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N:\2014 Landfills EG\ICR-EG 2015\for Joe Review\"/>
    </mc:Choice>
  </mc:AlternateContent>
  <bookViews>
    <workbookView xWindow="0" yWindow="0" windowWidth="25200" windowHeight="11385" tabRatio="870" firstSheet="11" activeTab="11"/>
  </bookViews>
  <sheets>
    <sheet name="Controllers EG acreage" sheetId="27" state="hidden" r:id="rId1"/>
    <sheet name="Annual Reporter Detail" sheetId="2" state="hidden" r:id="rId2"/>
    <sheet name="Capital and O&amp;M" sheetId="44" state="hidden" r:id="rId3"/>
    <sheet name="BURDEN SUMMARY" sheetId="16" state="hidden" r:id="rId4"/>
    <sheet name="Other Cost Basis" sheetId="5" state="hidden" r:id="rId5"/>
    <sheet name="Labor Data" sheetId="4" state="hidden" r:id="rId6"/>
    <sheet name="Proposed 2.5|40-Yr2" sheetId="13" state="hidden" r:id="rId7"/>
    <sheet name="Proposed 2.5|40-Yr3" sheetId="10" state="hidden" r:id="rId8"/>
    <sheet name="# of Responses" sheetId="43" state="hidden" r:id="rId9"/>
    <sheet name="Annual # of Respondents" sheetId="8" state="hidden" r:id="rId10"/>
    <sheet name="Respondent Yr1" sheetId="31" state="hidden" r:id="rId11"/>
    <sheet name="A1-Public" sheetId="38" r:id="rId12"/>
    <sheet name="B1-Priv" sheetId="37" r:id="rId13"/>
    <sheet name="Respondent Yr2" sheetId="28" state="hidden" r:id="rId14"/>
    <sheet name="A2-Public" sheetId="40" r:id="rId15"/>
    <sheet name="B2-Priv" sheetId="39" r:id="rId16"/>
    <sheet name="Respondent Yr3" sheetId="32" state="hidden" r:id="rId17"/>
    <sheet name="A3-Public" sheetId="42" r:id="rId18"/>
    <sheet name="B3-Priv" sheetId="41" r:id="rId19"/>
    <sheet name="C1-Fed" sheetId="18" r:id="rId20"/>
    <sheet name="C2-Fed" sheetId="34" r:id="rId21"/>
    <sheet name="C3-Fed" sheetId="36" r:id="rId22"/>
    <sheet name="Agency Base Data" sheetId="17" state="hidden" r:id="rId23"/>
    <sheet name="FY15 GSA Rate" sheetId="26" state="hidden" r:id="rId24"/>
  </sheets>
  <externalReferences>
    <externalReference r:id="rId25"/>
    <externalReference r:id="rId26"/>
  </externalReferences>
  <definedNames>
    <definedName name="\b" localSheetId="8">#REF!</definedName>
    <definedName name="\b" localSheetId="11">#REF!</definedName>
    <definedName name="\b" localSheetId="14">#REF!</definedName>
    <definedName name="\b" localSheetId="17">#REF!</definedName>
    <definedName name="\b" localSheetId="12">#REF!</definedName>
    <definedName name="\b" localSheetId="15">#REF!</definedName>
    <definedName name="\b" localSheetId="18">#REF!</definedName>
    <definedName name="\b" localSheetId="20">#REF!</definedName>
    <definedName name="\b" localSheetId="21">#REF!</definedName>
    <definedName name="\b" localSheetId="6">#REF!</definedName>
    <definedName name="\b" localSheetId="7">#REF!</definedName>
    <definedName name="\b" localSheetId="10">#REF!</definedName>
    <definedName name="\b" localSheetId="13">#REF!</definedName>
    <definedName name="\b" localSheetId="16">#REF!</definedName>
    <definedName name="\b">#REF!</definedName>
    <definedName name="\c" localSheetId="8">#REF!</definedName>
    <definedName name="\c" localSheetId="11">#REF!</definedName>
    <definedName name="\c" localSheetId="14">#REF!</definedName>
    <definedName name="\c" localSheetId="17">#REF!</definedName>
    <definedName name="\c" localSheetId="12">#REF!</definedName>
    <definedName name="\c" localSheetId="15">#REF!</definedName>
    <definedName name="\c" localSheetId="18">#REF!</definedName>
    <definedName name="\c" localSheetId="20">#REF!</definedName>
    <definedName name="\c" localSheetId="21">#REF!</definedName>
    <definedName name="\c" localSheetId="6">#REF!</definedName>
    <definedName name="\c" localSheetId="7">#REF!</definedName>
    <definedName name="\c" localSheetId="10">#REF!</definedName>
    <definedName name="\c" localSheetId="13">#REF!</definedName>
    <definedName name="\c" localSheetId="16">#REF!</definedName>
    <definedName name="\c">#REF!</definedName>
    <definedName name="\p">#N/A</definedName>
    <definedName name="\z" localSheetId="8">#REF!</definedName>
    <definedName name="\z" localSheetId="11">#REF!</definedName>
    <definedName name="\z" localSheetId="14">#REF!</definedName>
    <definedName name="\z" localSheetId="17">#REF!</definedName>
    <definedName name="\z" localSheetId="12">#REF!</definedName>
    <definedName name="\z" localSheetId="15">#REF!</definedName>
    <definedName name="\z" localSheetId="18">#REF!</definedName>
    <definedName name="\z" localSheetId="20">#REF!</definedName>
    <definedName name="\z" localSheetId="21">#REF!</definedName>
    <definedName name="\z" localSheetId="6">#REF!</definedName>
    <definedName name="\z" localSheetId="7">#REF!</definedName>
    <definedName name="\z" localSheetId="10">#REF!</definedName>
    <definedName name="\z" localSheetId="13">#REF!</definedName>
    <definedName name="\z" localSheetId="16">#REF!</definedName>
    <definedName name="\z">#REF!</definedName>
    <definedName name="_xlnm._FilterDatabase" localSheetId="0" hidden="1">'Controllers EG acreage'!$A$2:$P$2652</definedName>
    <definedName name="_ftn1" localSheetId="5">'Labor Data'!$B$14</definedName>
    <definedName name="_ftnref1" localSheetId="5">'Labor Data'!#REF!</definedName>
    <definedName name="_Ref354565577" localSheetId="5">'Labor Data'!$B$5</definedName>
    <definedName name="APPC" localSheetId="8">#REF!</definedName>
    <definedName name="APPC" localSheetId="11">#REF!</definedName>
    <definedName name="APPC" localSheetId="14">#REF!</definedName>
    <definedName name="APPC" localSheetId="17">#REF!</definedName>
    <definedName name="APPC" localSheetId="12">#REF!</definedName>
    <definedName name="APPC" localSheetId="15">#REF!</definedName>
    <definedName name="APPC" localSheetId="18">#REF!</definedName>
    <definedName name="APPC" localSheetId="20">#REF!</definedName>
    <definedName name="APPC" localSheetId="21">#REF!</definedName>
    <definedName name="APPC" localSheetId="6">#REF!</definedName>
    <definedName name="APPC" localSheetId="7">#REF!</definedName>
    <definedName name="APPC" localSheetId="10">#REF!</definedName>
    <definedName name="APPC" localSheetId="13">#REF!</definedName>
    <definedName name="APPC" localSheetId="16">#REF!</definedName>
    <definedName name="APPC">#REF!</definedName>
    <definedName name="cler">[1]basis!$C$26</definedName>
    <definedName name="comptime" localSheetId="19">'C1-Fed'!#REF!</definedName>
    <definedName name="comptime" localSheetId="20">'C2-Fed'!#REF!</definedName>
    <definedName name="comptime" localSheetId="21">'C3-Fed'!#REF!</definedName>
    <definedName name="DUST" localSheetId="8">#REF!</definedName>
    <definedName name="DUST" localSheetId="11">#REF!</definedName>
    <definedName name="DUST" localSheetId="14">#REF!</definedName>
    <definedName name="DUST" localSheetId="17">#REF!</definedName>
    <definedName name="DUST" localSheetId="12">#REF!</definedName>
    <definedName name="DUST" localSheetId="15">#REF!</definedName>
    <definedName name="DUST" localSheetId="18">#REF!</definedName>
    <definedName name="DUST" localSheetId="20">#REF!</definedName>
    <definedName name="DUST" localSheetId="21">#REF!</definedName>
    <definedName name="DUST" localSheetId="6">#REF!</definedName>
    <definedName name="DUST" localSheetId="7">#REF!</definedName>
    <definedName name="DUST" localSheetId="10">#REF!</definedName>
    <definedName name="DUST" localSheetId="13">#REF!</definedName>
    <definedName name="DUST" localSheetId="16">#REF!</definedName>
    <definedName name="DUST">#REF!</definedName>
    <definedName name="excd">[1]basis!$C$19</definedName>
    <definedName name="GOVERNMENT" localSheetId="8">#REF!</definedName>
    <definedName name="GOVERNMENT" localSheetId="11">#REF!</definedName>
    <definedName name="GOVERNMENT" localSheetId="14">#REF!</definedName>
    <definedName name="GOVERNMENT" localSheetId="17">#REF!</definedName>
    <definedName name="GOVERNMENT" localSheetId="12">#REF!</definedName>
    <definedName name="GOVERNMENT" localSheetId="15">#REF!</definedName>
    <definedName name="GOVERNMENT" localSheetId="18">#REF!</definedName>
    <definedName name="GOVERNMENT" localSheetId="20">#REF!</definedName>
    <definedName name="GOVERNMENT" localSheetId="21">#REF!</definedName>
    <definedName name="GOVERNMENT" localSheetId="6">#REF!</definedName>
    <definedName name="GOVERNMENT" localSheetId="7">#REF!</definedName>
    <definedName name="GOVERNMENT" localSheetId="10">#REF!</definedName>
    <definedName name="GOVERNMENT" localSheetId="13">#REF!</definedName>
    <definedName name="GOVERNMENT" localSheetId="16">#REF!</definedName>
    <definedName name="GOVERNMENT">#REF!</definedName>
    <definedName name="INDUSTRY" localSheetId="8">#REF!</definedName>
    <definedName name="INDUSTRY" localSheetId="11">#REF!</definedName>
    <definedName name="INDUSTRY" localSheetId="14">#REF!</definedName>
    <definedName name="INDUSTRY" localSheetId="17">#REF!</definedName>
    <definedName name="INDUSTRY" localSheetId="12">#REF!</definedName>
    <definedName name="INDUSTRY" localSheetId="15">#REF!</definedName>
    <definedName name="INDUSTRY" localSheetId="18">#REF!</definedName>
    <definedName name="INDUSTRY" localSheetId="20">#REF!</definedName>
    <definedName name="INDUSTRY" localSheetId="21">#REF!</definedName>
    <definedName name="INDUSTRY" localSheetId="6">#REF!</definedName>
    <definedName name="INDUSTRY" localSheetId="7">#REF!</definedName>
    <definedName name="INDUSTRY" localSheetId="10">#REF!</definedName>
    <definedName name="INDUSTRY" localSheetId="13">#REF!</definedName>
    <definedName name="INDUSTRY" localSheetId="16">#REF!</definedName>
    <definedName name="INDUSTRY">#REF!</definedName>
    <definedName name="June_2003_HMIWI_Inventory" localSheetId="8">#REF!</definedName>
    <definedName name="June_2003_HMIWI_Inventory" localSheetId="11">#REF!</definedName>
    <definedName name="June_2003_HMIWI_Inventory" localSheetId="14">#REF!</definedName>
    <definedName name="June_2003_HMIWI_Inventory" localSheetId="17">#REF!</definedName>
    <definedName name="June_2003_HMIWI_Inventory" localSheetId="12">#REF!</definedName>
    <definedName name="June_2003_HMIWI_Inventory" localSheetId="15">#REF!</definedName>
    <definedName name="June_2003_HMIWI_Inventory" localSheetId="18">#REF!</definedName>
    <definedName name="June_2003_HMIWI_Inventory" localSheetId="20">#REF!</definedName>
    <definedName name="June_2003_HMIWI_Inventory" localSheetId="21">#REF!</definedName>
    <definedName name="June_2003_HMIWI_Inventory" localSheetId="6">#REF!</definedName>
    <definedName name="June_2003_HMIWI_Inventory" localSheetId="7">#REF!</definedName>
    <definedName name="June_2003_HMIWI_Inventory" localSheetId="10">#REF!</definedName>
    <definedName name="June_2003_HMIWI_Inventory" localSheetId="13">#REF!</definedName>
    <definedName name="June_2003_HMIWI_Inventory" localSheetId="16">#REF!</definedName>
    <definedName name="June_2003_HMIWI_Inventory">#REF!</definedName>
    <definedName name="LIME" localSheetId="8">#REF!</definedName>
    <definedName name="LIME" localSheetId="11">#REF!</definedName>
    <definedName name="LIME" localSheetId="14">#REF!</definedName>
    <definedName name="LIME" localSheetId="17">#REF!</definedName>
    <definedName name="LIME" localSheetId="12">#REF!</definedName>
    <definedName name="LIME" localSheetId="15">#REF!</definedName>
    <definedName name="LIME" localSheetId="18">#REF!</definedName>
    <definedName name="LIME" localSheetId="20">#REF!</definedName>
    <definedName name="LIME" localSheetId="21">#REF!</definedName>
    <definedName name="LIME" localSheetId="6">#REF!</definedName>
    <definedName name="LIME" localSheetId="7">#REF!</definedName>
    <definedName name="LIME" localSheetId="10">#REF!</definedName>
    <definedName name="LIME" localSheetId="13">#REF!</definedName>
    <definedName name="LIME" localSheetId="16">#REF!</definedName>
    <definedName name="LIME">#REF!</definedName>
    <definedName name="lit">[1]basis!$C$13</definedName>
    <definedName name="mang">[1]basis!$C$25</definedName>
    <definedName name="new_respondents">[1]basis!$C$17</definedName>
    <definedName name="noexcd">[1]basis!$C$20</definedName>
    <definedName name="_xlnm.Print_Area" localSheetId="11">'A1-Public'!$A$1:$S$51,'A1-Public'!$A$52:$R$60</definedName>
    <definedName name="_xlnm.Print_Area" localSheetId="14">'A2-Public'!$A$1:$S$52,'A2-Public'!$B$53:$R$62</definedName>
    <definedName name="_xlnm.Print_Area" localSheetId="17">'A3-Public'!$A$1:$S$52,'A3-Public'!$A$53:$R$60</definedName>
    <definedName name="_xlnm.Print_Area" localSheetId="12">'B1-Priv'!$A$1:$S$51,'B1-Priv'!$A$52:$R$60</definedName>
    <definedName name="_xlnm.Print_Area" localSheetId="15">'B2-Priv'!$A$1:$S$52,'B2-Priv'!$A$53:$R$60</definedName>
    <definedName name="_xlnm.Print_Area" localSheetId="18">'B3-Priv'!$A$1:$S$52,'B3-Priv'!$A$53:$R$61</definedName>
    <definedName name="_xlnm.Print_Area" localSheetId="19">'C1-Fed'!$A$1:$N$41</definedName>
    <definedName name="_xlnm.Print_Area" localSheetId="20">'C2-Fed'!$A$1:$N$42</definedName>
    <definedName name="_xlnm.Print_Area" localSheetId="21">'C3-Fed'!$A$1:$N$42</definedName>
    <definedName name="_xlnm.Print_Titles" localSheetId="8">'# of Responses'!$1:$3</definedName>
    <definedName name="_xlnm.Print_Titles" localSheetId="11">'A1-Public'!$1:$3</definedName>
    <definedName name="_xlnm.Print_Titles" localSheetId="14">'A2-Public'!$1:$3</definedName>
    <definedName name="_xlnm.Print_Titles" localSheetId="17">'A3-Public'!$1:$3</definedName>
    <definedName name="_xlnm.Print_Titles" localSheetId="12">'B1-Priv'!$1:$3</definedName>
    <definedName name="_xlnm.Print_Titles" localSheetId="15">'B2-Priv'!$1:$3</definedName>
    <definedName name="_xlnm.Print_Titles" localSheetId="18">'B3-Priv'!$1:$3</definedName>
    <definedName name="_xlnm.Print_Titles" localSheetId="6">'Proposed 2.5|40-Yr2'!$1:$3</definedName>
    <definedName name="_xlnm.Print_Titles" localSheetId="7">'Proposed 2.5|40-Yr3'!$1:$3</definedName>
    <definedName name="_xlnm.Print_Titles" localSheetId="10">'Respondent Yr1'!$1:$3</definedName>
    <definedName name="_xlnm.Print_Titles" localSheetId="13">'Respondent Yr2'!$1:$3</definedName>
    <definedName name="_xlnm.Print_Titles" localSheetId="16">'Respondent Yr3'!$1:$3</definedName>
    <definedName name="read1" localSheetId="8">#REF!</definedName>
    <definedName name="read1" localSheetId="11">#REF!</definedName>
    <definedName name="read1" localSheetId="14">#REF!</definedName>
    <definedName name="read1" localSheetId="17">#REF!</definedName>
    <definedName name="read1" localSheetId="12">#REF!</definedName>
    <definedName name="read1" localSheetId="15">#REF!</definedName>
    <definedName name="read1" localSheetId="18">#REF!</definedName>
    <definedName name="read1" localSheetId="3">#REF!</definedName>
    <definedName name="read1" localSheetId="20">#REF!</definedName>
    <definedName name="read1" localSheetId="21">#REF!</definedName>
    <definedName name="read1" localSheetId="6">#REF!</definedName>
    <definedName name="read1" localSheetId="7">#REF!</definedName>
    <definedName name="read1" localSheetId="10">#REF!</definedName>
    <definedName name="read1" localSheetId="13">#REF!</definedName>
    <definedName name="read1" localSheetId="16">#REF!</definedName>
    <definedName name="read1">#REF!</definedName>
    <definedName name="respondents" localSheetId="19">'C1-Fed'!#REF!</definedName>
    <definedName name="respondents" localSheetId="20">'C2-Fed'!#REF!</definedName>
    <definedName name="respondents" localSheetId="21">'C3-Fed'!#REF!</definedName>
    <definedName name="retest" localSheetId="19">'C1-Fed'!#REF!</definedName>
    <definedName name="retest" localSheetId="20">'C2-Fed'!#REF!</definedName>
    <definedName name="retest" localSheetId="21">'C3-Fed'!#REF!</definedName>
    <definedName name="sperfac" localSheetId="19">'C1-Fed'!#REF!</definedName>
    <definedName name="sperfac" localSheetId="20">'C2-Fed'!#REF!</definedName>
    <definedName name="sperfac" localSheetId="21">'C3-Fed'!#REF!</definedName>
    <definedName name="ssmalf">[1]basis!$C$21</definedName>
    <definedName name="TABLE1" localSheetId="8">#REF!</definedName>
    <definedName name="TABLE1" localSheetId="11">#REF!</definedName>
    <definedName name="TABLE1" localSheetId="14">#REF!</definedName>
    <definedName name="TABLE1" localSheetId="17">#REF!</definedName>
    <definedName name="TABLE1" localSheetId="12">#REF!</definedName>
    <definedName name="TABLE1" localSheetId="15">#REF!</definedName>
    <definedName name="TABLE1" localSheetId="18">#REF!</definedName>
    <definedName name="TABLE1" localSheetId="20">#REF!</definedName>
    <definedName name="TABLE1" localSheetId="21">#REF!</definedName>
    <definedName name="TABLE1" localSheetId="6">#REF!</definedName>
    <definedName name="TABLE1" localSheetId="7">#REF!</definedName>
    <definedName name="TABLE1" localSheetId="10">#REF!</definedName>
    <definedName name="TABLE1" localSheetId="13">#REF!</definedName>
    <definedName name="TABLE1" localSheetId="16">#REF!</definedName>
    <definedName name="TABLE1">#REF!</definedName>
    <definedName name="TABLE16">#N/A</definedName>
    <definedName name="TABLE17">#N/A</definedName>
    <definedName name="TABLE2" localSheetId="8">#REF!</definedName>
    <definedName name="TABLE2" localSheetId="11">#REF!</definedName>
    <definedName name="TABLE2" localSheetId="14">#REF!</definedName>
    <definedName name="TABLE2" localSheetId="17">#REF!</definedName>
    <definedName name="TABLE2" localSheetId="12">#REF!</definedName>
    <definedName name="TABLE2" localSheetId="15">#REF!</definedName>
    <definedName name="TABLE2" localSheetId="18">#REF!</definedName>
    <definedName name="TABLE2" localSheetId="20">#REF!</definedName>
    <definedName name="TABLE2" localSheetId="21">#REF!</definedName>
    <definedName name="TABLE2" localSheetId="6">#REF!</definedName>
    <definedName name="TABLE2" localSheetId="7">#REF!</definedName>
    <definedName name="TABLE2" localSheetId="10">#REF!</definedName>
    <definedName name="TABLE2" localSheetId="13">#REF!</definedName>
    <definedName name="TABLE2" localSheetId="16">#REF!</definedName>
    <definedName name="TABLE2">#REF!</definedName>
    <definedName name="TABLE23">#N/A</definedName>
    <definedName name="tech">[1]basis!$C$24</definedName>
    <definedName name="TOTAL" localSheetId="8">#REF!</definedName>
    <definedName name="TOTAL" localSheetId="11">#REF!</definedName>
    <definedName name="TOTAL" localSheetId="14">#REF!</definedName>
    <definedName name="TOTAL" localSheetId="17">#REF!</definedName>
    <definedName name="TOTAL" localSheetId="12">#REF!</definedName>
    <definedName name="TOTAL" localSheetId="15">#REF!</definedName>
    <definedName name="TOTAL" localSheetId="18">#REF!</definedName>
    <definedName name="TOTAL" localSheetId="20">#REF!</definedName>
    <definedName name="TOTAL" localSheetId="21">#REF!</definedName>
    <definedName name="TOTAL" localSheetId="6">#REF!</definedName>
    <definedName name="TOTAL" localSheetId="7">#REF!</definedName>
    <definedName name="TOTAL" localSheetId="10">#REF!</definedName>
    <definedName name="TOTAL" localSheetId="13">#REF!</definedName>
    <definedName name="TOTAL" localSheetId="16">#REF!</definedName>
    <definedName name="TOTAL">#REF!</definedName>
  </definedNames>
  <calcPr calcId="152511" iterateCount="1" calcOnSave="0"/>
  <pivotCaches>
    <pivotCache cacheId="3" r:id="rId27"/>
  </pivotCaches>
</workbook>
</file>

<file path=xl/calcChain.xml><?xml version="1.0" encoding="utf-8"?>
<calcChain xmlns="http://schemas.openxmlformats.org/spreadsheetml/2006/main">
  <c r="U34" i="16" l="1"/>
  <c r="J15" i="44" l="1"/>
  <c r="H15" i="44"/>
  <c r="E15" i="44"/>
  <c r="D20" i="41"/>
  <c r="D20" i="42"/>
  <c r="D20" i="32"/>
  <c r="D20" i="39"/>
  <c r="D20" i="40"/>
  <c r="D20" i="28"/>
  <c r="D20" i="37"/>
  <c r="D20" i="38"/>
  <c r="D20" i="31"/>
  <c r="D4" i="5"/>
  <c r="B4" i="5"/>
  <c r="D12" i="41"/>
  <c r="D12" i="42"/>
  <c r="D12" i="32"/>
  <c r="D12" i="39"/>
  <c r="D12" i="40"/>
  <c r="D12" i="28"/>
  <c r="D12" i="37"/>
  <c r="D12" i="38"/>
  <c r="D12" i="31"/>
  <c r="F14" i="5"/>
  <c r="F13" i="5"/>
  <c r="D6" i="44" l="1"/>
  <c r="E6" i="44" s="1"/>
  <c r="D5" i="44"/>
  <c r="D9" i="44" s="1"/>
  <c r="E9" i="44" s="1"/>
  <c r="O12" i="31"/>
  <c r="D11" i="31"/>
  <c r="H7" i="44"/>
  <c r="H8" i="44"/>
  <c r="H9" i="44"/>
  <c r="D11" i="44" l="1"/>
  <c r="E11" i="44" s="1"/>
  <c r="D12" i="44"/>
  <c r="E12" i="44" s="1"/>
  <c r="E5" i="44"/>
  <c r="Q20" i="37" l="1"/>
  <c r="Q20" i="41"/>
  <c r="Q20" i="42"/>
  <c r="Q20" i="39"/>
  <c r="Q20" i="40"/>
  <c r="Q11" i="41"/>
  <c r="Q11" i="42"/>
  <c r="Q11" i="39"/>
  <c r="Q11" i="40"/>
  <c r="Q11" i="37"/>
  <c r="Q11" i="38"/>
  <c r="Q11" i="31"/>
  <c r="Q20" i="38"/>
  <c r="AA13" i="41"/>
  <c r="D13" i="41"/>
  <c r="C13" i="41"/>
  <c r="G13" i="41" s="1"/>
  <c r="AA13" i="42"/>
  <c r="D13" i="42"/>
  <c r="C13" i="42"/>
  <c r="G13" i="42" s="1"/>
  <c r="AA13" i="39"/>
  <c r="D13" i="39"/>
  <c r="C13" i="39"/>
  <c r="G13" i="39" s="1"/>
  <c r="AA13" i="40"/>
  <c r="D13" i="40"/>
  <c r="C13" i="40"/>
  <c r="G13" i="40" s="1"/>
  <c r="AA13" i="37"/>
  <c r="D13" i="37"/>
  <c r="C13" i="37"/>
  <c r="G13" i="37" s="1"/>
  <c r="AA13" i="38"/>
  <c r="D13" i="38"/>
  <c r="C13" i="38"/>
  <c r="G13" i="38" s="1"/>
  <c r="E11" i="41"/>
  <c r="D11" i="41"/>
  <c r="E11" i="42"/>
  <c r="D11" i="42"/>
  <c r="E11" i="39"/>
  <c r="D11" i="39"/>
  <c r="E11" i="40"/>
  <c r="D11" i="40"/>
  <c r="E11" i="37"/>
  <c r="D11" i="37"/>
  <c r="E11" i="38"/>
  <c r="D11" i="38"/>
  <c r="AD37" i="31"/>
  <c r="AD10" i="31"/>
  <c r="AD13" i="31"/>
  <c r="AD14" i="31"/>
  <c r="AD15" i="31"/>
  <c r="AD24" i="31"/>
  <c r="AD25" i="31"/>
  <c r="AD28" i="31"/>
  <c r="AD29" i="31"/>
  <c r="AD30" i="31"/>
  <c r="AD31" i="31"/>
  <c r="AD32" i="31"/>
  <c r="AD33" i="31"/>
  <c r="B17" i="8" l="1"/>
  <c r="J40" i="32"/>
  <c r="K37" i="32"/>
  <c r="Q11" i="32"/>
  <c r="I37" i="32"/>
  <c r="O13" i="32"/>
  <c r="Q20" i="32"/>
  <c r="I13" i="32"/>
  <c r="D13" i="32"/>
  <c r="C13" i="32"/>
  <c r="G13" i="32" s="1"/>
  <c r="J13" i="32" s="1"/>
  <c r="N13" i="32" s="1"/>
  <c r="E11" i="32"/>
  <c r="D11" i="32"/>
  <c r="I37" i="28"/>
  <c r="K37" i="28" l="1"/>
  <c r="Q20" i="28"/>
  <c r="O13" i="28"/>
  <c r="D13" i="28"/>
  <c r="C13" i="28"/>
  <c r="G13" i="28" s="1"/>
  <c r="Q11" i="28"/>
  <c r="E11" i="28"/>
  <c r="D11" i="28"/>
  <c r="Q20" i="31"/>
  <c r="G13" i="31"/>
  <c r="E11" i="31"/>
  <c r="D13" i="31"/>
  <c r="D19" i="5"/>
  <c r="D18" i="5"/>
  <c r="D17" i="5"/>
  <c r="B15" i="5"/>
  <c r="F15" i="5" s="1"/>
  <c r="C13" i="31"/>
  <c r="Q33" i="16" l="1"/>
  <c r="Q32" i="16"/>
  <c r="Q35" i="16" s="1"/>
  <c r="Q31" i="16"/>
  <c r="P33" i="16"/>
  <c r="P32" i="16"/>
  <c r="P31" i="16"/>
  <c r="P35" i="16" s="1"/>
  <c r="AC36" i="43"/>
  <c r="AB36" i="43"/>
  <c r="AA36" i="43"/>
  <c r="AC35" i="43"/>
  <c r="AB35" i="43"/>
  <c r="AA35" i="43"/>
  <c r="AC34" i="43"/>
  <c r="AB34" i="43"/>
  <c r="AA34" i="43"/>
  <c r="AC25" i="43"/>
  <c r="AB25" i="43"/>
  <c r="AA25" i="43"/>
  <c r="AC24" i="43"/>
  <c r="AB24" i="43"/>
  <c r="AA24" i="43"/>
  <c r="AC15" i="43"/>
  <c r="AB15" i="43"/>
  <c r="AA15" i="43"/>
  <c r="AE15" i="43" s="1"/>
  <c r="AF15" i="43" s="1"/>
  <c r="AC14" i="43"/>
  <c r="AB14" i="43"/>
  <c r="AA14" i="43"/>
  <c r="AC13" i="43"/>
  <c r="AB13" i="43"/>
  <c r="AA13" i="43"/>
  <c r="AE13" i="43" s="1"/>
  <c r="AF13" i="43" s="1"/>
  <c r="AC12" i="43"/>
  <c r="AB12" i="43"/>
  <c r="AA12" i="43"/>
  <c r="AC10" i="43"/>
  <c r="AB10" i="43"/>
  <c r="AA10" i="43"/>
  <c r="AE10" i="43" s="1"/>
  <c r="AF10" i="43" s="1"/>
  <c r="AA9" i="43"/>
  <c r="AA8" i="43"/>
  <c r="AE8" i="43" s="1"/>
  <c r="AF8" i="43" s="1"/>
  <c r="Z36" i="43"/>
  <c r="Z35" i="43"/>
  <c r="Z34" i="43"/>
  <c r="Z25" i="43"/>
  <c r="Z24" i="43"/>
  <c r="Z15" i="43"/>
  <c r="Z14" i="43"/>
  <c r="Z13" i="43"/>
  <c r="Z12" i="43"/>
  <c r="Z10" i="43"/>
  <c r="Y36" i="43"/>
  <c r="Y35" i="43"/>
  <c r="Y34" i="43"/>
  <c r="Y25" i="43"/>
  <c r="Y24" i="43"/>
  <c r="Y15" i="43"/>
  <c r="Y14" i="43"/>
  <c r="Y13" i="43"/>
  <c r="Y12" i="43"/>
  <c r="Y10" i="43"/>
  <c r="X36" i="43"/>
  <c r="X35" i="43"/>
  <c r="X34" i="43"/>
  <c r="X25" i="43"/>
  <c r="X24" i="43"/>
  <c r="X15" i="43"/>
  <c r="X14" i="43"/>
  <c r="X13" i="43"/>
  <c r="X12" i="43"/>
  <c r="X10" i="43"/>
  <c r="X9" i="43"/>
  <c r="X8" i="43"/>
  <c r="W36" i="43"/>
  <c r="W35" i="43"/>
  <c r="W34" i="43"/>
  <c r="W25" i="43"/>
  <c r="W24" i="43"/>
  <c r="W15" i="43"/>
  <c r="W14" i="43"/>
  <c r="W13" i="43"/>
  <c r="W12" i="43"/>
  <c r="W10" i="43"/>
  <c r="V36" i="43"/>
  <c r="V35" i="43"/>
  <c r="V34" i="43"/>
  <c r="V25" i="43"/>
  <c r="V24" i="43"/>
  <c r="V15" i="43"/>
  <c r="V14" i="43"/>
  <c r="V13" i="43"/>
  <c r="V12" i="43"/>
  <c r="V10" i="43"/>
  <c r="U36" i="43"/>
  <c r="U35" i="43"/>
  <c r="U34" i="43"/>
  <c r="U25" i="43"/>
  <c r="U24" i="43"/>
  <c r="U15" i="43"/>
  <c r="U14" i="43"/>
  <c r="U13" i="43"/>
  <c r="U12" i="43"/>
  <c r="U10" i="43"/>
  <c r="U9" i="43"/>
  <c r="U8" i="43"/>
  <c r="R39" i="43"/>
  <c r="P39" i="43"/>
  <c r="O39" i="43"/>
  <c r="I39" i="43"/>
  <c r="H36" i="43"/>
  <c r="N36" i="43" s="1"/>
  <c r="G36" i="43"/>
  <c r="G35" i="43"/>
  <c r="H34" i="43"/>
  <c r="N34" i="43" s="1"/>
  <c r="G34" i="43"/>
  <c r="R27" i="43"/>
  <c r="H26" i="43"/>
  <c r="N26" i="43" s="1"/>
  <c r="G26" i="43"/>
  <c r="G23" i="43"/>
  <c r="H22" i="43"/>
  <c r="O22" i="43" s="1"/>
  <c r="G22" i="43"/>
  <c r="O21" i="43"/>
  <c r="N21" i="43"/>
  <c r="K21" i="43"/>
  <c r="G21" i="43"/>
  <c r="J21" i="43" s="1"/>
  <c r="L21" i="43" s="1"/>
  <c r="C21" i="43"/>
  <c r="H20" i="43"/>
  <c r="O20" i="43" s="1"/>
  <c r="G20" i="43"/>
  <c r="P19" i="43"/>
  <c r="H19" i="43"/>
  <c r="O19" i="43" s="1"/>
  <c r="G19" i="43"/>
  <c r="J19" i="43" s="1"/>
  <c r="D19" i="43"/>
  <c r="N19" i="43" s="1"/>
  <c r="H18" i="43"/>
  <c r="O18" i="43" s="1"/>
  <c r="G18" i="43"/>
  <c r="H17" i="43"/>
  <c r="N17" i="43" s="1"/>
  <c r="G17" i="43"/>
  <c r="N16" i="43"/>
  <c r="H16" i="43"/>
  <c r="O16" i="43" s="1"/>
  <c r="G16" i="43"/>
  <c r="J16" i="43" s="1"/>
  <c r="H12" i="43"/>
  <c r="H35" i="43" s="1"/>
  <c r="N35" i="43" s="1"/>
  <c r="N39" i="43" s="1"/>
  <c r="D12" i="43"/>
  <c r="N12" i="43" s="1"/>
  <c r="P11" i="43"/>
  <c r="N11" i="43"/>
  <c r="H11" i="43"/>
  <c r="O11" i="43" s="1"/>
  <c r="G11" i="43"/>
  <c r="J11" i="43" s="1"/>
  <c r="D11" i="43"/>
  <c r="H9" i="43"/>
  <c r="N9" i="43" s="1"/>
  <c r="G9" i="43"/>
  <c r="H8" i="43"/>
  <c r="N8" i="43" s="1"/>
  <c r="G8" i="43"/>
  <c r="AE14" i="43" l="1"/>
  <c r="AF14" i="43" s="1"/>
  <c r="AE25" i="43"/>
  <c r="AF25" i="43" s="1"/>
  <c r="AE9" i="43"/>
  <c r="AF9" i="43" s="1"/>
  <c r="AE12" i="43"/>
  <c r="AF12" i="43" s="1"/>
  <c r="AE24" i="43"/>
  <c r="AF24" i="43" s="1"/>
  <c r="P27" i="43"/>
  <c r="P40" i="43" s="1"/>
  <c r="J8" i="43"/>
  <c r="J18" i="43"/>
  <c r="L18" i="43" s="1"/>
  <c r="N18" i="43"/>
  <c r="J20" i="43"/>
  <c r="L20" i="43" s="1"/>
  <c r="M20" i="43" s="1"/>
  <c r="N20" i="43"/>
  <c r="J22" i="43"/>
  <c r="L22" i="43" s="1"/>
  <c r="J26" i="43"/>
  <c r="L26" i="43" s="1"/>
  <c r="O26" i="43"/>
  <c r="J34" i="43"/>
  <c r="L34" i="43" s="1"/>
  <c r="J36" i="43"/>
  <c r="L36" i="43" s="1"/>
  <c r="K11" i="43"/>
  <c r="M11" i="43" s="1"/>
  <c r="L11" i="43"/>
  <c r="K16" i="43"/>
  <c r="L16" i="43"/>
  <c r="K19" i="43"/>
  <c r="M19" i="43" s="1"/>
  <c r="L19" i="43"/>
  <c r="K18" i="43"/>
  <c r="K20" i="43"/>
  <c r="L8" i="43"/>
  <c r="K8" i="43"/>
  <c r="K22" i="43"/>
  <c r="K26" i="43"/>
  <c r="M26" i="43" s="1"/>
  <c r="K34" i="43"/>
  <c r="M34" i="43" s="1"/>
  <c r="K36" i="43"/>
  <c r="J9" i="43"/>
  <c r="J17" i="43"/>
  <c r="O17" i="43"/>
  <c r="M21" i="43"/>
  <c r="H23" i="43"/>
  <c r="N22" i="43"/>
  <c r="M22" i="43"/>
  <c r="J35" i="43"/>
  <c r="M36" i="43"/>
  <c r="M18" i="43" l="1"/>
  <c r="M16" i="43"/>
  <c r="O23" i="43"/>
  <c r="O27" i="43" s="1"/>
  <c r="O40" i="43" s="1"/>
  <c r="N23" i="43"/>
  <c r="N27" i="43" s="1"/>
  <c r="N40" i="43" s="1"/>
  <c r="J23" i="43"/>
  <c r="L9" i="43"/>
  <c r="K9" i="43"/>
  <c r="M9" i="43"/>
  <c r="J27" i="43"/>
  <c r="L35" i="43"/>
  <c r="L39" i="43" s="1"/>
  <c r="K35" i="43"/>
  <c r="L17" i="43"/>
  <c r="K17" i="43"/>
  <c r="M17" i="43"/>
  <c r="M8" i="43"/>
  <c r="J39" i="43"/>
  <c r="M35" i="43" l="1"/>
  <c r="M39" i="43" s="1"/>
  <c r="J40" i="43"/>
  <c r="K39" i="43"/>
  <c r="K23" i="43"/>
  <c r="K27" i="43" s="1"/>
  <c r="K40" i="43" s="1"/>
  <c r="L23" i="43"/>
  <c r="L27" i="43" s="1"/>
  <c r="L40" i="43" s="1"/>
  <c r="M23" i="43" l="1"/>
  <c r="M9" i="18" l="1"/>
  <c r="I21" i="39" l="1"/>
  <c r="P21" i="39" s="1"/>
  <c r="AB20" i="43" s="1"/>
  <c r="I20" i="39"/>
  <c r="I19" i="39"/>
  <c r="O19" i="39" s="1"/>
  <c r="I17" i="39"/>
  <c r="P17" i="39" s="1"/>
  <c r="AB16" i="43" s="1"/>
  <c r="I12" i="39"/>
  <c r="I11" i="39"/>
  <c r="O11" i="39" s="1"/>
  <c r="I9" i="39"/>
  <c r="O9" i="39" s="1"/>
  <c r="I8" i="39"/>
  <c r="O8" i="39" s="1"/>
  <c r="I20" i="41"/>
  <c r="P20" i="41" s="1"/>
  <c r="AC19" i="43" s="1"/>
  <c r="I19" i="41"/>
  <c r="O19" i="41" s="1"/>
  <c r="I17" i="41"/>
  <c r="I12" i="41"/>
  <c r="I11" i="41"/>
  <c r="I9" i="41"/>
  <c r="P9" i="41" s="1"/>
  <c r="AC9" i="43" s="1"/>
  <c r="I8" i="41"/>
  <c r="I21" i="41"/>
  <c r="O21" i="41" s="1"/>
  <c r="I21" i="42"/>
  <c r="O21" i="42" s="1"/>
  <c r="I20" i="42"/>
  <c r="P20" i="42" s="1"/>
  <c r="Z19" i="43" s="1"/>
  <c r="I19" i="42"/>
  <c r="P19" i="42" s="1"/>
  <c r="Z18" i="43" s="1"/>
  <c r="I18" i="40"/>
  <c r="I18" i="42"/>
  <c r="O18" i="42" s="1"/>
  <c r="I18" i="41"/>
  <c r="I18" i="39"/>
  <c r="O18" i="39" s="1"/>
  <c r="I17" i="42"/>
  <c r="I12" i="42"/>
  <c r="I11" i="42"/>
  <c r="I9" i="42"/>
  <c r="P9" i="42" s="1"/>
  <c r="Z9" i="43" s="1"/>
  <c r="I8" i="42"/>
  <c r="O8" i="42" s="1"/>
  <c r="I21" i="37"/>
  <c r="P21" i="37" s="1"/>
  <c r="AA20" i="43" s="1"/>
  <c r="I21" i="38"/>
  <c r="P21" i="38" s="1"/>
  <c r="X20" i="43" s="1"/>
  <c r="I21" i="40"/>
  <c r="O21" i="40" s="1"/>
  <c r="I19" i="40"/>
  <c r="I12" i="40"/>
  <c r="I11" i="40"/>
  <c r="I9" i="40"/>
  <c r="I8" i="40"/>
  <c r="O8" i="40" s="1"/>
  <c r="I20" i="37"/>
  <c r="P20" i="37" s="1"/>
  <c r="AA19" i="43" s="1"/>
  <c r="I19" i="37"/>
  <c r="O19" i="37" s="1"/>
  <c r="I18" i="37"/>
  <c r="O18" i="37" s="1"/>
  <c r="I17" i="37"/>
  <c r="P17" i="37" s="1"/>
  <c r="AA16" i="43" s="1"/>
  <c r="I12" i="37"/>
  <c r="I13" i="37" s="1"/>
  <c r="I11" i="37"/>
  <c r="O11" i="37" s="1"/>
  <c r="I9" i="37"/>
  <c r="O9" i="37" s="1"/>
  <c r="I8" i="37"/>
  <c r="O8" i="37" s="1"/>
  <c r="I20" i="38"/>
  <c r="P20" i="38" s="1"/>
  <c r="X19" i="43" s="1"/>
  <c r="I19" i="38"/>
  <c r="P19" i="38" s="1"/>
  <c r="X18" i="43" s="1"/>
  <c r="I18" i="38"/>
  <c r="I17" i="38"/>
  <c r="P17" i="38" s="1"/>
  <c r="X16" i="43" s="1"/>
  <c r="I12" i="38"/>
  <c r="I35" i="38" s="1"/>
  <c r="O35" i="38" s="1"/>
  <c r="I11" i="38"/>
  <c r="O11" i="38" s="1"/>
  <c r="I9" i="38"/>
  <c r="O9" i="38" s="1"/>
  <c r="I8" i="38"/>
  <c r="O8" i="38" s="1"/>
  <c r="O18" i="38"/>
  <c r="S40" i="42"/>
  <c r="Q40" i="42"/>
  <c r="P40" i="42"/>
  <c r="J40" i="42"/>
  <c r="H37" i="42"/>
  <c r="H36" i="42"/>
  <c r="H35" i="42"/>
  <c r="S28" i="42"/>
  <c r="H27" i="42"/>
  <c r="H24" i="42"/>
  <c r="H23" i="42"/>
  <c r="P22" i="42"/>
  <c r="Z21" i="43" s="1"/>
  <c r="O22" i="42"/>
  <c r="H22" i="42"/>
  <c r="K22" i="42" s="1"/>
  <c r="M22" i="42" s="1"/>
  <c r="C22" i="42"/>
  <c r="H21" i="42"/>
  <c r="K21" i="42" s="1"/>
  <c r="H20" i="42"/>
  <c r="O19" i="42"/>
  <c r="H19" i="42"/>
  <c r="K19" i="42" s="1"/>
  <c r="H18" i="42"/>
  <c r="O17" i="42"/>
  <c r="P17" i="42"/>
  <c r="Z16" i="43" s="1"/>
  <c r="H17" i="42"/>
  <c r="H11" i="42"/>
  <c r="O9" i="42"/>
  <c r="H9" i="42"/>
  <c r="K9" i="42" s="1"/>
  <c r="P8" i="42"/>
  <c r="Z8" i="43" s="1"/>
  <c r="H8" i="42"/>
  <c r="S40" i="41"/>
  <c r="Q40" i="41"/>
  <c r="P40" i="41"/>
  <c r="J40" i="41"/>
  <c r="H37" i="41"/>
  <c r="H36" i="41"/>
  <c r="H35" i="41"/>
  <c r="S28" i="41"/>
  <c r="H27" i="41"/>
  <c r="H24" i="41"/>
  <c r="H23" i="41"/>
  <c r="P22" i="41"/>
  <c r="AC21" i="43" s="1"/>
  <c r="O22" i="41"/>
  <c r="C22" i="41"/>
  <c r="H22" i="41" s="1"/>
  <c r="K22" i="41" s="1"/>
  <c r="H21" i="41"/>
  <c r="K21" i="41" s="1"/>
  <c r="H20" i="41"/>
  <c r="H19" i="41"/>
  <c r="O18" i="41"/>
  <c r="H18" i="41"/>
  <c r="K18" i="41" s="1"/>
  <c r="P17" i="41"/>
  <c r="AC16" i="43" s="1"/>
  <c r="H17" i="41"/>
  <c r="K17" i="41" s="1"/>
  <c r="H11" i="41"/>
  <c r="H9" i="41"/>
  <c r="O8" i="41"/>
  <c r="H8" i="41"/>
  <c r="K8" i="41" s="1"/>
  <c r="W37" i="32"/>
  <c r="V37" i="32"/>
  <c r="U37" i="32"/>
  <c r="U21" i="32"/>
  <c r="W21" i="32" s="1"/>
  <c r="W20" i="32"/>
  <c r="V20" i="32"/>
  <c r="U20" i="32"/>
  <c r="W19" i="32"/>
  <c r="V19" i="32"/>
  <c r="U19" i="32"/>
  <c r="W18" i="32"/>
  <c r="V18" i="32"/>
  <c r="U18" i="32"/>
  <c r="W17" i="32"/>
  <c r="V17" i="32"/>
  <c r="U17" i="32"/>
  <c r="W12" i="32"/>
  <c r="W35" i="32" s="1"/>
  <c r="V12" i="32"/>
  <c r="V36" i="32" s="1"/>
  <c r="U12" i="32"/>
  <c r="U35" i="32" s="1"/>
  <c r="W11" i="32"/>
  <c r="W23" i="32" s="1"/>
  <c r="W24" i="32" s="1"/>
  <c r="V11" i="32"/>
  <c r="V23" i="32" s="1"/>
  <c r="V24" i="32" s="1"/>
  <c r="U11" i="32"/>
  <c r="U23" i="32" s="1"/>
  <c r="U24" i="32" s="1"/>
  <c r="W9" i="32"/>
  <c r="V9" i="32"/>
  <c r="U9" i="32"/>
  <c r="W8" i="32"/>
  <c r="V8" i="32"/>
  <c r="U8" i="32"/>
  <c r="S40" i="40"/>
  <c r="Q40" i="40"/>
  <c r="P40" i="40"/>
  <c r="J40" i="40"/>
  <c r="H37" i="40"/>
  <c r="H36" i="40"/>
  <c r="I35" i="40"/>
  <c r="O35" i="40" s="1"/>
  <c r="H35" i="40"/>
  <c r="S28" i="40"/>
  <c r="H27" i="40"/>
  <c r="H24" i="40"/>
  <c r="H23" i="40"/>
  <c r="P22" i="40"/>
  <c r="Y21" i="43" s="1"/>
  <c r="O22" i="40"/>
  <c r="C22" i="40"/>
  <c r="H22" i="40" s="1"/>
  <c r="K22" i="40" s="1"/>
  <c r="P21" i="40"/>
  <c r="Y20" i="43" s="1"/>
  <c r="H21" i="40"/>
  <c r="K21" i="40" s="1"/>
  <c r="I20" i="40"/>
  <c r="P20" i="40" s="1"/>
  <c r="Y19" i="43" s="1"/>
  <c r="H20" i="40"/>
  <c r="O19" i="40"/>
  <c r="P19" i="40"/>
  <c r="Y18" i="43" s="1"/>
  <c r="H19" i="40"/>
  <c r="K19" i="40" s="1"/>
  <c r="O18" i="40"/>
  <c r="H18" i="40"/>
  <c r="O17" i="40"/>
  <c r="I17" i="40"/>
  <c r="P17" i="40" s="1"/>
  <c r="Y16" i="43" s="1"/>
  <c r="H17" i="40"/>
  <c r="H11" i="40"/>
  <c r="O9" i="40"/>
  <c r="P9" i="40"/>
  <c r="Y9" i="43" s="1"/>
  <c r="H9" i="40"/>
  <c r="K9" i="40" s="1"/>
  <c r="H8" i="40"/>
  <c r="K8" i="40" s="1"/>
  <c r="S40" i="39"/>
  <c r="Q40" i="39"/>
  <c r="P40" i="39"/>
  <c r="J40" i="39"/>
  <c r="H37" i="39"/>
  <c r="H36" i="39"/>
  <c r="H35" i="39"/>
  <c r="S28" i="39"/>
  <c r="I27" i="39"/>
  <c r="H27" i="39"/>
  <c r="H24" i="39"/>
  <c r="H23" i="39"/>
  <c r="P22" i="39"/>
  <c r="AB21" i="43" s="1"/>
  <c r="O22" i="39"/>
  <c r="C22" i="39"/>
  <c r="H22" i="39" s="1"/>
  <c r="K22" i="39" s="1"/>
  <c r="H21" i="39"/>
  <c r="K21" i="39" s="1"/>
  <c r="P20" i="39"/>
  <c r="AB19" i="43" s="1"/>
  <c r="H20" i="39"/>
  <c r="H19" i="39"/>
  <c r="K19" i="39" s="1"/>
  <c r="H18" i="39"/>
  <c r="O17" i="39"/>
  <c r="H17" i="39"/>
  <c r="H11" i="39"/>
  <c r="K11" i="39" s="1"/>
  <c r="H9" i="39"/>
  <c r="P8" i="39"/>
  <c r="AB8" i="43" s="1"/>
  <c r="H8" i="39"/>
  <c r="W37" i="28"/>
  <c r="V37" i="28"/>
  <c r="U37" i="28"/>
  <c r="U21" i="28"/>
  <c r="W21" i="28" s="1"/>
  <c r="W20" i="28"/>
  <c r="V20" i="28"/>
  <c r="U20" i="28"/>
  <c r="W19" i="28"/>
  <c r="V19" i="28"/>
  <c r="U19" i="28"/>
  <c r="W18" i="28"/>
  <c r="V18" i="28"/>
  <c r="U18" i="28"/>
  <c r="W17" i="28"/>
  <c r="V17" i="28"/>
  <c r="U17" i="28"/>
  <c r="W12" i="28"/>
  <c r="W35" i="28" s="1"/>
  <c r="V12" i="28"/>
  <c r="V36" i="28" s="1"/>
  <c r="U12" i="28"/>
  <c r="U35" i="28" s="1"/>
  <c r="W11" i="28"/>
  <c r="W23" i="28" s="1"/>
  <c r="W24" i="28" s="1"/>
  <c r="V11" i="28"/>
  <c r="V23" i="28" s="1"/>
  <c r="V24" i="28" s="1"/>
  <c r="U11" i="28"/>
  <c r="U23" i="28" s="1"/>
  <c r="U24" i="28" s="1"/>
  <c r="W9" i="28"/>
  <c r="V9" i="28"/>
  <c r="U9" i="28"/>
  <c r="W8" i="28"/>
  <c r="V8" i="28"/>
  <c r="U8" i="28"/>
  <c r="S40" i="38"/>
  <c r="Q40" i="38"/>
  <c r="P40" i="38"/>
  <c r="J40" i="38"/>
  <c r="H37" i="38"/>
  <c r="H36" i="38"/>
  <c r="H35" i="38"/>
  <c r="S28" i="38"/>
  <c r="H27" i="38"/>
  <c r="H24" i="38"/>
  <c r="H23" i="38"/>
  <c r="P22" i="38"/>
  <c r="X21" i="43" s="1"/>
  <c r="O22" i="38"/>
  <c r="C22" i="38"/>
  <c r="H22" i="38" s="1"/>
  <c r="K22" i="38" s="1"/>
  <c r="M22" i="38" s="1"/>
  <c r="H21" i="38"/>
  <c r="H20" i="38"/>
  <c r="H19" i="38"/>
  <c r="H18" i="38"/>
  <c r="H17" i="38"/>
  <c r="Q28" i="38"/>
  <c r="H11" i="38"/>
  <c r="K11" i="38" s="1"/>
  <c r="H9" i="38"/>
  <c r="H8" i="38"/>
  <c r="S40" i="37"/>
  <c r="Q40" i="37"/>
  <c r="P40" i="37"/>
  <c r="J40" i="37"/>
  <c r="H37" i="37"/>
  <c r="H36" i="37"/>
  <c r="H35" i="37"/>
  <c r="S28" i="37"/>
  <c r="H27" i="37"/>
  <c r="H24" i="37"/>
  <c r="H23" i="37"/>
  <c r="P22" i="37"/>
  <c r="AA21" i="43" s="1"/>
  <c r="AE21" i="43" s="1"/>
  <c r="AF21" i="43" s="1"/>
  <c r="O22" i="37"/>
  <c r="C22" i="37"/>
  <c r="H22" i="37" s="1"/>
  <c r="K22" i="37" s="1"/>
  <c r="O21" i="37"/>
  <c r="H21" i="37"/>
  <c r="H20" i="37"/>
  <c r="P19" i="37"/>
  <c r="AA18" i="43" s="1"/>
  <c r="H19" i="37"/>
  <c r="K19" i="37" s="1"/>
  <c r="H18" i="37"/>
  <c r="H17" i="37"/>
  <c r="I36" i="37"/>
  <c r="H11" i="37"/>
  <c r="K11" i="37" s="1"/>
  <c r="H9" i="37"/>
  <c r="H8" i="37"/>
  <c r="C5" i="8"/>
  <c r="B5" i="8"/>
  <c r="H9" i="36"/>
  <c r="H9" i="34"/>
  <c r="H9" i="18"/>
  <c r="AE18" i="43" l="1"/>
  <c r="AF18" i="43" s="1"/>
  <c r="P11" i="38"/>
  <c r="X11" i="43" s="1"/>
  <c r="I23" i="38"/>
  <c r="I24" i="38" s="1"/>
  <c r="AE16" i="43"/>
  <c r="AF16" i="43" s="1"/>
  <c r="I27" i="38"/>
  <c r="I13" i="38"/>
  <c r="O11" i="40"/>
  <c r="O11" i="42" s="1"/>
  <c r="I36" i="38"/>
  <c r="AE19" i="43"/>
  <c r="AF19" i="43" s="1"/>
  <c r="AE20" i="43"/>
  <c r="AF20" i="43" s="1"/>
  <c r="O36" i="37"/>
  <c r="I37" i="37"/>
  <c r="O37" i="37" s="1"/>
  <c r="O11" i="41"/>
  <c r="M22" i="40"/>
  <c r="L22" i="40"/>
  <c r="I27" i="40"/>
  <c r="I13" i="40"/>
  <c r="I36" i="40"/>
  <c r="M22" i="39"/>
  <c r="L22" i="39"/>
  <c r="K9" i="39"/>
  <c r="P9" i="39"/>
  <c r="AB9" i="43" s="1"/>
  <c r="I36" i="39"/>
  <c r="I13" i="39"/>
  <c r="I27" i="42"/>
  <c r="I13" i="42"/>
  <c r="L22" i="42"/>
  <c r="I35" i="42"/>
  <c r="O35" i="42" s="1"/>
  <c r="I36" i="41"/>
  <c r="I13" i="41"/>
  <c r="P11" i="37"/>
  <c r="AA11" i="43" s="1"/>
  <c r="K21" i="37"/>
  <c r="O13" i="37"/>
  <c r="J13" i="37"/>
  <c r="N13" i="37" s="1"/>
  <c r="K9" i="41"/>
  <c r="L9" i="41" s="1"/>
  <c r="K19" i="41"/>
  <c r="L19" i="41" s="1"/>
  <c r="P11" i="41"/>
  <c r="AC11" i="43" s="1"/>
  <c r="P19" i="41"/>
  <c r="AC18" i="43" s="1"/>
  <c r="O12" i="41"/>
  <c r="K36" i="42"/>
  <c r="L36" i="42" s="1"/>
  <c r="K8" i="42"/>
  <c r="M8" i="42" s="1"/>
  <c r="P21" i="42"/>
  <c r="Z20" i="43" s="1"/>
  <c r="I36" i="42"/>
  <c r="O12" i="42"/>
  <c r="K17" i="42"/>
  <c r="M17" i="42" s="1"/>
  <c r="K35" i="42"/>
  <c r="P11" i="42"/>
  <c r="Z11" i="43" s="1"/>
  <c r="K8" i="39"/>
  <c r="P19" i="39"/>
  <c r="AB18" i="43" s="1"/>
  <c r="I23" i="39"/>
  <c r="P23" i="39" s="1"/>
  <c r="AB22" i="43" s="1"/>
  <c r="K17" i="39"/>
  <c r="I23" i="40"/>
  <c r="P23" i="40" s="1"/>
  <c r="Y22" i="43" s="1"/>
  <c r="K11" i="40"/>
  <c r="L11" i="40" s="1"/>
  <c r="K17" i="40"/>
  <c r="K20" i="40"/>
  <c r="L20" i="40" s="1"/>
  <c r="P21" i="41"/>
  <c r="AC20" i="43" s="1"/>
  <c r="K11" i="41"/>
  <c r="L11" i="41" s="1"/>
  <c r="K20" i="41"/>
  <c r="M20" i="41" s="1"/>
  <c r="K11" i="42"/>
  <c r="L11" i="42" s="1"/>
  <c r="K20" i="42"/>
  <c r="L20" i="42" s="1"/>
  <c r="I23" i="42"/>
  <c r="P23" i="42" s="1"/>
  <c r="Z22" i="43" s="1"/>
  <c r="P11" i="39"/>
  <c r="AB11" i="43" s="1"/>
  <c r="K20" i="39"/>
  <c r="L20" i="39" s="1"/>
  <c r="O21" i="39"/>
  <c r="K27" i="39"/>
  <c r="I35" i="39"/>
  <c r="O35" i="39" s="1"/>
  <c r="O12" i="39"/>
  <c r="K23" i="39"/>
  <c r="M23" i="39" s="1"/>
  <c r="P8" i="40"/>
  <c r="Y8" i="43" s="1"/>
  <c r="P11" i="40"/>
  <c r="Y11" i="43" s="1"/>
  <c r="O12" i="40"/>
  <c r="K9" i="37"/>
  <c r="M9" i="37" s="1"/>
  <c r="O20" i="37"/>
  <c r="O20" i="39" s="1"/>
  <c r="O20" i="41" s="1"/>
  <c r="O20" i="38"/>
  <c r="O20" i="40" s="1"/>
  <c r="O20" i="42" s="1"/>
  <c r="Q28" i="39"/>
  <c r="Q41" i="39" s="1"/>
  <c r="Q28" i="40"/>
  <c r="Q41" i="40" s="1"/>
  <c r="Q28" i="37"/>
  <c r="Q41" i="37" s="1"/>
  <c r="Q28" i="41"/>
  <c r="Q41" i="41" s="1"/>
  <c r="Q28" i="42"/>
  <c r="Q41" i="42" s="1"/>
  <c r="K36" i="39"/>
  <c r="M36" i="39" s="1"/>
  <c r="K27" i="42"/>
  <c r="M27" i="42" s="1"/>
  <c r="K35" i="40"/>
  <c r="K27" i="40"/>
  <c r="M27" i="40" s="1"/>
  <c r="K17" i="37"/>
  <c r="O12" i="38"/>
  <c r="K20" i="38"/>
  <c r="M20" i="38" s="1"/>
  <c r="K8" i="37"/>
  <c r="M8" i="37" s="1"/>
  <c r="O12" i="37"/>
  <c r="K18" i="37"/>
  <c r="M18" i="37" s="1"/>
  <c r="K20" i="37"/>
  <c r="M20" i="37" s="1"/>
  <c r="K17" i="38"/>
  <c r="L17" i="38" s="1"/>
  <c r="O17" i="38"/>
  <c r="O27" i="38"/>
  <c r="K8" i="38"/>
  <c r="Q41" i="38"/>
  <c r="K19" i="38"/>
  <c r="M19" i="38" s="1"/>
  <c r="O19" i="38"/>
  <c r="K21" i="38"/>
  <c r="M21" i="38" s="1"/>
  <c r="O21" i="38"/>
  <c r="L22" i="38"/>
  <c r="N22" i="38" s="1"/>
  <c r="P23" i="38"/>
  <c r="X22" i="43" s="1"/>
  <c r="K27" i="38"/>
  <c r="M27" i="38" s="1"/>
  <c r="P27" i="38"/>
  <c r="X26" i="43" s="1"/>
  <c r="K35" i="38"/>
  <c r="L9" i="42"/>
  <c r="M9" i="42"/>
  <c r="L19" i="42"/>
  <c r="M19" i="42"/>
  <c r="N19" i="42" s="1"/>
  <c r="L21" i="42"/>
  <c r="M21" i="42"/>
  <c r="L8" i="42"/>
  <c r="K18" i="42"/>
  <c r="P18" i="42"/>
  <c r="Z17" i="43" s="1"/>
  <c r="N22" i="42"/>
  <c r="O27" i="42"/>
  <c r="P27" i="42"/>
  <c r="Z26" i="43" s="1"/>
  <c r="M8" i="41"/>
  <c r="L8" i="41"/>
  <c r="M18" i="41"/>
  <c r="L18" i="41"/>
  <c r="N18" i="41" s="1"/>
  <c r="L20" i="41"/>
  <c r="M22" i="41"/>
  <c r="L22" i="41"/>
  <c r="N22" i="41" s="1"/>
  <c r="K36" i="41"/>
  <c r="L17" i="41"/>
  <c r="M17" i="41"/>
  <c r="M19" i="41"/>
  <c r="L21" i="41"/>
  <c r="M21" i="41"/>
  <c r="P8" i="41"/>
  <c r="AC8" i="43" s="1"/>
  <c r="O9" i="41"/>
  <c r="O17" i="41"/>
  <c r="P18" i="41"/>
  <c r="AC17" i="43" s="1"/>
  <c r="I23" i="41"/>
  <c r="K23" i="41" s="1"/>
  <c r="I27" i="41"/>
  <c r="I35" i="41"/>
  <c r="O35" i="41" s="1"/>
  <c r="V35" i="32"/>
  <c r="V21" i="32"/>
  <c r="U27" i="32"/>
  <c r="W27" i="32"/>
  <c r="U36" i="32"/>
  <c r="W36" i="32"/>
  <c r="V27" i="32"/>
  <c r="L9" i="40"/>
  <c r="M9" i="40"/>
  <c r="L19" i="40"/>
  <c r="M19" i="40"/>
  <c r="L21" i="40"/>
  <c r="M21" i="40"/>
  <c r="L17" i="40"/>
  <c r="M17" i="40"/>
  <c r="N17" i="40" s="1"/>
  <c r="M8" i="40"/>
  <c r="L8" i="40"/>
  <c r="K18" i="40"/>
  <c r="P18" i="40"/>
  <c r="Y17" i="43" s="1"/>
  <c r="N22" i="40"/>
  <c r="O27" i="40"/>
  <c r="P27" i="40"/>
  <c r="Y26" i="43" s="1"/>
  <c r="L9" i="39"/>
  <c r="M9" i="39"/>
  <c r="L19" i="39"/>
  <c r="M19" i="39"/>
  <c r="L21" i="39"/>
  <c r="M21" i="39"/>
  <c r="L11" i="39"/>
  <c r="M11" i="39"/>
  <c r="L17" i="39"/>
  <c r="M17" i="39"/>
  <c r="M8" i="39"/>
  <c r="L8" i="39"/>
  <c r="M27" i="39"/>
  <c r="L27" i="39"/>
  <c r="N27" i="39" s="1"/>
  <c r="K18" i="39"/>
  <c r="P18" i="39"/>
  <c r="AB17" i="43" s="1"/>
  <c r="N22" i="39"/>
  <c r="O23" i="39"/>
  <c r="O27" i="39"/>
  <c r="P27" i="39"/>
  <c r="AB26" i="43" s="1"/>
  <c r="V21" i="28"/>
  <c r="U27" i="28"/>
  <c r="W27" i="28"/>
  <c r="V35" i="28"/>
  <c r="U36" i="28"/>
  <c r="W36" i="28"/>
  <c r="V27" i="28"/>
  <c r="L11" i="38"/>
  <c r="M11" i="38"/>
  <c r="L20" i="38"/>
  <c r="L21" i="38"/>
  <c r="M8" i="38"/>
  <c r="K9" i="38"/>
  <c r="K18" i="38"/>
  <c r="P18" i="38"/>
  <c r="X17" i="43" s="1"/>
  <c r="K36" i="38"/>
  <c r="L9" i="37"/>
  <c r="L11" i="37"/>
  <c r="M11" i="37"/>
  <c r="L17" i="37"/>
  <c r="M17" i="37"/>
  <c r="L19" i="37"/>
  <c r="M19" i="37"/>
  <c r="L21" i="37"/>
  <c r="M21" i="37"/>
  <c r="M22" i="37"/>
  <c r="L22" i="37"/>
  <c r="K36" i="37"/>
  <c r="L8" i="37"/>
  <c r="O17" i="37"/>
  <c r="P18" i="37"/>
  <c r="AA17" i="43" s="1"/>
  <c r="AE17" i="43" s="1"/>
  <c r="AF17" i="43" s="1"/>
  <c r="I23" i="37"/>
  <c r="I27" i="37"/>
  <c r="I35" i="37"/>
  <c r="O35" i="37" s="1"/>
  <c r="O40" i="37" s="1"/>
  <c r="J13" i="38" l="1"/>
  <c r="N13" i="38" s="1"/>
  <c r="O13" i="38"/>
  <c r="AE11" i="43"/>
  <c r="AF11" i="43" s="1"/>
  <c r="O36" i="38"/>
  <c r="I37" i="38"/>
  <c r="N11" i="38"/>
  <c r="K37" i="37"/>
  <c r="M37" i="37" s="1"/>
  <c r="N22" i="37"/>
  <c r="AD21" i="31" s="1"/>
  <c r="O36" i="40"/>
  <c r="I37" i="40"/>
  <c r="J13" i="40"/>
  <c r="N13" i="40" s="1"/>
  <c r="O13" i="40"/>
  <c r="O23" i="40"/>
  <c r="M20" i="40"/>
  <c r="I24" i="40"/>
  <c r="K24" i="40" s="1"/>
  <c r="K36" i="40"/>
  <c r="L36" i="40" s="1"/>
  <c r="K23" i="40"/>
  <c r="O13" i="39"/>
  <c r="J13" i="39"/>
  <c r="N13" i="39" s="1"/>
  <c r="O36" i="39"/>
  <c r="I37" i="39"/>
  <c r="M35" i="42"/>
  <c r="O36" i="42"/>
  <c r="I37" i="42"/>
  <c r="O13" i="42"/>
  <c r="J13" i="42"/>
  <c r="N13" i="42" s="1"/>
  <c r="M11" i="42"/>
  <c r="J13" i="41"/>
  <c r="N13" i="41" s="1"/>
  <c r="O13" i="41"/>
  <c r="M9" i="41"/>
  <c r="O36" i="41"/>
  <c r="I37" i="41"/>
  <c r="N8" i="41"/>
  <c r="L35" i="42"/>
  <c r="L35" i="40"/>
  <c r="M35" i="40"/>
  <c r="N35" i="40" s="1"/>
  <c r="L27" i="38"/>
  <c r="N27" i="38" s="1"/>
  <c r="N9" i="37"/>
  <c r="N19" i="37"/>
  <c r="N20" i="41"/>
  <c r="M11" i="41"/>
  <c r="N11" i="41" s="1"/>
  <c r="M36" i="42"/>
  <c r="L17" i="42"/>
  <c r="N17" i="42" s="1"/>
  <c r="I24" i="39"/>
  <c r="K24" i="39" s="1"/>
  <c r="K28" i="39" s="1"/>
  <c r="N21" i="39"/>
  <c r="N9" i="39"/>
  <c r="M11" i="40"/>
  <c r="N11" i="40" s="1"/>
  <c r="N17" i="41"/>
  <c r="N9" i="41"/>
  <c r="N9" i="42"/>
  <c r="O23" i="42"/>
  <c r="M20" i="42"/>
  <c r="N20" i="42" s="1"/>
  <c r="N21" i="42"/>
  <c r="N36" i="42"/>
  <c r="I24" i="42"/>
  <c r="K24" i="42" s="1"/>
  <c r="L24" i="42" s="1"/>
  <c r="N11" i="42"/>
  <c r="K23" i="42"/>
  <c r="M20" i="39"/>
  <c r="N20" i="39" s="1"/>
  <c r="N17" i="39"/>
  <c r="L23" i="39"/>
  <c r="N23" i="39" s="1"/>
  <c r="N11" i="39"/>
  <c r="K35" i="39"/>
  <c r="N20" i="40"/>
  <c r="M36" i="40"/>
  <c r="N21" i="40"/>
  <c r="N36" i="40"/>
  <c r="L20" i="37"/>
  <c r="N20" i="37" s="1"/>
  <c r="L18" i="37"/>
  <c r="N18" i="37" s="1"/>
  <c r="L19" i="38"/>
  <c r="N19" i="38" s="1"/>
  <c r="L8" i="38"/>
  <c r="N8" i="38" s="1"/>
  <c r="M35" i="38"/>
  <c r="N19" i="39"/>
  <c r="L36" i="39"/>
  <c r="N36" i="39" s="1"/>
  <c r="N19" i="41"/>
  <c r="N21" i="41"/>
  <c r="L27" i="42"/>
  <c r="N27" i="42" s="1"/>
  <c r="N19" i="40"/>
  <c r="L27" i="40"/>
  <c r="N27" i="40" s="1"/>
  <c r="N9" i="40"/>
  <c r="N11" i="37"/>
  <c r="M17" i="38"/>
  <c r="N21" i="38"/>
  <c r="L35" i="38"/>
  <c r="N17" i="38"/>
  <c r="N8" i="37"/>
  <c r="N21" i="37"/>
  <c r="N17" i="37"/>
  <c r="O23" i="38"/>
  <c r="N20" i="38"/>
  <c r="K23" i="38"/>
  <c r="M24" i="42"/>
  <c r="M18" i="42"/>
  <c r="L18" i="42"/>
  <c r="N8" i="42"/>
  <c r="M23" i="41"/>
  <c r="L23" i="41"/>
  <c r="O27" i="41"/>
  <c r="P27" i="41"/>
  <c r="AC26" i="43" s="1"/>
  <c r="K35" i="41"/>
  <c r="I24" i="41"/>
  <c r="O23" i="41"/>
  <c r="P23" i="41"/>
  <c r="AC22" i="43" s="1"/>
  <c r="K27" i="41"/>
  <c r="M36" i="41"/>
  <c r="L36" i="41"/>
  <c r="N36" i="41" s="1"/>
  <c r="L24" i="40"/>
  <c r="M24" i="40"/>
  <c r="P24" i="40"/>
  <c r="O24" i="40"/>
  <c r="O28" i="40" s="1"/>
  <c r="M18" i="40"/>
  <c r="N18" i="40" s="1"/>
  <c r="L18" i="40"/>
  <c r="N8" i="40"/>
  <c r="M24" i="39"/>
  <c r="M18" i="39"/>
  <c r="L18" i="39"/>
  <c r="N8" i="39"/>
  <c r="P24" i="38"/>
  <c r="O24" i="38"/>
  <c r="K24" i="38"/>
  <c r="M9" i="38"/>
  <c r="L9" i="38"/>
  <c r="M36" i="38"/>
  <c r="L36" i="38"/>
  <c r="M18" i="38"/>
  <c r="L18" i="38"/>
  <c r="O27" i="37"/>
  <c r="P27" i="37"/>
  <c r="AA26" i="43" s="1"/>
  <c r="AE26" i="43" s="1"/>
  <c r="AF26" i="43" s="1"/>
  <c r="K27" i="37"/>
  <c r="I24" i="37"/>
  <c r="O23" i="37"/>
  <c r="P23" i="37"/>
  <c r="AA22" i="43" s="1"/>
  <c r="AE22" i="43" s="1"/>
  <c r="AF22" i="43" s="1"/>
  <c r="K35" i="37"/>
  <c r="K23" i="37"/>
  <c r="M36" i="37"/>
  <c r="L36" i="37"/>
  <c r="K28" i="38" l="1"/>
  <c r="AD11" i="31"/>
  <c r="O40" i="38"/>
  <c r="O37" i="38"/>
  <c r="K37" i="38"/>
  <c r="AD18" i="31"/>
  <c r="L37" i="37"/>
  <c r="N37" i="37" s="1"/>
  <c r="O37" i="40"/>
  <c r="K37" i="40"/>
  <c r="O41" i="40"/>
  <c r="L32" i="16" s="1"/>
  <c r="M23" i="40"/>
  <c r="M28" i="40" s="1"/>
  <c r="L23" i="40"/>
  <c r="N23" i="40" s="1"/>
  <c r="O40" i="40"/>
  <c r="K28" i="40"/>
  <c r="O37" i="39"/>
  <c r="O40" i="39" s="1"/>
  <c r="K37" i="39"/>
  <c r="N35" i="42"/>
  <c r="O37" i="42"/>
  <c r="O40" i="42" s="1"/>
  <c r="K37" i="42"/>
  <c r="O37" i="41"/>
  <c r="O40" i="41" s="1"/>
  <c r="K37" i="41"/>
  <c r="N35" i="38"/>
  <c r="AD20" i="31"/>
  <c r="N18" i="42"/>
  <c r="N18" i="39"/>
  <c r="L24" i="39"/>
  <c r="M28" i="39"/>
  <c r="O24" i="39"/>
  <c r="O28" i="39" s="1"/>
  <c r="P24" i="39"/>
  <c r="AB23" i="43" s="1"/>
  <c r="AB27" i="43" s="1"/>
  <c r="N23" i="41"/>
  <c r="N24" i="42"/>
  <c r="K28" i="42"/>
  <c r="M23" i="42"/>
  <c r="M28" i="42" s="1"/>
  <c r="L23" i="42"/>
  <c r="O24" i="42"/>
  <c r="O28" i="42" s="1"/>
  <c r="P24" i="42"/>
  <c r="P28" i="39"/>
  <c r="L28" i="39"/>
  <c r="N24" i="39"/>
  <c r="L35" i="39"/>
  <c r="M35" i="39"/>
  <c r="L28" i="40"/>
  <c r="P28" i="40"/>
  <c r="Y23" i="43"/>
  <c r="Y27" i="43" s="1"/>
  <c r="AD19" i="31"/>
  <c r="AD16" i="31"/>
  <c r="AD8" i="31"/>
  <c r="O28" i="38"/>
  <c r="P28" i="38"/>
  <c r="X23" i="43"/>
  <c r="X27" i="43" s="1"/>
  <c r="N24" i="40"/>
  <c r="N36" i="37"/>
  <c r="N9" i="38"/>
  <c r="AD9" i="31" s="1"/>
  <c r="N18" i="38"/>
  <c r="AD17" i="31" s="1"/>
  <c r="N36" i="38"/>
  <c r="M23" i="38"/>
  <c r="L23" i="38"/>
  <c r="O28" i="41"/>
  <c r="O41" i="41" s="1"/>
  <c r="M33" i="16" s="1"/>
  <c r="M27" i="41"/>
  <c r="L27" i="41"/>
  <c r="M35" i="41"/>
  <c r="K40" i="41"/>
  <c r="L35" i="41"/>
  <c r="P24" i="41"/>
  <c r="O24" i="41"/>
  <c r="K24" i="41"/>
  <c r="L24" i="38"/>
  <c r="L28" i="38" s="1"/>
  <c r="M24" i="38"/>
  <c r="M23" i="37"/>
  <c r="L23" i="37"/>
  <c r="P24" i="37"/>
  <c r="O24" i="37"/>
  <c r="O28" i="37" s="1"/>
  <c r="O41" i="37" s="1"/>
  <c r="M31" i="16" s="1"/>
  <c r="K24" i="37"/>
  <c r="M35" i="37"/>
  <c r="M40" i="37" s="1"/>
  <c r="K40" i="37"/>
  <c r="L35" i="37"/>
  <c r="M27" i="37"/>
  <c r="L27" i="37"/>
  <c r="P41" i="38" l="1"/>
  <c r="S31" i="16"/>
  <c r="O41" i="38"/>
  <c r="L31" i="16" s="1"/>
  <c r="M37" i="38"/>
  <c r="M40" i="38" s="1"/>
  <c r="L37" i="38"/>
  <c r="K40" i="38"/>
  <c r="K41" i="38" s="1"/>
  <c r="L40" i="37"/>
  <c r="F31" i="16" s="1"/>
  <c r="K41" i="40"/>
  <c r="P41" i="40"/>
  <c r="S32" i="16"/>
  <c r="L41" i="40"/>
  <c r="M37" i="40"/>
  <c r="M40" i="40" s="1"/>
  <c r="M41" i="40" s="1"/>
  <c r="L37" i="40"/>
  <c r="L40" i="40" s="1"/>
  <c r="K40" i="40"/>
  <c r="L37" i="39"/>
  <c r="L40" i="39" s="1"/>
  <c r="M37" i="39"/>
  <c r="N37" i="39" s="1"/>
  <c r="O41" i="39"/>
  <c r="M32" i="16" s="1"/>
  <c r="K40" i="39"/>
  <c r="K41" i="39" s="1"/>
  <c r="P41" i="39"/>
  <c r="T32" i="16"/>
  <c r="O41" i="42"/>
  <c r="L33" i="16" s="1"/>
  <c r="M41" i="42"/>
  <c r="L37" i="42"/>
  <c r="M37" i="42"/>
  <c r="M40" i="42" s="1"/>
  <c r="K40" i="42"/>
  <c r="K41" i="42" s="1"/>
  <c r="N23" i="42"/>
  <c r="M37" i="41"/>
  <c r="N37" i="41" s="1"/>
  <c r="L37" i="41"/>
  <c r="L40" i="41" s="1"/>
  <c r="N27" i="37"/>
  <c r="AD26" i="31" s="1"/>
  <c r="N35" i="39"/>
  <c r="N40" i="39" s="1"/>
  <c r="P28" i="41"/>
  <c r="AC23" i="43"/>
  <c r="AC27" i="43" s="1"/>
  <c r="N27" i="41"/>
  <c r="P28" i="42"/>
  <c r="Z23" i="43"/>
  <c r="Z27" i="43" s="1"/>
  <c r="L28" i="42"/>
  <c r="P28" i="37"/>
  <c r="AA23" i="43"/>
  <c r="AD35" i="31"/>
  <c r="L41" i="39"/>
  <c r="N35" i="41"/>
  <c r="M28" i="38"/>
  <c r="M41" i="38" s="1"/>
  <c r="N23" i="38"/>
  <c r="L24" i="41"/>
  <c r="L28" i="41" s="1"/>
  <c r="M24" i="41"/>
  <c r="M28" i="41" s="1"/>
  <c r="K28" i="41"/>
  <c r="K41" i="41" s="1"/>
  <c r="N24" i="38"/>
  <c r="L24" i="37"/>
  <c r="L28" i="37" s="1"/>
  <c r="L41" i="37" s="1"/>
  <c r="M24" i="37"/>
  <c r="M28" i="37" s="1"/>
  <c r="M41" i="37" s="1"/>
  <c r="N35" i="37"/>
  <c r="K28" i="37"/>
  <c r="K41" i="37" s="1"/>
  <c r="N23" i="37"/>
  <c r="N37" i="38" l="1"/>
  <c r="L40" i="38"/>
  <c r="AA27" i="43"/>
  <c r="AE27" i="43" s="1"/>
  <c r="AF27" i="43" s="1"/>
  <c r="AE23" i="43"/>
  <c r="AF23" i="43" s="1"/>
  <c r="P41" i="37"/>
  <c r="T31" i="16"/>
  <c r="E32" i="16"/>
  <c r="N37" i="40"/>
  <c r="N40" i="40" s="1"/>
  <c r="M40" i="39"/>
  <c r="M41" i="39" s="1"/>
  <c r="F32" i="16"/>
  <c r="P41" i="42"/>
  <c r="S33" i="16"/>
  <c r="N37" i="42"/>
  <c r="N40" i="42" s="1"/>
  <c r="L40" i="42"/>
  <c r="E33" i="16" s="1"/>
  <c r="N40" i="41"/>
  <c r="L41" i="41"/>
  <c r="P41" i="41"/>
  <c r="T33" i="16"/>
  <c r="T34" i="16" s="1"/>
  <c r="M40" i="41"/>
  <c r="F33" i="16" s="1"/>
  <c r="X40" i="43"/>
  <c r="N40" i="37"/>
  <c r="AD34" i="31"/>
  <c r="AD22" i="31"/>
  <c r="S35" i="16"/>
  <c r="S34" i="16"/>
  <c r="N24" i="37"/>
  <c r="AD23" i="31" s="1"/>
  <c r="N24" i="41"/>
  <c r="N40" i="38" l="1"/>
  <c r="AD36" i="31"/>
  <c r="E31" i="16"/>
  <c r="G31" i="16" s="1"/>
  <c r="L41" i="38"/>
  <c r="AA40" i="43"/>
  <c r="L41" i="42"/>
  <c r="M41" i="41"/>
  <c r="T35" i="16"/>
  <c r="H17" i="8"/>
  <c r="E17" i="8"/>
  <c r="C6" i="8"/>
  <c r="H8" i="8"/>
  <c r="E8" i="8"/>
  <c r="B8" i="8"/>
  <c r="B10" i="8"/>
  <c r="H6" i="8"/>
  <c r="E6" i="8"/>
  <c r="D4" i="8"/>
  <c r="C4" i="8"/>
  <c r="B4" i="8"/>
  <c r="P41" i="31"/>
  <c r="N33" i="16"/>
  <c r="G33" i="16"/>
  <c r="N32" i="16"/>
  <c r="M35" i="16"/>
  <c r="M36" i="16" s="1"/>
  <c r="L35" i="16" l="1"/>
  <c r="L36" i="16" s="1"/>
  <c r="E35" i="16"/>
  <c r="E36" i="16" s="1"/>
  <c r="N31" i="16"/>
  <c r="G32" i="16"/>
  <c r="L34" i="16"/>
  <c r="F34" i="16"/>
  <c r="E34" i="16"/>
  <c r="M34" i="16"/>
  <c r="F35" i="16"/>
  <c r="F36" i="16" s="1"/>
  <c r="N34" i="16" l="1"/>
  <c r="N35" i="16"/>
  <c r="N36" i="16" s="1"/>
  <c r="G35" i="16"/>
  <c r="G34" i="16"/>
  <c r="U18" i="31" l="1"/>
  <c r="AC18" i="31"/>
  <c r="Z18" i="31"/>
  <c r="W18" i="31"/>
  <c r="B15" i="8"/>
  <c r="AA21" i="31" l="1"/>
  <c r="X21" i="31"/>
  <c r="I21" i="28"/>
  <c r="AC21" i="31" l="1"/>
  <c r="AB21" i="31"/>
  <c r="Z21" i="31"/>
  <c r="Y21" i="31"/>
  <c r="H16" i="18"/>
  <c r="H15" i="18"/>
  <c r="H18" i="36"/>
  <c r="H18" i="34"/>
  <c r="H18" i="18"/>
  <c r="X8" i="31" l="1"/>
  <c r="Y8" i="31"/>
  <c r="Z8" i="31"/>
  <c r="X9" i="31"/>
  <c r="Y9" i="31"/>
  <c r="Z9" i="31"/>
  <c r="X18" i="31"/>
  <c r="AA8" i="31"/>
  <c r="AB8" i="31"/>
  <c r="AC8" i="31"/>
  <c r="AA9" i="31"/>
  <c r="AB9" i="31"/>
  <c r="AC9" i="31"/>
  <c r="AA18" i="31"/>
  <c r="I9" i="32"/>
  <c r="I8" i="32"/>
  <c r="I9" i="28"/>
  <c r="I8" i="28"/>
  <c r="H15" i="8"/>
  <c r="H14" i="8"/>
  <c r="E15" i="8"/>
  <c r="E14" i="8"/>
  <c r="B14" i="8"/>
  <c r="B6" i="8" s="1"/>
  <c r="H22" i="36" l="1"/>
  <c r="I11" i="31"/>
  <c r="O11" i="31" s="1"/>
  <c r="H22" i="18"/>
  <c r="I11" i="28"/>
  <c r="U11" i="31"/>
  <c r="U23" i="31" s="1"/>
  <c r="U24" i="31" s="1"/>
  <c r="I23" i="28" l="1"/>
  <c r="P11" i="28"/>
  <c r="O11" i="28"/>
  <c r="O11" i="32" s="1"/>
  <c r="H12" i="36"/>
  <c r="H10" i="36" s="1"/>
  <c r="H8" i="36"/>
  <c r="I11" i="32"/>
  <c r="I23" i="32" s="1"/>
  <c r="AA11" i="31"/>
  <c r="AA23" i="31" s="1"/>
  <c r="AA24" i="31" s="1"/>
  <c r="H12" i="18"/>
  <c r="H8" i="18"/>
  <c r="H22" i="34"/>
  <c r="H8" i="34" s="1"/>
  <c r="X11" i="31"/>
  <c r="X23" i="31" s="1"/>
  <c r="X24" i="31" s="1"/>
  <c r="H13" i="8"/>
  <c r="E13" i="8"/>
  <c r="B13" i="8"/>
  <c r="D7" i="8"/>
  <c r="W17" i="31" s="1"/>
  <c r="I16" i="18"/>
  <c r="J16" i="18" s="1"/>
  <c r="H10" i="18" l="1"/>
  <c r="H13" i="18" s="1"/>
  <c r="H12" i="34"/>
  <c r="H10" i="34" s="1"/>
  <c r="E10" i="8"/>
  <c r="X20" i="31" s="1"/>
  <c r="K16" i="18"/>
  <c r="M16" i="18" s="1"/>
  <c r="L16" i="18"/>
  <c r="R31" i="16" l="1"/>
  <c r="U8" i="31"/>
  <c r="R32" i="16"/>
  <c r="H6" i="18"/>
  <c r="U37" i="31"/>
  <c r="R33" i="16"/>
  <c r="U9" i="31"/>
  <c r="I8" i="31"/>
  <c r="R35" i="16" l="1"/>
  <c r="H6" i="36"/>
  <c r="AA37" i="31"/>
  <c r="H6" i="34"/>
  <c r="X37" i="31"/>
  <c r="I9" i="31"/>
  <c r="I18" i="31" l="1"/>
  <c r="B9" i="8"/>
  <c r="L7" i="8"/>
  <c r="C7" i="8" l="1"/>
  <c r="V17" i="31" s="1"/>
  <c r="Y18" i="31"/>
  <c r="AB18" i="31"/>
  <c r="V18" i="31"/>
  <c r="E9" i="8"/>
  <c r="I24" i="28"/>
  <c r="X19" i="31" l="1"/>
  <c r="I23" i="31"/>
  <c r="I21" i="32"/>
  <c r="I24" i="31" l="1"/>
  <c r="H20" i="18"/>
  <c r="H21" i="18" s="1"/>
  <c r="I18" i="36"/>
  <c r="J18" i="36" s="1"/>
  <c r="I8" i="36"/>
  <c r="J8" i="36" s="1"/>
  <c r="I19" i="36"/>
  <c r="J19" i="36" s="1"/>
  <c r="I8" i="34"/>
  <c r="J8" i="34" s="1"/>
  <c r="I19" i="34"/>
  <c r="J19" i="34" s="1"/>
  <c r="J13" i="36"/>
  <c r="L13" i="36" s="1"/>
  <c r="I5" i="36"/>
  <c r="J5" i="36" s="1"/>
  <c r="K13" i="34"/>
  <c r="J13" i="34"/>
  <c r="L13" i="34" s="1"/>
  <c r="I5" i="34"/>
  <c r="J5" i="34" s="1"/>
  <c r="L5" i="34" s="1"/>
  <c r="I22" i="36" l="1"/>
  <c r="J22" i="36" s="1"/>
  <c r="K22" i="36" s="1"/>
  <c r="K8" i="36"/>
  <c r="L8" i="36"/>
  <c r="L18" i="36"/>
  <c r="K18" i="36"/>
  <c r="L19" i="36"/>
  <c r="K19" i="36"/>
  <c r="L5" i="36"/>
  <c r="K13" i="36"/>
  <c r="K5" i="36"/>
  <c r="K8" i="34"/>
  <c r="L8" i="34"/>
  <c r="L19" i="34"/>
  <c r="K19" i="34"/>
  <c r="K5" i="34"/>
  <c r="I22" i="34"/>
  <c r="J22" i="34" s="1"/>
  <c r="L22" i="36" l="1"/>
  <c r="K22" i="34"/>
  <c r="L22" i="34"/>
  <c r="H3" i="16" l="1"/>
  <c r="J40" i="28" l="1"/>
  <c r="O21" i="32"/>
  <c r="I18" i="28"/>
  <c r="H16" i="34" s="1"/>
  <c r="I16" i="34" s="1"/>
  <c r="J16" i="34" s="1"/>
  <c r="S40" i="32"/>
  <c r="Q40" i="32"/>
  <c r="H37" i="32"/>
  <c r="H36" i="32"/>
  <c r="H35" i="32"/>
  <c r="S28" i="32"/>
  <c r="H27" i="32"/>
  <c r="H24" i="32"/>
  <c r="H23" i="32"/>
  <c r="P22" i="32"/>
  <c r="W21" i="43" s="1"/>
  <c r="O22" i="32"/>
  <c r="C22" i="32"/>
  <c r="H22" i="32" s="1"/>
  <c r="K22" i="32" s="1"/>
  <c r="H21" i="32"/>
  <c r="H20" i="32"/>
  <c r="H19" i="32"/>
  <c r="I18" i="32"/>
  <c r="H16" i="36" s="1"/>
  <c r="I16" i="36" s="1"/>
  <c r="J16" i="36" s="1"/>
  <c r="H18" i="32"/>
  <c r="H17" i="32"/>
  <c r="H11" i="32"/>
  <c r="H9" i="32"/>
  <c r="H8" i="32"/>
  <c r="S41" i="31"/>
  <c r="Q41" i="31"/>
  <c r="J41" i="31"/>
  <c r="H37" i="31"/>
  <c r="H36" i="31"/>
  <c r="H35" i="31"/>
  <c r="S28" i="31"/>
  <c r="H27" i="31"/>
  <c r="H24" i="31"/>
  <c r="H23" i="31"/>
  <c r="P22" i="31"/>
  <c r="U21" i="43" s="1"/>
  <c r="O22" i="31"/>
  <c r="C22" i="31"/>
  <c r="H22" i="31" s="1"/>
  <c r="K22" i="31" s="1"/>
  <c r="U21" i="31"/>
  <c r="I21" i="31"/>
  <c r="H21" i="31"/>
  <c r="H20" i="31"/>
  <c r="H19" i="31"/>
  <c r="H18" i="31"/>
  <c r="U17" i="31"/>
  <c r="I17" i="31"/>
  <c r="H17" i="31"/>
  <c r="H11" i="31"/>
  <c r="H9" i="31"/>
  <c r="H8" i="31"/>
  <c r="S40" i="28"/>
  <c r="Q40" i="28"/>
  <c r="H37" i="28"/>
  <c r="H36" i="28"/>
  <c r="H35" i="28"/>
  <c r="S28" i="28"/>
  <c r="H27" i="28"/>
  <c r="H24" i="28"/>
  <c r="H23" i="28"/>
  <c r="P22" i="28"/>
  <c r="V21" i="43" s="1"/>
  <c r="O22" i="28"/>
  <c r="C22" i="28"/>
  <c r="H22" i="28" s="1"/>
  <c r="K22" i="28" s="1"/>
  <c r="H21" i="28"/>
  <c r="H20" i="28"/>
  <c r="H19" i="28"/>
  <c r="H18" i="28"/>
  <c r="H17" i="28"/>
  <c r="H11" i="28"/>
  <c r="H9" i="28"/>
  <c r="H8" i="28"/>
  <c r="W21" i="31" l="1"/>
  <c r="V21" i="31"/>
  <c r="L16" i="36"/>
  <c r="K16" i="36"/>
  <c r="K16" i="34"/>
  <c r="M16" i="34" s="1"/>
  <c r="L16" i="34"/>
  <c r="O18" i="32"/>
  <c r="O21" i="28"/>
  <c r="I18" i="34"/>
  <c r="J18" i="34" s="1"/>
  <c r="O18" i="31"/>
  <c r="O21" i="31"/>
  <c r="K8" i="32"/>
  <c r="M8" i="32" s="1"/>
  <c r="P18" i="28"/>
  <c r="V17" i="43" s="1"/>
  <c r="O17" i="31"/>
  <c r="K18" i="31"/>
  <c r="M18" i="31" s="1"/>
  <c r="P18" i="31"/>
  <c r="U17" i="43" s="1"/>
  <c r="K18" i="32"/>
  <c r="M18" i="32" s="1"/>
  <c r="P18" i="32"/>
  <c r="W17" i="43" s="1"/>
  <c r="P21" i="28"/>
  <c r="V20" i="43" s="1"/>
  <c r="K21" i="28"/>
  <c r="L21" i="28" s="1"/>
  <c r="K8" i="31"/>
  <c r="M8" i="31" s="1"/>
  <c r="K17" i="31"/>
  <c r="M17" i="31" s="1"/>
  <c r="K8" i="28"/>
  <c r="M8" i="28" s="1"/>
  <c r="K18" i="28"/>
  <c r="L18" i="28" s="1"/>
  <c r="P9" i="32"/>
  <c r="W9" i="43" s="1"/>
  <c r="O9" i="32"/>
  <c r="K9" i="32"/>
  <c r="L22" i="32"/>
  <c r="M22" i="32"/>
  <c r="P8" i="32"/>
  <c r="W8" i="43" s="1"/>
  <c r="O8" i="32"/>
  <c r="K21" i="32"/>
  <c r="P21" i="32"/>
  <c r="W20" i="43" s="1"/>
  <c r="O9" i="31"/>
  <c r="K9" i="31"/>
  <c r="L22" i="31"/>
  <c r="M22" i="31"/>
  <c r="P17" i="31"/>
  <c r="O8" i="31"/>
  <c r="K21" i="31"/>
  <c r="P21" i="31"/>
  <c r="U20" i="43" s="1"/>
  <c r="P9" i="28"/>
  <c r="V9" i="43" s="1"/>
  <c r="O9" i="28"/>
  <c r="K9" i="28"/>
  <c r="P8" i="28"/>
  <c r="V8" i="43" s="1"/>
  <c r="O18" i="28"/>
  <c r="L22" i="28"/>
  <c r="M22" i="28"/>
  <c r="O8" i="28"/>
  <c r="M16" i="36" l="1"/>
  <c r="U16" i="43"/>
  <c r="L17" i="31"/>
  <c r="L8" i="32"/>
  <c r="L8" i="31"/>
  <c r="L18" i="34"/>
  <c r="K18" i="34"/>
  <c r="M18" i="28"/>
  <c r="L18" i="31"/>
  <c r="L18" i="32"/>
  <c r="M21" i="28"/>
  <c r="L8" i="28"/>
  <c r="M21" i="32"/>
  <c r="L21" i="32"/>
  <c r="L9" i="32"/>
  <c r="M9" i="32"/>
  <c r="M21" i="31"/>
  <c r="L21" i="31"/>
  <c r="L9" i="31"/>
  <c r="M9" i="31"/>
  <c r="L9" i="28"/>
  <c r="M9" i="28"/>
  <c r="H9" i="8" l="1"/>
  <c r="AA19" i="31" l="1"/>
  <c r="I6" i="34"/>
  <c r="J6" i="34" s="1"/>
  <c r="I6" i="36"/>
  <c r="J6" i="36" s="1"/>
  <c r="I19" i="28"/>
  <c r="I19" i="31"/>
  <c r="U19" i="31"/>
  <c r="I19" i="32"/>
  <c r="H10" i="8"/>
  <c r="AA20" i="31" s="1"/>
  <c r="O37" i="32"/>
  <c r="O37" i="28" l="1"/>
  <c r="K6" i="36"/>
  <c r="L6" i="36"/>
  <c r="L37" i="28"/>
  <c r="K6" i="34"/>
  <c r="L6" i="34"/>
  <c r="I20" i="28"/>
  <c r="H17" i="34" s="1"/>
  <c r="L37" i="32"/>
  <c r="M37" i="32"/>
  <c r="I20" i="32"/>
  <c r="H17" i="36" s="1"/>
  <c r="P19" i="32"/>
  <c r="W18" i="43" s="1"/>
  <c r="O19" i="32"/>
  <c r="K19" i="32"/>
  <c r="P19" i="31"/>
  <c r="O19" i="31"/>
  <c r="K19" i="31"/>
  <c r="K19" i="28"/>
  <c r="O19" i="28"/>
  <c r="P19" i="28"/>
  <c r="V18" i="43" s="1"/>
  <c r="U18" i="43" l="1"/>
  <c r="I17" i="34"/>
  <c r="J17" i="34" s="1"/>
  <c r="K17" i="34" s="1"/>
  <c r="I17" i="36"/>
  <c r="J17" i="36" s="1"/>
  <c r="L17" i="36" s="1"/>
  <c r="M37" i="28"/>
  <c r="L19" i="31"/>
  <c r="M19" i="31"/>
  <c r="P20" i="32"/>
  <c r="W19" i="43" s="1"/>
  <c r="K20" i="32"/>
  <c r="P20" i="28"/>
  <c r="V19" i="43" s="1"/>
  <c r="K20" i="28"/>
  <c r="L19" i="28"/>
  <c r="M19" i="28"/>
  <c r="L19" i="32"/>
  <c r="M19" i="32"/>
  <c r="L17" i="34" l="1"/>
  <c r="K17" i="36"/>
  <c r="M20" i="28"/>
  <c r="L20" i="28"/>
  <c r="M20" i="32"/>
  <c r="L20" i="32"/>
  <c r="M3" i="8"/>
  <c r="L3" i="8"/>
  <c r="V8" i="31" s="1"/>
  <c r="W8" i="31" l="1"/>
  <c r="D5" i="8"/>
  <c r="W9" i="31" s="1"/>
  <c r="V9" i="31"/>
  <c r="I3" i="8"/>
  <c r="C3" i="8"/>
  <c r="F3" i="8"/>
  <c r="G3" i="8"/>
  <c r="D3" i="8"/>
  <c r="J3" i="8"/>
  <c r="M16" i="8" l="1"/>
  <c r="L8" i="8"/>
  <c r="M8" i="8"/>
  <c r="L16" i="8"/>
  <c r="F6" i="8" s="1"/>
  <c r="Y11" i="31" s="1"/>
  <c r="Y23" i="31" s="1"/>
  <c r="Y24" i="31" s="1"/>
  <c r="J6" i="8" l="1"/>
  <c r="AC11" i="31" s="1"/>
  <c r="AC23" i="31" s="1"/>
  <c r="AC24" i="31" s="1"/>
  <c r="D6" i="8"/>
  <c r="W11" i="31" s="1"/>
  <c r="W23" i="31" s="1"/>
  <c r="W24" i="31" s="1"/>
  <c r="G6" i="8"/>
  <c r="Z11" i="31" s="1"/>
  <c r="Z23" i="31" s="1"/>
  <c r="Z24" i="31" s="1"/>
  <c r="I6" i="8"/>
  <c r="AB11" i="31" s="1"/>
  <c r="AB23" i="31" s="1"/>
  <c r="AB24" i="31" s="1"/>
  <c r="V11" i="31"/>
  <c r="V23" i="31" s="1"/>
  <c r="V24" i="31" s="1"/>
  <c r="I8" i="8"/>
  <c r="F8" i="8"/>
  <c r="C8" i="8"/>
  <c r="C9" i="8" s="1"/>
  <c r="V19" i="31" s="1"/>
  <c r="G8" i="8"/>
  <c r="D8" i="8"/>
  <c r="D9" i="8" s="1"/>
  <c r="W19" i="31" s="1"/>
  <c r="J8" i="8"/>
  <c r="F26" i="8"/>
  <c r="F24" i="8"/>
  <c r="F25" i="8"/>
  <c r="H16" i="8" s="1"/>
  <c r="F23" i="8"/>
  <c r="B16" i="8" s="1"/>
  <c r="K13" i="8"/>
  <c r="H11" i="36" l="1"/>
  <c r="H23" i="36" s="1"/>
  <c r="AA12" i="31"/>
  <c r="C16" i="8"/>
  <c r="V12" i="31" s="1"/>
  <c r="H11" i="18"/>
  <c r="H23" i="18" s="1"/>
  <c r="U12" i="31"/>
  <c r="D16" i="8"/>
  <c r="W12" i="31" s="1"/>
  <c r="J10" i="8"/>
  <c r="AC20" i="31" s="1"/>
  <c r="J9" i="8"/>
  <c r="AC19" i="31" s="1"/>
  <c r="G10" i="8"/>
  <c r="Z20" i="31" s="1"/>
  <c r="G9" i="8"/>
  <c r="Z19" i="31" s="1"/>
  <c r="F10" i="8"/>
  <c r="Y20" i="31" s="1"/>
  <c r="F9" i="8"/>
  <c r="Y19" i="31" s="1"/>
  <c r="I12" i="32"/>
  <c r="J16" i="8"/>
  <c r="AC12" i="31" s="1"/>
  <c r="I16" i="8"/>
  <c r="AB12" i="31" s="1"/>
  <c r="I9" i="8"/>
  <c r="AB19" i="31" s="1"/>
  <c r="I10" i="8"/>
  <c r="AB20" i="31" s="1"/>
  <c r="E16" i="8"/>
  <c r="M13" i="8"/>
  <c r="L13" i="8"/>
  <c r="P19" i="8"/>
  <c r="I12" i="31"/>
  <c r="I13" i="31" s="1"/>
  <c r="R3" i="8"/>
  <c r="J13" i="31" l="1"/>
  <c r="N13" i="31" s="1"/>
  <c r="O13" i="31"/>
  <c r="D13" i="8"/>
  <c r="C13" i="8"/>
  <c r="AB35" i="31"/>
  <c r="AB36" i="31"/>
  <c r="AB27" i="31"/>
  <c r="AA27" i="31"/>
  <c r="AA35" i="31"/>
  <c r="AA36" i="31"/>
  <c r="U36" i="31"/>
  <c r="U35" i="31"/>
  <c r="U27" i="31"/>
  <c r="V36" i="31"/>
  <c r="V35" i="31"/>
  <c r="V27" i="31"/>
  <c r="H11" i="34"/>
  <c r="H23" i="34" s="1"/>
  <c r="X12" i="31"/>
  <c r="AC36" i="31"/>
  <c r="AC35" i="31"/>
  <c r="AC27" i="31"/>
  <c r="W36" i="31"/>
  <c r="W35" i="31"/>
  <c r="W27" i="31"/>
  <c r="I36" i="32"/>
  <c r="I27" i="32"/>
  <c r="I35" i="32"/>
  <c r="I35" i="31"/>
  <c r="I36" i="31"/>
  <c r="I37" i="31" s="1"/>
  <c r="I27" i="31"/>
  <c r="I13" i="8"/>
  <c r="F13" i="8"/>
  <c r="I12" i="28"/>
  <c r="I13" i="28" s="1"/>
  <c r="G16" i="8"/>
  <c r="Z12" i="31" s="1"/>
  <c r="F16" i="8"/>
  <c r="Y12" i="31" s="1"/>
  <c r="J13" i="8"/>
  <c r="G13" i="8"/>
  <c r="I23" i="36"/>
  <c r="J23" i="36" s="1"/>
  <c r="I12" i="36"/>
  <c r="J12" i="36" s="1"/>
  <c r="I10" i="36"/>
  <c r="J10" i="36" s="1"/>
  <c r="I11" i="36"/>
  <c r="J11" i="36" s="1"/>
  <c r="K11" i="32"/>
  <c r="P11" i="32"/>
  <c r="W11" i="43" s="1"/>
  <c r="K11" i="28"/>
  <c r="V11" i="43"/>
  <c r="K11" i="31"/>
  <c r="P11" i="31"/>
  <c r="U11" i="43" s="1"/>
  <c r="E9" i="4"/>
  <c r="E8" i="4"/>
  <c r="X3" i="27"/>
  <c r="D9" i="13"/>
  <c r="K37" i="31" l="1"/>
  <c r="O37" i="31"/>
  <c r="J13" i="28"/>
  <c r="N13" i="28" s="1"/>
  <c r="X35" i="31"/>
  <c r="X27" i="31"/>
  <c r="X36" i="31"/>
  <c r="Z35" i="31"/>
  <c r="Z27" i="31"/>
  <c r="Z36" i="31"/>
  <c r="Y27" i="31"/>
  <c r="Y36" i="31"/>
  <c r="Y35" i="31"/>
  <c r="H13" i="34"/>
  <c r="H20" i="34"/>
  <c r="H21" i="34" s="1"/>
  <c r="H20" i="36"/>
  <c r="I20" i="36" s="1"/>
  <c r="J20" i="36" s="1"/>
  <c r="L20" i="36" s="1"/>
  <c r="H13" i="36"/>
  <c r="I35" i="28"/>
  <c r="K35" i="28" s="1"/>
  <c r="I36" i="28"/>
  <c r="O36" i="28" s="1"/>
  <c r="I27" i="28"/>
  <c r="K27" i="28" s="1"/>
  <c r="I12" i="34"/>
  <c r="J12" i="34" s="1"/>
  <c r="L12" i="34" s="1"/>
  <c r="I9" i="34"/>
  <c r="J9" i="34" s="1"/>
  <c r="J17" i="8"/>
  <c r="AC37" i="31" s="1"/>
  <c r="G17" i="8"/>
  <c r="Z37" i="31" s="1"/>
  <c r="D17" i="8"/>
  <c r="I17" i="8"/>
  <c r="AB37" i="31" s="1"/>
  <c r="F17" i="8"/>
  <c r="Y37" i="31" s="1"/>
  <c r="C17" i="8"/>
  <c r="K10" i="36"/>
  <c r="L10" i="36"/>
  <c r="L23" i="36"/>
  <c r="K23" i="36"/>
  <c r="K12" i="36"/>
  <c r="L12" i="36"/>
  <c r="L11" i="36"/>
  <c r="K11" i="36"/>
  <c r="M24" i="18"/>
  <c r="P27" i="32"/>
  <c r="W26" i="43" s="1"/>
  <c r="K35" i="32"/>
  <c r="I24" i="32"/>
  <c r="K35" i="31"/>
  <c r="O35" i="31"/>
  <c r="P27" i="31"/>
  <c r="U26" i="43" s="1"/>
  <c r="K27" i="31"/>
  <c r="O27" i="31"/>
  <c r="O36" i="31"/>
  <c r="K36" i="31"/>
  <c r="O23" i="28"/>
  <c r="P23" i="28"/>
  <c r="V22" i="43" s="1"/>
  <c r="K23" i="28"/>
  <c r="L11" i="28"/>
  <c r="M11" i="28"/>
  <c r="K23" i="32"/>
  <c r="O23" i="32"/>
  <c r="L11" i="31"/>
  <c r="M11" i="31"/>
  <c r="K23" i="31"/>
  <c r="P23" i="31"/>
  <c r="U22" i="43" s="1"/>
  <c r="O23" i="31"/>
  <c r="L11" i="32"/>
  <c r="M11" i="32"/>
  <c r="W14" i="27"/>
  <c r="D3" i="27"/>
  <c r="J3" i="27"/>
  <c r="N3" i="27" s="1"/>
  <c r="P3" i="27"/>
  <c r="Q3" i="27"/>
  <c r="R3" i="27"/>
  <c r="D4" i="27"/>
  <c r="E4" i="27" s="1"/>
  <c r="J4" i="27"/>
  <c r="K4" i="27" s="1"/>
  <c r="P4" i="27"/>
  <c r="Q4" i="27"/>
  <c r="R4" i="27"/>
  <c r="D5" i="27"/>
  <c r="J5" i="27"/>
  <c r="K5" i="27" s="1"/>
  <c r="P5" i="27"/>
  <c r="Q5" i="27"/>
  <c r="R5" i="27"/>
  <c r="D6" i="27"/>
  <c r="E6" i="27" s="1"/>
  <c r="J6" i="27"/>
  <c r="K6" i="27" s="1"/>
  <c r="P6" i="27"/>
  <c r="Q6" i="27"/>
  <c r="R6" i="27"/>
  <c r="D7" i="27"/>
  <c r="E7" i="27" s="1"/>
  <c r="J7" i="27"/>
  <c r="K7" i="27" s="1"/>
  <c r="P7" i="27"/>
  <c r="Q7" i="27"/>
  <c r="R7" i="27"/>
  <c r="D8" i="27"/>
  <c r="E8" i="27" s="1"/>
  <c r="J8" i="27"/>
  <c r="P8" i="27"/>
  <c r="Q8" i="27"/>
  <c r="R8" i="27"/>
  <c r="D9" i="27"/>
  <c r="E9" i="27" s="1"/>
  <c r="J9" i="27"/>
  <c r="K9" i="27" s="1"/>
  <c r="P9" i="27"/>
  <c r="Q9" i="27"/>
  <c r="R9" i="27"/>
  <c r="D10" i="27"/>
  <c r="E10" i="27" s="1"/>
  <c r="J10" i="27"/>
  <c r="K10" i="27" s="1"/>
  <c r="P10" i="27"/>
  <c r="Q10" i="27"/>
  <c r="R10" i="27"/>
  <c r="D11" i="27"/>
  <c r="E11" i="27" s="1"/>
  <c r="J11" i="27"/>
  <c r="K11" i="27" s="1"/>
  <c r="P11" i="27"/>
  <c r="Q11" i="27"/>
  <c r="R11" i="27"/>
  <c r="D12" i="27"/>
  <c r="E12" i="27" s="1"/>
  <c r="J12" i="27"/>
  <c r="P12" i="27"/>
  <c r="Q12" i="27"/>
  <c r="R12" i="27"/>
  <c r="D13" i="27"/>
  <c r="E13" i="27" s="1"/>
  <c r="J13" i="27"/>
  <c r="K13" i="27" s="1"/>
  <c r="P13" i="27"/>
  <c r="Q13" i="27"/>
  <c r="R13" i="27"/>
  <c r="D14" i="27"/>
  <c r="E14" i="27" s="1"/>
  <c r="J14" i="27"/>
  <c r="K14" i="27" s="1"/>
  <c r="P14" i="27"/>
  <c r="Q14" i="27"/>
  <c r="R14" i="27"/>
  <c r="D15" i="27"/>
  <c r="E15" i="27" s="1"/>
  <c r="J15" i="27"/>
  <c r="K15" i="27" s="1"/>
  <c r="P15" i="27"/>
  <c r="Q15" i="27"/>
  <c r="R15" i="27"/>
  <c r="D16" i="27"/>
  <c r="E16" i="27" s="1"/>
  <c r="J16" i="27"/>
  <c r="P16" i="27"/>
  <c r="Q16" i="27"/>
  <c r="R16" i="27"/>
  <c r="D17" i="27"/>
  <c r="J17" i="27"/>
  <c r="K17" i="27" s="1"/>
  <c r="P17" i="27"/>
  <c r="Q17" i="27"/>
  <c r="R17" i="27"/>
  <c r="D18" i="27"/>
  <c r="E18" i="27" s="1"/>
  <c r="J18" i="27"/>
  <c r="K18" i="27" s="1"/>
  <c r="P18" i="27"/>
  <c r="Q18" i="27"/>
  <c r="R18" i="27"/>
  <c r="D19" i="27"/>
  <c r="J19" i="27"/>
  <c r="K19" i="27" s="1"/>
  <c r="P19" i="27"/>
  <c r="Q19" i="27"/>
  <c r="R19" i="27"/>
  <c r="D20" i="27"/>
  <c r="J20" i="27"/>
  <c r="P20" i="27"/>
  <c r="Q20" i="27"/>
  <c r="R20" i="27"/>
  <c r="D21" i="27"/>
  <c r="H21" i="27" s="1"/>
  <c r="J21" i="27"/>
  <c r="K21" i="27" s="1"/>
  <c r="P21" i="27"/>
  <c r="Q21" i="27"/>
  <c r="R21" i="27"/>
  <c r="D22" i="27"/>
  <c r="H22" i="27" s="1"/>
  <c r="J22" i="27"/>
  <c r="L22" i="27" s="1"/>
  <c r="P22" i="27"/>
  <c r="Q22" i="27"/>
  <c r="R22" i="27"/>
  <c r="D23" i="27"/>
  <c r="J23" i="27"/>
  <c r="N23" i="27" s="1"/>
  <c r="P23" i="27"/>
  <c r="Q23" i="27"/>
  <c r="R23" i="27"/>
  <c r="D24" i="27"/>
  <c r="H24" i="27" s="1"/>
  <c r="J24" i="27"/>
  <c r="P24" i="27"/>
  <c r="Q24" i="27"/>
  <c r="R24" i="27"/>
  <c r="D25" i="27"/>
  <c r="F25" i="27" s="1"/>
  <c r="J25" i="27"/>
  <c r="N25" i="27" s="1"/>
  <c r="P25" i="27"/>
  <c r="Q25" i="27"/>
  <c r="R25" i="27"/>
  <c r="D26" i="27"/>
  <c r="H26" i="27" s="1"/>
  <c r="J26" i="27"/>
  <c r="L26" i="27" s="1"/>
  <c r="P26" i="27"/>
  <c r="Q26" i="27"/>
  <c r="R26" i="27"/>
  <c r="D27" i="27"/>
  <c r="F27" i="27" s="1"/>
  <c r="J27" i="27"/>
  <c r="N27" i="27" s="1"/>
  <c r="P27" i="27"/>
  <c r="Q27" i="27"/>
  <c r="R27" i="27"/>
  <c r="D28" i="27"/>
  <c r="H28" i="27" s="1"/>
  <c r="J28" i="27"/>
  <c r="L28" i="27" s="1"/>
  <c r="P28" i="27"/>
  <c r="Q28" i="27"/>
  <c r="R28" i="27"/>
  <c r="D29" i="27"/>
  <c r="F29" i="27" s="1"/>
  <c r="J29" i="27"/>
  <c r="N29" i="27" s="1"/>
  <c r="P29" i="27"/>
  <c r="Q29" i="27"/>
  <c r="R29" i="27"/>
  <c r="D30" i="27"/>
  <c r="H30" i="27" s="1"/>
  <c r="J30" i="27"/>
  <c r="L30" i="27" s="1"/>
  <c r="P30" i="27"/>
  <c r="Q30" i="27"/>
  <c r="R30" i="27"/>
  <c r="D31" i="27"/>
  <c r="F31" i="27" s="1"/>
  <c r="J31" i="27"/>
  <c r="N31" i="27" s="1"/>
  <c r="P31" i="27"/>
  <c r="Q31" i="27"/>
  <c r="R31" i="27"/>
  <c r="D32" i="27"/>
  <c r="H32" i="27" s="1"/>
  <c r="J32" i="27"/>
  <c r="L32" i="27" s="1"/>
  <c r="P32" i="27"/>
  <c r="Q32" i="27"/>
  <c r="R32" i="27"/>
  <c r="D33" i="27"/>
  <c r="F33" i="27" s="1"/>
  <c r="J33" i="27"/>
  <c r="N33" i="27" s="1"/>
  <c r="P33" i="27"/>
  <c r="Q33" i="27"/>
  <c r="R33" i="27"/>
  <c r="D34" i="27"/>
  <c r="H34" i="27" s="1"/>
  <c r="J34" i="27"/>
  <c r="L34" i="27" s="1"/>
  <c r="P34" i="27"/>
  <c r="Q34" i="27"/>
  <c r="R34" i="27"/>
  <c r="D35" i="27"/>
  <c r="F35" i="27" s="1"/>
  <c r="J35" i="27"/>
  <c r="N35" i="27" s="1"/>
  <c r="P35" i="27"/>
  <c r="Q35" i="27"/>
  <c r="R35" i="27"/>
  <c r="D36" i="27"/>
  <c r="H36" i="27" s="1"/>
  <c r="J36" i="27"/>
  <c r="L36" i="27" s="1"/>
  <c r="P36" i="27"/>
  <c r="Q36" i="27"/>
  <c r="R36" i="27"/>
  <c r="D37" i="27"/>
  <c r="F37" i="27" s="1"/>
  <c r="J37" i="27"/>
  <c r="N37" i="27" s="1"/>
  <c r="P37" i="27"/>
  <c r="Q37" i="27"/>
  <c r="R37" i="27"/>
  <c r="D38" i="27"/>
  <c r="H38" i="27" s="1"/>
  <c r="J38" i="27"/>
  <c r="L38" i="27" s="1"/>
  <c r="P38" i="27"/>
  <c r="Q38" i="27"/>
  <c r="R38" i="27"/>
  <c r="D39" i="27"/>
  <c r="F39" i="27" s="1"/>
  <c r="J39" i="27"/>
  <c r="N39" i="27" s="1"/>
  <c r="P39" i="27"/>
  <c r="Q39" i="27"/>
  <c r="R39" i="27"/>
  <c r="D40" i="27"/>
  <c r="H40" i="27" s="1"/>
  <c r="J40" i="27"/>
  <c r="K40" i="27" s="1"/>
  <c r="P40" i="27"/>
  <c r="Q40" i="27"/>
  <c r="R40" i="27"/>
  <c r="D41" i="27"/>
  <c r="J41" i="27"/>
  <c r="P41" i="27"/>
  <c r="Q41" i="27"/>
  <c r="R41" i="27"/>
  <c r="D42" i="27"/>
  <c r="E42" i="27" s="1"/>
  <c r="J42" i="27"/>
  <c r="P42" i="27"/>
  <c r="Q42" i="27"/>
  <c r="R42" i="27"/>
  <c r="D43" i="27"/>
  <c r="E43" i="27" s="1"/>
  <c r="J43" i="27"/>
  <c r="K43" i="27" s="1"/>
  <c r="P43" i="27"/>
  <c r="Q43" i="27"/>
  <c r="R43" i="27"/>
  <c r="D44" i="27"/>
  <c r="E44" i="27" s="1"/>
  <c r="J44" i="27"/>
  <c r="K44" i="27" s="1"/>
  <c r="P44" i="27"/>
  <c r="Q44" i="27"/>
  <c r="R44" i="27"/>
  <c r="D45" i="27"/>
  <c r="E45" i="27" s="1"/>
  <c r="J45" i="27"/>
  <c r="K45" i="27" s="1"/>
  <c r="P45" i="27"/>
  <c r="Q45" i="27"/>
  <c r="R45" i="27"/>
  <c r="D46" i="27"/>
  <c r="E46" i="27" s="1"/>
  <c r="J46" i="27"/>
  <c r="K46" i="27" s="1"/>
  <c r="P46" i="27"/>
  <c r="Q46" i="27"/>
  <c r="R46" i="27"/>
  <c r="D47" i="27"/>
  <c r="E47" i="27" s="1"/>
  <c r="J47" i="27"/>
  <c r="K47" i="27" s="1"/>
  <c r="P47" i="27"/>
  <c r="Q47" i="27"/>
  <c r="R47" i="27"/>
  <c r="D48" i="27"/>
  <c r="E48" i="27" s="1"/>
  <c r="J48" i="27"/>
  <c r="K48" i="27" s="1"/>
  <c r="P48" i="27"/>
  <c r="Q48" i="27"/>
  <c r="R48" i="27"/>
  <c r="D49" i="27"/>
  <c r="J49" i="27"/>
  <c r="P49" i="27"/>
  <c r="Q49" i="27"/>
  <c r="R49" i="27"/>
  <c r="D50" i="27"/>
  <c r="E50" i="27" s="1"/>
  <c r="J50" i="27"/>
  <c r="P50" i="27"/>
  <c r="Q50" i="27"/>
  <c r="R50" i="27"/>
  <c r="D51" i="27"/>
  <c r="E51" i="27" s="1"/>
  <c r="J51" i="27"/>
  <c r="K51" i="27" s="1"/>
  <c r="P51" i="27"/>
  <c r="Q51" i="27"/>
  <c r="R51" i="27"/>
  <c r="D52" i="27"/>
  <c r="E52" i="27" s="1"/>
  <c r="J52" i="27"/>
  <c r="K52" i="27" s="1"/>
  <c r="O52" i="27" s="1"/>
  <c r="P52" i="27"/>
  <c r="Q52" i="27"/>
  <c r="R52" i="27"/>
  <c r="D53" i="27"/>
  <c r="E53" i="27" s="1"/>
  <c r="J53" i="27"/>
  <c r="K53" i="27" s="1"/>
  <c r="P53" i="27"/>
  <c r="Q53" i="27"/>
  <c r="R53" i="27"/>
  <c r="D54" i="27"/>
  <c r="E54" i="27" s="1"/>
  <c r="J54" i="27"/>
  <c r="K54" i="27" s="1"/>
  <c r="P54" i="27"/>
  <c r="Q54" i="27"/>
  <c r="R54" i="27"/>
  <c r="D55" i="27"/>
  <c r="E55" i="27" s="1"/>
  <c r="J55" i="27"/>
  <c r="K55" i="27" s="1"/>
  <c r="P55" i="27"/>
  <c r="Q55" i="27"/>
  <c r="R55" i="27"/>
  <c r="D56" i="27"/>
  <c r="E56" i="27" s="1"/>
  <c r="J56" i="27"/>
  <c r="K56" i="27" s="1"/>
  <c r="P56" i="27"/>
  <c r="Q56" i="27"/>
  <c r="R56" i="27"/>
  <c r="D57" i="27"/>
  <c r="J57" i="27"/>
  <c r="P57" i="27"/>
  <c r="Q57" i="27"/>
  <c r="R57" i="27"/>
  <c r="D58" i="27"/>
  <c r="E58" i="27" s="1"/>
  <c r="J58" i="27"/>
  <c r="P58" i="27"/>
  <c r="Q58" i="27"/>
  <c r="R58" i="27"/>
  <c r="D59" i="27"/>
  <c r="F59" i="27" s="1"/>
  <c r="J59" i="27"/>
  <c r="L59" i="27" s="1"/>
  <c r="P59" i="27"/>
  <c r="Q59" i="27"/>
  <c r="R59" i="27"/>
  <c r="D60" i="27"/>
  <c r="F60" i="27" s="1"/>
  <c r="J60" i="27"/>
  <c r="L60" i="27" s="1"/>
  <c r="P60" i="27"/>
  <c r="Q60" i="27"/>
  <c r="R60" i="27"/>
  <c r="D61" i="27"/>
  <c r="J61" i="27"/>
  <c r="L61" i="27" s="1"/>
  <c r="P61" i="27"/>
  <c r="Q61" i="27"/>
  <c r="R61" i="27"/>
  <c r="D62" i="27"/>
  <c r="F62" i="27" s="1"/>
  <c r="J62" i="27"/>
  <c r="L62" i="27" s="1"/>
  <c r="P62" i="27"/>
  <c r="Q62" i="27"/>
  <c r="R62" i="27"/>
  <c r="D63" i="27"/>
  <c r="F63" i="27" s="1"/>
  <c r="J63" i="27"/>
  <c r="L63" i="27" s="1"/>
  <c r="P63" i="27"/>
  <c r="Q63" i="27"/>
  <c r="R63" i="27"/>
  <c r="D64" i="27"/>
  <c r="F64" i="27" s="1"/>
  <c r="J64" i="27"/>
  <c r="L64" i="27" s="1"/>
  <c r="P64" i="27"/>
  <c r="Q64" i="27"/>
  <c r="R64" i="27"/>
  <c r="D65" i="27"/>
  <c r="J65" i="27"/>
  <c r="L65" i="27" s="1"/>
  <c r="P65" i="27"/>
  <c r="Q65" i="27"/>
  <c r="R65" i="27"/>
  <c r="D66" i="27"/>
  <c r="F66" i="27" s="1"/>
  <c r="J66" i="27"/>
  <c r="L66" i="27" s="1"/>
  <c r="P66" i="27"/>
  <c r="Q66" i="27"/>
  <c r="R66" i="27"/>
  <c r="D67" i="27"/>
  <c r="F67" i="27" s="1"/>
  <c r="J67" i="27"/>
  <c r="L67" i="27" s="1"/>
  <c r="P67" i="27"/>
  <c r="Q67" i="27"/>
  <c r="R67" i="27"/>
  <c r="D68" i="27"/>
  <c r="F68" i="27" s="1"/>
  <c r="J68" i="27"/>
  <c r="P68" i="27"/>
  <c r="Q68" i="27"/>
  <c r="R68" i="27"/>
  <c r="D69" i="27"/>
  <c r="E69" i="27" s="1"/>
  <c r="J69" i="27"/>
  <c r="P69" i="27"/>
  <c r="Q69" i="27"/>
  <c r="R69" i="27"/>
  <c r="D70" i="27"/>
  <c r="H70" i="27" s="1"/>
  <c r="J70" i="27"/>
  <c r="K70" i="27" s="1"/>
  <c r="P70" i="27"/>
  <c r="Q70" i="27"/>
  <c r="R70" i="27"/>
  <c r="D71" i="27"/>
  <c r="J71" i="27"/>
  <c r="P71" i="27"/>
  <c r="Q71" i="27"/>
  <c r="R71" i="27"/>
  <c r="D72" i="27"/>
  <c r="H72" i="27" s="1"/>
  <c r="J72" i="27"/>
  <c r="P72" i="27"/>
  <c r="Q72" i="27"/>
  <c r="R72" i="27"/>
  <c r="D73" i="27"/>
  <c r="J73" i="27"/>
  <c r="P73" i="27"/>
  <c r="Q73" i="27"/>
  <c r="R73" i="27"/>
  <c r="D74" i="27"/>
  <c r="H74" i="27" s="1"/>
  <c r="J74" i="27"/>
  <c r="P74" i="27"/>
  <c r="Q74" i="27"/>
  <c r="R74" i="27"/>
  <c r="D75" i="27"/>
  <c r="E75" i="27" s="1"/>
  <c r="J75" i="27"/>
  <c r="P75" i="27"/>
  <c r="Q75" i="27"/>
  <c r="R75" i="27"/>
  <c r="D76" i="27"/>
  <c r="H76" i="27" s="1"/>
  <c r="J76" i="27"/>
  <c r="K76" i="27" s="1"/>
  <c r="P76" i="27"/>
  <c r="Q76" i="27"/>
  <c r="R76" i="27"/>
  <c r="D77" i="27"/>
  <c r="F77" i="27" s="1"/>
  <c r="J77" i="27"/>
  <c r="P77" i="27"/>
  <c r="Q77" i="27"/>
  <c r="R77" i="27"/>
  <c r="D78" i="27"/>
  <c r="H78" i="27" s="1"/>
  <c r="J78" i="27"/>
  <c r="P78" i="27"/>
  <c r="Q78" i="27"/>
  <c r="R78" i="27"/>
  <c r="D79" i="27"/>
  <c r="J79" i="27"/>
  <c r="P79" i="27"/>
  <c r="Q79" i="27"/>
  <c r="R79" i="27"/>
  <c r="D80" i="27"/>
  <c r="H80" i="27" s="1"/>
  <c r="J80" i="27"/>
  <c r="P80" i="27"/>
  <c r="Q80" i="27"/>
  <c r="R80" i="27"/>
  <c r="D81" i="27"/>
  <c r="J81" i="27"/>
  <c r="P81" i="27"/>
  <c r="Q81" i="27"/>
  <c r="R81" i="27"/>
  <c r="D82" i="27"/>
  <c r="H82" i="27" s="1"/>
  <c r="J82" i="27"/>
  <c r="K82" i="27" s="1"/>
  <c r="O82" i="27" s="1"/>
  <c r="P82" i="27"/>
  <c r="Q82" i="27"/>
  <c r="R82" i="27"/>
  <c r="D83" i="27"/>
  <c r="J83" i="27"/>
  <c r="P83" i="27"/>
  <c r="Q83" i="27"/>
  <c r="R83" i="27"/>
  <c r="D84" i="27"/>
  <c r="H84" i="27" s="1"/>
  <c r="J84" i="27"/>
  <c r="K84" i="27" s="1"/>
  <c r="P84" i="27"/>
  <c r="Q84" i="27"/>
  <c r="R84" i="27"/>
  <c r="D85" i="27"/>
  <c r="J85" i="27"/>
  <c r="P85" i="27"/>
  <c r="Q85" i="27"/>
  <c r="R85" i="27"/>
  <c r="D86" i="27"/>
  <c r="H86" i="27" s="1"/>
  <c r="J86" i="27"/>
  <c r="K86" i="27" s="1"/>
  <c r="P86" i="27"/>
  <c r="Q86" i="27"/>
  <c r="R86" i="27"/>
  <c r="D87" i="27"/>
  <c r="F87" i="27" s="1"/>
  <c r="J87" i="27"/>
  <c r="P87" i="27"/>
  <c r="Q87" i="27"/>
  <c r="R87" i="27"/>
  <c r="D88" i="27"/>
  <c r="H88" i="27" s="1"/>
  <c r="J88" i="27"/>
  <c r="L88" i="27" s="1"/>
  <c r="P88" i="27"/>
  <c r="Q88" i="27"/>
  <c r="R88" i="27"/>
  <c r="D89" i="27"/>
  <c r="J89" i="27"/>
  <c r="P89" i="27"/>
  <c r="Q89" i="27"/>
  <c r="R89" i="27"/>
  <c r="D90" i="27"/>
  <c r="H90" i="27" s="1"/>
  <c r="J90" i="27"/>
  <c r="L90" i="27" s="1"/>
  <c r="P90" i="27"/>
  <c r="Q90" i="27"/>
  <c r="R90" i="27"/>
  <c r="D91" i="27"/>
  <c r="J91" i="27"/>
  <c r="P91" i="27"/>
  <c r="Q91" i="27"/>
  <c r="R91" i="27"/>
  <c r="D92" i="27"/>
  <c r="H92" i="27" s="1"/>
  <c r="J92" i="27"/>
  <c r="P92" i="27"/>
  <c r="Q92" i="27"/>
  <c r="R92" i="27"/>
  <c r="D93" i="27"/>
  <c r="F93" i="27" s="1"/>
  <c r="J93" i="27"/>
  <c r="P93" i="27"/>
  <c r="Q93" i="27"/>
  <c r="R93" i="27"/>
  <c r="D94" i="27"/>
  <c r="H94" i="27" s="1"/>
  <c r="J94" i="27"/>
  <c r="L94" i="27" s="1"/>
  <c r="P94" i="27"/>
  <c r="Q94" i="27"/>
  <c r="R94" i="27"/>
  <c r="D95" i="27"/>
  <c r="J95" i="27"/>
  <c r="P95" i="27"/>
  <c r="Q95" i="27"/>
  <c r="R95" i="27"/>
  <c r="D96" i="27"/>
  <c r="H96" i="27" s="1"/>
  <c r="J96" i="27"/>
  <c r="L96" i="27" s="1"/>
  <c r="P96" i="27"/>
  <c r="Q96" i="27"/>
  <c r="R96" i="27"/>
  <c r="D97" i="27"/>
  <c r="J97" i="27"/>
  <c r="P97" i="27"/>
  <c r="Q97" i="27"/>
  <c r="R97" i="27"/>
  <c r="D98" i="27"/>
  <c r="H98" i="27" s="1"/>
  <c r="J98" i="27"/>
  <c r="L98" i="27" s="1"/>
  <c r="P98" i="27"/>
  <c r="Q98" i="27"/>
  <c r="R98" i="27"/>
  <c r="D99" i="27"/>
  <c r="F99" i="27" s="1"/>
  <c r="J99" i="27"/>
  <c r="P99" i="27"/>
  <c r="Q99" i="27"/>
  <c r="R99" i="27"/>
  <c r="D100" i="27"/>
  <c r="H100" i="27" s="1"/>
  <c r="J100" i="27"/>
  <c r="P100" i="27"/>
  <c r="Q100" i="27"/>
  <c r="R100" i="27"/>
  <c r="D101" i="27"/>
  <c r="F101" i="27" s="1"/>
  <c r="J101" i="27"/>
  <c r="N101" i="27" s="1"/>
  <c r="P101" i="27"/>
  <c r="Q101" i="27"/>
  <c r="R101" i="27"/>
  <c r="D102" i="27"/>
  <c r="J102" i="27"/>
  <c r="L102" i="27" s="1"/>
  <c r="P102" i="27"/>
  <c r="Q102" i="27"/>
  <c r="R102" i="27"/>
  <c r="D103" i="27"/>
  <c r="J103" i="27"/>
  <c r="N103" i="27" s="1"/>
  <c r="P103" i="27"/>
  <c r="Q103" i="27"/>
  <c r="R103" i="27"/>
  <c r="D104" i="27"/>
  <c r="J104" i="27"/>
  <c r="L104" i="27" s="1"/>
  <c r="P104" i="27"/>
  <c r="Q104" i="27"/>
  <c r="R104" i="27"/>
  <c r="D105" i="27"/>
  <c r="J105" i="27"/>
  <c r="N105" i="27" s="1"/>
  <c r="P105" i="27"/>
  <c r="Q105" i="27"/>
  <c r="R105" i="27"/>
  <c r="D106" i="27"/>
  <c r="J106" i="27"/>
  <c r="L106" i="27" s="1"/>
  <c r="P106" i="27"/>
  <c r="Q106" i="27"/>
  <c r="R106" i="27"/>
  <c r="D107" i="27"/>
  <c r="J107" i="27"/>
  <c r="N107" i="27" s="1"/>
  <c r="P107" i="27"/>
  <c r="Q107" i="27"/>
  <c r="R107" i="27"/>
  <c r="D108" i="27"/>
  <c r="J108" i="27"/>
  <c r="P108" i="27"/>
  <c r="Q108" i="27"/>
  <c r="R108" i="27"/>
  <c r="D109" i="27"/>
  <c r="F109" i="27" s="1"/>
  <c r="J109" i="27"/>
  <c r="N109" i="27" s="1"/>
  <c r="P109" i="27"/>
  <c r="Q109" i="27"/>
  <c r="R109" i="27"/>
  <c r="D110" i="27"/>
  <c r="J110" i="27"/>
  <c r="L110" i="27" s="1"/>
  <c r="P110" i="27"/>
  <c r="Q110" i="27"/>
  <c r="R110" i="27"/>
  <c r="D111" i="27"/>
  <c r="J111" i="27"/>
  <c r="N111" i="27" s="1"/>
  <c r="P111" i="27"/>
  <c r="Q111" i="27"/>
  <c r="R111" i="27"/>
  <c r="D112" i="27"/>
  <c r="J112" i="27"/>
  <c r="L112" i="27" s="1"/>
  <c r="P112" i="27"/>
  <c r="Q112" i="27"/>
  <c r="R112" i="27"/>
  <c r="D113" i="27"/>
  <c r="J113" i="27"/>
  <c r="N113" i="27" s="1"/>
  <c r="P113" i="27"/>
  <c r="Q113" i="27"/>
  <c r="R113" i="27"/>
  <c r="D114" i="27"/>
  <c r="J114" i="27"/>
  <c r="L114" i="27" s="1"/>
  <c r="P114" i="27"/>
  <c r="Q114" i="27"/>
  <c r="R114" i="27"/>
  <c r="D115" i="27"/>
  <c r="F115" i="27" s="1"/>
  <c r="J115" i="27"/>
  <c r="N115" i="27" s="1"/>
  <c r="P115" i="27"/>
  <c r="Q115" i="27"/>
  <c r="R115" i="27"/>
  <c r="D116" i="27"/>
  <c r="J116" i="27"/>
  <c r="P116" i="27"/>
  <c r="Q116" i="27"/>
  <c r="R116" i="27"/>
  <c r="D117" i="27"/>
  <c r="F117" i="27" s="1"/>
  <c r="J117" i="27"/>
  <c r="N117" i="27" s="1"/>
  <c r="P117" i="27"/>
  <c r="Q117" i="27"/>
  <c r="R117" i="27"/>
  <c r="D118" i="27"/>
  <c r="J118" i="27"/>
  <c r="L118" i="27" s="1"/>
  <c r="P118" i="27"/>
  <c r="Q118" i="27"/>
  <c r="R118" i="27"/>
  <c r="D119" i="27"/>
  <c r="J119" i="27"/>
  <c r="N119" i="27" s="1"/>
  <c r="P119" i="27"/>
  <c r="Q119" i="27"/>
  <c r="R119" i="27"/>
  <c r="D120" i="27"/>
  <c r="J120" i="27"/>
  <c r="L120" i="27" s="1"/>
  <c r="P120" i="27"/>
  <c r="Q120" i="27"/>
  <c r="R120" i="27"/>
  <c r="D121" i="27"/>
  <c r="J121" i="27"/>
  <c r="N121" i="27" s="1"/>
  <c r="P121" i="27"/>
  <c r="Q121" i="27"/>
  <c r="R121" i="27"/>
  <c r="D122" i="27"/>
  <c r="J122" i="27"/>
  <c r="L122" i="27" s="1"/>
  <c r="P122" i="27"/>
  <c r="Q122" i="27"/>
  <c r="R122" i="27"/>
  <c r="D123" i="27"/>
  <c r="F123" i="27" s="1"/>
  <c r="J123" i="27"/>
  <c r="N123" i="27" s="1"/>
  <c r="P123" i="27"/>
  <c r="Q123" i="27"/>
  <c r="R123" i="27"/>
  <c r="D124" i="27"/>
  <c r="J124" i="27"/>
  <c r="P124" i="27"/>
  <c r="Q124" i="27"/>
  <c r="R124" i="27"/>
  <c r="D125" i="27"/>
  <c r="F125" i="27" s="1"/>
  <c r="J125" i="27"/>
  <c r="N125" i="27" s="1"/>
  <c r="P125" i="27"/>
  <c r="Q125" i="27"/>
  <c r="R125" i="27"/>
  <c r="D126" i="27"/>
  <c r="J126" i="27"/>
  <c r="L126" i="27" s="1"/>
  <c r="P126" i="27"/>
  <c r="Q126" i="27"/>
  <c r="R126" i="27"/>
  <c r="D127" i="27"/>
  <c r="J127" i="27"/>
  <c r="N127" i="27" s="1"/>
  <c r="P127" i="27"/>
  <c r="Q127" i="27"/>
  <c r="R127" i="27"/>
  <c r="D128" i="27"/>
  <c r="J128" i="27"/>
  <c r="L128" i="27" s="1"/>
  <c r="P128" i="27"/>
  <c r="Q128" i="27"/>
  <c r="R128" i="27"/>
  <c r="D129" i="27"/>
  <c r="J129" i="27"/>
  <c r="N129" i="27" s="1"/>
  <c r="P129" i="27"/>
  <c r="Q129" i="27"/>
  <c r="R129" i="27"/>
  <c r="D130" i="27"/>
  <c r="J130" i="27"/>
  <c r="L130" i="27" s="1"/>
  <c r="P130" i="27"/>
  <c r="Q130" i="27"/>
  <c r="R130" i="27"/>
  <c r="D131" i="27"/>
  <c r="J131" i="27"/>
  <c r="N131" i="27" s="1"/>
  <c r="P131" i="27"/>
  <c r="Q131" i="27"/>
  <c r="R131" i="27"/>
  <c r="D132" i="27"/>
  <c r="J132" i="27"/>
  <c r="P132" i="27"/>
  <c r="Q132" i="27"/>
  <c r="R132" i="27"/>
  <c r="D133" i="27"/>
  <c r="F133" i="27" s="1"/>
  <c r="J133" i="27"/>
  <c r="N133" i="27" s="1"/>
  <c r="P133" i="27"/>
  <c r="Q133" i="27"/>
  <c r="R133" i="27"/>
  <c r="D134" i="27"/>
  <c r="J134" i="27"/>
  <c r="L134" i="27" s="1"/>
  <c r="P134" i="27"/>
  <c r="Q134" i="27"/>
  <c r="R134" i="27"/>
  <c r="D135" i="27"/>
  <c r="J135" i="27"/>
  <c r="N135" i="27" s="1"/>
  <c r="P135" i="27"/>
  <c r="Q135" i="27"/>
  <c r="R135" i="27"/>
  <c r="D136" i="27"/>
  <c r="J136" i="27"/>
  <c r="L136" i="27" s="1"/>
  <c r="P136" i="27"/>
  <c r="Q136" i="27"/>
  <c r="R136" i="27"/>
  <c r="D137" i="27"/>
  <c r="J137" i="27"/>
  <c r="N137" i="27" s="1"/>
  <c r="P137" i="27"/>
  <c r="Q137" i="27"/>
  <c r="R137" i="27"/>
  <c r="D138" i="27"/>
  <c r="J138" i="27"/>
  <c r="L138" i="27" s="1"/>
  <c r="P138" i="27"/>
  <c r="Q138" i="27"/>
  <c r="R138" i="27"/>
  <c r="D139" i="27"/>
  <c r="F139" i="27" s="1"/>
  <c r="J139" i="27"/>
  <c r="N139" i="27" s="1"/>
  <c r="P139" i="27"/>
  <c r="Q139" i="27"/>
  <c r="R139" i="27"/>
  <c r="D140" i="27"/>
  <c r="J140" i="27"/>
  <c r="P140" i="27"/>
  <c r="Q140" i="27"/>
  <c r="R140" i="27"/>
  <c r="D141" i="27"/>
  <c r="J141" i="27"/>
  <c r="N141" i="27" s="1"/>
  <c r="P141" i="27"/>
  <c r="Q141" i="27"/>
  <c r="R141" i="27"/>
  <c r="D142" i="27"/>
  <c r="J142" i="27"/>
  <c r="P142" i="27"/>
  <c r="Q142" i="27"/>
  <c r="R142" i="27"/>
  <c r="D143" i="27"/>
  <c r="F143" i="27" s="1"/>
  <c r="J143" i="27"/>
  <c r="N143" i="27" s="1"/>
  <c r="P143" i="27"/>
  <c r="Q143" i="27"/>
  <c r="R143" i="27"/>
  <c r="D144" i="27"/>
  <c r="J144" i="27"/>
  <c r="P144" i="27"/>
  <c r="Q144" i="27"/>
  <c r="R144" i="27"/>
  <c r="D145" i="27"/>
  <c r="J145" i="27"/>
  <c r="N145" i="27" s="1"/>
  <c r="P145" i="27"/>
  <c r="Q145" i="27"/>
  <c r="R145" i="27"/>
  <c r="D146" i="27"/>
  <c r="J146" i="27"/>
  <c r="P146" i="27"/>
  <c r="Q146" i="27"/>
  <c r="R146" i="27"/>
  <c r="D147" i="27"/>
  <c r="J147" i="27"/>
  <c r="N147" i="27" s="1"/>
  <c r="P147" i="27"/>
  <c r="Q147" i="27"/>
  <c r="R147" i="27"/>
  <c r="D148" i="27"/>
  <c r="J148" i="27"/>
  <c r="P148" i="27"/>
  <c r="Q148" i="27"/>
  <c r="R148" i="27"/>
  <c r="D149" i="27"/>
  <c r="F149" i="27" s="1"/>
  <c r="J149" i="27"/>
  <c r="N149" i="27" s="1"/>
  <c r="P149" i="27"/>
  <c r="Q149" i="27"/>
  <c r="R149" i="27"/>
  <c r="D150" i="27"/>
  <c r="J150" i="27"/>
  <c r="P150" i="27"/>
  <c r="Q150" i="27"/>
  <c r="R150" i="27"/>
  <c r="D151" i="27"/>
  <c r="F151" i="27" s="1"/>
  <c r="J151" i="27"/>
  <c r="N151" i="27" s="1"/>
  <c r="P151" i="27"/>
  <c r="Q151" i="27"/>
  <c r="R151" i="27"/>
  <c r="D152" i="27"/>
  <c r="J152" i="27"/>
  <c r="L152" i="27" s="1"/>
  <c r="P152" i="27"/>
  <c r="Q152" i="27"/>
  <c r="R152" i="27"/>
  <c r="D153" i="27"/>
  <c r="J153" i="27"/>
  <c r="N153" i="27" s="1"/>
  <c r="P153" i="27"/>
  <c r="Q153" i="27"/>
  <c r="R153" i="27"/>
  <c r="D154" i="27"/>
  <c r="J154" i="27"/>
  <c r="P154" i="27"/>
  <c r="Q154" i="27"/>
  <c r="R154" i="27"/>
  <c r="D155" i="27"/>
  <c r="J155" i="27"/>
  <c r="N155" i="27" s="1"/>
  <c r="P155" i="27"/>
  <c r="Q155" i="27"/>
  <c r="R155" i="27"/>
  <c r="D156" i="27"/>
  <c r="J156" i="27"/>
  <c r="P156" i="27"/>
  <c r="Q156" i="27"/>
  <c r="R156" i="27"/>
  <c r="D157" i="27"/>
  <c r="F157" i="27" s="1"/>
  <c r="J157" i="27"/>
  <c r="N157" i="27" s="1"/>
  <c r="P157" i="27"/>
  <c r="Q157" i="27"/>
  <c r="R157" i="27"/>
  <c r="D158" i="27"/>
  <c r="J158" i="27"/>
  <c r="P158" i="27"/>
  <c r="Q158" i="27"/>
  <c r="R158" i="27"/>
  <c r="D159" i="27"/>
  <c r="J159" i="27"/>
  <c r="N159" i="27" s="1"/>
  <c r="P159" i="27"/>
  <c r="Q159" i="27"/>
  <c r="R159" i="27"/>
  <c r="D160" i="27"/>
  <c r="J160" i="27"/>
  <c r="L160" i="27" s="1"/>
  <c r="P160" i="27"/>
  <c r="Q160" i="27"/>
  <c r="R160" i="27"/>
  <c r="D161" i="27"/>
  <c r="J161" i="27"/>
  <c r="N161" i="27" s="1"/>
  <c r="P161" i="27"/>
  <c r="Q161" i="27"/>
  <c r="R161" i="27"/>
  <c r="D162" i="27"/>
  <c r="J162" i="27"/>
  <c r="P162" i="27"/>
  <c r="Q162" i="27"/>
  <c r="R162" i="27"/>
  <c r="D163" i="27"/>
  <c r="J163" i="27"/>
  <c r="N163" i="27" s="1"/>
  <c r="P163" i="27"/>
  <c r="Q163" i="27"/>
  <c r="R163" i="27"/>
  <c r="D164" i="27"/>
  <c r="J164" i="27"/>
  <c r="P164" i="27"/>
  <c r="Q164" i="27"/>
  <c r="R164" i="27"/>
  <c r="D165" i="27"/>
  <c r="F165" i="27" s="1"/>
  <c r="J165" i="27"/>
  <c r="N165" i="27" s="1"/>
  <c r="P165" i="27"/>
  <c r="Q165" i="27"/>
  <c r="R165" i="27"/>
  <c r="D166" i="27"/>
  <c r="J166" i="27"/>
  <c r="L166" i="27" s="1"/>
  <c r="P166" i="27"/>
  <c r="Q166" i="27"/>
  <c r="R166" i="27"/>
  <c r="D167" i="27"/>
  <c r="J167" i="27"/>
  <c r="N167" i="27" s="1"/>
  <c r="P167" i="27"/>
  <c r="Q167" i="27"/>
  <c r="R167" i="27"/>
  <c r="D168" i="27"/>
  <c r="J168" i="27"/>
  <c r="P168" i="27"/>
  <c r="Q168" i="27"/>
  <c r="R168" i="27"/>
  <c r="D169" i="27"/>
  <c r="H169" i="27" s="1"/>
  <c r="J169" i="27"/>
  <c r="P169" i="27"/>
  <c r="Q169" i="27"/>
  <c r="R169" i="27"/>
  <c r="D170" i="27"/>
  <c r="F170" i="27" s="1"/>
  <c r="J170" i="27"/>
  <c r="P170" i="27"/>
  <c r="Q170" i="27"/>
  <c r="R170" i="27"/>
  <c r="D171" i="27"/>
  <c r="H171" i="27" s="1"/>
  <c r="J171" i="27"/>
  <c r="L171" i="27" s="1"/>
  <c r="P171" i="27"/>
  <c r="Q171" i="27"/>
  <c r="R171" i="27"/>
  <c r="D172" i="27"/>
  <c r="F172" i="27" s="1"/>
  <c r="J172" i="27"/>
  <c r="P172" i="27"/>
  <c r="Q172" i="27"/>
  <c r="R172" i="27"/>
  <c r="D173" i="27"/>
  <c r="H173" i="27" s="1"/>
  <c r="J173" i="27"/>
  <c r="L173" i="27" s="1"/>
  <c r="P173" i="27"/>
  <c r="Q173" i="27"/>
  <c r="R173" i="27"/>
  <c r="D174" i="27"/>
  <c r="J174" i="27"/>
  <c r="P174" i="27"/>
  <c r="Q174" i="27"/>
  <c r="R174" i="27"/>
  <c r="D175" i="27"/>
  <c r="H175" i="27" s="1"/>
  <c r="J175" i="27"/>
  <c r="P175" i="27"/>
  <c r="Q175" i="27"/>
  <c r="R175" i="27"/>
  <c r="D176" i="27"/>
  <c r="F176" i="27" s="1"/>
  <c r="J176" i="27"/>
  <c r="P176" i="27"/>
  <c r="Q176" i="27"/>
  <c r="R176" i="27"/>
  <c r="D177" i="27"/>
  <c r="H177" i="27" s="1"/>
  <c r="J177" i="27"/>
  <c r="P177" i="27"/>
  <c r="Q177" i="27"/>
  <c r="R177" i="27"/>
  <c r="D178" i="27"/>
  <c r="F178" i="27" s="1"/>
  <c r="J178" i="27"/>
  <c r="P178" i="27"/>
  <c r="Q178" i="27"/>
  <c r="R178" i="27"/>
  <c r="D179" i="27"/>
  <c r="H179" i="27" s="1"/>
  <c r="J179" i="27"/>
  <c r="P179" i="27"/>
  <c r="Q179" i="27"/>
  <c r="R179" i="27"/>
  <c r="D180" i="27"/>
  <c r="F180" i="27" s="1"/>
  <c r="J180" i="27"/>
  <c r="P180" i="27"/>
  <c r="Q180" i="27"/>
  <c r="R180" i="27"/>
  <c r="D181" i="27"/>
  <c r="H181" i="27" s="1"/>
  <c r="J181" i="27"/>
  <c r="L181" i="27" s="1"/>
  <c r="P181" i="27"/>
  <c r="Q181" i="27"/>
  <c r="R181" i="27"/>
  <c r="D182" i="27"/>
  <c r="J182" i="27"/>
  <c r="P182" i="27"/>
  <c r="Q182" i="27"/>
  <c r="R182" i="27"/>
  <c r="D183" i="27"/>
  <c r="H183" i="27" s="1"/>
  <c r="J183" i="27"/>
  <c r="P183" i="27"/>
  <c r="Q183" i="27"/>
  <c r="R183" i="27"/>
  <c r="D184" i="27"/>
  <c r="F184" i="27" s="1"/>
  <c r="J184" i="27"/>
  <c r="P184" i="27"/>
  <c r="Q184" i="27"/>
  <c r="R184" i="27"/>
  <c r="D185" i="27"/>
  <c r="H185" i="27" s="1"/>
  <c r="J185" i="27"/>
  <c r="P185" i="27"/>
  <c r="Q185" i="27"/>
  <c r="R185" i="27"/>
  <c r="D186" i="27"/>
  <c r="F186" i="27" s="1"/>
  <c r="J186" i="27"/>
  <c r="P186" i="27"/>
  <c r="Q186" i="27"/>
  <c r="R186" i="27"/>
  <c r="D187" i="27"/>
  <c r="H187" i="27" s="1"/>
  <c r="J187" i="27"/>
  <c r="L187" i="27" s="1"/>
  <c r="P187" i="27"/>
  <c r="Q187" i="27"/>
  <c r="R187" i="27"/>
  <c r="D188" i="27"/>
  <c r="F188" i="27" s="1"/>
  <c r="J188" i="27"/>
  <c r="P188" i="27"/>
  <c r="Q188" i="27"/>
  <c r="R188" i="27"/>
  <c r="D189" i="27"/>
  <c r="H189" i="27" s="1"/>
  <c r="J189" i="27"/>
  <c r="L189" i="27" s="1"/>
  <c r="P189" i="27"/>
  <c r="Q189" i="27"/>
  <c r="R189" i="27"/>
  <c r="D190" i="27"/>
  <c r="J190" i="27"/>
  <c r="P190" i="27"/>
  <c r="Q190" i="27"/>
  <c r="R190" i="27"/>
  <c r="D191" i="27"/>
  <c r="H191" i="27" s="1"/>
  <c r="J191" i="27"/>
  <c r="P191" i="27"/>
  <c r="Q191" i="27"/>
  <c r="R191" i="27"/>
  <c r="D192" i="27"/>
  <c r="F192" i="27" s="1"/>
  <c r="J192" i="27"/>
  <c r="P192" i="27"/>
  <c r="Q192" i="27"/>
  <c r="R192" i="27"/>
  <c r="D193" i="27"/>
  <c r="H193" i="27" s="1"/>
  <c r="J193" i="27"/>
  <c r="P193" i="27"/>
  <c r="Q193" i="27"/>
  <c r="R193" i="27"/>
  <c r="D194" i="27"/>
  <c r="F194" i="27" s="1"/>
  <c r="J194" i="27"/>
  <c r="P194" i="27"/>
  <c r="Q194" i="27"/>
  <c r="R194" i="27"/>
  <c r="D195" i="27"/>
  <c r="H195" i="27" s="1"/>
  <c r="J195" i="27"/>
  <c r="P195" i="27"/>
  <c r="Q195" i="27"/>
  <c r="R195" i="27"/>
  <c r="D196" i="27"/>
  <c r="F196" i="27" s="1"/>
  <c r="J196" i="27"/>
  <c r="P196" i="27"/>
  <c r="Q196" i="27"/>
  <c r="R196" i="27"/>
  <c r="D197" i="27"/>
  <c r="H197" i="27" s="1"/>
  <c r="J197" i="27"/>
  <c r="L197" i="27" s="1"/>
  <c r="P197" i="27"/>
  <c r="Q197" i="27"/>
  <c r="R197" i="27"/>
  <c r="D198" i="27"/>
  <c r="J198" i="27"/>
  <c r="P198" i="27"/>
  <c r="Q198" i="27"/>
  <c r="R198" i="27"/>
  <c r="D199" i="27"/>
  <c r="H199" i="27" s="1"/>
  <c r="J199" i="27"/>
  <c r="P199" i="27"/>
  <c r="Q199" i="27"/>
  <c r="R199" i="27"/>
  <c r="D200" i="27"/>
  <c r="F200" i="27" s="1"/>
  <c r="J200" i="27"/>
  <c r="P200" i="27"/>
  <c r="Q200" i="27"/>
  <c r="R200" i="27"/>
  <c r="D201" i="27"/>
  <c r="H201" i="27" s="1"/>
  <c r="J201" i="27"/>
  <c r="P201" i="27"/>
  <c r="Q201" i="27"/>
  <c r="R201" i="27"/>
  <c r="D202" i="27"/>
  <c r="F202" i="27" s="1"/>
  <c r="J202" i="27"/>
  <c r="P202" i="27"/>
  <c r="Q202" i="27"/>
  <c r="R202" i="27"/>
  <c r="D203" i="27"/>
  <c r="H203" i="27" s="1"/>
  <c r="J203" i="27"/>
  <c r="L203" i="27" s="1"/>
  <c r="P203" i="27"/>
  <c r="Q203" i="27"/>
  <c r="R203" i="27"/>
  <c r="D204" i="27"/>
  <c r="F204" i="27" s="1"/>
  <c r="J204" i="27"/>
  <c r="P204" i="27"/>
  <c r="Q204" i="27"/>
  <c r="R204" i="27"/>
  <c r="D205" i="27"/>
  <c r="H205" i="27" s="1"/>
  <c r="J205" i="27"/>
  <c r="L205" i="27" s="1"/>
  <c r="P205" i="27"/>
  <c r="Q205" i="27"/>
  <c r="R205" i="27"/>
  <c r="D206" i="27"/>
  <c r="J206" i="27"/>
  <c r="P206" i="27"/>
  <c r="Q206" i="27"/>
  <c r="R206" i="27"/>
  <c r="D207" i="27"/>
  <c r="H207" i="27" s="1"/>
  <c r="J207" i="27"/>
  <c r="L207" i="27" s="1"/>
  <c r="P207" i="27"/>
  <c r="Q207" i="27"/>
  <c r="R207" i="27"/>
  <c r="D208" i="27"/>
  <c r="F208" i="27" s="1"/>
  <c r="J208" i="27"/>
  <c r="P208" i="27"/>
  <c r="Q208" i="27"/>
  <c r="R208" i="27"/>
  <c r="D209" i="27"/>
  <c r="H209" i="27" s="1"/>
  <c r="J209" i="27"/>
  <c r="P209" i="27"/>
  <c r="Q209" i="27"/>
  <c r="R209" i="27"/>
  <c r="D210" i="27"/>
  <c r="F210" i="27" s="1"/>
  <c r="J210" i="27"/>
  <c r="P210" i="27"/>
  <c r="Q210" i="27"/>
  <c r="R210" i="27"/>
  <c r="D211" i="27"/>
  <c r="H211" i="27" s="1"/>
  <c r="J211" i="27"/>
  <c r="P211" i="27"/>
  <c r="Q211" i="27"/>
  <c r="R211" i="27"/>
  <c r="D212" i="27"/>
  <c r="F212" i="27" s="1"/>
  <c r="J212" i="27"/>
  <c r="P212" i="27"/>
  <c r="Q212" i="27"/>
  <c r="R212" i="27"/>
  <c r="D213" i="27"/>
  <c r="H213" i="27" s="1"/>
  <c r="J213" i="27"/>
  <c r="L213" i="27" s="1"/>
  <c r="P213" i="27"/>
  <c r="Q213" i="27"/>
  <c r="R213" i="27"/>
  <c r="D214" i="27"/>
  <c r="J214" i="27"/>
  <c r="P214" i="27"/>
  <c r="Q214" i="27"/>
  <c r="R214" i="27"/>
  <c r="D215" i="27"/>
  <c r="H215" i="27" s="1"/>
  <c r="J215" i="27"/>
  <c r="P215" i="27"/>
  <c r="Q215" i="27"/>
  <c r="R215" i="27"/>
  <c r="D216" i="27"/>
  <c r="F216" i="27" s="1"/>
  <c r="J216" i="27"/>
  <c r="P216" i="27"/>
  <c r="Q216" i="27"/>
  <c r="R216" i="27"/>
  <c r="D217" i="27"/>
  <c r="H217" i="27" s="1"/>
  <c r="J217" i="27"/>
  <c r="P217" i="27"/>
  <c r="Q217" i="27"/>
  <c r="R217" i="27"/>
  <c r="D218" i="27"/>
  <c r="F218" i="27" s="1"/>
  <c r="J218" i="27"/>
  <c r="P218" i="27"/>
  <c r="Q218" i="27"/>
  <c r="R218" i="27"/>
  <c r="D219" i="27"/>
  <c r="H219" i="27" s="1"/>
  <c r="J219" i="27"/>
  <c r="L219" i="27" s="1"/>
  <c r="P219" i="27"/>
  <c r="Q219" i="27"/>
  <c r="R219" i="27"/>
  <c r="D220" i="27"/>
  <c r="F220" i="27" s="1"/>
  <c r="J220" i="27"/>
  <c r="P220" i="27"/>
  <c r="Q220" i="27"/>
  <c r="R220" i="27"/>
  <c r="D221" i="27"/>
  <c r="H221" i="27" s="1"/>
  <c r="J221" i="27"/>
  <c r="L221" i="27" s="1"/>
  <c r="P221" i="27"/>
  <c r="Q221" i="27"/>
  <c r="R221" i="27"/>
  <c r="D222" i="27"/>
  <c r="J222" i="27"/>
  <c r="P222" i="27"/>
  <c r="Q222" i="27"/>
  <c r="R222" i="27"/>
  <c r="D223" i="27"/>
  <c r="H223" i="27" s="1"/>
  <c r="J223" i="27"/>
  <c r="P223" i="27"/>
  <c r="Q223" i="27"/>
  <c r="R223" i="27"/>
  <c r="D224" i="27"/>
  <c r="F224" i="27" s="1"/>
  <c r="J224" i="27"/>
  <c r="P224" i="27"/>
  <c r="Q224" i="27"/>
  <c r="R224" i="27"/>
  <c r="D225" i="27"/>
  <c r="H225" i="27" s="1"/>
  <c r="J225" i="27"/>
  <c r="P225" i="27"/>
  <c r="Q225" i="27"/>
  <c r="R225" i="27"/>
  <c r="D226" i="27"/>
  <c r="F226" i="27" s="1"/>
  <c r="J226" i="27"/>
  <c r="P226" i="27"/>
  <c r="Q226" i="27"/>
  <c r="R226" i="27"/>
  <c r="D227" i="27"/>
  <c r="H227" i="27" s="1"/>
  <c r="J227" i="27"/>
  <c r="P227" i="27"/>
  <c r="Q227" i="27"/>
  <c r="R227" i="27"/>
  <c r="D228" i="27"/>
  <c r="F228" i="27" s="1"/>
  <c r="J228" i="27"/>
  <c r="P228" i="27"/>
  <c r="Q228" i="27"/>
  <c r="R228" i="27"/>
  <c r="D229" i="27"/>
  <c r="H229" i="27" s="1"/>
  <c r="J229" i="27"/>
  <c r="L229" i="27" s="1"/>
  <c r="P229" i="27"/>
  <c r="Q229" i="27"/>
  <c r="R229" i="27"/>
  <c r="D230" i="27"/>
  <c r="J230" i="27"/>
  <c r="P230" i="27"/>
  <c r="Q230" i="27"/>
  <c r="R230" i="27"/>
  <c r="D231" i="27"/>
  <c r="H231" i="27" s="1"/>
  <c r="J231" i="27"/>
  <c r="P231" i="27"/>
  <c r="Q231" i="27"/>
  <c r="R231" i="27"/>
  <c r="D232" i="27"/>
  <c r="F232" i="27" s="1"/>
  <c r="J232" i="27"/>
  <c r="P232" i="27"/>
  <c r="Q232" i="27"/>
  <c r="R232" i="27"/>
  <c r="D233" i="27"/>
  <c r="H233" i="27" s="1"/>
  <c r="J233" i="27"/>
  <c r="P233" i="27"/>
  <c r="Q233" i="27"/>
  <c r="R233" i="27"/>
  <c r="D234" i="27"/>
  <c r="J234" i="27"/>
  <c r="P234" i="27"/>
  <c r="Q234" i="27"/>
  <c r="R234" i="27"/>
  <c r="D235" i="27"/>
  <c r="H235" i="27" s="1"/>
  <c r="J235" i="27"/>
  <c r="L235" i="27" s="1"/>
  <c r="P235" i="27"/>
  <c r="Q235" i="27"/>
  <c r="R235" i="27"/>
  <c r="D236" i="27"/>
  <c r="F236" i="27" s="1"/>
  <c r="J236" i="27"/>
  <c r="P236" i="27"/>
  <c r="Q236" i="27"/>
  <c r="R236" i="27"/>
  <c r="D237" i="27"/>
  <c r="H237" i="27" s="1"/>
  <c r="J237" i="27"/>
  <c r="P237" i="27"/>
  <c r="Q237" i="27"/>
  <c r="R237" i="27"/>
  <c r="D238" i="27"/>
  <c r="J238" i="27"/>
  <c r="P238" i="27"/>
  <c r="Q238" i="27"/>
  <c r="R238" i="27"/>
  <c r="D239" i="27"/>
  <c r="H239" i="27" s="1"/>
  <c r="J239" i="27"/>
  <c r="L239" i="27" s="1"/>
  <c r="P239" i="27"/>
  <c r="Q239" i="27"/>
  <c r="R239" i="27"/>
  <c r="D240" i="27"/>
  <c r="F240" i="27" s="1"/>
  <c r="J240" i="27"/>
  <c r="P240" i="27"/>
  <c r="Q240" i="27"/>
  <c r="R240" i="27"/>
  <c r="D241" i="27"/>
  <c r="H241" i="27" s="1"/>
  <c r="J241" i="27"/>
  <c r="P241" i="27"/>
  <c r="Q241" i="27"/>
  <c r="R241" i="27"/>
  <c r="D242" i="27"/>
  <c r="J242" i="27"/>
  <c r="P242" i="27"/>
  <c r="Q242" i="27"/>
  <c r="R242" i="27"/>
  <c r="D243" i="27"/>
  <c r="H243" i="27" s="1"/>
  <c r="J243" i="27"/>
  <c r="L243" i="27" s="1"/>
  <c r="P243" i="27"/>
  <c r="Q243" i="27"/>
  <c r="R243" i="27"/>
  <c r="D244" i="27"/>
  <c r="F244" i="27" s="1"/>
  <c r="J244" i="27"/>
  <c r="P244" i="27"/>
  <c r="Q244" i="27"/>
  <c r="R244" i="27"/>
  <c r="D245" i="27"/>
  <c r="H245" i="27" s="1"/>
  <c r="J245" i="27"/>
  <c r="P245" i="27"/>
  <c r="Q245" i="27"/>
  <c r="R245" i="27"/>
  <c r="D246" i="27"/>
  <c r="J246" i="27"/>
  <c r="P246" i="27"/>
  <c r="Q246" i="27"/>
  <c r="R246" i="27"/>
  <c r="D247" i="27"/>
  <c r="H247" i="27" s="1"/>
  <c r="J247" i="27"/>
  <c r="P247" i="27"/>
  <c r="Q247" i="27"/>
  <c r="R247" i="27"/>
  <c r="D248" i="27"/>
  <c r="F248" i="27" s="1"/>
  <c r="J248" i="27"/>
  <c r="P248" i="27"/>
  <c r="Q248" i="27"/>
  <c r="R248" i="27"/>
  <c r="D249" i="27"/>
  <c r="H249" i="27" s="1"/>
  <c r="J249" i="27"/>
  <c r="P249" i="27"/>
  <c r="Q249" i="27"/>
  <c r="R249" i="27"/>
  <c r="D250" i="27"/>
  <c r="J250" i="27"/>
  <c r="P250" i="27"/>
  <c r="Q250" i="27"/>
  <c r="R250" i="27"/>
  <c r="D251" i="27"/>
  <c r="H251" i="27" s="1"/>
  <c r="J251" i="27"/>
  <c r="P251" i="27"/>
  <c r="Q251" i="27"/>
  <c r="R251" i="27"/>
  <c r="D252" i="27"/>
  <c r="J252" i="27"/>
  <c r="P252" i="27"/>
  <c r="Q252" i="27"/>
  <c r="R252" i="27"/>
  <c r="D253" i="27"/>
  <c r="H253" i="27" s="1"/>
  <c r="J253" i="27"/>
  <c r="L253" i="27" s="1"/>
  <c r="P253" i="27"/>
  <c r="Q253" i="27"/>
  <c r="R253" i="27"/>
  <c r="D254" i="27"/>
  <c r="J254" i="27"/>
  <c r="P254" i="27"/>
  <c r="Q254" i="27"/>
  <c r="R254" i="27"/>
  <c r="D255" i="27"/>
  <c r="H255" i="27" s="1"/>
  <c r="J255" i="27"/>
  <c r="L255" i="27" s="1"/>
  <c r="P255" i="27"/>
  <c r="Q255" i="27"/>
  <c r="R255" i="27"/>
  <c r="D256" i="27"/>
  <c r="J256" i="27"/>
  <c r="P256" i="27"/>
  <c r="Q256" i="27"/>
  <c r="R256" i="27"/>
  <c r="D257" i="27"/>
  <c r="H257" i="27" s="1"/>
  <c r="J257" i="27"/>
  <c r="P257" i="27"/>
  <c r="Q257" i="27"/>
  <c r="R257" i="27"/>
  <c r="D258" i="27"/>
  <c r="F258" i="27" s="1"/>
  <c r="J258" i="27"/>
  <c r="P258" i="27"/>
  <c r="Q258" i="27"/>
  <c r="R258" i="27"/>
  <c r="D259" i="27"/>
  <c r="H259" i="27" s="1"/>
  <c r="J259" i="27"/>
  <c r="P259" i="27"/>
  <c r="Q259" i="27"/>
  <c r="R259" i="27"/>
  <c r="D260" i="27"/>
  <c r="J260" i="27"/>
  <c r="P260" i="27"/>
  <c r="Q260" i="27"/>
  <c r="R260" i="27"/>
  <c r="D261" i="27"/>
  <c r="H261" i="27" s="1"/>
  <c r="J261" i="27"/>
  <c r="L261" i="27" s="1"/>
  <c r="P261" i="27"/>
  <c r="Q261" i="27"/>
  <c r="R261" i="27"/>
  <c r="D262" i="27"/>
  <c r="J262" i="27"/>
  <c r="P262" i="27"/>
  <c r="Q262" i="27"/>
  <c r="R262" i="27"/>
  <c r="D263" i="27"/>
  <c r="H263" i="27" s="1"/>
  <c r="J263" i="27"/>
  <c r="P263" i="27"/>
  <c r="Q263" i="27"/>
  <c r="R263" i="27"/>
  <c r="D264" i="27"/>
  <c r="J264" i="27"/>
  <c r="P264" i="27"/>
  <c r="Q264" i="27"/>
  <c r="R264" i="27"/>
  <c r="D265" i="27"/>
  <c r="H265" i="27" s="1"/>
  <c r="J265" i="27"/>
  <c r="P265" i="27"/>
  <c r="Q265" i="27"/>
  <c r="R265" i="27"/>
  <c r="D266" i="27"/>
  <c r="F266" i="27" s="1"/>
  <c r="J266" i="27"/>
  <c r="P266" i="27"/>
  <c r="Q266" i="27"/>
  <c r="R266" i="27"/>
  <c r="D267" i="27"/>
  <c r="H267" i="27" s="1"/>
  <c r="J267" i="27"/>
  <c r="L267" i="27" s="1"/>
  <c r="P267" i="27"/>
  <c r="Q267" i="27"/>
  <c r="R267" i="27"/>
  <c r="D268" i="27"/>
  <c r="F268" i="27" s="1"/>
  <c r="J268" i="27"/>
  <c r="P268" i="27"/>
  <c r="Q268" i="27"/>
  <c r="R268" i="27"/>
  <c r="D269" i="27"/>
  <c r="H269" i="27" s="1"/>
  <c r="J269" i="27"/>
  <c r="P269" i="27"/>
  <c r="Q269" i="27"/>
  <c r="R269" i="27"/>
  <c r="D270" i="27"/>
  <c r="J270" i="27"/>
  <c r="P270" i="27"/>
  <c r="Q270" i="27"/>
  <c r="R270" i="27"/>
  <c r="D271" i="27"/>
  <c r="H271" i="27" s="1"/>
  <c r="J271" i="27"/>
  <c r="P271" i="27"/>
  <c r="Q271" i="27"/>
  <c r="R271" i="27"/>
  <c r="D272" i="27"/>
  <c r="F272" i="27" s="1"/>
  <c r="J272" i="27"/>
  <c r="P272" i="27"/>
  <c r="Q272" i="27"/>
  <c r="R272" i="27"/>
  <c r="D273" i="27"/>
  <c r="H273" i="27" s="1"/>
  <c r="J273" i="27"/>
  <c r="P273" i="27"/>
  <c r="Q273" i="27"/>
  <c r="R273" i="27"/>
  <c r="D274" i="27"/>
  <c r="J274" i="27"/>
  <c r="P274" i="27"/>
  <c r="Q274" i="27"/>
  <c r="R274" i="27"/>
  <c r="D275" i="27"/>
  <c r="H275" i="27" s="1"/>
  <c r="J275" i="27"/>
  <c r="L275" i="27" s="1"/>
  <c r="P275" i="27"/>
  <c r="Q275" i="27"/>
  <c r="R275" i="27"/>
  <c r="D276" i="27"/>
  <c r="J276" i="27"/>
  <c r="P276" i="27"/>
  <c r="Q276" i="27"/>
  <c r="R276" i="27"/>
  <c r="D277" i="27"/>
  <c r="H277" i="27" s="1"/>
  <c r="J277" i="27"/>
  <c r="P277" i="27"/>
  <c r="Q277" i="27"/>
  <c r="R277" i="27"/>
  <c r="D278" i="27"/>
  <c r="J278" i="27"/>
  <c r="P278" i="27"/>
  <c r="Q278" i="27"/>
  <c r="R278" i="27"/>
  <c r="D279" i="27"/>
  <c r="H279" i="27" s="1"/>
  <c r="J279" i="27"/>
  <c r="P279" i="27"/>
  <c r="Q279" i="27"/>
  <c r="R279" i="27"/>
  <c r="D280" i="27"/>
  <c r="F280" i="27" s="1"/>
  <c r="J280" i="27"/>
  <c r="P280" i="27"/>
  <c r="Q280" i="27"/>
  <c r="R280" i="27"/>
  <c r="D281" i="27"/>
  <c r="H281" i="27" s="1"/>
  <c r="J281" i="27"/>
  <c r="P281" i="27"/>
  <c r="Q281" i="27"/>
  <c r="R281" i="27"/>
  <c r="D282" i="27"/>
  <c r="F282" i="27" s="1"/>
  <c r="J282" i="27"/>
  <c r="P282" i="27"/>
  <c r="Q282" i="27"/>
  <c r="R282" i="27"/>
  <c r="D283" i="27"/>
  <c r="H283" i="27" s="1"/>
  <c r="J283" i="27"/>
  <c r="P283" i="27"/>
  <c r="Q283" i="27"/>
  <c r="R283" i="27"/>
  <c r="D284" i="27"/>
  <c r="J284" i="27"/>
  <c r="P284" i="27"/>
  <c r="Q284" i="27"/>
  <c r="R284" i="27"/>
  <c r="D285" i="27"/>
  <c r="H285" i="27" s="1"/>
  <c r="J285" i="27"/>
  <c r="P285" i="27"/>
  <c r="Q285" i="27"/>
  <c r="R285" i="27"/>
  <c r="D286" i="27"/>
  <c r="J286" i="27"/>
  <c r="P286" i="27"/>
  <c r="Q286" i="27"/>
  <c r="R286" i="27"/>
  <c r="D287" i="27"/>
  <c r="H287" i="27" s="1"/>
  <c r="J287" i="27"/>
  <c r="P287" i="27"/>
  <c r="Q287" i="27"/>
  <c r="R287" i="27"/>
  <c r="D288" i="27"/>
  <c r="J288" i="27"/>
  <c r="P288" i="27"/>
  <c r="Q288" i="27"/>
  <c r="R288" i="27"/>
  <c r="D289" i="27"/>
  <c r="H289" i="27" s="1"/>
  <c r="J289" i="27"/>
  <c r="P289" i="27"/>
  <c r="Q289" i="27"/>
  <c r="R289" i="27"/>
  <c r="D290" i="27"/>
  <c r="F290" i="27" s="1"/>
  <c r="J290" i="27"/>
  <c r="P290" i="27"/>
  <c r="Q290" i="27"/>
  <c r="R290" i="27"/>
  <c r="D291" i="27"/>
  <c r="H291" i="27" s="1"/>
  <c r="J291" i="27"/>
  <c r="P291" i="27"/>
  <c r="Q291" i="27"/>
  <c r="R291" i="27"/>
  <c r="D292" i="27"/>
  <c r="J292" i="27"/>
  <c r="P292" i="27"/>
  <c r="Q292" i="27"/>
  <c r="R292" i="27"/>
  <c r="D293" i="27"/>
  <c r="H293" i="27" s="1"/>
  <c r="J293" i="27"/>
  <c r="P293" i="27"/>
  <c r="Q293" i="27"/>
  <c r="R293" i="27"/>
  <c r="D294" i="27"/>
  <c r="J294" i="27"/>
  <c r="P294" i="27"/>
  <c r="Q294" i="27"/>
  <c r="R294" i="27"/>
  <c r="D295" i="27"/>
  <c r="H295" i="27" s="1"/>
  <c r="J295" i="27"/>
  <c r="P295" i="27"/>
  <c r="Q295" i="27"/>
  <c r="R295" i="27"/>
  <c r="D296" i="27"/>
  <c r="F296" i="27" s="1"/>
  <c r="J296" i="27"/>
  <c r="P296" i="27"/>
  <c r="Q296" i="27"/>
  <c r="R296" i="27"/>
  <c r="D297" i="27"/>
  <c r="H297" i="27" s="1"/>
  <c r="J297" i="27"/>
  <c r="P297" i="27"/>
  <c r="Q297" i="27"/>
  <c r="R297" i="27"/>
  <c r="D298" i="27"/>
  <c r="J298" i="27"/>
  <c r="P298" i="27"/>
  <c r="Q298" i="27"/>
  <c r="R298" i="27"/>
  <c r="D299" i="27"/>
  <c r="J299" i="27"/>
  <c r="P299" i="27"/>
  <c r="Q299" i="27"/>
  <c r="R299" i="27"/>
  <c r="D300" i="27"/>
  <c r="H300" i="27" s="1"/>
  <c r="J300" i="27"/>
  <c r="P300" i="27"/>
  <c r="Q300" i="27"/>
  <c r="R300" i="27"/>
  <c r="D301" i="27"/>
  <c r="J301" i="27"/>
  <c r="P301" i="27"/>
  <c r="Q301" i="27"/>
  <c r="R301" i="27"/>
  <c r="D302" i="27"/>
  <c r="H302" i="27" s="1"/>
  <c r="J302" i="27"/>
  <c r="P302" i="27"/>
  <c r="Q302" i="27"/>
  <c r="R302" i="27"/>
  <c r="D303" i="27"/>
  <c r="J303" i="27"/>
  <c r="P303" i="27"/>
  <c r="Q303" i="27"/>
  <c r="R303" i="27"/>
  <c r="D304" i="27"/>
  <c r="H304" i="27" s="1"/>
  <c r="J304" i="27"/>
  <c r="P304" i="27"/>
  <c r="Q304" i="27"/>
  <c r="R304" i="27"/>
  <c r="D305" i="27"/>
  <c r="J305" i="27"/>
  <c r="P305" i="27"/>
  <c r="Q305" i="27"/>
  <c r="R305" i="27"/>
  <c r="D306" i="27"/>
  <c r="H306" i="27" s="1"/>
  <c r="J306" i="27"/>
  <c r="P306" i="27"/>
  <c r="Q306" i="27"/>
  <c r="R306" i="27"/>
  <c r="D307" i="27"/>
  <c r="J307" i="27"/>
  <c r="P307" i="27"/>
  <c r="Q307" i="27"/>
  <c r="R307" i="27"/>
  <c r="D308" i="27"/>
  <c r="H308" i="27" s="1"/>
  <c r="J308" i="27"/>
  <c r="P308" i="27"/>
  <c r="Q308" i="27"/>
  <c r="R308" i="27"/>
  <c r="D309" i="27"/>
  <c r="J309" i="27"/>
  <c r="P309" i="27"/>
  <c r="Q309" i="27"/>
  <c r="R309" i="27"/>
  <c r="D310" i="27"/>
  <c r="H310" i="27" s="1"/>
  <c r="J310" i="27"/>
  <c r="P310" i="27"/>
  <c r="Q310" i="27"/>
  <c r="R310" i="27"/>
  <c r="D311" i="27"/>
  <c r="J311" i="27"/>
  <c r="P311" i="27"/>
  <c r="Q311" i="27"/>
  <c r="R311" i="27"/>
  <c r="D312" i="27"/>
  <c r="H312" i="27" s="1"/>
  <c r="J312" i="27"/>
  <c r="P312" i="27"/>
  <c r="Q312" i="27"/>
  <c r="R312" i="27"/>
  <c r="D313" i="27"/>
  <c r="J313" i="27"/>
  <c r="P313" i="27"/>
  <c r="Q313" i="27"/>
  <c r="R313" i="27"/>
  <c r="D314" i="27"/>
  <c r="H314" i="27" s="1"/>
  <c r="J314" i="27"/>
  <c r="L314" i="27" s="1"/>
  <c r="P314" i="27"/>
  <c r="Q314" i="27"/>
  <c r="R314" i="27"/>
  <c r="D315" i="27"/>
  <c r="J315" i="27"/>
  <c r="P315" i="27"/>
  <c r="Q315" i="27"/>
  <c r="R315" i="27"/>
  <c r="D316" i="27"/>
  <c r="H316" i="27" s="1"/>
  <c r="J316" i="27"/>
  <c r="P316" i="27"/>
  <c r="Q316" i="27"/>
  <c r="R316" i="27"/>
  <c r="D317" i="27"/>
  <c r="J317" i="27"/>
  <c r="P317" i="27"/>
  <c r="Q317" i="27"/>
  <c r="R317" i="27"/>
  <c r="D318" i="27"/>
  <c r="H318" i="27" s="1"/>
  <c r="J318" i="27"/>
  <c r="P318" i="27"/>
  <c r="Q318" i="27"/>
  <c r="R318" i="27"/>
  <c r="D319" i="27"/>
  <c r="F319" i="27" s="1"/>
  <c r="J319" i="27"/>
  <c r="P319" i="27"/>
  <c r="Q319" i="27"/>
  <c r="R319" i="27"/>
  <c r="D320" i="27"/>
  <c r="H320" i="27" s="1"/>
  <c r="J320" i="27"/>
  <c r="P320" i="27"/>
  <c r="Q320" i="27"/>
  <c r="R320" i="27"/>
  <c r="D321" i="27"/>
  <c r="J321" i="27"/>
  <c r="P321" i="27"/>
  <c r="Q321" i="27"/>
  <c r="R321" i="27"/>
  <c r="D322" i="27"/>
  <c r="H322" i="27" s="1"/>
  <c r="J322" i="27"/>
  <c r="P322" i="27"/>
  <c r="Q322" i="27"/>
  <c r="R322" i="27"/>
  <c r="D323" i="27"/>
  <c r="J323" i="27"/>
  <c r="P323" i="27"/>
  <c r="Q323" i="27"/>
  <c r="R323" i="27"/>
  <c r="D324" i="27"/>
  <c r="H324" i="27" s="1"/>
  <c r="J324" i="27"/>
  <c r="P324" i="27"/>
  <c r="Q324" i="27"/>
  <c r="R324" i="27"/>
  <c r="D325" i="27"/>
  <c r="J325" i="27"/>
  <c r="P325" i="27"/>
  <c r="Q325" i="27"/>
  <c r="R325" i="27"/>
  <c r="D326" i="27"/>
  <c r="H326" i="27" s="1"/>
  <c r="J326" i="27"/>
  <c r="P326" i="27"/>
  <c r="Q326" i="27"/>
  <c r="R326" i="27"/>
  <c r="D327" i="27"/>
  <c r="J327" i="27"/>
  <c r="P327" i="27"/>
  <c r="Q327" i="27"/>
  <c r="R327" i="27"/>
  <c r="D328" i="27"/>
  <c r="H328" i="27" s="1"/>
  <c r="J328" i="27"/>
  <c r="P328" i="27"/>
  <c r="Q328" i="27"/>
  <c r="R328" i="27"/>
  <c r="D329" i="27"/>
  <c r="J329" i="27"/>
  <c r="P329" i="27"/>
  <c r="Q329" i="27"/>
  <c r="R329" i="27"/>
  <c r="D330" i="27"/>
  <c r="H330" i="27" s="1"/>
  <c r="J330" i="27"/>
  <c r="P330" i="27"/>
  <c r="Q330" i="27"/>
  <c r="R330" i="27"/>
  <c r="D331" i="27"/>
  <c r="J331" i="27"/>
  <c r="P331" i="27"/>
  <c r="Q331" i="27"/>
  <c r="R331" i="27"/>
  <c r="D332" i="27"/>
  <c r="H332" i="27" s="1"/>
  <c r="J332" i="27"/>
  <c r="P332" i="27"/>
  <c r="Q332" i="27"/>
  <c r="R332" i="27"/>
  <c r="D333" i="27"/>
  <c r="J333" i="27"/>
  <c r="P333" i="27"/>
  <c r="Q333" i="27"/>
  <c r="R333" i="27"/>
  <c r="D334" i="27"/>
  <c r="H334" i="27" s="1"/>
  <c r="J334" i="27"/>
  <c r="P334" i="27"/>
  <c r="Q334" i="27"/>
  <c r="R334" i="27"/>
  <c r="D335" i="27"/>
  <c r="J335" i="27"/>
  <c r="P335" i="27"/>
  <c r="Q335" i="27"/>
  <c r="R335" i="27"/>
  <c r="D336" i="27"/>
  <c r="H336" i="27" s="1"/>
  <c r="J336" i="27"/>
  <c r="P336" i="27"/>
  <c r="Q336" i="27"/>
  <c r="R336" i="27"/>
  <c r="D337" i="27"/>
  <c r="J337" i="27"/>
  <c r="P337" i="27"/>
  <c r="Q337" i="27"/>
  <c r="R337" i="27"/>
  <c r="D338" i="27"/>
  <c r="H338" i="27" s="1"/>
  <c r="J338" i="27"/>
  <c r="L338" i="27" s="1"/>
  <c r="P338" i="27"/>
  <c r="Q338" i="27"/>
  <c r="R338" i="27"/>
  <c r="D339" i="27"/>
  <c r="J339" i="27"/>
  <c r="P339" i="27"/>
  <c r="Q339" i="27"/>
  <c r="R339" i="27"/>
  <c r="D340" i="27"/>
  <c r="H340" i="27" s="1"/>
  <c r="J340" i="27"/>
  <c r="P340" i="27"/>
  <c r="Q340" i="27"/>
  <c r="R340" i="27"/>
  <c r="D341" i="27"/>
  <c r="J341" i="27"/>
  <c r="P341" i="27"/>
  <c r="Q341" i="27"/>
  <c r="R341" i="27"/>
  <c r="D342" i="27"/>
  <c r="H342" i="27" s="1"/>
  <c r="J342" i="27"/>
  <c r="P342" i="27"/>
  <c r="Q342" i="27"/>
  <c r="R342" i="27"/>
  <c r="D343" i="27"/>
  <c r="J343" i="27"/>
  <c r="P343" i="27"/>
  <c r="Q343" i="27"/>
  <c r="R343" i="27"/>
  <c r="D344" i="27"/>
  <c r="H344" i="27" s="1"/>
  <c r="J344" i="27"/>
  <c r="P344" i="27"/>
  <c r="Q344" i="27"/>
  <c r="R344" i="27"/>
  <c r="D345" i="27"/>
  <c r="J345" i="27"/>
  <c r="P345" i="27"/>
  <c r="Q345" i="27"/>
  <c r="R345" i="27"/>
  <c r="D346" i="27"/>
  <c r="H346" i="27" s="1"/>
  <c r="J346" i="27"/>
  <c r="L346" i="27" s="1"/>
  <c r="P346" i="27"/>
  <c r="Q346" i="27"/>
  <c r="R346" i="27"/>
  <c r="D347" i="27"/>
  <c r="J347" i="27"/>
  <c r="P347" i="27"/>
  <c r="Q347" i="27"/>
  <c r="R347" i="27"/>
  <c r="D348" i="27"/>
  <c r="H348" i="27" s="1"/>
  <c r="J348" i="27"/>
  <c r="P348" i="27"/>
  <c r="Q348" i="27"/>
  <c r="R348" i="27"/>
  <c r="D349" i="27"/>
  <c r="J349" i="27"/>
  <c r="P349" i="27"/>
  <c r="Q349" i="27"/>
  <c r="R349" i="27"/>
  <c r="D350" i="27"/>
  <c r="H350" i="27" s="1"/>
  <c r="J350" i="27"/>
  <c r="P350" i="27"/>
  <c r="Q350" i="27"/>
  <c r="R350" i="27"/>
  <c r="D351" i="27"/>
  <c r="F351" i="27" s="1"/>
  <c r="J351" i="27"/>
  <c r="P351" i="27"/>
  <c r="Q351" i="27"/>
  <c r="R351" i="27"/>
  <c r="D352" i="27"/>
  <c r="H352" i="27" s="1"/>
  <c r="J352" i="27"/>
  <c r="P352" i="27"/>
  <c r="Q352" i="27"/>
  <c r="R352" i="27"/>
  <c r="D353" i="27"/>
  <c r="J353" i="27"/>
  <c r="P353" i="27"/>
  <c r="Q353" i="27"/>
  <c r="R353" i="27"/>
  <c r="D354" i="27"/>
  <c r="H354" i="27" s="1"/>
  <c r="J354" i="27"/>
  <c r="L354" i="27" s="1"/>
  <c r="P354" i="27"/>
  <c r="Q354" i="27"/>
  <c r="R354" i="27"/>
  <c r="D355" i="27"/>
  <c r="J355" i="27"/>
  <c r="P355" i="27"/>
  <c r="Q355" i="27"/>
  <c r="R355" i="27"/>
  <c r="D356" i="27"/>
  <c r="H356" i="27" s="1"/>
  <c r="J356" i="27"/>
  <c r="P356" i="27"/>
  <c r="Q356" i="27"/>
  <c r="R356" i="27"/>
  <c r="D357" i="27"/>
  <c r="J357" i="27"/>
  <c r="P357" i="27"/>
  <c r="Q357" i="27"/>
  <c r="R357" i="27"/>
  <c r="D358" i="27"/>
  <c r="H358" i="27" s="1"/>
  <c r="J358" i="27"/>
  <c r="P358" i="27"/>
  <c r="Q358" i="27"/>
  <c r="R358" i="27"/>
  <c r="D359" i="27"/>
  <c r="J359" i="27"/>
  <c r="P359" i="27"/>
  <c r="Q359" i="27"/>
  <c r="R359" i="27"/>
  <c r="D360" i="27"/>
  <c r="H360" i="27" s="1"/>
  <c r="J360" i="27"/>
  <c r="P360" i="27"/>
  <c r="Q360" i="27"/>
  <c r="R360" i="27"/>
  <c r="D361" i="27"/>
  <c r="J361" i="27"/>
  <c r="P361" i="27"/>
  <c r="Q361" i="27"/>
  <c r="R361" i="27"/>
  <c r="D362" i="27"/>
  <c r="H362" i="27" s="1"/>
  <c r="J362" i="27"/>
  <c r="P362" i="27"/>
  <c r="Q362" i="27"/>
  <c r="R362" i="27"/>
  <c r="D363" i="27"/>
  <c r="J363" i="27"/>
  <c r="P363" i="27"/>
  <c r="Q363" i="27"/>
  <c r="R363" i="27"/>
  <c r="D364" i="27"/>
  <c r="H364" i="27" s="1"/>
  <c r="J364" i="27"/>
  <c r="P364" i="27"/>
  <c r="Q364" i="27"/>
  <c r="R364" i="27"/>
  <c r="D365" i="27"/>
  <c r="J365" i="27"/>
  <c r="P365" i="27"/>
  <c r="Q365" i="27"/>
  <c r="R365" i="27"/>
  <c r="D366" i="27"/>
  <c r="H366" i="27" s="1"/>
  <c r="J366" i="27"/>
  <c r="P366" i="27"/>
  <c r="Q366" i="27"/>
  <c r="R366" i="27"/>
  <c r="D367" i="27"/>
  <c r="J367" i="27"/>
  <c r="P367" i="27"/>
  <c r="Q367" i="27"/>
  <c r="R367" i="27"/>
  <c r="D368" i="27"/>
  <c r="H368" i="27" s="1"/>
  <c r="J368" i="27"/>
  <c r="P368" i="27"/>
  <c r="Q368" i="27"/>
  <c r="R368" i="27"/>
  <c r="D369" i="27"/>
  <c r="J369" i="27"/>
  <c r="P369" i="27"/>
  <c r="Q369" i="27"/>
  <c r="R369" i="27"/>
  <c r="D370" i="27"/>
  <c r="H370" i="27" s="1"/>
  <c r="J370" i="27"/>
  <c r="L370" i="27" s="1"/>
  <c r="P370" i="27"/>
  <c r="Q370" i="27"/>
  <c r="R370" i="27"/>
  <c r="D371" i="27"/>
  <c r="J371" i="27"/>
  <c r="P371" i="27"/>
  <c r="Q371" i="27"/>
  <c r="R371" i="27"/>
  <c r="D372" i="27"/>
  <c r="H372" i="27" s="1"/>
  <c r="J372" i="27"/>
  <c r="P372" i="27"/>
  <c r="Q372" i="27"/>
  <c r="R372" i="27"/>
  <c r="D373" i="27"/>
  <c r="J373" i="27"/>
  <c r="P373" i="27"/>
  <c r="Q373" i="27"/>
  <c r="R373" i="27"/>
  <c r="D374" i="27"/>
  <c r="H374" i="27" s="1"/>
  <c r="J374" i="27"/>
  <c r="P374" i="27"/>
  <c r="Q374" i="27"/>
  <c r="R374" i="27"/>
  <c r="D375" i="27"/>
  <c r="J375" i="27"/>
  <c r="P375" i="27"/>
  <c r="Q375" i="27"/>
  <c r="R375" i="27"/>
  <c r="D376" i="27"/>
  <c r="H376" i="27" s="1"/>
  <c r="J376" i="27"/>
  <c r="P376" i="27"/>
  <c r="Q376" i="27"/>
  <c r="R376" i="27"/>
  <c r="D377" i="27"/>
  <c r="J377" i="27"/>
  <c r="P377" i="27"/>
  <c r="Q377" i="27"/>
  <c r="R377" i="27"/>
  <c r="D378" i="27"/>
  <c r="H378" i="27" s="1"/>
  <c r="J378" i="27"/>
  <c r="L378" i="27" s="1"/>
  <c r="P378" i="27"/>
  <c r="Q378" i="27"/>
  <c r="R378" i="27"/>
  <c r="D379" i="27"/>
  <c r="J379" i="27"/>
  <c r="P379" i="27"/>
  <c r="Q379" i="27"/>
  <c r="R379" i="27"/>
  <c r="D380" i="27"/>
  <c r="H380" i="27" s="1"/>
  <c r="J380" i="27"/>
  <c r="P380" i="27"/>
  <c r="Q380" i="27"/>
  <c r="R380" i="27"/>
  <c r="D381" i="27"/>
  <c r="J381" i="27"/>
  <c r="P381" i="27"/>
  <c r="Q381" i="27"/>
  <c r="R381" i="27"/>
  <c r="D382" i="27"/>
  <c r="H382" i="27" s="1"/>
  <c r="J382" i="27"/>
  <c r="P382" i="27"/>
  <c r="Q382" i="27"/>
  <c r="R382" i="27"/>
  <c r="D383" i="27"/>
  <c r="J383" i="27"/>
  <c r="P383" i="27"/>
  <c r="Q383" i="27"/>
  <c r="R383" i="27"/>
  <c r="D384" i="27"/>
  <c r="H384" i="27" s="1"/>
  <c r="J384" i="27"/>
  <c r="P384" i="27"/>
  <c r="Q384" i="27"/>
  <c r="R384" i="27"/>
  <c r="D385" i="27"/>
  <c r="J385" i="27"/>
  <c r="P385" i="27"/>
  <c r="Q385" i="27"/>
  <c r="R385" i="27"/>
  <c r="D386" i="27"/>
  <c r="H386" i="27" s="1"/>
  <c r="J386" i="27"/>
  <c r="P386" i="27"/>
  <c r="Q386" i="27"/>
  <c r="R386" i="27"/>
  <c r="D387" i="27"/>
  <c r="J387" i="27"/>
  <c r="P387" i="27"/>
  <c r="Q387" i="27"/>
  <c r="R387" i="27"/>
  <c r="D388" i="27"/>
  <c r="H388" i="27" s="1"/>
  <c r="J388" i="27"/>
  <c r="P388" i="27"/>
  <c r="Q388" i="27"/>
  <c r="R388" i="27"/>
  <c r="D389" i="27"/>
  <c r="J389" i="27"/>
  <c r="P389" i="27"/>
  <c r="Q389" i="27"/>
  <c r="R389" i="27"/>
  <c r="D390" i="27"/>
  <c r="H390" i="27" s="1"/>
  <c r="J390" i="27"/>
  <c r="P390" i="27"/>
  <c r="Q390" i="27"/>
  <c r="R390" i="27"/>
  <c r="D391" i="27"/>
  <c r="J391" i="27"/>
  <c r="P391" i="27"/>
  <c r="Q391" i="27"/>
  <c r="R391" i="27"/>
  <c r="D392" i="27"/>
  <c r="H392" i="27" s="1"/>
  <c r="J392" i="27"/>
  <c r="P392" i="27"/>
  <c r="Q392" i="27"/>
  <c r="R392" i="27"/>
  <c r="D393" i="27"/>
  <c r="J393" i="27"/>
  <c r="P393" i="27"/>
  <c r="Q393" i="27"/>
  <c r="R393" i="27"/>
  <c r="D394" i="27"/>
  <c r="H394" i="27" s="1"/>
  <c r="J394" i="27"/>
  <c r="L394" i="27" s="1"/>
  <c r="P394" i="27"/>
  <c r="Q394" i="27"/>
  <c r="R394" i="27"/>
  <c r="D395" i="27"/>
  <c r="J395" i="27"/>
  <c r="P395" i="27"/>
  <c r="Q395" i="27"/>
  <c r="R395" i="27"/>
  <c r="D396" i="27"/>
  <c r="H396" i="27" s="1"/>
  <c r="J396" i="27"/>
  <c r="P396" i="27"/>
  <c r="Q396" i="27"/>
  <c r="R396" i="27"/>
  <c r="D397" i="27"/>
  <c r="J397" i="27"/>
  <c r="P397" i="27"/>
  <c r="Q397" i="27"/>
  <c r="R397" i="27"/>
  <c r="D398" i="27"/>
  <c r="H398" i="27" s="1"/>
  <c r="J398" i="27"/>
  <c r="P398" i="27"/>
  <c r="Q398" i="27"/>
  <c r="R398" i="27"/>
  <c r="D399" i="27"/>
  <c r="J399" i="27"/>
  <c r="P399" i="27"/>
  <c r="Q399" i="27"/>
  <c r="R399" i="27"/>
  <c r="D400" i="27"/>
  <c r="H400" i="27" s="1"/>
  <c r="J400" i="27"/>
  <c r="P400" i="27"/>
  <c r="Q400" i="27"/>
  <c r="R400" i="27"/>
  <c r="D401" i="27"/>
  <c r="J401" i="27"/>
  <c r="P401" i="27"/>
  <c r="Q401" i="27"/>
  <c r="R401" i="27"/>
  <c r="D402" i="27"/>
  <c r="H402" i="27" s="1"/>
  <c r="J402" i="27"/>
  <c r="N402" i="27" s="1"/>
  <c r="P402" i="27"/>
  <c r="Q402" i="27"/>
  <c r="R402" i="27"/>
  <c r="D403" i="27"/>
  <c r="J403" i="27"/>
  <c r="P403" i="27"/>
  <c r="Q403" i="27"/>
  <c r="R403" i="27"/>
  <c r="D404" i="27"/>
  <c r="H404" i="27" s="1"/>
  <c r="J404" i="27"/>
  <c r="P404" i="27"/>
  <c r="Q404" i="27"/>
  <c r="R404" i="27"/>
  <c r="D405" i="27"/>
  <c r="J405" i="27"/>
  <c r="P405" i="27"/>
  <c r="Q405" i="27"/>
  <c r="R405" i="27"/>
  <c r="D406" i="27"/>
  <c r="H406" i="27" s="1"/>
  <c r="J406" i="27"/>
  <c r="P406" i="27"/>
  <c r="Q406" i="27"/>
  <c r="R406" i="27"/>
  <c r="D407" i="27"/>
  <c r="J407" i="27"/>
  <c r="P407" i="27"/>
  <c r="Q407" i="27"/>
  <c r="R407" i="27"/>
  <c r="D408" i="27"/>
  <c r="H408" i="27" s="1"/>
  <c r="J408" i="27"/>
  <c r="P408" i="27"/>
  <c r="Q408" i="27"/>
  <c r="R408" i="27"/>
  <c r="D409" i="27"/>
  <c r="J409" i="27"/>
  <c r="P409" i="27"/>
  <c r="Q409" i="27"/>
  <c r="R409" i="27"/>
  <c r="D410" i="27"/>
  <c r="H410" i="27" s="1"/>
  <c r="J410" i="27"/>
  <c r="N410" i="27" s="1"/>
  <c r="P410" i="27"/>
  <c r="Q410" i="27"/>
  <c r="R410" i="27"/>
  <c r="D411" i="27"/>
  <c r="J411" i="27"/>
  <c r="P411" i="27"/>
  <c r="Q411" i="27"/>
  <c r="R411" i="27"/>
  <c r="D412" i="27"/>
  <c r="H412" i="27" s="1"/>
  <c r="J412" i="27"/>
  <c r="P412" i="27"/>
  <c r="Q412" i="27"/>
  <c r="R412" i="27"/>
  <c r="D413" i="27"/>
  <c r="J413" i="27"/>
  <c r="P413" i="27"/>
  <c r="Q413" i="27"/>
  <c r="R413" i="27"/>
  <c r="D414" i="27"/>
  <c r="H414" i="27" s="1"/>
  <c r="J414" i="27"/>
  <c r="P414" i="27"/>
  <c r="Q414" i="27"/>
  <c r="R414" i="27"/>
  <c r="D415" i="27"/>
  <c r="F415" i="27" s="1"/>
  <c r="J415" i="27"/>
  <c r="P415" i="27"/>
  <c r="Q415" i="27"/>
  <c r="R415" i="27"/>
  <c r="D416" i="27"/>
  <c r="H416" i="27" s="1"/>
  <c r="J416" i="27"/>
  <c r="P416" i="27"/>
  <c r="Q416" i="27"/>
  <c r="R416" i="27"/>
  <c r="D417" i="27"/>
  <c r="J417" i="27"/>
  <c r="P417" i="27"/>
  <c r="Q417" i="27"/>
  <c r="R417" i="27"/>
  <c r="D418" i="27"/>
  <c r="H418" i="27" s="1"/>
  <c r="J418" i="27"/>
  <c r="L418" i="27" s="1"/>
  <c r="P418" i="27"/>
  <c r="Q418" i="27"/>
  <c r="R418" i="27"/>
  <c r="D419" i="27"/>
  <c r="J419" i="27"/>
  <c r="P419" i="27"/>
  <c r="Q419" i="27"/>
  <c r="R419" i="27"/>
  <c r="D420" i="27"/>
  <c r="H420" i="27" s="1"/>
  <c r="J420" i="27"/>
  <c r="P420" i="27"/>
  <c r="Q420" i="27"/>
  <c r="R420" i="27"/>
  <c r="D421" i="27"/>
  <c r="J421" i="27"/>
  <c r="P421" i="27"/>
  <c r="Q421" i="27"/>
  <c r="R421" i="27"/>
  <c r="D422" i="27"/>
  <c r="H422" i="27" s="1"/>
  <c r="J422" i="27"/>
  <c r="P422" i="27"/>
  <c r="Q422" i="27"/>
  <c r="R422" i="27"/>
  <c r="D423" i="27"/>
  <c r="J423" i="27"/>
  <c r="P423" i="27"/>
  <c r="Q423" i="27"/>
  <c r="R423" i="27"/>
  <c r="D424" i="27"/>
  <c r="H424" i="27" s="1"/>
  <c r="J424" i="27"/>
  <c r="P424" i="27"/>
  <c r="Q424" i="27"/>
  <c r="R424" i="27"/>
  <c r="D425" i="27"/>
  <c r="J425" i="27"/>
  <c r="P425" i="27"/>
  <c r="Q425" i="27"/>
  <c r="R425" i="27"/>
  <c r="D426" i="27"/>
  <c r="H426" i="27" s="1"/>
  <c r="J426" i="27"/>
  <c r="P426" i="27"/>
  <c r="Q426" i="27"/>
  <c r="R426" i="27"/>
  <c r="D427" i="27"/>
  <c r="J427" i="27"/>
  <c r="P427" i="27"/>
  <c r="Q427" i="27"/>
  <c r="R427" i="27"/>
  <c r="D428" i="27"/>
  <c r="H428" i="27" s="1"/>
  <c r="J428" i="27"/>
  <c r="P428" i="27"/>
  <c r="Q428" i="27"/>
  <c r="R428" i="27"/>
  <c r="D429" i="27"/>
  <c r="J429" i="27"/>
  <c r="P429" i="27"/>
  <c r="Q429" i="27"/>
  <c r="R429" i="27"/>
  <c r="D430" i="27"/>
  <c r="H430" i="27" s="1"/>
  <c r="J430" i="27"/>
  <c r="P430" i="27"/>
  <c r="Q430" i="27"/>
  <c r="R430" i="27"/>
  <c r="D431" i="27"/>
  <c r="J431" i="27"/>
  <c r="P431" i="27"/>
  <c r="Q431" i="27"/>
  <c r="R431" i="27"/>
  <c r="D432" i="27"/>
  <c r="H432" i="27" s="1"/>
  <c r="J432" i="27"/>
  <c r="P432" i="27"/>
  <c r="Q432" i="27"/>
  <c r="R432" i="27"/>
  <c r="D433" i="27"/>
  <c r="J433" i="27"/>
  <c r="P433" i="27"/>
  <c r="Q433" i="27"/>
  <c r="R433" i="27"/>
  <c r="D434" i="27"/>
  <c r="H434" i="27" s="1"/>
  <c r="J434" i="27"/>
  <c r="L434" i="27" s="1"/>
  <c r="P434" i="27"/>
  <c r="Q434" i="27"/>
  <c r="R434" i="27"/>
  <c r="D435" i="27"/>
  <c r="J435" i="27"/>
  <c r="P435" i="27"/>
  <c r="Q435" i="27"/>
  <c r="R435" i="27"/>
  <c r="D436" i="27"/>
  <c r="H436" i="27" s="1"/>
  <c r="J436" i="27"/>
  <c r="P436" i="27"/>
  <c r="Q436" i="27"/>
  <c r="R436" i="27"/>
  <c r="D437" i="27"/>
  <c r="J437" i="27"/>
  <c r="P437" i="27"/>
  <c r="Q437" i="27"/>
  <c r="R437" i="27"/>
  <c r="D438" i="27"/>
  <c r="H438" i="27" s="1"/>
  <c r="J438" i="27"/>
  <c r="P438" i="27"/>
  <c r="Q438" i="27"/>
  <c r="R438" i="27"/>
  <c r="D439" i="27"/>
  <c r="J439" i="27"/>
  <c r="P439" i="27"/>
  <c r="Q439" i="27"/>
  <c r="R439" i="27"/>
  <c r="D440" i="27"/>
  <c r="H440" i="27" s="1"/>
  <c r="J440" i="27"/>
  <c r="P440" i="27"/>
  <c r="Q440" i="27"/>
  <c r="R440" i="27"/>
  <c r="D441" i="27"/>
  <c r="J441" i="27"/>
  <c r="P441" i="27"/>
  <c r="Q441" i="27"/>
  <c r="R441" i="27"/>
  <c r="D442" i="27"/>
  <c r="H442" i="27" s="1"/>
  <c r="J442" i="27"/>
  <c r="L442" i="27" s="1"/>
  <c r="P442" i="27"/>
  <c r="Q442" i="27"/>
  <c r="R442" i="27"/>
  <c r="D443" i="27"/>
  <c r="J443" i="27"/>
  <c r="P443" i="27"/>
  <c r="Q443" i="27"/>
  <c r="R443" i="27"/>
  <c r="D444" i="27"/>
  <c r="H444" i="27" s="1"/>
  <c r="J444" i="27"/>
  <c r="P444" i="27"/>
  <c r="Q444" i="27"/>
  <c r="R444" i="27"/>
  <c r="D445" i="27"/>
  <c r="J445" i="27"/>
  <c r="P445" i="27"/>
  <c r="Q445" i="27"/>
  <c r="R445" i="27"/>
  <c r="D446" i="27"/>
  <c r="H446" i="27" s="1"/>
  <c r="J446" i="27"/>
  <c r="P446" i="27"/>
  <c r="Q446" i="27"/>
  <c r="R446" i="27"/>
  <c r="D447" i="27"/>
  <c r="J447" i="27"/>
  <c r="P447" i="27"/>
  <c r="Q447" i="27"/>
  <c r="R447" i="27"/>
  <c r="D448" i="27"/>
  <c r="H448" i="27" s="1"/>
  <c r="J448" i="27"/>
  <c r="P448" i="27"/>
  <c r="Q448" i="27"/>
  <c r="R448" i="27"/>
  <c r="D449" i="27"/>
  <c r="J449" i="27"/>
  <c r="P449" i="27"/>
  <c r="Q449" i="27"/>
  <c r="R449" i="27"/>
  <c r="D450" i="27"/>
  <c r="H450" i="27" s="1"/>
  <c r="J450" i="27"/>
  <c r="P450" i="27"/>
  <c r="Q450" i="27"/>
  <c r="R450" i="27"/>
  <c r="D451" i="27"/>
  <c r="J451" i="27"/>
  <c r="P451" i="27"/>
  <c r="Q451" i="27"/>
  <c r="R451" i="27"/>
  <c r="D452" i="27"/>
  <c r="H452" i="27" s="1"/>
  <c r="J452" i="27"/>
  <c r="P452" i="27"/>
  <c r="Q452" i="27"/>
  <c r="R452" i="27"/>
  <c r="D453" i="27"/>
  <c r="J453" i="27"/>
  <c r="P453" i="27"/>
  <c r="Q453" i="27"/>
  <c r="R453" i="27"/>
  <c r="D454" i="27"/>
  <c r="H454" i="27" s="1"/>
  <c r="J454" i="27"/>
  <c r="P454" i="27"/>
  <c r="Q454" i="27"/>
  <c r="R454" i="27"/>
  <c r="D455" i="27"/>
  <c r="J455" i="27"/>
  <c r="P455" i="27"/>
  <c r="Q455" i="27"/>
  <c r="R455" i="27"/>
  <c r="D456" i="27"/>
  <c r="H456" i="27" s="1"/>
  <c r="J456" i="27"/>
  <c r="P456" i="27"/>
  <c r="Q456" i="27"/>
  <c r="R456" i="27"/>
  <c r="D457" i="27"/>
  <c r="J457" i="27"/>
  <c r="P457" i="27"/>
  <c r="Q457" i="27"/>
  <c r="R457" i="27"/>
  <c r="D458" i="27"/>
  <c r="H458" i="27" s="1"/>
  <c r="J458" i="27"/>
  <c r="L458" i="27" s="1"/>
  <c r="P458" i="27"/>
  <c r="Q458" i="27"/>
  <c r="R458" i="27"/>
  <c r="D459" i="27"/>
  <c r="J459" i="27"/>
  <c r="P459" i="27"/>
  <c r="Q459" i="27"/>
  <c r="R459" i="27"/>
  <c r="D460" i="27"/>
  <c r="H460" i="27" s="1"/>
  <c r="J460" i="27"/>
  <c r="P460" i="27"/>
  <c r="Q460" i="27"/>
  <c r="R460" i="27"/>
  <c r="D461" i="27"/>
  <c r="J461" i="27"/>
  <c r="P461" i="27"/>
  <c r="Q461" i="27"/>
  <c r="R461" i="27"/>
  <c r="D462" i="27"/>
  <c r="H462" i="27" s="1"/>
  <c r="J462" i="27"/>
  <c r="P462" i="27"/>
  <c r="Q462" i="27"/>
  <c r="R462" i="27"/>
  <c r="D463" i="27"/>
  <c r="J463" i="27"/>
  <c r="P463" i="27"/>
  <c r="Q463" i="27"/>
  <c r="R463" i="27"/>
  <c r="D464" i="27"/>
  <c r="H464" i="27" s="1"/>
  <c r="J464" i="27"/>
  <c r="P464" i="27"/>
  <c r="Q464" i="27"/>
  <c r="R464" i="27"/>
  <c r="D465" i="27"/>
  <c r="J465" i="27"/>
  <c r="P465" i="27"/>
  <c r="Q465" i="27"/>
  <c r="R465" i="27"/>
  <c r="D466" i="27"/>
  <c r="H466" i="27" s="1"/>
  <c r="J466" i="27"/>
  <c r="L466" i="27" s="1"/>
  <c r="P466" i="27"/>
  <c r="Q466" i="27"/>
  <c r="R466" i="27"/>
  <c r="D467" i="27"/>
  <c r="J467" i="27"/>
  <c r="P467" i="27"/>
  <c r="Q467" i="27"/>
  <c r="R467" i="27"/>
  <c r="D468" i="27"/>
  <c r="H468" i="27" s="1"/>
  <c r="J468" i="27"/>
  <c r="P468" i="27"/>
  <c r="Q468" i="27"/>
  <c r="R468" i="27"/>
  <c r="D469" i="27"/>
  <c r="J469" i="27"/>
  <c r="P469" i="27"/>
  <c r="Q469" i="27"/>
  <c r="R469" i="27"/>
  <c r="D470" i="27"/>
  <c r="H470" i="27" s="1"/>
  <c r="J470" i="27"/>
  <c r="P470" i="27"/>
  <c r="Q470" i="27"/>
  <c r="R470" i="27"/>
  <c r="D471" i="27"/>
  <c r="F471" i="27" s="1"/>
  <c r="J471" i="27"/>
  <c r="P471" i="27"/>
  <c r="Q471" i="27"/>
  <c r="R471" i="27"/>
  <c r="D472" i="27"/>
  <c r="H472" i="27" s="1"/>
  <c r="J472" i="27"/>
  <c r="L472" i="27" s="1"/>
  <c r="P472" i="27"/>
  <c r="Q472" i="27"/>
  <c r="R472" i="27"/>
  <c r="D473" i="27"/>
  <c r="J473" i="27"/>
  <c r="N473" i="27" s="1"/>
  <c r="P473" i="27"/>
  <c r="Q473" i="27"/>
  <c r="R473" i="27"/>
  <c r="D474" i="27"/>
  <c r="H474" i="27" s="1"/>
  <c r="J474" i="27"/>
  <c r="P474" i="27"/>
  <c r="Q474" i="27"/>
  <c r="R474" i="27"/>
  <c r="D475" i="27"/>
  <c r="J475" i="27"/>
  <c r="N475" i="27" s="1"/>
  <c r="P475" i="27"/>
  <c r="Q475" i="27"/>
  <c r="R475" i="27"/>
  <c r="D476" i="27"/>
  <c r="H476" i="27" s="1"/>
  <c r="J476" i="27"/>
  <c r="P476" i="27"/>
  <c r="Q476" i="27"/>
  <c r="R476" i="27"/>
  <c r="D477" i="27"/>
  <c r="J477" i="27"/>
  <c r="N477" i="27" s="1"/>
  <c r="P477" i="27"/>
  <c r="Q477" i="27"/>
  <c r="R477" i="27"/>
  <c r="D478" i="27"/>
  <c r="H478" i="27" s="1"/>
  <c r="J478" i="27"/>
  <c r="P478" i="27"/>
  <c r="Q478" i="27"/>
  <c r="R478" i="27"/>
  <c r="D479" i="27"/>
  <c r="J479" i="27"/>
  <c r="N479" i="27" s="1"/>
  <c r="P479" i="27"/>
  <c r="Q479" i="27"/>
  <c r="R479" i="27"/>
  <c r="D480" i="27"/>
  <c r="H480" i="27" s="1"/>
  <c r="J480" i="27"/>
  <c r="L480" i="27" s="1"/>
  <c r="P480" i="27"/>
  <c r="Q480" i="27"/>
  <c r="R480" i="27"/>
  <c r="D481" i="27"/>
  <c r="J481" i="27"/>
  <c r="N481" i="27" s="1"/>
  <c r="P481" i="27"/>
  <c r="Q481" i="27"/>
  <c r="R481" i="27"/>
  <c r="D482" i="27"/>
  <c r="H482" i="27" s="1"/>
  <c r="J482" i="27"/>
  <c r="P482" i="27"/>
  <c r="Q482" i="27"/>
  <c r="R482" i="27"/>
  <c r="D483" i="27"/>
  <c r="J483" i="27"/>
  <c r="N483" i="27" s="1"/>
  <c r="P483" i="27"/>
  <c r="Q483" i="27"/>
  <c r="R483" i="27"/>
  <c r="D484" i="27"/>
  <c r="H484" i="27" s="1"/>
  <c r="J484" i="27"/>
  <c r="P484" i="27"/>
  <c r="Q484" i="27"/>
  <c r="R484" i="27"/>
  <c r="D485" i="27"/>
  <c r="J485" i="27"/>
  <c r="N485" i="27" s="1"/>
  <c r="P485" i="27"/>
  <c r="Q485" i="27"/>
  <c r="R485" i="27"/>
  <c r="D486" i="27"/>
  <c r="H486" i="27" s="1"/>
  <c r="J486" i="27"/>
  <c r="P486" i="27"/>
  <c r="Q486" i="27"/>
  <c r="R486" i="27"/>
  <c r="D487" i="27"/>
  <c r="J487" i="27"/>
  <c r="N487" i="27" s="1"/>
  <c r="P487" i="27"/>
  <c r="Q487" i="27"/>
  <c r="R487" i="27"/>
  <c r="D488" i="27"/>
  <c r="H488" i="27" s="1"/>
  <c r="J488" i="27"/>
  <c r="P488" i="27"/>
  <c r="Q488" i="27"/>
  <c r="R488" i="27"/>
  <c r="D489" i="27"/>
  <c r="J489" i="27"/>
  <c r="N489" i="27" s="1"/>
  <c r="P489" i="27"/>
  <c r="Q489" i="27"/>
  <c r="R489" i="27"/>
  <c r="D490" i="27"/>
  <c r="H490" i="27" s="1"/>
  <c r="J490" i="27"/>
  <c r="P490" i="27"/>
  <c r="Q490" i="27"/>
  <c r="R490" i="27"/>
  <c r="D491" i="27"/>
  <c r="J491" i="27"/>
  <c r="N491" i="27" s="1"/>
  <c r="P491" i="27"/>
  <c r="Q491" i="27"/>
  <c r="R491" i="27"/>
  <c r="D492" i="27"/>
  <c r="H492" i="27" s="1"/>
  <c r="J492" i="27"/>
  <c r="P492" i="27"/>
  <c r="Q492" i="27"/>
  <c r="R492" i="27"/>
  <c r="D493" i="27"/>
  <c r="J493" i="27"/>
  <c r="N493" i="27" s="1"/>
  <c r="P493" i="27"/>
  <c r="Q493" i="27"/>
  <c r="R493" i="27"/>
  <c r="D494" i="27"/>
  <c r="H494" i="27" s="1"/>
  <c r="J494" i="27"/>
  <c r="P494" i="27"/>
  <c r="Q494" i="27"/>
  <c r="R494" i="27"/>
  <c r="D495" i="27"/>
  <c r="J495" i="27"/>
  <c r="N495" i="27" s="1"/>
  <c r="P495" i="27"/>
  <c r="Q495" i="27"/>
  <c r="R495" i="27"/>
  <c r="D496" i="27"/>
  <c r="H496" i="27" s="1"/>
  <c r="J496" i="27"/>
  <c r="L496" i="27" s="1"/>
  <c r="P496" i="27"/>
  <c r="Q496" i="27"/>
  <c r="R496" i="27"/>
  <c r="D497" i="27"/>
  <c r="J497" i="27"/>
  <c r="N497" i="27" s="1"/>
  <c r="P497" i="27"/>
  <c r="Q497" i="27"/>
  <c r="R497" i="27"/>
  <c r="D498" i="27"/>
  <c r="H498" i="27" s="1"/>
  <c r="J498" i="27"/>
  <c r="P498" i="27"/>
  <c r="Q498" i="27"/>
  <c r="R498" i="27"/>
  <c r="D499" i="27"/>
  <c r="J499" i="27"/>
  <c r="N499" i="27" s="1"/>
  <c r="P499" i="27"/>
  <c r="Q499" i="27"/>
  <c r="R499" i="27"/>
  <c r="D500" i="27"/>
  <c r="H500" i="27" s="1"/>
  <c r="J500" i="27"/>
  <c r="P500" i="27"/>
  <c r="Q500" i="27"/>
  <c r="R500" i="27"/>
  <c r="D501" i="27"/>
  <c r="J501" i="27"/>
  <c r="N501" i="27" s="1"/>
  <c r="P501" i="27"/>
  <c r="Q501" i="27"/>
  <c r="R501" i="27"/>
  <c r="D502" i="27"/>
  <c r="H502" i="27" s="1"/>
  <c r="J502" i="27"/>
  <c r="P502" i="27"/>
  <c r="Q502" i="27"/>
  <c r="R502" i="27"/>
  <c r="D503" i="27"/>
  <c r="J503" i="27"/>
  <c r="N503" i="27" s="1"/>
  <c r="P503" i="27"/>
  <c r="Q503" i="27"/>
  <c r="R503" i="27"/>
  <c r="D504" i="27"/>
  <c r="H504" i="27" s="1"/>
  <c r="J504" i="27"/>
  <c r="L504" i="27" s="1"/>
  <c r="P504" i="27"/>
  <c r="Q504" i="27"/>
  <c r="R504" i="27"/>
  <c r="D505" i="27"/>
  <c r="J505" i="27"/>
  <c r="N505" i="27" s="1"/>
  <c r="P505" i="27"/>
  <c r="Q505" i="27"/>
  <c r="R505" i="27"/>
  <c r="D506" i="27"/>
  <c r="H506" i="27" s="1"/>
  <c r="J506" i="27"/>
  <c r="P506" i="27"/>
  <c r="Q506" i="27"/>
  <c r="R506" i="27"/>
  <c r="D507" i="27"/>
  <c r="J507" i="27"/>
  <c r="N507" i="27" s="1"/>
  <c r="P507" i="27"/>
  <c r="Q507" i="27"/>
  <c r="R507" i="27"/>
  <c r="D508" i="27"/>
  <c r="H508" i="27" s="1"/>
  <c r="J508" i="27"/>
  <c r="P508" i="27"/>
  <c r="Q508" i="27"/>
  <c r="R508" i="27"/>
  <c r="D509" i="27"/>
  <c r="J509" i="27"/>
  <c r="N509" i="27" s="1"/>
  <c r="P509" i="27"/>
  <c r="Q509" i="27"/>
  <c r="R509" i="27"/>
  <c r="D510" i="27"/>
  <c r="H510" i="27" s="1"/>
  <c r="J510" i="27"/>
  <c r="P510" i="27"/>
  <c r="Q510" i="27"/>
  <c r="R510" i="27"/>
  <c r="D511" i="27"/>
  <c r="J511" i="27"/>
  <c r="N511" i="27" s="1"/>
  <c r="P511" i="27"/>
  <c r="Q511" i="27"/>
  <c r="R511" i="27"/>
  <c r="D512" i="27"/>
  <c r="H512" i="27" s="1"/>
  <c r="J512" i="27"/>
  <c r="L512" i="27" s="1"/>
  <c r="P512" i="27"/>
  <c r="Q512" i="27"/>
  <c r="R512" i="27"/>
  <c r="D513" i="27"/>
  <c r="J513" i="27"/>
  <c r="N513" i="27" s="1"/>
  <c r="P513" i="27"/>
  <c r="Q513" i="27"/>
  <c r="R513" i="27"/>
  <c r="D514" i="27"/>
  <c r="H514" i="27" s="1"/>
  <c r="J514" i="27"/>
  <c r="P514" i="27"/>
  <c r="Q514" i="27"/>
  <c r="R514" i="27"/>
  <c r="D515" i="27"/>
  <c r="J515" i="27"/>
  <c r="N515" i="27" s="1"/>
  <c r="P515" i="27"/>
  <c r="Q515" i="27"/>
  <c r="R515" i="27"/>
  <c r="D516" i="27"/>
  <c r="H516" i="27" s="1"/>
  <c r="J516" i="27"/>
  <c r="P516" i="27"/>
  <c r="Q516" i="27"/>
  <c r="R516" i="27"/>
  <c r="D517" i="27"/>
  <c r="J517" i="27"/>
  <c r="N517" i="27" s="1"/>
  <c r="P517" i="27"/>
  <c r="Q517" i="27"/>
  <c r="R517" i="27"/>
  <c r="D518" i="27"/>
  <c r="H518" i="27" s="1"/>
  <c r="J518" i="27"/>
  <c r="P518" i="27"/>
  <c r="Q518" i="27"/>
  <c r="R518" i="27"/>
  <c r="D519" i="27"/>
  <c r="J519" i="27"/>
  <c r="N519" i="27" s="1"/>
  <c r="P519" i="27"/>
  <c r="Q519" i="27"/>
  <c r="R519" i="27"/>
  <c r="D520" i="27"/>
  <c r="H520" i="27" s="1"/>
  <c r="J520" i="27"/>
  <c r="P520" i="27"/>
  <c r="Q520" i="27"/>
  <c r="R520" i="27"/>
  <c r="D521" i="27"/>
  <c r="J521" i="27"/>
  <c r="N521" i="27" s="1"/>
  <c r="P521" i="27"/>
  <c r="Q521" i="27"/>
  <c r="R521" i="27"/>
  <c r="D522" i="27"/>
  <c r="H522" i="27" s="1"/>
  <c r="J522" i="27"/>
  <c r="P522" i="27"/>
  <c r="Q522" i="27"/>
  <c r="R522" i="27"/>
  <c r="D523" i="27"/>
  <c r="J523" i="27"/>
  <c r="N523" i="27" s="1"/>
  <c r="P523" i="27"/>
  <c r="Q523" i="27"/>
  <c r="R523" i="27"/>
  <c r="D524" i="27"/>
  <c r="H524" i="27" s="1"/>
  <c r="J524" i="27"/>
  <c r="P524" i="27"/>
  <c r="Q524" i="27"/>
  <c r="R524" i="27"/>
  <c r="D525" i="27"/>
  <c r="J525" i="27"/>
  <c r="N525" i="27" s="1"/>
  <c r="P525" i="27"/>
  <c r="Q525" i="27"/>
  <c r="R525" i="27"/>
  <c r="D526" i="27"/>
  <c r="H526" i="27" s="1"/>
  <c r="J526" i="27"/>
  <c r="P526" i="27"/>
  <c r="Q526" i="27"/>
  <c r="R526" i="27"/>
  <c r="D527" i="27"/>
  <c r="J527" i="27"/>
  <c r="N527" i="27" s="1"/>
  <c r="P527" i="27"/>
  <c r="Q527" i="27"/>
  <c r="R527" i="27"/>
  <c r="D528" i="27"/>
  <c r="H528" i="27" s="1"/>
  <c r="J528" i="27"/>
  <c r="L528" i="27" s="1"/>
  <c r="P528" i="27"/>
  <c r="Q528" i="27"/>
  <c r="R528" i="27"/>
  <c r="D529" i="27"/>
  <c r="J529" i="27"/>
  <c r="N529" i="27" s="1"/>
  <c r="P529" i="27"/>
  <c r="Q529" i="27"/>
  <c r="R529" i="27"/>
  <c r="D530" i="27"/>
  <c r="H530" i="27" s="1"/>
  <c r="J530" i="27"/>
  <c r="P530" i="27"/>
  <c r="Q530" i="27"/>
  <c r="R530" i="27"/>
  <c r="D531" i="27"/>
  <c r="J531" i="27"/>
  <c r="N531" i="27" s="1"/>
  <c r="P531" i="27"/>
  <c r="Q531" i="27"/>
  <c r="R531" i="27"/>
  <c r="D532" i="27"/>
  <c r="H532" i="27" s="1"/>
  <c r="J532" i="27"/>
  <c r="P532" i="27"/>
  <c r="Q532" i="27"/>
  <c r="R532" i="27"/>
  <c r="D533" i="27"/>
  <c r="J533" i="27"/>
  <c r="N533" i="27" s="1"/>
  <c r="P533" i="27"/>
  <c r="Q533" i="27"/>
  <c r="R533" i="27"/>
  <c r="D534" i="27"/>
  <c r="H534" i="27" s="1"/>
  <c r="J534" i="27"/>
  <c r="P534" i="27"/>
  <c r="Q534" i="27"/>
  <c r="R534" i="27"/>
  <c r="D535" i="27"/>
  <c r="J535" i="27"/>
  <c r="N535" i="27" s="1"/>
  <c r="P535" i="27"/>
  <c r="Q535" i="27"/>
  <c r="R535" i="27"/>
  <c r="D536" i="27"/>
  <c r="H536" i="27" s="1"/>
  <c r="J536" i="27"/>
  <c r="L536" i="27" s="1"/>
  <c r="P536" i="27"/>
  <c r="Q536" i="27"/>
  <c r="R536" i="27"/>
  <c r="D537" i="27"/>
  <c r="J537" i="27"/>
  <c r="N537" i="27" s="1"/>
  <c r="P537" i="27"/>
  <c r="Q537" i="27"/>
  <c r="R537" i="27"/>
  <c r="D538" i="27"/>
  <c r="H538" i="27" s="1"/>
  <c r="J538" i="27"/>
  <c r="P538" i="27"/>
  <c r="Q538" i="27"/>
  <c r="R538" i="27"/>
  <c r="D539" i="27"/>
  <c r="F539" i="27" s="1"/>
  <c r="J539" i="27"/>
  <c r="N539" i="27" s="1"/>
  <c r="P539" i="27"/>
  <c r="Q539" i="27"/>
  <c r="R539" i="27"/>
  <c r="D540" i="27"/>
  <c r="H540" i="27" s="1"/>
  <c r="J540" i="27"/>
  <c r="L540" i="27" s="1"/>
  <c r="P540" i="27"/>
  <c r="Q540" i="27"/>
  <c r="R540" i="27"/>
  <c r="D541" i="27"/>
  <c r="F541" i="27" s="1"/>
  <c r="J541" i="27"/>
  <c r="N541" i="27" s="1"/>
  <c r="P541" i="27"/>
  <c r="Q541" i="27"/>
  <c r="R541" i="27"/>
  <c r="D542" i="27"/>
  <c r="H542" i="27" s="1"/>
  <c r="J542" i="27"/>
  <c r="P542" i="27"/>
  <c r="Q542" i="27"/>
  <c r="R542" i="27"/>
  <c r="D543" i="27"/>
  <c r="F543" i="27" s="1"/>
  <c r="J543" i="27"/>
  <c r="N543" i="27" s="1"/>
  <c r="P543" i="27"/>
  <c r="Q543" i="27"/>
  <c r="R543" i="27"/>
  <c r="D544" i="27"/>
  <c r="H544" i="27" s="1"/>
  <c r="J544" i="27"/>
  <c r="L544" i="27" s="1"/>
  <c r="P544" i="27"/>
  <c r="Q544" i="27"/>
  <c r="R544" i="27"/>
  <c r="D545" i="27"/>
  <c r="J545" i="27"/>
  <c r="N545" i="27" s="1"/>
  <c r="P545" i="27"/>
  <c r="Q545" i="27"/>
  <c r="R545" i="27"/>
  <c r="D546" i="27"/>
  <c r="H546" i="27" s="1"/>
  <c r="J546" i="27"/>
  <c r="P546" i="27"/>
  <c r="Q546" i="27"/>
  <c r="R546" i="27"/>
  <c r="D547" i="27"/>
  <c r="F547" i="27" s="1"/>
  <c r="J547" i="27"/>
  <c r="N547" i="27" s="1"/>
  <c r="P547" i="27"/>
  <c r="Q547" i="27"/>
  <c r="R547" i="27"/>
  <c r="D548" i="27"/>
  <c r="H548" i="27" s="1"/>
  <c r="J548" i="27"/>
  <c r="L548" i="27" s="1"/>
  <c r="P548" i="27"/>
  <c r="Q548" i="27"/>
  <c r="R548" i="27"/>
  <c r="D549" i="27"/>
  <c r="J549" i="27"/>
  <c r="N549" i="27" s="1"/>
  <c r="P549" i="27"/>
  <c r="Q549" i="27"/>
  <c r="R549" i="27"/>
  <c r="D550" i="27"/>
  <c r="H550" i="27" s="1"/>
  <c r="J550" i="27"/>
  <c r="P550" i="27"/>
  <c r="Q550" i="27"/>
  <c r="R550" i="27"/>
  <c r="D551" i="27"/>
  <c r="F551" i="27" s="1"/>
  <c r="J551" i="27"/>
  <c r="N551" i="27" s="1"/>
  <c r="P551" i="27"/>
  <c r="Q551" i="27"/>
  <c r="R551" i="27"/>
  <c r="D552" i="27"/>
  <c r="H552" i="27" s="1"/>
  <c r="J552" i="27"/>
  <c r="L552" i="27" s="1"/>
  <c r="P552" i="27"/>
  <c r="Q552" i="27"/>
  <c r="R552" i="27"/>
  <c r="D553" i="27"/>
  <c r="F553" i="27" s="1"/>
  <c r="J553" i="27"/>
  <c r="P553" i="27"/>
  <c r="Q553" i="27"/>
  <c r="R553" i="27"/>
  <c r="D554" i="27"/>
  <c r="H554" i="27" s="1"/>
  <c r="J554" i="27"/>
  <c r="M554" i="27" s="1"/>
  <c r="P554" i="27"/>
  <c r="Q554" i="27"/>
  <c r="R554" i="27"/>
  <c r="D555" i="27"/>
  <c r="J555" i="27"/>
  <c r="M555" i="27" s="1"/>
  <c r="P555" i="27"/>
  <c r="Q555" i="27"/>
  <c r="R555" i="27"/>
  <c r="D556" i="27"/>
  <c r="H556" i="27" s="1"/>
  <c r="J556" i="27"/>
  <c r="M556" i="27" s="1"/>
  <c r="P556" i="27"/>
  <c r="Q556" i="27"/>
  <c r="R556" i="27"/>
  <c r="D557" i="27"/>
  <c r="J557" i="27"/>
  <c r="M557" i="27" s="1"/>
  <c r="P557" i="27"/>
  <c r="Q557" i="27"/>
  <c r="R557" i="27"/>
  <c r="D558" i="27"/>
  <c r="H558" i="27" s="1"/>
  <c r="J558" i="27"/>
  <c r="K558" i="27" s="1"/>
  <c r="P558" i="27"/>
  <c r="Q558" i="27"/>
  <c r="R558" i="27"/>
  <c r="D559" i="27"/>
  <c r="J559" i="27"/>
  <c r="K559" i="27" s="1"/>
  <c r="P559" i="27"/>
  <c r="Q559" i="27"/>
  <c r="R559" i="27"/>
  <c r="D560" i="27"/>
  <c r="H560" i="27" s="1"/>
  <c r="J560" i="27"/>
  <c r="P560" i="27"/>
  <c r="Q560" i="27"/>
  <c r="R560" i="27"/>
  <c r="D561" i="27"/>
  <c r="J561" i="27"/>
  <c r="P561" i="27"/>
  <c r="Q561" i="27"/>
  <c r="R561" i="27"/>
  <c r="D562" i="27"/>
  <c r="H562" i="27" s="1"/>
  <c r="J562" i="27"/>
  <c r="P562" i="27"/>
  <c r="Q562" i="27"/>
  <c r="R562" i="27"/>
  <c r="D563" i="27"/>
  <c r="J563" i="27"/>
  <c r="P563" i="27"/>
  <c r="Q563" i="27"/>
  <c r="R563" i="27"/>
  <c r="D564" i="27"/>
  <c r="F564" i="27" s="1"/>
  <c r="J564" i="27"/>
  <c r="M564" i="27" s="1"/>
  <c r="P564" i="27"/>
  <c r="Q564" i="27"/>
  <c r="R564" i="27"/>
  <c r="D565" i="27"/>
  <c r="F565" i="27" s="1"/>
  <c r="J565" i="27"/>
  <c r="M565" i="27" s="1"/>
  <c r="P565" i="27"/>
  <c r="Q565" i="27"/>
  <c r="R565" i="27"/>
  <c r="D566" i="27"/>
  <c r="H566" i="27" s="1"/>
  <c r="J566" i="27"/>
  <c r="K566" i="27" s="1"/>
  <c r="O566" i="27" s="1"/>
  <c r="P566" i="27"/>
  <c r="Q566" i="27"/>
  <c r="R566" i="27"/>
  <c r="D567" i="27"/>
  <c r="J567" i="27"/>
  <c r="K567" i="27" s="1"/>
  <c r="P567" i="27"/>
  <c r="Q567" i="27"/>
  <c r="R567" i="27"/>
  <c r="D568" i="27"/>
  <c r="F568" i="27" s="1"/>
  <c r="J568" i="27"/>
  <c r="P568" i="27"/>
  <c r="Q568" i="27"/>
  <c r="R568" i="27"/>
  <c r="D569" i="27"/>
  <c r="F569" i="27" s="1"/>
  <c r="J569" i="27"/>
  <c r="P569" i="27"/>
  <c r="Q569" i="27"/>
  <c r="R569" i="27"/>
  <c r="D570" i="27"/>
  <c r="H570" i="27" s="1"/>
  <c r="J570" i="27"/>
  <c r="M570" i="27" s="1"/>
  <c r="P570" i="27"/>
  <c r="Q570" i="27"/>
  <c r="R570" i="27"/>
  <c r="D571" i="27"/>
  <c r="J571" i="27"/>
  <c r="M571" i="27" s="1"/>
  <c r="P571" i="27"/>
  <c r="Q571" i="27"/>
  <c r="R571" i="27"/>
  <c r="D572" i="27"/>
  <c r="F572" i="27" s="1"/>
  <c r="J572" i="27"/>
  <c r="M572" i="27" s="1"/>
  <c r="P572" i="27"/>
  <c r="Q572" i="27"/>
  <c r="R572" i="27"/>
  <c r="D573" i="27"/>
  <c r="J573" i="27"/>
  <c r="M573" i="27" s="1"/>
  <c r="P573" i="27"/>
  <c r="Q573" i="27"/>
  <c r="R573" i="27"/>
  <c r="D574" i="27"/>
  <c r="H574" i="27" s="1"/>
  <c r="J574" i="27"/>
  <c r="M574" i="27" s="1"/>
  <c r="P574" i="27"/>
  <c r="Q574" i="27"/>
  <c r="R574" i="27"/>
  <c r="D575" i="27"/>
  <c r="J575" i="27"/>
  <c r="M575" i="27" s="1"/>
  <c r="P575" i="27"/>
  <c r="Q575" i="27"/>
  <c r="R575" i="27"/>
  <c r="D576" i="27"/>
  <c r="F576" i="27" s="1"/>
  <c r="J576" i="27"/>
  <c r="P576" i="27"/>
  <c r="Q576" i="27"/>
  <c r="R576" i="27"/>
  <c r="D577" i="27"/>
  <c r="F577" i="27" s="1"/>
  <c r="J577" i="27"/>
  <c r="P577" i="27"/>
  <c r="Q577" i="27"/>
  <c r="R577" i="27"/>
  <c r="D578" i="27"/>
  <c r="H578" i="27" s="1"/>
  <c r="J578" i="27"/>
  <c r="P578" i="27"/>
  <c r="Q578" i="27"/>
  <c r="R578" i="27"/>
  <c r="D579" i="27"/>
  <c r="J579" i="27"/>
  <c r="P579" i="27"/>
  <c r="Q579" i="27"/>
  <c r="R579" i="27"/>
  <c r="D580" i="27"/>
  <c r="J580" i="27"/>
  <c r="P580" i="27"/>
  <c r="Q580" i="27"/>
  <c r="R580" i="27"/>
  <c r="D581" i="27"/>
  <c r="G581" i="27" s="1"/>
  <c r="J581" i="27"/>
  <c r="P581" i="27"/>
  <c r="Q581" i="27"/>
  <c r="R581" i="27"/>
  <c r="D582" i="27"/>
  <c r="H582" i="27" s="1"/>
  <c r="J582" i="27"/>
  <c r="P582" i="27"/>
  <c r="Q582" i="27"/>
  <c r="R582" i="27"/>
  <c r="D583" i="27"/>
  <c r="G583" i="27" s="1"/>
  <c r="J583" i="27"/>
  <c r="P583" i="27"/>
  <c r="Q583" i="27"/>
  <c r="R583" i="27"/>
  <c r="D584" i="27"/>
  <c r="J584" i="27"/>
  <c r="P584" i="27"/>
  <c r="Q584" i="27"/>
  <c r="R584" i="27"/>
  <c r="D585" i="27"/>
  <c r="G585" i="27" s="1"/>
  <c r="J585" i="27"/>
  <c r="P585" i="27"/>
  <c r="Q585" i="27"/>
  <c r="R585" i="27"/>
  <c r="D586" i="27"/>
  <c r="H586" i="27" s="1"/>
  <c r="J586" i="27"/>
  <c r="P586" i="27"/>
  <c r="Q586" i="27"/>
  <c r="R586" i="27"/>
  <c r="D587" i="27"/>
  <c r="G587" i="27" s="1"/>
  <c r="J587" i="27"/>
  <c r="P587" i="27"/>
  <c r="Q587" i="27"/>
  <c r="R587" i="27"/>
  <c r="D588" i="27"/>
  <c r="J588" i="27"/>
  <c r="P588" i="27"/>
  <c r="Q588" i="27"/>
  <c r="R588" i="27"/>
  <c r="D589" i="27"/>
  <c r="J589" i="27"/>
  <c r="P589" i="27"/>
  <c r="Q589" i="27"/>
  <c r="R589" i="27"/>
  <c r="D590" i="27"/>
  <c r="H590" i="27" s="1"/>
  <c r="J590" i="27"/>
  <c r="P590" i="27"/>
  <c r="Q590" i="27"/>
  <c r="R590" i="27"/>
  <c r="D591" i="27"/>
  <c r="H591" i="27" s="1"/>
  <c r="J591" i="27"/>
  <c r="P591" i="27"/>
  <c r="Q591" i="27"/>
  <c r="R591" i="27"/>
  <c r="D592" i="27"/>
  <c r="J592" i="27"/>
  <c r="P592" i="27"/>
  <c r="Q592" i="27"/>
  <c r="R592" i="27"/>
  <c r="D593" i="27"/>
  <c r="J593" i="27"/>
  <c r="P593" i="27"/>
  <c r="Q593" i="27"/>
  <c r="R593" i="27"/>
  <c r="D594" i="27"/>
  <c r="H594" i="27" s="1"/>
  <c r="J594" i="27"/>
  <c r="P594" i="27"/>
  <c r="Q594" i="27"/>
  <c r="R594" i="27"/>
  <c r="D595" i="27"/>
  <c r="J595" i="27"/>
  <c r="P595" i="27"/>
  <c r="Q595" i="27"/>
  <c r="R595" i="27"/>
  <c r="D596" i="27"/>
  <c r="J596" i="27"/>
  <c r="P596" i="27"/>
  <c r="Q596" i="27"/>
  <c r="R596" i="27"/>
  <c r="D597" i="27"/>
  <c r="G597" i="27" s="1"/>
  <c r="J597" i="27"/>
  <c r="P597" i="27"/>
  <c r="Q597" i="27"/>
  <c r="R597" i="27"/>
  <c r="D598" i="27"/>
  <c r="H598" i="27" s="1"/>
  <c r="J598" i="27"/>
  <c r="P598" i="27"/>
  <c r="Q598" i="27"/>
  <c r="R598" i="27"/>
  <c r="D599" i="27"/>
  <c r="G599" i="27" s="1"/>
  <c r="J599" i="27"/>
  <c r="P599" i="27"/>
  <c r="Q599" i="27"/>
  <c r="R599" i="27"/>
  <c r="D600" i="27"/>
  <c r="J600" i="27"/>
  <c r="P600" i="27"/>
  <c r="Q600" i="27"/>
  <c r="R600" i="27"/>
  <c r="D601" i="27"/>
  <c r="G601" i="27" s="1"/>
  <c r="J601" i="27"/>
  <c r="P601" i="27"/>
  <c r="Q601" i="27"/>
  <c r="R601" i="27"/>
  <c r="D602" i="27"/>
  <c r="H602" i="27" s="1"/>
  <c r="J602" i="27"/>
  <c r="P602" i="27"/>
  <c r="Q602" i="27"/>
  <c r="R602" i="27"/>
  <c r="D603" i="27"/>
  <c r="G603" i="27" s="1"/>
  <c r="J603" i="27"/>
  <c r="P603" i="27"/>
  <c r="Q603" i="27"/>
  <c r="R603" i="27"/>
  <c r="D604" i="27"/>
  <c r="J604" i="27"/>
  <c r="P604" i="27"/>
  <c r="Q604" i="27"/>
  <c r="R604" i="27"/>
  <c r="D605" i="27"/>
  <c r="J605" i="27"/>
  <c r="P605" i="27"/>
  <c r="Q605" i="27"/>
  <c r="R605" i="27"/>
  <c r="D606" i="27"/>
  <c r="H606" i="27" s="1"/>
  <c r="J606" i="27"/>
  <c r="P606" i="27"/>
  <c r="Q606" i="27"/>
  <c r="R606" i="27"/>
  <c r="D607" i="27"/>
  <c r="J607" i="27"/>
  <c r="P607" i="27"/>
  <c r="Q607" i="27"/>
  <c r="R607" i="27"/>
  <c r="D608" i="27"/>
  <c r="J608" i="27"/>
  <c r="P608" i="27"/>
  <c r="Q608" i="27"/>
  <c r="R608" i="27"/>
  <c r="D609" i="27"/>
  <c r="H609" i="27" s="1"/>
  <c r="J609" i="27"/>
  <c r="P609" i="27"/>
  <c r="Q609" i="27"/>
  <c r="R609" i="27"/>
  <c r="D610" i="27"/>
  <c r="H610" i="27" s="1"/>
  <c r="J610" i="27"/>
  <c r="P610" i="27"/>
  <c r="Q610" i="27"/>
  <c r="R610" i="27"/>
  <c r="D611" i="27"/>
  <c r="J611" i="27"/>
  <c r="P611" i="27"/>
  <c r="Q611" i="27"/>
  <c r="R611" i="27"/>
  <c r="D612" i="27"/>
  <c r="J612" i="27"/>
  <c r="P612" i="27"/>
  <c r="Q612" i="27"/>
  <c r="R612" i="27"/>
  <c r="D613" i="27"/>
  <c r="G613" i="27" s="1"/>
  <c r="J613" i="27"/>
  <c r="P613" i="27"/>
  <c r="Q613" i="27"/>
  <c r="R613" i="27"/>
  <c r="D614" i="27"/>
  <c r="H614" i="27" s="1"/>
  <c r="J614" i="27"/>
  <c r="P614" i="27"/>
  <c r="Q614" i="27"/>
  <c r="R614" i="27"/>
  <c r="D615" i="27"/>
  <c r="G615" i="27" s="1"/>
  <c r="J615" i="27"/>
  <c r="P615" i="27"/>
  <c r="Q615" i="27"/>
  <c r="R615" i="27"/>
  <c r="D616" i="27"/>
  <c r="J616" i="27"/>
  <c r="P616" i="27"/>
  <c r="Q616" i="27"/>
  <c r="R616" i="27"/>
  <c r="D617" i="27"/>
  <c r="G617" i="27" s="1"/>
  <c r="J617" i="27"/>
  <c r="P617" i="27"/>
  <c r="Q617" i="27"/>
  <c r="R617" i="27"/>
  <c r="D618" i="27"/>
  <c r="H618" i="27" s="1"/>
  <c r="J618" i="27"/>
  <c r="P618" i="27"/>
  <c r="Q618" i="27"/>
  <c r="R618" i="27"/>
  <c r="D619" i="27"/>
  <c r="G619" i="27" s="1"/>
  <c r="J619" i="27"/>
  <c r="P619" i="27"/>
  <c r="Q619" i="27"/>
  <c r="R619" i="27"/>
  <c r="D620" i="27"/>
  <c r="J620" i="27"/>
  <c r="P620" i="27"/>
  <c r="Q620" i="27"/>
  <c r="R620" i="27"/>
  <c r="D621" i="27"/>
  <c r="J621" i="27"/>
  <c r="P621" i="27"/>
  <c r="Q621" i="27"/>
  <c r="R621" i="27"/>
  <c r="D622" i="27"/>
  <c r="H622" i="27" s="1"/>
  <c r="J622" i="27"/>
  <c r="P622" i="27"/>
  <c r="Q622" i="27"/>
  <c r="R622" i="27"/>
  <c r="D623" i="27"/>
  <c r="H623" i="27" s="1"/>
  <c r="J623" i="27"/>
  <c r="P623" i="27"/>
  <c r="Q623" i="27"/>
  <c r="R623" i="27"/>
  <c r="D624" i="27"/>
  <c r="J624" i="27"/>
  <c r="P624" i="27"/>
  <c r="Q624" i="27"/>
  <c r="R624" i="27"/>
  <c r="D625" i="27"/>
  <c r="J625" i="27"/>
  <c r="P625" i="27"/>
  <c r="Q625" i="27"/>
  <c r="R625" i="27"/>
  <c r="D626" i="27"/>
  <c r="H626" i="27" s="1"/>
  <c r="J626" i="27"/>
  <c r="P626" i="27"/>
  <c r="Q626" i="27"/>
  <c r="R626" i="27"/>
  <c r="D627" i="27"/>
  <c r="J627" i="27"/>
  <c r="P627" i="27"/>
  <c r="Q627" i="27"/>
  <c r="R627" i="27"/>
  <c r="D628" i="27"/>
  <c r="H628" i="27" s="1"/>
  <c r="J628" i="27"/>
  <c r="P628" i="27"/>
  <c r="Q628" i="27"/>
  <c r="R628" i="27"/>
  <c r="D629" i="27"/>
  <c r="E629" i="27" s="1"/>
  <c r="J629" i="27"/>
  <c r="N629" i="27" s="1"/>
  <c r="P629" i="27"/>
  <c r="Q629" i="27"/>
  <c r="R629" i="27"/>
  <c r="D630" i="27"/>
  <c r="F630" i="27" s="1"/>
  <c r="J630" i="27"/>
  <c r="N630" i="27" s="1"/>
  <c r="P630" i="27"/>
  <c r="Q630" i="27"/>
  <c r="R630" i="27"/>
  <c r="D631" i="27"/>
  <c r="E631" i="27" s="1"/>
  <c r="J631" i="27"/>
  <c r="N631" i="27" s="1"/>
  <c r="P631" i="27"/>
  <c r="Q631" i="27"/>
  <c r="R631" i="27"/>
  <c r="D632" i="27"/>
  <c r="F632" i="27" s="1"/>
  <c r="J632" i="27"/>
  <c r="N632" i="27" s="1"/>
  <c r="P632" i="27"/>
  <c r="Q632" i="27"/>
  <c r="R632" i="27"/>
  <c r="D633" i="27"/>
  <c r="E633" i="27" s="1"/>
  <c r="J633" i="27"/>
  <c r="N633" i="27" s="1"/>
  <c r="P633" i="27"/>
  <c r="Q633" i="27"/>
  <c r="R633" i="27"/>
  <c r="D634" i="27"/>
  <c r="F634" i="27" s="1"/>
  <c r="J634" i="27"/>
  <c r="N634" i="27" s="1"/>
  <c r="P634" i="27"/>
  <c r="Q634" i="27"/>
  <c r="R634" i="27"/>
  <c r="D635" i="27"/>
  <c r="E635" i="27" s="1"/>
  <c r="J635" i="27"/>
  <c r="N635" i="27" s="1"/>
  <c r="P635" i="27"/>
  <c r="Q635" i="27"/>
  <c r="R635" i="27"/>
  <c r="D636" i="27"/>
  <c r="F636" i="27" s="1"/>
  <c r="J636" i="27"/>
  <c r="N636" i="27" s="1"/>
  <c r="P636" i="27"/>
  <c r="Q636" i="27"/>
  <c r="R636" i="27"/>
  <c r="D637" i="27"/>
  <c r="E637" i="27" s="1"/>
  <c r="J637" i="27"/>
  <c r="N637" i="27" s="1"/>
  <c r="P637" i="27"/>
  <c r="Q637" i="27"/>
  <c r="R637" i="27"/>
  <c r="D638" i="27"/>
  <c r="F638" i="27" s="1"/>
  <c r="J638" i="27"/>
  <c r="N638" i="27" s="1"/>
  <c r="P638" i="27"/>
  <c r="Q638" i="27"/>
  <c r="R638" i="27"/>
  <c r="D639" i="27"/>
  <c r="E639" i="27" s="1"/>
  <c r="J639" i="27"/>
  <c r="N639" i="27" s="1"/>
  <c r="P639" i="27"/>
  <c r="Q639" i="27"/>
  <c r="R639" i="27"/>
  <c r="D640" i="27"/>
  <c r="F640" i="27" s="1"/>
  <c r="J640" i="27"/>
  <c r="N640" i="27" s="1"/>
  <c r="P640" i="27"/>
  <c r="Q640" i="27"/>
  <c r="R640" i="27"/>
  <c r="D641" i="27"/>
  <c r="E641" i="27" s="1"/>
  <c r="J641" i="27"/>
  <c r="N641" i="27" s="1"/>
  <c r="P641" i="27"/>
  <c r="Q641" i="27"/>
  <c r="R641" i="27"/>
  <c r="D642" i="27"/>
  <c r="F642" i="27" s="1"/>
  <c r="J642" i="27"/>
  <c r="N642" i="27" s="1"/>
  <c r="P642" i="27"/>
  <c r="Q642" i="27"/>
  <c r="R642" i="27"/>
  <c r="D643" i="27"/>
  <c r="E643" i="27" s="1"/>
  <c r="I643" i="27" s="1"/>
  <c r="J643" i="27"/>
  <c r="P643" i="27"/>
  <c r="Q643" i="27"/>
  <c r="R643" i="27"/>
  <c r="D644" i="27"/>
  <c r="H644" i="27" s="1"/>
  <c r="J644" i="27"/>
  <c r="P644" i="27"/>
  <c r="Q644" i="27"/>
  <c r="R644" i="27"/>
  <c r="D645" i="27"/>
  <c r="H645" i="27" s="1"/>
  <c r="J645" i="27"/>
  <c r="P645" i="27"/>
  <c r="Q645" i="27"/>
  <c r="R645" i="27"/>
  <c r="D646" i="27"/>
  <c r="F646" i="27" s="1"/>
  <c r="J646" i="27"/>
  <c r="P646" i="27"/>
  <c r="Q646" i="27"/>
  <c r="R646" i="27"/>
  <c r="D647" i="27"/>
  <c r="H647" i="27" s="1"/>
  <c r="J647" i="27"/>
  <c r="P647" i="27"/>
  <c r="Q647" i="27"/>
  <c r="R647" i="27"/>
  <c r="D648" i="27"/>
  <c r="J648" i="27"/>
  <c r="P648" i="27"/>
  <c r="Q648" i="27"/>
  <c r="R648" i="27"/>
  <c r="D649" i="27"/>
  <c r="H649" i="27" s="1"/>
  <c r="J649" i="27"/>
  <c r="P649" i="27"/>
  <c r="Q649" i="27"/>
  <c r="R649" i="27"/>
  <c r="D650" i="27"/>
  <c r="J650" i="27"/>
  <c r="P650" i="27"/>
  <c r="Q650" i="27"/>
  <c r="R650" i="27"/>
  <c r="D651" i="27"/>
  <c r="H651" i="27" s="1"/>
  <c r="J651" i="27"/>
  <c r="P651" i="27"/>
  <c r="Q651" i="27"/>
  <c r="R651" i="27"/>
  <c r="D652" i="27"/>
  <c r="H652" i="27" s="1"/>
  <c r="J652" i="27"/>
  <c r="P652" i="27"/>
  <c r="Q652" i="27"/>
  <c r="R652" i="27"/>
  <c r="D653" i="27"/>
  <c r="H653" i="27" s="1"/>
  <c r="J653" i="27"/>
  <c r="P653" i="27"/>
  <c r="Q653" i="27"/>
  <c r="R653" i="27"/>
  <c r="D654" i="27"/>
  <c r="J654" i="27"/>
  <c r="P654" i="27"/>
  <c r="Q654" i="27"/>
  <c r="R654" i="27"/>
  <c r="D655" i="27"/>
  <c r="H655" i="27" s="1"/>
  <c r="J655" i="27"/>
  <c r="P655" i="27"/>
  <c r="Q655" i="27"/>
  <c r="R655" i="27"/>
  <c r="D656" i="27"/>
  <c r="H656" i="27" s="1"/>
  <c r="J656" i="27"/>
  <c r="P656" i="27"/>
  <c r="Q656" i="27"/>
  <c r="R656" i="27"/>
  <c r="D657" i="27"/>
  <c r="H657" i="27" s="1"/>
  <c r="J657" i="27"/>
  <c r="P657" i="27"/>
  <c r="Q657" i="27"/>
  <c r="R657" i="27"/>
  <c r="D658" i="27"/>
  <c r="F658" i="27" s="1"/>
  <c r="J658" i="27"/>
  <c r="P658" i="27"/>
  <c r="Q658" i="27"/>
  <c r="R658" i="27"/>
  <c r="D659" i="27"/>
  <c r="H659" i="27" s="1"/>
  <c r="J659" i="27"/>
  <c r="P659" i="27"/>
  <c r="Q659" i="27"/>
  <c r="R659" i="27"/>
  <c r="D660" i="27"/>
  <c r="F660" i="27" s="1"/>
  <c r="J660" i="27"/>
  <c r="P660" i="27"/>
  <c r="Q660" i="27"/>
  <c r="R660" i="27"/>
  <c r="D661" i="27"/>
  <c r="H661" i="27" s="1"/>
  <c r="J661" i="27"/>
  <c r="P661" i="27"/>
  <c r="Q661" i="27"/>
  <c r="R661" i="27"/>
  <c r="D662" i="27"/>
  <c r="J662" i="27"/>
  <c r="P662" i="27"/>
  <c r="Q662" i="27"/>
  <c r="R662" i="27"/>
  <c r="D663" i="27"/>
  <c r="H663" i="27" s="1"/>
  <c r="J663" i="27"/>
  <c r="P663" i="27"/>
  <c r="Q663" i="27"/>
  <c r="R663" i="27"/>
  <c r="D664" i="27"/>
  <c r="F664" i="27" s="1"/>
  <c r="J664" i="27"/>
  <c r="P664" i="27"/>
  <c r="Q664" i="27"/>
  <c r="R664" i="27"/>
  <c r="D665" i="27"/>
  <c r="H665" i="27" s="1"/>
  <c r="J665" i="27"/>
  <c r="P665" i="27"/>
  <c r="Q665" i="27"/>
  <c r="R665" i="27"/>
  <c r="D666" i="27"/>
  <c r="J666" i="27"/>
  <c r="P666" i="27"/>
  <c r="Q666" i="27"/>
  <c r="R666" i="27"/>
  <c r="D667" i="27"/>
  <c r="H667" i="27" s="1"/>
  <c r="J667" i="27"/>
  <c r="P667" i="27"/>
  <c r="Q667" i="27"/>
  <c r="R667" i="27"/>
  <c r="D668" i="27"/>
  <c r="H668" i="27" s="1"/>
  <c r="J668" i="27"/>
  <c r="P668" i="27"/>
  <c r="Q668" i="27"/>
  <c r="R668" i="27"/>
  <c r="D669" i="27"/>
  <c r="H669" i="27" s="1"/>
  <c r="J669" i="27"/>
  <c r="P669" i="27"/>
  <c r="Q669" i="27"/>
  <c r="R669" i="27"/>
  <c r="D670" i="27"/>
  <c r="J670" i="27"/>
  <c r="P670" i="27"/>
  <c r="Q670" i="27"/>
  <c r="R670" i="27"/>
  <c r="D671" i="27"/>
  <c r="H671" i="27" s="1"/>
  <c r="J671" i="27"/>
  <c r="P671" i="27"/>
  <c r="Q671" i="27"/>
  <c r="R671" i="27"/>
  <c r="D672" i="27"/>
  <c r="H672" i="27" s="1"/>
  <c r="J672" i="27"/>
  <c r="P672" i="27"/>
  <c r="Q672" i="27"/>
  <c r="R672" i="27"/>
  <c r="D673" i="27"/>
  <c r="H673" i="27" s="1"/>
  <c r="J673" i="27"/>
  <c r="P673" i="27"/>
  <c r="Q673" i="27"/>
  <c r="R673" i="27"/>
  <c r="D674" i="27"/>
  <c r="F674" i="27" s="1"/>
  <c r="J674" i="27"/>
  <c r="P674" i="27"/>
  <c r="Q674" i="27"/>
  <c r="R674" i="27"/>
  <c r="D675" i="27"/>
  <c r="H675" i="27" s="1"/>
  <c r="J675" i="27"/>
  <c r="P675" i="27"/>
  <c r="Q675" i="27"/>
  <c r="R675" i="27"/>
  <c r="D676" i="27"/>
  <c r="F676" i="27" s="1"/>
  <c r="J676" i="27"/>
  <c r="P676" i="27"/>
  <c r="Q676" i="27"/>
  <c r="R676" i="27"/>
  <c r="D677" i="27"/>
  <c r="H677" i="27" s="1"/>
  <c r="J677" i="27"/>
  <c r="P677" i="27"/>
  <c r="Q677" i="27"/>
  <c r="R677" i="27"/>
  <c r="D678" i="27"/>
  <c r="J678" i="27"/>
  <c r="P678" i="27"/>
  <c r="Q678" i="27"/>
  <c r="R678" i="27"/>
  <c r="D679" i="27"/>
  <c r="H679" i="27" s="1"/>
  <c r="J679" i="27"/>
  <c r="P679" i="27"/>
  <c r="Q679" i="27"/>
  <c r="R679" i="27"/>
  <c r="D680" i="27"/>
  <c r="H680" i="27" s="1"/>
  <c r="J680" i="27"/>
  <c r="P680" i="27"/>
  <c r="Q680" i="27"/>
  <c r="R680" i="27"/>
  <c r="D681" i="27"/>
  <c r="H681" i="27" s="1"/>
  <c r="J681" i="27"/>
  <c r="P681" i="27"/>
  <c r="Q681" i="27"/>
  <c r="R681" i="27"/>
  <c r="D682" i="27"/>
  <c r="F682" i="27" s="1"/>
  <c r="J682" i="27"/>
  <c r="P682" i="27"/>
  <c r="Q682" i="27"/>
  <c r="R682" i="27"/>
  <c r="D683" i="27"/>
  <c r="H683" i="27" s="1"/>
  <c r="J683" i="27"/>
  <c r="P683" i="27"/>
  <c r="Q683" i="27"/>
  <c r="R683" i="27"/>
  <c r="D684" i="27"/>
  <c r="H684" i="27" s="1"/>
  <c r="J684" i="27"/>
  <c r="P684" i="27"/>
  <c r="Q684" i="27"/>
  <c r="R684" i="27"/>
  <c r="D685" i="27"/>
  <c r="H685" i="27" s="1"/>
  <c r="J685" i="27"/>
  <c r="P685" i="27"/>
  <c r="Q685" i="27"/>
  <c r="R685" i="27"/>
  <c r="D686" i="27"/>
  <c r="F686" i="27" s="1"/>
  <c r="J686" i="27"/>
  <c r="P686" i="27"/>
  <c r="Q686" i="27"/>
  <c r="R686" i="27"/>
  <c r="D687" i="27"/>
  <c r="H687" i="27" s="1"/>
  <c r="J687" i="27"/>
  <c r="P687" i="27"/>
  <c r="Q687" i="27"/>
  <c r="R687" i="27"/>
  <c r="D688" i="27"/>
  <c r="J688" i="27"/>
  <c r="P688" i="27"/>
  <c r="Q688" i="27"/>
  <c r="R688" i="27"/>
  <c r="D689" i="27"/>
  <c r="H689" i="27" s="1"/>
  <c r="J689" i="27"/>
  <c r="P689" i="27"/>
  <c r="Q689" i="27"/>
  <c r="R689" i="27"/>
  <c r="D690" i="27"/>
  <c r="J690" i="27"/>
  <c r="P690" i="27"/>
  <c r="Q690" i="27"/>
  <c r="R690" i="27"/>
  <c r="D691" i="27"/>
  <c r="H691" i="27" s="1"/>
  <c r="J691" i="27"/>
  <c r="P691" i="27"/>
  <c r="Q691" i="27"/>
  <c r="R691" i="27"/>
  <c r="D692" i="27"/>
  <c r="F692" i="27" s="1"/>
  <c r="J692" i="27"/>
  <c r="P692" i="27"/>
  <c r="Q692" i="27"/>
  <c r="R692" i="27"/>
  <c r="D693" i="27"/>
  <c r="H693" i="27" s="1"/>
  <c r="J693" i="27"/>
  <c r="P693" i="27"/>
  <c r="Q693" i="27"/>
  <c r="R693" i="27"/>
  <c r="D694" i="27"/>
  <c r="J694" i="27"/>
  <c r="P694" i="27"/>
  <c r="Q694" i="27"/>
  <c r="R694" i="27"/>
  <c r="D695" i="27"/>
  <c r="H695" i="27" s="1"/>
  <c r="J695" i="27"/>
  <c r="P695" i="27"/>
  <c r="Q695" i="27"/>
  <c r="R695" i="27"/>
  <c r="D696" i="27"/>
  <c r="F696" i="27" s="1"/>
  <c r="J696" i="27"/>
  <c r="P696" i="27"/>
  <c r="Q696" i="27"/>
  <c r="R696" i="27"/>
  <c r="D697" i="27"/>
  <c r="H697" i="27" s="1"/>
  <c r="J697" i="27"/>
  <c r="P697" i="27"/>
  <c r="Q697" i="27"/>
  <c r="R697" i="27"/>
  <c r="D698" i="27"/>
  <c r="G698" i="27" s="1"/>
  <c r="J698" i="27"/>
  <c r="P698" i="27"/>
  <c r="Q698" i="27"/>
  <c r="R698" i="27"/>
  <c r="D699" i="27"/>
  <c r="H699" i="27" s="1"/>
  <c r="J699" i="27"/>
  <c r="P699" i="27"/>
  <c r="Q699" i="27"/>
  <c r="R699" i="27"/>
  <c r="D700" i="27"/>
  <c r="H700" i="27" s="1"/>
  <c r="J700" i="27"/>
  <c r="P700" i="27"/>
  <c r="Q700" i="27"/>
  <c r="R700" i="27"/>
  <c r="D701" i="27"/>
  <c r="H701" i="27" s="1"/>
  <c r="J701" i="27"/>
  <c r="P701" i="27"/>
  <c r="Q701" i="27"/>
  <c r="R701" i="27"/>
  <c r="D702" i="27"/>
  <c r="J702" i="27"/>
  <c r="P702" i="27"/>
  <c r="Q702" i="27"/>
  <c r="R702" i="27"/>
  <c r="D703" i="27"/>
  <c r="H703" i="27" s="1"/>
  <c r="J703" i="27"/>
  <c r="P703" i="27"/>
  <c r="Q703" i="27"/>
  <c r="R703" i="27"/>
  <c r="D704" i="27"/>
  <c r="H704" i="27" s="1"/>
  <c r="J704" i="27"/>
  <c r="P704" i="27"/>
  <c r="Q704" i="27"/>
  <c r="R704" i="27"/>
  <c r="D705" i="27"/>
  <c r="H705" i="27" s="1"/>
  <c r="J705" i="27"/>
  <c r="P705" i="27"/>
  <c r="Q705" i="27"/>
  <c r="R705" i="27"/>
  <c r="D706" i="27"/>
  <c r="J706" i="27"/>
  <c r="P706" i="27"/>
  <c r="Q706" i="27"/>
  <c r="R706" i="27"/>
  <c r="D707" i="27"/>
  <c r="H707" i="27" s="1"/>
  <c r="J707" i="27"/>
  <c r="P707" i="27"/>
  <c r="Q707" i="27"/>
  <c r="R707" i="27"/>
  <c r="D708" i="27"/>
  <c r="H708" i="27" s="1"/>
  <c r="J708" i="27"/>
  <c r="P708" i="27"/>
  <c r="Q708" i="27"/>
  <c r="R708" i="27"/>
  <c r="D709" i="27"/>
  <c r="H709" i="27" s="1"/>
  <c r="J709" i="27"/>
  <c r="P709" i="27"/>
  <c r="Q709" i="27"/>
  <c r="R709" i="27"/>
  <c r="D710" i="27"/>
  <c r="J710" i="27"/>
  <c r="P710" i="27"/>
  <c r="Q710" i="27"/>
  <c r="R710" i="27"/>
  <c r="D711" i="27"/>
  <c r="H711" i="27" s="1"/>
  <c r="J711" i="27"/>
  <c r="P711" i="27"/>
  <c r="Q711" i="27"/>
  <c r="R711" i="27"/>
  <c r="D712" i="27"/>
  <c r="H712" i="27" s="1"/>
  <c r="J712" i="27"/>
  <c r="P712" i="27"/>
  <c r="Q712" i="27"/>
  <c r="R712" i="27"/>
  <c r="D713" i="27"/>
  <c r="H713" i="27" s="1"/>
  <c r="J713" i="27"/>
  <c r="P713" i="27"/>
  <c r="Q713" i="27"/>
  <c r="R713" i="27"/>
  <c r="D714" i="27"/>
  <c r="J714" i="27"/>
  <c r="P714" i="27"/>
  <c r="Q714" i="27"/>
  <c r="R714" i="27"/>
  <c r="D715" i="27"/>
  <c r="H715" i="27" s="1"/>
  <c r="J715" i="27"/>
  <c r="P715" i="27"/>
  <c r="Q715" i="27"/>
  <c r="R715" i="27"/>
  <c r="D716" i="27"/>
  <c r="H716" i="27" s="1"/>
  <c r="J716" i="27"/>
  <c r="P716" i="27"/>
  <c r="Q716" i="27"/>
  <c r="R716" i="27"/>
  <c r="D717" i="27"/>
  <c r="H717" i="27" s="1"/>
  <c r="J717" i="27"/>
  <c r="P717" i="27"/>
  <c r="Q717" i="27"/>
  <c r="R717" i="27"/>
  <c r="D718" i="27"/>
  <c r="J718" i="27"/>
  <c r="P718" i="27"/>
  <c r="Q718" i="27"/>
  <c r="R718" i="27"/>
  <c r="D719" i="27"/>
  <c r="H719" i="27" s="1"/>
  <c r="J719" i="27"/>
  <c r="P719" i="27"/>
  <c r="Q719" i="27"/>
  <c r="R719" i="27"/>
  <c r="D720" i="27"/>
  <c r="H720" i="27" s="1"/>
  <c r="J720" i="27"/>
  <c r="P720" i="27"/>
  <c r="Q720" i="27"/>
  <c r="R720" i="27"/>
  <c r="D721" i="27"/>
  <c r="H721" i="27" s="1"/>
  <c r="J721" i="27"/>
  <c r="P721" i="27"/>
  <c r="Q721" i="27"/>
  <c r="R721" i="27"/>
  <c r="D722" i="27"/>
  <c r="J722" i="27"/>
  <c r="P722" i="27"/>
  <c r="Q722" i="27"/>
  <c r="R722" i="27"/>
  <c r="D723" i="27"/>
  <c r="H723" i="27" s="1"/>
  <c r="J723" i="27"/>
  <c r="P723" i="27"/>
  <c r="Q723" i="27"/>
  <c r="R723" i="27"/>
  <c r="D724" i="27"/>
  <c r="H724" i="27" s="1"/>
  <c r="J724" i="27"/>
  <c r="P724" i="27"/>
  <c r="Q724" i="27"/>
  <c r="R724" i="27"/>
  <c r="D725" i="27"/>
  <c r="H725" i="27" s="1"/>
  <c r="J725" i="27"/>
  <c r="P725" i="27"/>
  <c r="Q725" i="27"/>
  <c r="R725" i="27"/>
  <c r="D726" i="27"/>
  <c r="J726" i="27"/>
  <c r="P726" i="27"/>
  <c r="Q726" i="27"/>
  <c r="R726" i="27"/>
  <c r="D727" i="27"/>
  <c r="H727" i="27" s="1"/>
  <c r="J727" i="27"/>
  <c r="P727" i="27"/>
  <c r="Q727" i="27"/>
  <c r="R727" i="27"/>
  <c r="D728" i="27"/>
  <c r="H728" i="27" s="1"/>
  <c r="J728" i="27"/>
  <c r="P728" i="27"/>
  <c r="Q728" i="27"/>
  <c r="R728" i="27"/>
  <c r="D729" i="27"/>
  <c r="H729" i="27" s="1"/>
  <c r="J729" i="27"/>
  <c r="P729" i="27"/>
  <c r="Q729" i="27"/>
  <c r="R729" i="27"/>
  <c r="D730" i="27"/>
  <c r="J730" i="27"/>
  <c r="P730" i="27"/>
  <c r="Q730" i="27"/>
  <c r="R730" i="27"/>
  <c r="D731" i="27"/>
  <c r="H731" i="27" s="1"/>
  <c r="J731" i="27"/>
  <c r="P731" i="27"/>
  <c r="Q731" i="27"/>
  <c r="R731" i="27"/>
  <c r="D732" i="27"/>
  <c r="H732" i="27" s="1"/>
  <c r="J732" i="27"/>
  <c r="P732" i="27"/>
  <c r="Q732" i="27"/>
  <c r="R732" i="27"/>
  <c r="D733" i="27"/>
  <c r="H733" i="27" s="1"/>
  <c r="J733" i="27"/>
  <c r="P733" i="27"/>
  <c r="Q733" i="27"/>
  <c r="R733" i="27"/>
  <c r="D734" i="27"/>
  <c r="J734" i="27"/>
  <c r="P734" i="27"/>
  <c r="Q734" i="27"/>
  <c r="R734" i="27"/>
  <c r="D735" i="27"/>
  <c r="H735" i="27" s="1"/>
  <c r="J735" i="27"/>
  <c r="P735" i="27"/>
  <c r="Q735" i="27"/>
  <c r="R735" i="27"/>
  <c r="D736" i="27"/>
  <c r="H736" i="27" s="1"/>
  <c r="J736" i="27"/>
  <c r="P736" i="27"/>
  <c r="Q736" i="27"/>
  <c r="R736" i="27"/>
  <c r="D737" i="27"/>
  <c r="H737" i="27" s="1"/>
  <c r="J737" i="27"/>
  <c r="P737" i="27"/>
  <c r="Q737" i="27"/>
  <c r="R737" i="27"/>
  <c r="D738" i="27"/>
  <c r="J738" i="27"/>
  <c r="N738" i="27" s="1"/>
  <c r="P738" i="27"/>
  <c r="Q738" i="27"/>
  <c r="R738" i="27"/>
  <c r="D739" i="27"/>
  <c r="H739" i="27" s="1"/>
  <c r="J739" i="27"/>
  <c r="P739" i="27"/>
  <c r="Q739" i="27"/>
  <c r="R739" i="27"/>
  <c r="D740" i="27"/>
  <c r="H740" i="27" s="1"/>
  <c r="J740" i="27"/>
  <c r="N740" i="27" s="1"/>
  <c r="P740" i="27"/>
  <c r="Q740" i="27"/>
  <c r="R740" i="27"/>
  <c r="D741" i="27"/>
  <c r="H741" i="27" s="1"/>
  <c r="J741" i="27"/>
  <c r="P741" i="27"/>
  <c r="Q741" i="27"/>
  <c r="R741" i="27"/>
  <c r="D742" i="27"/>
  <c r="J742" i="27"/>
  <c r="N742" i="27" s="1"/>
  <c r="P742" i="27"/>
  <c r="Q742" i="27"/>
  <c r="R742" i="27"/>
  <c r="D743" i="27"/>
  <c r="H743" i="27" s="1"/>
  <c r="J743" i="27"/>
  <c r="P743" i="27"/>
  <c r="Q743" i="27"/>
  <c r="R743" i="27"/>
  <c r="D744" i="27"/>
  <c r="H744" i="27" s="1"/>
  <c r="J744" i="27"/>
  <c r="N744" i="27" s="1"/>
  <c r="P744" i="27"/>
  <c r="Q744" i="27"/>
  <c r="R744" i="27"/>
  <c r="D745" i="27"/>
  <c r="H745" i="27" s="1"/>
  <c r="J745" i="27"/>
  <c r="P745" i="27"/>
  <c r="Q745" i="27"/>
  <c r="R745" i="27"/>
  <c r="D746" i="27"/>
  <c r="F746" i="27" s="1"/>
  <c r="J746" i="27"/>
  <c r="N746" i="27" s="1"/>
  <c r="P746" i="27"/>
  <c r="Q746" i="27"/>
  <c r="R746" i="27"/>
  <c r="D747" i="27"/>
  <c r="H747" i="27" s="1"/>
  <c r="J747" i="27"/>
  <c r="P747" i="27"/>
  <c r="Q747" i="27"/>
  <c r="R747" i="27"/>
  <c r="D748" i="27"/>
  <c r="J748" i="27"/>
  <c r="N748" i="27" s="1"/>
  <c r="P748" i="27"/>
  <c r="Q748" i="27"/>
  <c r="R748" i="27"/>
  <c r="D749" i="27"/>
  <c r="H749" i="27" s="1"/>
  <c r="J749" i="27"/>
  <c r="P749" i="27"/>
  <c r="Q749" i="27"/>
  <c r="R749" i="27"/>
  <c r="D750" i="27"/>
  <c r="J750" i="27"/>
  <c r="N750" i="27" s="1"/>
  <c r="P750" i="27"/>
  <c r="Q750" i="27"/>
  <c r="R750" i="27"/>
  <c r="D751" i="27"/>
  <c r="H751" i="27" s="1"/>
  <c r="J751" i="27"/>
  <c r="P751" i="27"/>
  <c r="Q751" i="27"/>
  <c r="R751" i="27"/>
  <c r="D752" i="27"/>
  <c r="H752" i="27" s="1"/>
  <c r="J752" i="27"/>
  <c r="N752" i="27" s="1"/>
  <c r="P752" i="27"/>
  <c r="Q752" i="27"/>
  <c r="R752" i="27"/>
  <c r="D753" i="27"/>
  <c r="H753" i="27" s="1"/>
  <c r="J753" i="27"/>
  <c r="P753" i="27"/>
  <c r="Q753" i="27"/>
  <c r="R753" i="27"/>
  <c r="D754" i="27"/>
  <c r="J754" i="27"/>
  <c r="N754" i="27" s="1"/>
  <c r="P754" i="27"/>
  <c r="Q754" i="27"/>
  <c r="R754" i="27"/>
  <c r="D755" i="27"/>
  <c r="H755" i="27" s="1"/>
  <c r="J755" i="27"/>
  <c r="P755" i="27"/>
  <c r="Q755" i="27"/>
  <c r="R755" i="27"/>
  <c r="D756" i="27"/>
  <c r="F756" i="27" s="1"/>
  <c r="J756" i="27"/>
  <c r="N756" i="27" s="1"/>
  <c r="P756" i="27"/>
  <c r="Q756" i="27"/>
  <c r="R756" i="27"/>
  <c r="D757" i="27"/>
  <c r="H757" i="27" s="1"/>
  <c r="J757" i="27"/>
  <c r="P757" i="27"/>
  <c r="Q757" i="27"/>
  <c r="R757" i="27"/>
  <c r="D758" i="27"/>
  <c r="F758" i="27" s="1"/>
  <c r="J758" i="27"/>
  <c r="N758" i="27" s="1"/>
  <c r="P758" i="27"/>
  <c r="Q758" i="27"/>
  <c r="R758" i="27"/>
  <c r="D759" i="27"/>
  <c r="H759" i="27" s="1"/>
  <c r="J759" i="27"/>
  <c r="P759" i="27"/>
  <c r="Q759" i="27"/>
  <c r="R759" i="27"/>
  <c r="D760" i="27"/>
  <c r="J760" i="27"/>
  <c r="N760" i="27" s="1"/>
  <c r="P760" i="27"/>
  <c r="Q760" i="27"/>
  <c r="R760" i="27"/>
  <c r="D761" i="27"/>
  <c r="H761" i="27" s="1"/>
  <c r="J761" i="27"/>
  <c r="P761" i="27"/>
  <c r="Q761" i="27"/>
  <c r="R761" i="27"/>
  <c r="D762" i="27"/>
  <c r="F762" i="27" s="1"/>
  <c r="J762" i="27"/>
  <c r="N762" i="27" s="1"/>
  <c r="P762" i="27"/>
  <c r="Q762" i="27"/>
  <c r="R762" i="27"/>
  <c r="D763" i="27"/>
  <c r="H763" i="27" s="1"/>
  <c r="J763" i="27"/>
  <c r="P763" i="27"/>
  <c r="Q763" i="27"/>
  <c r="R763" i="27"/>
  <c r="D764" i="27"/>
  <c r="H764" i="27" s="1"/>
  <c r="J764" i="27"/>
  <c r="N764" i="27" s="1"/>
  <c r="P764" i="27"/>
  <c r="Q764" i="27"/>
  <c r="R764" i="27"/>
  <c r="D765" i="27"/>
  <c r="H765" i="27" s="1"/>
  <c r="J765" i="27"/>
  <c r="P765" i="27"/>
  <c r="Q765" i="27"/>
  <c r="R765" i="27"/>
  <c r="D766" i="27"/>
  <c r="J766" i="27"/>
  <c r="N766" i="27" s="1"/>
  <c r="P766" i="27"/>
  <c r="Q766" i="27"/>
  <c r="R766" i="27"/>
  <c r="D767" i="27"/>
  <c r="H767" i="27" s="1"/>
  <c r="J767" i="27"/>
  <c r="P767" i="27"/>
  <c r="Q767" i="27"/>
  <c r="R767" i="27"/>
  <c r="D768" i="27"/>
  <c r="H768" i="27" s="1"/>
  <c r="J768" i="27"/>
  <c r="N768" i="27" s="1"/>
  <c r="P768" i="27"/>
  <c r="Q768" i="27"/>
  <c r="R768" i="27"/>
  <c r="D769" i="27"/>
  <c r="H769" i="27" s="1"/>
  <c r="J769" i="27"/>
  <c r="P769" i="27"/>
  <c r="Q769" i="27"/>
  <c r="R769" i="27"/>
  <c r="D770" i="27"/>
  <c r="J770" i="27"/>
  <c r="N770" i="27" s="1"/>
  <c r="P770" i="27"/>
  <c r="Q770" i="27"/>
  <c r="R770" i="27"/>
  <c r="D771" i="27"/>
  <c r="H771" i="27" s="1"/>
  <c r="J771" i="27"/>
  <c r="P771" i="27"/>
  <c r="Q771" i="27"/>
  <c r="R771" i="27"/>
  <c r="D772" i="27"/>
  <c r="H772" i="27" s="1"/>
  <c r="J772" i="27"/>
  <c r="N772" i="27" s="1"/>
  <c r="P772" i="27"/>
  <c r="Q772" i="27"/>
  <c r="R772" i="27"/>
  <c r="D773" i="27"/>
  <c r="H773" i="27" s="1"/>
  <c r="J773" i="27"/>
  <c r="P773" i="27"/>
  <c r="Q773" i="27"/>
  <c r="R773" i="27"/>
  <c r="D774" i="27"/>
  <c r="F774" i="27" s="1"/>
  <c r="J774" i="27"/>
  <c r="P774" i="27"/>
  <c r="Q774" i="27"/>
  <c r="R774" i="27"/>
  <c r="D775" i="27"/>
  <c r="H775" i="27" s="1"/>
  <c r="J775" i="27"/>
  <c r="M775" i="27" s="1"/>
  <c r="P775" i="27"/>
  <c r="Q775" i="27"/>
  <c r="R775" i="27"/>
  <c r="D776" i="27"/>
  <c r="F776" i="27" s="1"/>
  <c r="J776" i="27"/>
  <c r="M776" i="27" s="1"/>
  <c r="P776" i="27"/>
  <c r="Q776" i="27"/>
  <c r="R776" i="27"/>
  <c r="D777" i="27"/>
  <c r="F777" i="27" s="1"/>
  <c r="J777" i="27"/>
  <c r="N777" i="27" s="1"/>
  <c r="P777" i="27"/>
  <c r="Q777" i="27"/>
  <c r="R777" i="27"/>
  <c r="D778" i="27"/>
  <c r="F778" i="27" s="1"/>
  <c r="J778" i="27"/>
  <c r="N778" i="27" s="1"/>
  <c r="P778" i="27"/>
  <c r="Q778" i="27"/>
  <c r="R778" i="27"/>
  <c r="D779" i="27"/>
  <c r="J779" i="27"/>
  <c r="K779" i="27" s="1"/>
  <c r="P779" i="27"/>
  <c r="Q779" i="27"/>
  <c r="R779" i="27"/>
  <c r="D780" i="27"/>
  <c r="F780" i="27" s="1"/>
  <c r="J780" i="27"/>
  <c r="M780" i="27" s="1"/>
  <c r="P780" i="27"/>
  <c r="Q780" i="27"/>
  <c r="R780" i="27"/>
  <c r="D781" i="27"/>
  <c r="F781" i="27" s="1"/>
  <c r="J781" i="27"/>
  <c r="N781" i="27" s="1"/>
  <c r="P781" i="27"/>
  <c r="Q781" i="27"/>
  <c r="R781" i="27"/>
  <c r="D782" i="27"/>
  <c r="F782" i="27" s="1"/>
  <c r="J782" i="27"/>
  <c r="N782" i="27" s="1"/>
  <c r="P782" i="27"/>
  <c r="Q782" i="27"/>
  <c r="R782" i="27"/>
  <c r="D783" i="27"/>
  <c r="J783" i="27"/>
  <c r="P783" i="27"/>
  <c r="Q783" i="27"/>
  <c r="R783" i="27"/>
  <c r="D784" i="27"/>
  <c r="F784" i="27" s="1"/>
  <c r="J784" i="27"/>
  <c r="P784" i="27"/>
  <c r="Q784" i="27"/>
  <c r="R784" i="27"/>
  <c r="D785" i="27"/>
  <c r="F785" i="27" s="1"/>
  <c r="J785" i="27"/>
  <c r="P785" i="27"/>
  <c r="Q785" i="27"/>
  <c r="R785" i="27"/>
  <c r="D786" i="27"/>
  <c r="H786" i="27" s="1"/>
  <c r="J786" i="27"/>
  <c r="P786" i="27"/>
  <c r="Q786" i="27"/>
  <c r="R786" i="27"/>
  <c r="D787" i="27"/>
  <c r="E787" i="27" s="1"/>
  <c r="J787" i="27"/>
  <c r="K787" i="27" s="1"/>
  <c r="P787" i="27"/>
  <c r="Q787" i="27"/>
  <c r="R787" i="27"/>
  <c r="D788" i="27"/>
  <c r="F788" i="27" s="1"/>
  <c r="J788" i="27"/>
  <c r="P788" i="27"/>
  <c r="Q788" i="27"/>
  <c r="R788" i="27"/>
  <c r="D789" i="27"/>
  <c r="E789" i="27" s="1"/>
  <c r="J789" i="27"/>
  <c r="P789" i="27"/>
  <c r="Q789" i="27"/>
  <c r="R789" i="27"/>
  <c r="D790" i="27"/>
  <c r="H790" i="27" s="1"/>
  <c r="J790" i="27"/>
  <c r="P790" i="27"/>
  <c r="Q790" i="27"/>
  <c r="R790" i="27"/>
  <c r="D791" i="27"/>
  <c r="F791" i="27" s="1"/>
  <c r="J791" i="27"/>
  <c r="P791" i="27"/>
  <c r="Q791" i="27"/>
  <c r="R791" i="27"/>
  <c r="D792" i="27"/>
  <c r="F792" i="27" s="1"/>
  <c r="J792" i="27"/>
  <c r="P792" i="27"/>
  <c r="Q792" i="27"/>
  <c r="R792" i="27"/>
  <c r="D793" i="27"/>
  <c r="J793" i="27"/>
  <c r="N793" i="27" s="1"/>
  <c r="P793" i="27"/>
  <c r="Q793" i="27"/>
  <c r="R793" i="27"/>
  <c r="D794" i="27"/>
  <c r="F794" i="27" s="1"/>
  <c r="J794" i="27"/>
  <c r="N794" i="27" s="1"/>
  <c r="P794" i="27"/>
  <c r="Q794" i="27"/>
  <c r="R794" i="27"/>
  <c r="D795" i="27"/>
  <c r="F795" i="27" s="1"/>
  <c r="J795" i="27"/>
  <c r="K795" i="27" s="1"/>
  <c r="P795" i="27"/>
  <c r="Q795" i="27"/>
  <c r="R795" i="27"/>
  <c r="D796" i="27"/>
  <c r="F796" i="27" s="1"/>
  <c r="J796" i="27"/>
  <c r="P796" i="27"/>
  <c r="Q796" i="27"/>
  <c r="R796" i="27"/>
  <c r="D797" i="27"/>
  <c r="H797" i="27" s="1"/>
  <c r="J797" i="27"/>
  <c r="N797" i="27" s="1"/>
  <c r="P797" i="27"/>
  <c r="Q797" i="27"/>
  <c r="R797" i="27"/>
  <c r="D798" i="27"/>
  <c r="E798" i="27" s="1"/>
  <c r="J798" i="27"/>
  <c r="N798" i="27" s="1"/>
  <c r="P798" i="27"/>
  <c r="Q798" i="27"/>
  <c r="R798" i="27"/>
  <c r="D799" i="27"/>
  <c r="H799" i="27" s="1"/>
  <c r="J799" i="27"/>
  <c r="P799" i="27"/>
  <c r="Q799" i="27"/>
  <c r="R799" i="27"/>
  <c r="D800" i="27"/>
  <c r="H800" i="27" s="1"/>
  <c r="J800" i="27"/>
  <c r="M800" i="27" s="1"/>
  <c r="P800" i="27"/>
  <c r="Q800" i="27"/>
  <c r="R800" i="27"/>
  <c r="D801" i="27"/>
  <c r="F801" i="27" s="1"/>
  <c r="J801" i="27"/>
  <c r="P801" i="27"/>
  <c r="Q801" i="27"/>
  <c r="R801" i="27"/>
  <c r="D802" i="27"/>
  <c r="F802" i="27" s="1"/>
  <c r="J802" i="27"/>
  <c r="P802" i="27"/>
  <c r="Q802" i="27"/>
  <c r="R802" i="27"/>
  <c r="D803" i="27"/>
  <c r="J803" i="27"/>
  <c r="P803" i="27"/>
  <c r="Q803" i="27"/>
  <c r="R803" i="27"/>
  <c r="D804" i="27"/>
  <c r="F804" i="27" s="1"/>
  <c r="J804" i="27"/>
  <c r="M804" i="27" s="1"/>
  <c r="P804" i="27"/>
  <c r="Q804" i="27"/>
  <c r="R804" i="27"/>
  <c r="D805" i="27"/>
  <c r="E805" i="27" s="1"/>
  <c r="J805" i="27"/>
  <c r="P805" i="27"/>
  <c r="Q805" i="27"/>
  <c r="R805" i="27"/>
  <c r="D806" i="27"/>
  <c r="J806" i="27"/>
  <c r="P806" i="27"/>
  <c r="Q806" i="27"/>
  <c r="R806" i="27"/>
  <c r="D807" i="27"/>
  <c r="H807" i="27" s="1"/>
  <c r="J807" i="27"/>
  <c r="P807" i="27"/>
  <c r="Q807" i="27"/>
  <c r="R807" i="27"/>
  <c r="D808" i="27"/>
  <c r="E808" i="27" s="1"/>
  <c r="J808" i="27"/>
  <c r="P808" i="27"/>
  <c r="Q808" i="27"/>
  <c r="R808" i="27"/>
  <c r="D809" i="27"/>
  <c r="J809" i="27"/>
  <c r="N809" i="27" s="1"/>
  <c r="P809" i="27"/>
  <c r="Q809" i="27"/>
  <c r="R809" i="27"/>
  <c r="D810" i="27"/>
  <c r="H810" i="27" s="1"/>
  <c r="J810" i="27"/>
  <c r="N810" i="27" s="1"/>
  <c r="P810" i="27"/>
  <c r="Q810" i="27"/>
  <c r="R810" i="27"/>
  <c r="D811" i="27"/>
  <c r="H811" i="27" s="1"/>
  <c r="J811" i="27"/>
  <c r="P811" i="27"/>
  <c r="Q811" i="27"/>
  <c r="R811" i="27"/>
  <c r="D812" i="27"/>
  <c r="F812" i="27" s="1"/>
  <c r="J812" i="27"/>
  <c r="P812" i="27"/>
  <c r="Q812" i="27"/>
  <c r="R812" i="27"/>
  <c r="D813" i="27"/>
  <c r="E813" i="27" s="1"/>
  <c r="I813" i="27" s="1"/>
  <c r="J813" i="27"/>
  <c r="P813" i="27"/>
  <c r="Q813" i="27"/>
  <c r="R813" i="27"/>
  <c r="D814" i="27"/>
  <c r="E814" i="27" s="1"/>
  <c r="J814" i="27"/>
  <c r="P814" i="27"/>
  <c r="Q814" i="27"/>
  <c r="R814" i="27"/>
  <c r="D815" i="27"/>
  <c r="J815" i="27"/>
  <c r="M815" i="27" s="1"/>
  <c r="P815" i="27"/>
  <c r="Q815" i="27"/>
  <c r="R815" i="27"/>
  <c r="D816" i="27"/>
  <c r="H816" i="27" s="1"/>
  <c r="J816" i="27"/>
  <c r="P816" i="27"/>
  <c r="Q816" i="27"/>
  <c r="R816" i="27"/>
  <c r="D817" i="27"/>
  <c r="H817" i="27" s="1"/>
  <c r="J817" i="27"/>
  <c r="N817" i="27" s="1"/>
  <c r="P817" i="27"/>
  <c r="Q817" i="27"/>
  <c r="R817" i="27"/>
  <c r="D818" i="27"/>
  <c r="E818" i="27" s="1"/>
  <c r="J818" i="27"/>
  <c r="N818" i="27" s="1"/>
  <c r="P818" i="27"/>
  <c r="Q818" i="27"/>
  <c r="R818" i="27"/>
  <c r="D819" i="27"/>
  <c r="H819" i="27" s="1"/>
  <c r="J819" i="27"/>
  <c r="P819" i="27"/>
  <c r="Q819" i="27"/>
  <c r="R819" i="27"/>
  <c r="D820" i="27"/>
  <c r="J820" i="27"/>
  <c r="P820" i="27"/>
  <c r="Q820" i="27"/>
  <c r="R820" i="27"/>
  <c r="D821" i="27"/>
  <c r="F821" i="27" s="1"/>
  <c r="J821" i="27"/>
  <c r="N821" i="27" s="1"/>
  <c r="P821" i="27"/>
  <c r="Q821" i="27"/>
  <c r="R821" i="27"/>
  <c r="D822" i="27"/>
  <c r="E822" i="27" s="1"/>
  <c r="J822" i="27"/>
  <c r="N822" i="27" s="1"/>
  <c r="P822" i="27"/>
  <c r="Q822" i="27"/>
  <c r="R822" i="27"/>
  <c r="D823" i="27"/>
  <c r="F823" i="27" s="1"/>
  <c r="J823" i="27"/>
  <c r="M823" i="27" s="1"/>
  <c r="P823" i="27"/>
  <c r="Q823" i="27"/>
  <c r="R823" i="27"/>
  <c r="D824" i="27"/>
  <c r="H824" i="27" s="1"/>
  <c r="J824" i="27"/>
  <c r="P824" i="27"/>
  <c r="Q824" i="27"/>
  <c r="R824" i="27"/>
  <c r="D825" i="27"/>
  <c r="E825" i="27" s="1"/>
  <c r="J825" i="27"/>
  <c r="P825" i="27"/>
  <c r="Q825" i="27"/>
  <c r="R825" i="27"/>
  <c r="D826" i="27"/>
  <c r="J826" i="27"/>
  <c r="P826" i="27"/>
  <c r="Q826" i="27"/>
  <c r="R826" i="27"/>
  <c r="D827" i="27"/>
  <c r="G827" i="27" s="1"/>
  <c r="J827" i="27"/>
  <c r="L827" i="27" s="1"/>
  <c r="P827" i="27"/>
  <c r="Q827" i="27"/>
  <c r="R827" i="27"/>
  <c r="D828" i="27"/>
  <c r="J828" i="27"/>
  <c r="P828" i="27"/>
  <c r="Q828" i="27"/>
  <c r="R828" i="27"/>
  <c r="D829" i="27"/>
  <c r="G829" i="27" s="1"/>
  <c r="J829" i="27"/>
  <c r="L829" i="27" s="1"/>
  <c r="P829" i="27"/>
  <c r="Q829" i="27"/>
  <c r="R829" i="27"/>
  <c r="D830" i="27"/>
  <c r="J830" i="27"/>
  <c r="P830" i="27"/>
  <c r="Q830" i="27"/>
  <c r="R830" i="27"/>
  <c r="D831" i="27"/>
  <c r="G831" i="27" s="1"/>
  <c r="J831" i="27"/>
  <c r="L831" i="27" s="1"/>
  <c r="P831" i="27"/>
  <c r="Q831" i="27"/>
  <c r="R831" i="27"/>
  <c r="D832" i="27"/>
  <c r="E832" i="27" s="1"/>
  <c r="J832" i="27"/>
  <c r="M832" i="27" s="1"/>
  <c r="P832" i="27"/>
  <c r="Q832" i="27"/>
  <c r="R832" i="27"/>
  <c r="D833" i="27"/>
  <c r="G833" i="27" s="1"/>
  <c r="J833" i="27"/>
  <c r="L833" i="27" s="1"/>
  <c r="P833" i="27"/>
  <c r="Q833" i="27"/>
  <c r="R833" i="27"/>
  <c r="D834" i="27"/>
  <c r="E834" i="27" s="1"/>
  <c r="J834" i="27"/>
  <c r="M834" i="27" s="1"/>
  <c r="P834" i="27"/>
  <c r="Q834" i="27"/>
  <c r="R834" i="27"/>
  <c r="D835" i="27"/>
  <c r="G835" i="27" s="1"/>
  <c r="J835" i="27"/>
  <c r="L835" i="27" s="1"/>
  <c r="P835" i="27"/>
  <c r="Q835" i="27"/>
  <c r="R835" i="27"/>
  <c r="D836" i="27"/>
  <c r="J836" i="27"/>
  <c r="P836" i="27"/>
  <c r="Q836" i="27"/>
  <c r="R836" i="27"/>
  <c r="D837" i="27"/>
  <c r="J837" i="27"/>
  <c r="P837" i="27"/>
  <c r="Q837" i="27"/>
  <c r="R837" i="27"/>
  <c r="D838" i="27"/>
  <c r="G838" i="27" s="1"/>
  <c r="J838" i="27"/>
  <c r="L838" i="27" s="1"/>
  <c r="P838" i="27"/>
  <c r="Q838" i="27"/>
  <c r="R838" i="27"/>
  <c r="D839" i="27"/>
  <c r="J839" i="27"/>
  <c r="P839" i="27"/>
  <c r="Q839" i="27"/>
  <c r="R839" i="27"/>
  <c r="D840" i="27"/>
  <c r="H840" i="27" s="1"/>
  <c r="J840" i="27"/>
  <c r="M840" i="27" s="1"/>
  <c r="P840" i="27"/>
  <c r="Q840" i="27"/>
  <c r="R840" i="27"/>
  <c r="D841" i="27"/>
  <c r="J841" i="27"/>
  <c r="P841" i="27"/>
  <c r="Q841" i="27"/>
  <c r="R841" i="27"/>
  <c r="D842" i="27"/>
  <c r="E842" i="27" s="1"/>
  <c r="J842" i="27"/>
  <c r="M842" i="27" s="1"/>
  <c r="P842" i="27"/>
  <c r="Q842" i="27"/>
  <c r="R842" i="27"/>
  <c r="D843" i="27"/>
  <c r="J843" i="27"/>
  <c r="P843" i="27"/>
  <c r="Q843" i="27"/>
  <c r="R843" i="27"/>
  <c r="D844" i="27"/>
  <c r="E844" i="27" s="1"/>
  <c r="J844" i="27"/>
  <c r="P844" i="27"/>
  <c r="Q844" i="27"/>
  <c r="R844" i="27"/>
  <c r="D845" i="27"/>
  <c r="J845" i="27"/>
  <c r="P845" i="27"/>
  <c r="Q845" i="27"/>
  <c r="R845" i="27"/>
  <c r="D846" i="27"/>
  <c r="G846" i="27" s="1"/>
  <c r="J846" i="27"/>
  <c r="L846" i="27" s="1"/>
  <c r="P846" i="27"/>
  <c r="Q846" i="27"/>
  <c r="R846" i="27"/>
  <c r="D847" i="27"/>
  <c r="J847" i="27"/>
  <c r="P847" i="27"/>
  <c r="Q847" i="27"/>
  <c r="R847" i="27"/>
  <c r="D848" i="27"/>
  <c r="H848" i="27" s="1"/>
  <c r="J848" i="27"/>
  <c r="M848" i="27" s="1"/>
  <c r="P848" i="27"/>
  <c r="Q848" i="27"/>
  <c r="R848" i="27"/>
  <c r="D849" i="27"/>
  <c r="J849" i="27"/>
  <c r="P849" i="27"/>
  <c r="Q849" i="27"/>
  <c r="R849" i="27"/>
  <c r="D850" i="27"/>
  <c r="E850" i="27" s="1"/>
  <c r="J850" i="27"/>
  <c r="M850" i="27" s="1"/>
  <c r="P850" i="27"/>
  <c r="Q850" i="27"/>
  <c r="R850" i="27"/>
  <c r="D851" i="27"/>
  <c r="J851" i="27"/>
  <c r="P851" i="27"/>
  <c r="Q851" i="27"/>
  <c r="R851" i="27"/>
  <c r="D852" i="27"/>
  <c r="E852" i="27" s="1"/>
  <c r="J852" i="27"/>
  <c r="P852" i="27"/>
  <c r="Q852" i="27"/>
  <c r="R852" i="27"/>
  <c r="D853" i="27"/>
  <c r="J853" i="27"/>
  <c r="P853" i="27"/>
  <c r="Q853" i="27"/>
  <c r="R853" i="27"/>
  <c r="D854" i="27"/>
  <c r="G854" i="27" s="1"/>
  <c r="J854" i="27"/>
  <c r="L854" i="27" s="1"/>
  <c r="P854" i="27"/>
  <c r="Q854" i="27"/>
  <c r="R854" i="27"/>
  <c r="D855" i="27"/>
  <c r="J855" i="27"/>
  <c r="P855" i="27"/>
  <c r="Q855" i="27"/>
  <c r="R855" i="27"/>
  <c r="D856" i="27"/>
  <c r="E856" i="27" s="1"/>
  <c r="J856" i="27"/>
  <c r="M856" i="27" s="1"/>
  <c r="P856" i="27"/>
  <c r="Q856" i="27"/>
  <c r="R856" i="27"/>
  <c r="D857" i="27"/>
  <c r="J857" i="27"/>
  <c r="P857" i="27"/>
  <c r="Q857" i="27"/>
  <c r="R857" i="27"/>
  <c r="D858" i="27"/>
  <c r="J858" i="27"/>
  <c r="P858" i="27"/>
  <c r="Q858" i="27"/>
  <c r="R858" i="27"/>
  <c r="D859" i="27"/>
  <c r="J859" i="27"/>
  <c r="P859" i="27"/>
  <c r="Q859" i="27"/>
  <c r="R859" i="27"/>
  <c r="D860" i="27"/>
  <c r="J860" i="27"/>
  <c r="M860" i="27" s="1"/>
  <c r="P860" i="27"/>
  <c r="Q860" i="27"/>
  <c r="R860" i="27"/>
  <c r="D861" i="27"/>
  <c r="J861" i="27"/>
  <c r="P861" i="27"/>
  <c r="Q861" i="27"/>
  <c r="R861" i="27"/>
  <c r="D862" i="27"/>
  <c r="E862" i="27" s="1"/>
  <c r="J862" i="27"/>
  <c r="M862" i="27" s="1"/>
  <c r="P862" i="27"/>
  <c r="Q862" i="27"/>
  <c r="R862" i="27"/>
  <c r="D863" i="27"/>
  <c r="J863" i="27"/>
  <c r="N863" i="27" s="1"/>
  <c r="P863" i="27"/>
  <c r="Q863" i="27"/>
  <c r="R863" i="27"/>
  <c r="D864" i="27"/>
  <c r="J864" i="27"/>
  <c r="L864" i="27" s="1"/>
  <c r="P864" i="27"/>
  <c r="Q864" i="27"/>
  <c r="R864" i="27"/>
  <c r="D865" i="27"/>
  <c r="J865" i="27"/>
  <c r="N865" i="27" s="1"/>
  <c r="P865" i="27"/>
  <c r="Q865" i="27"/>
  <c r="R865" i="27"/>
  <c r="D866" i="27"/>
  <c r="H866" i="27" s="1"/>
  <c r="J866" i="27"/>
  <c r="P866" i="27"/>
  <c r="Q866" i="27"/>
  <c r="R866" i="27"/>
  <c r="D867" i="27"/>
  <c r="F867" i="27" s="1"/>
  <c r="J867" i="27"/>
  <c r="N867" i="27" s="1"/>
  <c r="P867" i="27"/>
  <c r="Q867" i="27"/>
  <c r="R867" i="27"/>
  <c r="D868" i="27"/>
  <c r="H868" i="27" s="1"/>
  <c r="J868" i="27"/>
  <c r="L868" i="27" s="1"/>
  <c r="P868" i="27"/>
  <c r="Q868" i="27"/>
  <c r="R868" i="27"/>
  <c r="D869" i="27"/>
  <c r="F869" i="27" s="1"/>
  <c r="J869" i="27"/>
  <c r="P869" i="27"/>
  <c r="Q869" i="27"/>
  <c r="R869" i="27"/>
  <c r="D870" i="27"/>
  <c r="H870" i="27" s="1"/>
  <c r="J870" i="27"/>
  <c r="L870" i="27" s="1"/>
  <c r="P870" i="27"/>
  <c r="Q870" i="27"/>
  <c r="R870" i="27"/>
  <c r="D871" i="27"/>
  <c r="F871" i="27" s="1"/>
  <c r="J871" i="27"/>
  <c r="P871" i="27"/>
  <c r="Q871" i="27"/>
  <c r="R871" i="27"/>
  <c r="D872" i="27"/>
  <c r="J872" i="27"/>
  <c r="L872" i="27" s="1"/>
  <c r="P872" i="27"/>
  <c r="Q872" i="27"/>
  <c r="R872" i="27"/>
  <c r="D873" i="27"/>
  <c r="F873" i="27" s="1"/>
  <c r="J873" i="27"/>
  <c r="N873" i="27" s="1"/>
  <c r="P873" i="27"/>
  <c r="Q873" i="27"/>
  <c r="R873" i="27"/>
  <c r="D874" i="27"/>
  <c r="J874" i="27"/>
  <c r="L874" i="27" s="1"/>
  <c r="P874" i="27"/>
  <c r="Q874" i="27"/>
  <c r="R874" i="27"/>
  <c r="D875" i="27"/>
  <c r="F875" i="27" s="1"/>
  <c r="J875" i="27"/>
  <c r="N875" i="27" s="1"/>
  <c r="P875" i="27"/>
  <c r="Q875" i="27"/>
  <c r="R875" i="27"/>
  <c r="D876" i="27"/>
  <c r="H876" i="27" s="1"/>
  <c r="J876" i="27"/>
  <c r="L876" i="27" s="1"/>
  <c r="P876" i="27"/>
  <c r="Q876" i="27"/>
  <c r="R876" i="27"/>
  <c r="D877" i="27"/>
  <c r="E877" i="27" s="1"/>
  <c r="J877" i="27"/>
  <c r="M877" i="27" s="1"/>
  <c r="P877" i="27"/>
  <c r="Q877" i="27"/>
  <c r="R877" i="27"/>
  <c r="D878" i="27"/>
  <c r="J878" i="27"/>
  <c r="L878" i="27" s="1"/>
  <c r="P878" i="27"/>
  <c r="Q878" i="27"/>
  <c r="R878" i="27"/>
  <c r="D879" i="27"/>
  <c r="E879" i="27" s="1"/>
  <c r="J879" i="27"/>
  <c r="M879" i="27" s="1"/>
  <c r="P879" i="27"/>
  <c r="Q879" i="27"/>
  <c r="R879" i="27"/>
  <c r="D880" i="27"/>
  <c r="J880" i="27"/>
  <c r="L880" i="27" s="1"/>
  <c r="P880" i="27"/>
  <c r="Q880" i="27"/>
  <c r="R880" i="27"/>
  <c r="D881" i="27"/>
  <c r="E881" i="27" s="1"/>
  <c r="J881" i="27"/>
  <c r="M881" i="27" s="1"/>
  <c r="P881" i="27"/>
  <c r="Q881" i="27"/>
  <c r="R881" i="27"/>
  <c r="D882" i="27"/>
  <c r="G882" i="27" s="1"/>
  <c r="J882" i="27"/>
  <c r="P882" i="27"/>
  <c r="Q882" i="27"/>
  <c r="R882" i="27"/>
  <c r="D883" i="27"/>
  <c r="E883" i="27" s="1"/>
  <c r="J883" i="27"/>
  <c r="M883" i="27" s="1"/>
  <c r="P883" i="27"/>
  <c r="Q883" i="27"/>
  <c r="R883" i="27"/>
  <c r="D884" i="27"/>
  <c r="G884" i="27" s="1"/>
  <c r="J884" i="27"/>
  <c r="P884" i="27"/>
  <c r="Q884" i="27"/>
  <c r="R884" i="27"/>
  <c r="D885" i="27"/>
  <c r="E885" i="27" s="1"/>
  <c r="J885" i="27"/>
  <c r="M885" i="27" s="1"/>
  <c r="P885" i="27"/>
  <c r="Q885" i="27"/>
  <c r="R885" i="27"/>
  <c r="D886" i="27"/>
  <c r="J886" i="27"/>
  <c r="L886" i="27" s="1"/>
  <c r="P886" i="27"/>
  <c r="Q886" i="27"/>
  <c r="R886" i="27"/>
  <c r="D887" i="27"/>
  <c r="E887" i="27" s="1"/>
  <c r="J887" i="27"/>
  <c r="M887" i="27" s="1"/>
  <c r="P887" i="27"/>
  <c r="Q887" i="27"/>
  <c r="R887" i="27"/>
  <c r="D888" i="27"/>
  <c r="J888" i="27"/>
  <c r="L888" i="27" s="1"/>
  <c r="P888" i="27"/>
  <c r="Q888" i="27"/>
  <c r="R888" i="27"/>
  <c r="D889" i="27"/>
  <c r="E889" i="27" s="1"/>
  <c r="J889" i="27"/>
  <c r="M889" i="27" s="1"/>
  <c r="P889" i="27"/>
  <c r="Q889" i="27"/>
  <c r="R889" i="27"/>
  <c r="D890" i="27"/>
  <c r="G890" i="27" s="1"/>
  <c r="J890" i="27"/>
  <c r="P890" i="27"/>
  <c r="Q890" i="27"/>
  <c r="R890" i="27"/>
  <c r="D891" i="27"/>
  <c r="E891" i="27" s="1"/>
  <c r="J891" i="27"/>
  <c r="M891" i="27" s="1"/>
  <c r="P891" i="27"/>
  <c r="Q891" i="27"/>
  <c r="R891" i="27"/>
  <c r="D892" i="27"/>
  <c r="G892" i="27" s="1"/>
  <c r="J892" i="27"/>
  <c r="P892" i="27"/>
  <c r="Q892" i="27"/>
  <c r="R892" i="27"/>
  <c r="D893" i="27"/>
  <c r="E893" i="27" s="1"/>
  <c r="J893" i="27"/>
  <c r="P893" i="27"/>
  <c r="Q893" i="27"/>
  <c r="R893" i="27"/>
  <c r="D894" i="27"/>
  <c r="J894" i="27"/>
  <c r="L894" i="27" s="1"/>
  <c r="P894" i="27"/>
  <c r="Q894" i="27"/>
  <c r="R894" i="27"/>
  <c r="D895" i="27"/>
  <c r="G895" i="27" s="1"/>
  <c r="J895" i="27"/>
  <c r="L895" i="27" s="1"/>
  <c r="P895" i="27"/>
  <c r="Q895" i="27"/>
  <c r="R895" i="27"/>
  <c r="D896" i="27"/>
  <c r="J896" i="27"/>
  <c r="L896" i="27" s="1"/>
  <c r="P896" i="27"/>
  <c r="Q896" i="27"/>
  <c r="R896" i="27"/>
  <c r="D897" i="27"/>
  <c r="E897" i="27" s="1"/>
  <c r="J897" i="27"/>
  <c r="P897" i="27"/>
  <c r="Q897" i="27"/>
  <c r="R897" i="27"/>
  <c r="D898" i="27"/>
  <c r="G898" i="27" s="1"/>
  <c r="J898" i="27"/>
  <c r="P898" i="27"/>
  <c r="Q898" i="27"/>
  <c r="R898" i="27"/>
  <c r="D899" i="27"/>
  <c r="J899" i="27"/>
  <c r="P899" i="27"/>
  <c r="Q899" i="27"/>
  <c r="R899" i="27"/>
  <c r="D900" i="27"/>
  <c r="G900" i="27" s="1"/>
  <c r="J900" i="27"/>
  <c r="P900" i="27"/>
  <c r="Q900" i="27"/>
  <c r="R900" i="27"/>
  <c r="D901" i="27"/>
  <c r="E901" i="27" s="1"/>
  <c r="J901" i="27"/>
  <c r="M901" i="27" s="1"/>
  <c r="P901" i="27"/>
  <c r="Q901" i="27"/>
  <c r="R901" i="27"/>
  <c r="D902" i="27"/>
  <c r="J902" i="27"/>
  <c r="L902" i="27" s="1"/>
  <c r="P902" i="27"/>
  <c r="Q902" i="27"/>
  <c r="R902" i="27"/>
  <c r="D903" i="27"/>
  <c r="J903" i="27"/>
  <c r="P903" i="27"/>
  <c r="Q903" i="27"/>
  <c r="R903" i="27"/>
  <c r="D904" i="27"/>
  <c r="J904" i="27"/>
  <c r="L904" i="27" s="1"/>
  <c r="P904" i="27"/>
  <c r="Q904" i="27"/>
  <c r="R904" i="27"/>
  <c r="D905" i="27"/>
  <c r="H905" i="27" s="1"/>
  <c r="J905" i="27"/>
  <c r="P905" i="27"/>
  <c r="Q905" i="27"/>
  <c r="R905" i="27"/>
  <c r="D906" i="27"/>
  <c r="J906" i="27"/>
  <c r="N906" i="27" s="1"/>
  <c r="P906" i="27"/>
  <c r="Q906" i="27"/>
  <c r="R906" i="27"/>
  <c r="D907" i="27"/>
  <c r="H907" i="27" s="1"/>
  <c r="J907" i="27"/>
  <c r="P907" i="27"/>
  <c r="Q907" i="27"/>
  <c r="R907" i="27"/>
  <c r="D908" i="27"/>
  <c r="J908" i="27"/>
  <c r="N908" i="27" s="1"/>
  <c r="P908" i="27"/>
  <c r="Q908" i="27"/>
  <c r="R908" i="27"/>
  <c r="D909" i="27"/>
  <c r="H909" i="27" s="1"/>
  <c r="J909" i="27"/>
  <c r="P909" i="27"/>
  <c r="Q909" i="27"/>
  <c r="R909" i="27"/>
  <c r="D910" i="27"/>
  <c r="J910" i="27"/>
  <c r="N910" i="27" s="1"/>
  <c r="P910" i="27"/>
  <c r="Q910" i="27"/>
  <c r="R910" i="27"/>
  <c r="D911" i="27"/>
  <c r="H911" i="27" s="1"/>
  <c r="J911" i="27"/>
  <c r="P911" i="27"/>
  <c r="Q911" i="27"/>
  <c r="R911" i="27"/>
  <c r="D912" i="27"/>
  <c r="J912" i="27"/>
  <c r="N912" i="27" s="1"/>
  <c r="P912" i="27"/>
  <c r="Q912" i="27"/>
  <c r="R912" i="27"/>
  <c r="D913" i="27"/>
  <c r="H913" i="27" s="1"/>
  <c r="J913" i="27"/>
  <c r="P913" i="27"/>
  <c r="Q913" i="27"/>
  <c r="R913" i="27"/>
  <c r="D914" i="27"/>
  <c r="J914" i="27"/>
  <c r="N914" i="27" s="1"/>
  <c r="P914" i="27"/>
  <c r="Q914" i="27"/>
  <c r="R914" i="27"/>
  <c r="D915" i="27"/>
  <c r="H915" i="27" s="1"/>
  <c r="J915" i="27"/>
  <c r="P915" i="27"/>
  <c r="Q915" i="27"/>
  <c r="R915" i="27"/>
  <c r="D916" i="27"/>
  <c r="J916" i="27"/>
  <c r="N916" i="27" s="1"/>
  <c r="P916" i="27"/>
  <c r="Q916" i="27"/>
  <c r="R916" i="27"/>
  <c r="D917" i="27"/>
  <c r="H917" i="27" s="1"/>
  <c r="J917" i="27"/>
  <c r="P917" i="27"/>
  <c r="Q917" i="27"/>
  <c r="R917" i="27"/>
  <c r="D918" i="27"/>
  <c r="J918" i="27"/>
  <c r="N918" i="27" s="1"/>
  <c r="P918" i="27"/>
  <c r="Q918" i="27"/>
  <c r="R918" i="27"/>
  <c r="D919" i="27"/>
  <c r="H919" i="27" s="1"/>
  <c r="J919" i="27"/>
  <c r="P919" i="27"/>
  <c r="Q919" i="27"/>
  <c r="R919" i="27"/>
  <c r="D920" i="27"/>
  <c r="J920" i="27"/>
  <c r="N920" i="27" s="1"/>
  <c r="P920" i="27"/>
  <c r="Q920" i="27"/>
  <c r="R920" i="27"/>
  <c r="D921" i="27"/>
  <c r="H921" i="27" s="1"/>
  <c r="J921" i="27"/>
  <c r="P921" i="27"/>
  <c r="Q921" i="27"/>
  <c r="R921" i="27"/>
  <c r="D922" i="27"/>
  <c r="J922" i="27"/>
  <c r="N922" i="27" s="1"/>
  <c r="P922" i="27"/>
  <c r="Q922" i="27"/>
  <c r="R922" i="27"/>
  <c r="D923" i="27"/>
  <c r="H923" i="27" s="1"/>
  <c r="J923" i="27"/>
  <c r="P923" i="27"/>
  <c r="Q923" i="27"/>
  <c r="R923" i="27"/>
  <c r="D924" i="27"/>
  <c r="J924" i="27"/>
  <c r="N924" i="27" s="1"/>
  <c r="P924" i="27"/>
  <c r="Q924" i="27"/>
  <c r="R924" i="27"/>
  <c r="D925" i="27"/>
  <c r="H925" i="27" s="1"/>
  <c r="J925" i="27"/>
  <c r="P925" i="27"/>
  <c r="Q925" i="27"/>
  <c r="R925" i="27"/>
  <c r="D926" i="27"/>
  <c r="J926" i="27"/>
  <c r="N926" i="27" s="1"/>
  <c r="P926" i="27"/>
  <c r="Q926" i="27"/>
  <c r="R926" i="27"/>
  <c r="D927" i="27"/>
  <c r="H927" i="27" s="1"/>
  <c r="J927" i="27"/>
  <c r="P927" i="27"/>
  <c r="Q927" i="27"/>
  <c r="R927" i="27"/>
  <c r="D928" i="27"/>
  <c r="J928" i="27"/>
  <c r="N928" i="27" s="1"/>
  <c r="P928" i="27"/>
  <c r="Q928" i="27"/>
  <c r="R928" i="27"/>
  <c r="D929" i="27"/>
  <c r="H929" i="27" s="1"/>
  <c r="J929" i="27"/>
  <c r="P929" i="27"/>
  <c r="Q929" i="27"/>
  <c r="R929" i="27"/>
  <c r="D930" i="27"/>
  <c r="J930" i="27"/>
  <c r="N930" i="27" s="1"/>
  <c r="P930" i="27"/>
  <c r="Q930" i="27"/>
  <c r="R930" i="27"/>
  <c r="D931" i="27"/>
  <c r="H931" i="27" s="1"/>
  <c r="J931" i="27"/>
  <c r="P931" i="27"/>
  <c r="Q931" i="27"/>
  <c r="R931" i="27"/>
  <c r="D932" i="27"/>
  <c r="J932" i="27"/>
  <c r="N932" i="27" s="1"/>
  <c r="P932" i="27"/>
  <c r="Q932" i="27"/>
  <c r="R932" i="27"/>
  <c r="D933" i="27"/>
  <c r="H933" i="27" s="1"/>
  <c r="J933" i="27"/>
  <c r="P933" i="27"/>
  <c r="Q933" i="27"/>
  <c r="R933" i="27"/>
  <c r="D934" i="27"/>
  <c r="J934" i="27"/>
  <c r="N934" i="27" s="1"/>
  <c r="P934" i="27"/>
  <c r="Q934" i="27"/>
  <c r="R934" i="27"/>
  <c r="D935" i="27"/>
  <c r="H935" i="27" s="1"/>
  <c r="J935" i="27"/>
  <c r="P935" i="27"/>
  <c r="Q935" i="27"/>
  <c r="R935" i="27"/>
  <c r="D936" i="27"/>
  <c r="J936" i="27"/>
  <c r="N936" i="27" s="1"/>
  <c r="P936" i="27"/>
  <c r="Q936" i="27"/>
  <c r="R936" i="27"/>
  <c r="D937" i="27"/>
  <c r="H937" i="27" s="1"/>
  <c r="J937" i="27"/>
  <c r="P937" i="27"/>
  <c r="Q937" i="27"/>
  <c r="R937" i="27"/>
  <c r="D938" i="27"/>
  <c r="J938" i="27"/>
  <c r="N938" i="27" s="1"/>
  <c r="P938" i="27"/>
  <c r="Q938" i="27"/>
  <c r="R938" i="27"/>
  <c r="D939" i="27"/>
  <c r="H939" i="27" s="1"/>
  <c r="J939" i="27"/>
  <c r="N939" i="27" s="1"/>
  <c r="P939" i="27"/>
  <c r="Q939" i="27"/>
  <c r="R939" i="27"/>
  <c r="D940" i="27"/>
  <c r="F940" i="27" s="1"/>
  <c r="J940" i="27"/>
  <c r="P940" i="27"/>
  <c r="Q940" i="27"/>
  <c r="R940" i="27"/>
  <c r="D941" i="27"/>
  <c r="H941" i="27" s="1"/>
  <c r="J941" i="27"/>
  <c r="P941" i="27"/>
  <c r="Q941" i="27"/>
  <c r="R941" i="27"/>
  <c r="D942" i="27"/>
  <c r="J942" i="27"/>
  <c r="P942" i="27"/>
  <c r="Q942" i="27"/>
  <c r="R942" i="27"/>
  <c r="D943" i="27"/>
  <c r="H943" i="27" s="1"/>
  <c r="J943" i="27"/>
  <c r="L943" i="27" s="1"/>
  <c r="P943" i="27"/>
  <c r="Q943" i="27"/>
  <c r="R943" i="27"/>
  <c r="D944" i="27"/>
  <c r="F944" i="27" s="1"/>
  <c r="J944" i="27"/>
  <c r="P944" i="27"/>
  <c r="Q944" i="27"/>
  <c r="R944" i="27"/>
  <c r="D945" i="27"/>
  <c r="H945" i="27" s="1"/>
  <c r="J945" i="27"/>
  <c r="P945" i="27"/>
  <c r="Q945" i="27"/>
  <c r="R945" i="27"/>
  <c r="D946" i="27"/>
  <c r="J946" i="27"/>
  <c r="P946" i="27"/>
  <c r="Q946" i="27"/>
  <c r="R946" i="27"/>
  <c r="D947" i="27"/>
  <c r="H947" i="27" s="1"/>
  <c r="J947" i="27"/>
  <c r="N947" i="27" s="1"/>
  <c r="P947" i="27"/>
  <c r="Q947" i="27"/>
  <c r="R947" i="27"/>
  <c r="D948" i="27"/>
  <c r="F948" i="27" s="1"/>
  <c r="J948" i="27"/>
  <c r="P948" i="27"/>
  <c r="Q948" i="27"/>
  <c r="R948" i="27"/>
  <c r="D949" i="27"/>
  <c r="H949" i="27" s="1"/>
  <c r="J949" i="27"/>
  <c r="P949" i="27"/>
  <c r="Q949" i="27"/>
  <c r="R949" i="27"/>
  <c r="D950" i="27"/>
  <c r="J950" i="27"/>
  <c r="P950" i="27"/>
  <c r="Q950" i="27"/>
  <c r="R950" i="27"/>
  <c r="D951" i="27"/>
  <c r="H951" i="27" s="1"/>
  <c r="J951" i="27"/>
  <c r="L951" i="27" s="1"/>
  <c r="P951" i="27"/>
  <c r="Q951" i="27"/>
  <c r="R951" i="27"/>
  <c r="D952" i="27"/>
  <c r="F952" i="27" s="1"/>
  <c r="J952" i="27"/>
  <c r="P952" i="27"/>
  <c r="Q952" i="27"/>
  <c r="R952" i="27"/>
  <c r="D953" i="27"/>
  <c r="H953" i="27" s="1"/>
  <c r="J953" i="27"/>
  <c r="P953" i="27"/>
  <c r="Q953" i="27"/>
  <c r="R953" i="27"/>
  <c r="D954" i="27"/>
  <c r="J954" i="27"/>
  <c r="P954" i="27"/>
  <c r="Q954" i="27"/>
  <c r="R954" i="27"/>
  <c r="D955" i="27"/>
  <c r="H955" i="27" s="1"/>
  <c r="J955" i="27"/>
  <c r="N955" i="27" s="1"/>
  <c r="P955" i="27"/>
  <c r="Q955" i="27"/>
  <c r="R955" i="27"/>
  <c r="D956" i="27"/>
  <c r="F956" i="27" s="1"/>
  <c r="J956" i="27"/>
  <c r="P956" i="27"/>
  <c r="Q956" i="27"/>
  <c r="R956" i="27"/>
  <c r="D957" i="27"/>
  <c r="H957" i="27" s="1"/>
  <c r="J957" i="27"/>
  <c r="P957" i="27"/>
  <c r="Q957" i="27"/>
  <c r="R957" i="27"/>
  <c r="D958" i="27"/>
  <c r="J958" i="27"/>
  <c r="P958" i="27"/>
  <c r="Q958" i="27"/>
  <c r="R958" i="27"/>
  <c r="D959" i="27"/>
  <c r="H959" i="27" s="1"/>
  <c r="J959" i="27"/>
  <c r="L959" i="27" s="1"/>
  <c r="P959" i="27"/>
  <c r="Q959" i="27"/>
  <c r="R959" i="27"/>
  <c r="D960" i="27"/>
  <c r="J960" i="27"/>
  <c r="P960" i="27"/>
  <c r="Q960" i="27"/>
  <c r="R960" i="27"/>
  <c r="D961" i="27"/>
  <c r="H961" i="27" s="1"/>
  <c r="J961" i="27"/>
  <c r="P961" i="27"/>
  <c r="Q961" i="27"/>
  <c r="R961" i="27"/>
  <c r="D962" i="27"/>
  <c r="J962" i="27"/>
  <c r="P962" i="27"/>
  <c r="Q962" i="27"/>
  <c r="R962" i="27"/>
  <c r="D963" i="27"/>
  <c r="H963" i="27" s="1"/>
  <c r="J963" i="27"/>
  <c r="N963" i="27" s="1"/>
  <c r="P963" i="27"/>
  <c r="Q963" i="27"/>
  <c r="R963" i="27"/>
  <c r="D964" i="27"/>
  <c r="F964" i="27" s="1"/>
  <c r="J964" i="27"/>
  <c r="N964" i="27" s="1"/>
  <c r="P964" i="27"/>
  <c r="Q964" i="27"/>
  <c r="R964" i="27"/>
  <c r="D965" i="27"/>
  <c r="H965" i="27" s="1"/>
  <c r="J965" i="27"/>
  <c r="P965" i="27"/>
  <c r="Q965" i="27"/>
  <c r="R965" i="27"/>
  <c r="D966" i="27"/>
  <c r="J966" i="27"/>
  <c r="N966" i="27" s="1"/>
  <c r="P966" i="27"/>
  <c r="Q966" i="27"/>
  <c r="R966" i="27"/>
  <c r="D967" i="27"/>
  <c r="H967" i="27" s="1"/>
  <c r="J967" i="27"/>
  <c r="L967" i="27" s="1"/>
  <c r="P967" i="27"/>
  <c r="Q967" i="27"/>
  <c r="R967" i="27"/>
  <c r="D968" i="27"/>
  <c r="J968" i="27"/>
  <c r="N968" i="27" s="1"/>
  <c r="P968" i="27"/>
  <c r="Q968" i="27"/>
  <c r="R968" i="27"/>
  <c r="D969" i="27"/>
  <c r="H969" i="27" s="1"/>
  <c r="J969" i="27"/>
  <c r="P969" i="27"/>
  <c r="Q969" i="27"/>
  <c r="R969" i="27"/>
  <c r="D970" i="27"/>
  <c r="J970" i="27"/>
  <c r="N970" i="27" s="1"/>
  <c r="P970" i="27"/>
  <c r="Q970" i="27"/>
  <c r="R970" i="27"/>
  <c r="D971" i="27"/>
  <c r="H971" i="27" s="1"/>
  <c r="J971" i="27"/>
  <c r="N971" i="27" s="1"/>
  <c r="P971" i="27"/>
  <c r="Q971" i="27"/>
  <c r="R971" i="27"/>
  <c r="D972" i="27"/>
  <c r="F972" i="27" s="1"/>
  <c r="J972" i="27"/>
  <c r="N972" i="27" s="1"/>
  <c r="P972" i="27"/>
  <c r="Q972" i="27"/>
  <c r="R972" i="27"/>
  <c r="D973" i="27"/>
  <c r="H973" i="27" s="1"/>
  <c r="J973" i="27"/>
  <c r="P973" i="27"/>
  <c r="Q973" i="27"/>
  <c r="R973" i="27"/>
  <c r="D974" i="27"/>
  <c r="J974" i="27"/>
  <c r="N974" i="27" s="1"/>
  <c r="P974" i="27"/>
  <c r="Q974" i="27"/>
  <c r="R974" i="27"/>
  <c r="D975" i="27"/>
  <c r="H975" i="27" s="1"/>
  <c r="J975" i="27"/>
  <c r="L975" i="27" s="1"/>
  <c r="P975" i="27"/>
  <c r="Q975" i="27"/>
  <c r="R975" i="27"/>
  <c r="D976" i="27"/>
  <c r="F976" i="27" s="1"/>
  <c r="J976" i="27"/>
  <c r="N976" i="27" s="1"/>
  <c r="P976" i="27"/>
  <c r="Q976" i="27"/>
  <c r="R976" i="27"/>
  <c r="D977" i="27"/>
  <c r="H977" i="27" s="1"/>
  <c r="J977" i="27"/>
  <c r="P977" i="27"/>
  <c r="Q977" i="27"/>
  <c r="R977" i="27"/>
  <c r="D978" i="27"/>
  <c r="J978" i="27"/>
  <c r="N978" i="27" s="1"/>
  <c r="P978" i="27"/>
  <c r="Q978" i="27"/>
  <c r="R978" i="27"/>
  <c r="D979" i="27"/>
  <c r="H979" i="27" s="1"/>
  <c r="J979" i="27"/>
  <c r="P979" i="27"/>
  <c r="Q979" i="27"/>
  <c r="R979" i="27"/>
  <c r="D980" i="27"/>
  <c r="F980" i="27" s="1"/>
  <c r="J980" i="27"/>
  <c r="N980" i="27" s="1"/>
  <c r="P980" i="27"/>
  <c r="Q980" i="27"/>
  <c r="R980" i="27"/>
  <c r="D981" i="27"/>
  <c r="H981" i="27" s="1"/>
  <c r="J981" i="27"/>
  <c r="P981" i="27"/>
  <c r="Q981" i="27"/>
  <c r="R981" i="27"/>
  <c r="D982" i="27"/>
  <c r="J982" i="27"/>
  <c r="N982" i="27" s="1"/>
  <c r="P982" i="27"/>
  <c r="Q982" i="27"/>
  <c r="R982" i="27"/>
  <c r="D983" i="27"/>
  <c r="H983" i="27" s="1"/>
  <c r="J983" i="27"/>
  <c r="L983" i="27" s="1"/>
  <c r="P983" i="27"/>
  <c r="Q983" i="27"/>
  <c r="R983" i="27"/>
  <c r="D984" i="27"/>
  <c r="F984" i="27" s="1"/>
  <c r="J984" i="27"/>
  <c r="N984" i="27" s="1"/>
  <c r="P984" i="27"/>
  <c r="Q984" i="27"/>
  <c r="R984" i="27"/>
  <c r="D985" i="27"/>
  <c r="H985" i="27" s="1"/>
  <c r="J985" i="27"/>
  <c r="P985" i="27"/>
  <c r="Q985" i="27"/>
  <c r="R985" i="27"/>
  <c r="D986" i="27"/>
  <c r="J986" i="27"/>
  <c r="N986" i="27" s="1"/>
  <c r="P986" i="27"/>
  <c r="Q986" i="27"/>
  <c r="R986" i="27"/>
  <c r="D987" i="27"/>
  <c r="H987" i="27" s="1"/>
  <c r="J987" i="27"/>
  <c r="N987" i="27" s="1"/>
  <c r="P987" i="27"/>
  <c r="Q987" i="27"/>
  <c r="R987" i="27"/>
  <c r="D988" i="27"/>
  <c r="F988" i="27" s="1"/>
  <c r="J988" i="27"/>
  <c r="N988" i="27" s="1"/>
  <c r="P988" i="27"/>
  <c r="Q988" i="27"/>
  <c r="R988" i="27"/>
  <c r="D989" i="27"/>
  <c r="H989" i="27" s="1"/>
  <c r="J989" i="27"/>
  <c r="P989" i="27"/>
  <c r="Q989" i="27"/>
  <c r="R989" i="27"/>
  <c r="D990" i="27"/>
  <c r="J990" i="27"/>
  <c r="N990" i="27" s="1"/>
  <c r="P990" i="27"/>
  <c r="Q990" i="27"/>
  <c r="R990" i="27"/>
  <c r="D991" i="27"/>
  <c r="H991" i="27" s="1"/>
  <c r="J991" i="27"/>
  <c r="L991" i="27" s="1"/>
  <c r="P991" i="27"/>
  <c r="Q991" i="27"/>
  <c r="R991" i="27"/>
  <c r="D992" i="27"/>
  <c r="F992" i="27" s="1"/>
  <c r="J992" i="27"/>
  <c r="N992" i="27" s="1"/>
  <c r="P992" i="27"/>
  <c r="Q992" i="27"/>
  <c r="R992" i="27"/>
  <c r="D993" i="27"/>
  <c r="H993" i="27" s="1"/>
  <c r="J993" i="27"/>
  <c r="P993" i="27"/>
  <c r="Q993" i="27"/>
  <c r="R993" i="27"/>
  <c r="D994" i="27"/>
  <c r="J994" i="27"/>
  <c r="N994" i="27" s="1"/>
  <c r="P994" i="27"/>
  <c r="Q994" i="27"/>
  <c r="R994" i="27"/>
  <c r="D995" i="27"/>
  <c r="H995" i="27" s="1"/>
  <c r="J995" i="27"/>
  <c r="N995" i="27" s="1"/>
  <c r="P995" i="27"/>
  <c r="Q995" i="27"/>
  <c r="R995" i="27"/>
  <c r="D996" i="27"/>
  <c r="F996" i="27" s="1"/>
  <c r="J996" i="27"/>
  <c r="N996" i="27" s="1"/>
  <c r="P996" i="27"/>
  <c r="Q996" i="27"/>
  <c r="R996" i="27"/>
  <c r="D997" i="27"/>
  <c r="H997" i="27" s="1"/>
  <c r="J997" i="27"/>
  <c r="P997" i="27"/>
  <c r="Q997" i="27"/>
  <c r="R997" i="27"/>
  <c r="D998" i="27"/>
  <c r="J998" i="27"/>
  <c r="N998" i="27" s="1"/>
  <c r="P998" i="27"/>
  <c r="Q998" i="27"/>
  <c r="R998" i="27"/>
  <c r="D999" i="27"/>
  <c r="H999" i="27" s="1"/>
  <c r="J999" i="27"/>
  <c r="L999" i="27" s="1"/>
  <c r="P999" i="27"/>
  <c r="Q999" i="27"/>
  <c r="R999" i="27"/>
  <c r="D1000" i="27"/>
  <c r="J1000" i="27"/>
  <c r="N1000" i="27" s="1"/>
  <c r="P1000" i="27"/>
  <c r="Q1000" i="27"/>
  <c r="R1000" i="27"/>
  <c r="D1001" i="27"/>
  <c r="H1001" i="27" s="1"/>
  <c r="J1001" i="27"/>
  <c r="P1001" i="27"/>
  <c r="Q1001" i="27"/>
  <c r="R1001" i="27"/>
  <c r="D1002" i="27"/>
  <c r="J1002" i="27"/>
  <c r="N1002" i="27" s="1"/>
  <c r="P1002" i="27"/>
  <c r="Q1002" i="27"/>
  <c r="R1002" i="27"/>
  <c r="D1003" i="27"/>
  <c r="H1003" i="27" s="1"/>
  <c r="J1003" i="27"/>
  <c r="N1003" i="27" s="1"/>
  <c r="P1003" i="27"/>
  <c r="Q1003" i="27"/>
  <c r="R1003" i="27"/>
  <c r="D1004" i="27"/>
  <c r="F1004" i="27" s="1"/>
  <c r="J1004" i="27"/>
  <c r="N1004" i="27" s="1"/>
  <c r="P1004" i="27"/>
  <c r="Q1004" i="27"/>
  <c r="R1004" i="27"/>
  <c r="D1005" i="27"/>
  <c r="H1005" i="27" s="1"/>
  <c r="J1005" i="27"/>
  <c r="P1005" i="27"/>
  <c r="Q1005" i="27"/>
  <c r="R1005" i="27"/>
  <c r="D1006" i="27"/>
  <c r="J1006" i="27"/>
  <c r="N1006" i="27" s="1"/>
  <c r="P1006" i="27"/>
  <c r="Q1006" i="27"/>
  <c r="R1006" i="27"/>
  <c r="D1007" i="27"/>
  <c r="H1007" i="27" s="1"/>
  <c r="J1007" i="27"/>
  <c r="L1007" i="27" s="1"/>
  <c r="P1007" i="27"/>
  <c r="Q1007" i="27"/>
  <c r="R1007" i="27"/>
  <c r="D1008" i="27"/>
  <c r="F1008" i="27" s="1"/>
  <c r="J1008" i="27"/>
  <c r="N1008" i="27" s="1"/>
  <c r="P1008" i="27"/>
  <c r="Q1008" i="27"/>
  <c r="R1008" i="27"/>
  <c r="D1009" i="27"/>
  <c r="H1009" i="27" s="1"/>
  <c r="J1009" i="27"/>
  <c r="P1009" i="27"/>
  <c r="Q1009" i="27"/>
  <c r="R1009" i="27"/>
  <c r="D1010" i="27"/>
  <c r="J1010" i="27"/>
  <c r="N1010" i="27" s="1"/>
  <c r="P1010" i="27"/>
  <c r="Q1010" i="27"/>
  <c r="R1010" i="27"/>
  <c r="D1011" i="27"/>
  <c r="H1011" i="27" s="1"/>
  <c r="J1011" i="27"/>
  <c r="N1011" i="27" s="1"/>
  <c r="P1011" i="27"/>
  <c r="Q1011" i="27"/>
  <c r="R1011" i="27"/>
  <c r="D1012" i="27"/>
  <c r="F1012" i="27" s="1"/>
  <c r="J1012" i="27"/>
  <c r="N1012" i="27" s="1"/>
  <c r="P1012" i="27"/>
  <c r="Q1012" i="27"/>
  <c r="R1012" i="27"/>
  <c r="D1013" i="27"/>
  <c r="H1013" i="27" s="1"/>
  <c r="J1013" i="27"/>
  <c r="P1013" i="27"/>
  <c r="Q1013" i="27"/>
  <c r="R1013" i="27"/>
  <c r="D1014" i="27"/>
  <c r="J1014" i="27"/>
  <c r="N1014" i="27" s="1"/>
  <c r="P1014" i="27"/>
  <c r="Q1014" i="27"/>
  <c r="R1014" i="27"/>
  <c r="D1015" i="27"/>
  <c r="H1015" i="27" s="1"/>
  <c r="J1015" i="27"/>
  <c r="L1015" i="27" s="1"/>
  <c r="P1015" i="27"/>
  <c r="Q1015" i="27"/>
  <c r="R1015" i="27"/>
  <c r="D1016" i="27"/>
  <c r="F1016" i="27" s="1"/>
  <c r="J1016" i="27"/>
  <c r="N1016" i="27" s="1"/>
  <c r="P1016" i="27"/>
  <c r="Q1016" i="27"/>
  <c r="R1016" i="27"/>
  <c r="D1017" i="27"/>
  <c r="H1017" i="27" s="1"/>
  <c r="J1017" i="27"/>
  <c r="P1017" i="27"/>
  <c r="Q1017" i="27"/>
  <c r="R1017" i="27"/>
  <c r="D1018" i="27"/>
  <c r="J1018" i="27"/>
  <c r="N1018" i="27" s="1"/>
  <c r="P1018" i="27"/>
  <c r="Q1018" i="27"/>
  <c r="R1018" i="27"/>
  <c r="D1019" i="27"/>
  <c r="H1019" i="27" s="1"/>
  <c r="J1019" i="27"/>
  <c r="P1019" i="27"/>
  <c r="Q1019" i="27"/>
  <c r="R1019" i="27"/>
  <c r="D1020" i="27"/>
  <c r="F1020" i="27" s="1"/>
  <c r="J1020" i="27"/>
  <c r="N1020" i="27" s="1"/>
  <c r="P1020" i="27"/>
  <c r="Q1020" i="27"/>
  <c r="R1020" i="27"/>
  <c r="D1021" i="27"/>
  <c r="H1021" i="27" s="1"/>
  <c r="J1021" i="27"/>
  <c r="P1021" i="27"/>
  <c r="Q1021" i="27"/>
  <c r="R1021" i="27"/>
  <c r="D1022" i="27"/>
  <c r="J1022" i="27"/>
  <c r="N1022" i="27" s="1"/>
  <c r="P1022" i="27"/>
  <c r="Q1022" i="27"/>
  <c r="R1022" i="27"/>
  <c r="D1023" i="27"/>
  <c r="H1023" i="27" s="1"/>
  <c r="J1023" i="27"/>
  <c r="L1023" i="27" s="1"/>
  <c r="P1023" i="27"/>
  <c r="Q1023" i="27"/>
  <c r="R1023" i="27"/>
  <c r="D1024" i="27"/>
  <c r="F1024" i="27" s="1"/>
  <c r="J1024" i="27"/>
  <c r="N1024" i="27" s="1"/>
  <c r="P1024" i="27"/>
  <c r="Q1024" i="27"/>
  <c r="R1024" i="27"/>
  <c r="D1025" i="27"/>
  <c r="H1025" i="27" s="1"/>
  <c r="J1025" i="27"/>
  <c r="P1025" i="27"/>
  <c r="Q1025" i="27"/>
  <c r="R1025" i="27"/>
  <c r="D1026" i="27"/>
  <c r="J1026" i="27"/>
  <c r="N1026" i="27" s="1"/>
  <c r="P1026" i="27"/>
  <c r="Q1026" i="27"/>
  <c r="R1026" i="27"/>
  <c r="D1027" i="27"/>
  <c r="H1027" i="27" s="1"/>
  <c r="J1027" i="27"/>
  <c r="N1027" i="27" s="1"/>
  <c r="P1027" i="27"/>
  <c r="Q1027" i="27"/>
  <c r="R1027" i="27"/>
  <c r="D1028" i="27"/>
  <c r="F1028" i="27" s="1"/>
  <c r="J1028" i="27"/>
  <c r="N1028" i="27" s="1"/>
  <c r="P1028" i="27"/>
  <c r="Q1028" i="27"/>
  <c r="R1028" i="27"/>
  <c r="D1029" i="27"/>
  <c r="H1029" i="27" s="1"/>
  <c r="J1029" i="27"/>
  <c r="P1029" i="27"/>
  <c r="Q1029" i="27"/>
  <c r="R1029" i="27"/>
  <c r="D1030" i="27"/>
  <c r="J1030" i="27"/>
  <c r="L1030" i="27" s="1"/>
  <c r="P1030" i="27"/>
  <c r="Q1030" i="27"/>
  <c r="R1030" i="27"/>
  <c r="D1031" i="27"/>
  <c r="J1031" i="27"/>
  <c r="P1031" i="27"/>
  <c r="Q1031" i="27"/>
  <c r="R1031" i="27"/>
  <c r="D1032" i="27"/>
  <c r="J1032" i="27"/>
  <c r="P1032" i="27"/>
  <c r="Q1032" i="27"/>
  <c r="R1032" i="27"/>
  <c r="D1033" i="27"/>
  <c r="J1033" i="27"/>
  <c r="P1033" i="27"/>
  <c r="Q1033" i="27"/>
  <c r="R1033" i="27"/>
  <c r="D1034" i="27"/>
  <c r="J1034" i="27"/>
  <c r="L1034" i="27" s="1"/>
  <c r="P1034" i="27"/>
  <c r="Q1034" i="27"/>
  <c r="R1034" i="27"/>
  <c r="D1035" i="27"/>
  <c r="J1035" i="27"/>
  <c r="P1035" i="27"/>
  <c r="Q1035" i="27"/>
  <c r="R1035" i="27"/>
  <c r="D1036" i="27"/>
  <c r="J1036" i="27"/>
  <c r="P1036" i="27"/>
  <c r="Q1036" i="27"/>
  <c r="R1036" i="27"/>
  <c r="D1037" i="27"/>
  <c r="J1037" i="27"/>
  <c r="P1037" i="27"/>
  <c r="Q1037" i="27"/>
  <c r="R1037" i="27"/>
  <c r="D1038" i="27"/>
  <c r="J1038" i="27"/>
  <c r="L1038" i="27" s="1"/>
  <c r="P1038" i="27"/>
  <c r="Q1038" i="27"/>
  <c r="R1038" i="27"/>
  <c r="D1039" i="27"/>
  <c r="J1039" i="27"/>
  <c r="P1039" i="27"/>
  <c r="Q1039" i="27"/>
  <c r="R1039" i="27"/>
  <c r="D1040" i="27"/>
  <c r="J1040" i="27"/>
  <c r="P1040" i="27"/>
  <c r="Q1040" i="27"/>
  <c r="R1040" i="27"/>
  <c r="D1041" i="27"/>
  <c r="J1041" i="27"/>
  <c r="P1041" i="27"/>
  <c r="Q1041" i="27"/>
  <c r="R1041" i="27"/>
  <c r="D1042" i="27"/>
  <c r="J1042" i="27"/>
  <c r="L1042" i="27" s="1"/>
  <c r="P1042" i="27"/>
  <c r="Q1042" i="27"/>
  <c r="R1042" i="27"/>
  <c r="D1043" i="27"/>
  <c r="J1043" i="27"/>
  <c r="P1043" i="27"/>
  <c r="Q1043" i="27"/>
  <c r="R1043" i="27"/>
  <c r="D1044" i="27"/>
  <c r="J1044" i="27"/>
  <c r="P1044" i="27"/>
  <c r="Q1044" i="27"/>
  <c r="R1044" i="27"/>
  <c r="D1045" i="27"/>
  <c r="J1045" i="27"/>
  <c r="P1045" i="27"/>
  <c r="Q1045" i="27"/>
  <c r="R1045" i="27"/>
  <c r="D1046" i="27"/>
  <c r="J1046" i="27"/>
  <c r="P1046" i="27"/>
  <c r="Q1046" i="27"/>
  <c r="R1046" i="27"/>
  <c r="D1047" i="27"/>
  <c r="J1047" i="27"/>
  <c r="P1047" i="27"/>
  <c r="Q1047" i="27"/>
  <c r="R1047" i="27"/>
  <c r="D1048" i="27"/>
  <c r="J1048" i="27"/>
  <c r="P1048" i="27"/>
  <c r="Q1048" i="27"/>
  <c r="R1048" i="27"/>
  <c r="D1049" i="27"/>
  <c r="J1049" i="27"/>
  <c r="P1049" i="27"/>
  <c r="Q1049" i="27"/>
  <c r="R1049" i="27"/>
  <c r="D1050" i="27"/>
  <c r="J1050" i="27"/>
  <c r="L1050" i="27" s="1"/>
  <c r="P1050" i="27"/>
  <c r="Q1050" i="27"/>
  <c r="R1050" i="27"/>
  <c r="D1051" i="27"/>
  <c r="J1051" i="27"/>
  <c r="P1051" i="27"/>
  <c r="Q1051" i="27"/>
  <c r="R1051" i="27"/>
  <c r="D1052" i="27"/>
  <c r="J1052" i="27"/>
  <c r="P1052" i="27"/>
  <c r="Q1052" i="27"/>
  <c r="R1052" i="27"/>
  <c r="D1053" i="27"/>
  <c r="J1053" i="27"/>
  <c r="P1053" i="27"/>
  <c r="Q1053" i="27"/>
  <c r="R1053" i="27"/>
  <c r="D1054" i="27"/>
  <c r="J1054" i="27"/>
  <c r="L1054" i="27" s="1"/>
  <c r="P1054" i="27"/>
  <c r="Q1054" i="27"/>
  <c r="R1054" i="27"/>
  <c r="D1055" i="27"/>
  <c r="J1055" i="27"/>
  <c r="P1055" i="27"/>
  <c r="Q1055" i="27"/>
  <c r="R1055" i="27"/>
  <c r="D1056" i="27"/>
  <c r="J1056" i="27"/>
  <c r="P1056" i="27"/>
  <c r="Q1056" i="27"/>
  <c r="R1056" i="27"/>
  <c r="D1057" i="27"/>
  <c r="J1057" i="27"/>
  <c r="P1057" i="27"/>
  <c r="Q1057" i="27"/>
  <c r="R1057" i="27"/>
  <c r="D1058" i="27"/>
  <c r="J1058" i="27"/>
  <c r="L1058" i="27" s="1"/>
  <c r="P1058" i="27"/>
  <c r="Q1058" i="27"/>
  <c r="R1058" i="27"/>
  <c r="D1059" i="27"/>
  <c r="J1059" i="27"/>
  <c r="P1059" i="27"/>
  <c r="Q1059" i="27"/>
  <c r="R1059" i="27"/>
  <c r="D1060" i="27"/>
  <c r="J1060" i="27"/>
  <c r="P1060" i="27"/>
  <c r="Q1060" i="27"/>
  <c r="R1060" i="27"/>
  <c r="D1061" i="27"/>
  <c r="J1061" i="27"/>
  <c r="P1061" i="27"/>
  <c r="Q1061" i="27"/>
  <c r="R1061" i="27"/>
  <c r="D1062" i="27"/>
  <c r="J1062" i="27"/>
  <c r="L1062" i="27" s="1"/>
  <c r="P1062" i="27"/>
  <c r="Q1062" i="27"/>
  <c r="R1062" i="27"/>
  <c r="D1063" i="27"/>
  <c r="J1063" i="27"/>
  <c r="P1063" i="27"/>
  <c r="Q1063" i="27"/>
  <c r="R1063" i="27"/>
  <c r="D1064" i="27"/>
  <c r="J1064" i="27"/>
  <c r="P1064" i="27"/>
  <c r="Q1064" i="27"/>
  <c r="R1064" i="27"/>
  <c r="D1065" i="27"/>
  <c r="J1065" i="27"/>
  <c r="P1065" i="27"/>
  <c r="Q1065" i="27"/>
  <c r="R1065" i="27"/>
  <c r="D1066" i="27"/>
  <c r="J1066" i="27"/>
  <c r="L1066" i="27" s="1"/>
  <c r="P1066" i="27"/>
  <c r="Q1066" i="27"/>
  <c r="R1066" i="27"/>
  <c r="D1067" i="27"/>
  <c r="J1067" i="27"/>
  <c r="P1067" i="27"/>
  <c r="Q1067" i="27"/>
  <c r="R1067" i="27"/>
  <c r="D1068" i="27"/>
  <c r="J1068" i="27"/>
  <c r="P1068" i="27"/>
  <c r="Q1068" i="27"/>
  <c r="R1068" i="27"/>
  <c r="D1069" i="27"/>
  <c r="J1069" i="27"/>
  <c r="P1069" i="27"/>
  <c r="Q1069" i="27"/>
  <c r="R1069" i="27"/>
  <c r="D1070" i="27"/>
  <c r="J1070" i="27"/>
  <c r="L1070" i="27" s="1"/>
  <c r="P1070" i="27"/>
  <c r="Q1070" i="27"/>
  <c r="R1070" i="27"/>
  <c r="D1071" i="27"/>
  <c r="J1071" i="27"/>
  <c r="P1071" i="27"/>
  <c r="Q1071" i="27"/>
  <c r="R1071" i="27"/>
  <c r="D1072" i="27"/>
  <c r="J1072" i="27"/>
  <c r="P1072" i="27"/>
  <c r="Q1072" i="27"/>
  <c r="R1072" i="27"/>
  <c r="D1073" i="27"/>
  <c r="J1073" i="27"/>
  <c r="P1073" i="27"/>
  <c r="Q1073" i="27"/>
  <c r="R1073" i="27"/>
  <c r="D1074" i="27"/>
  <c r="J1074" i="27"/>
  <c r="L1074" i="27" s="1"/>
  <c r="P1074" i="27"/>
  <c r="Q1074" i="27"/>
  <c r="R1074" i="27"/>
  <c r="D1075" i="27"/>
  <c r="J1075" i="27"/>
  <c r="P1075" i="27"/>
  <c r="Q1075" i="27"/>
  <c r="R1075" i="27"/>
  <c r="D1076" i="27"/>
  <c r="J1076" i="27"/>
  <c r="P1076" i="27"/>
  <c r="Q1076" i="27"/>
  <c r="R1076" i="27"/>
  <c r="D1077" i="27"/>
  <c r="J1077" i="27"/>
  <c r="P1077" i="27"/>
  <c r="Q1077" i="27"/>
  <c r="R1077" i="27"/>
  <c r="D1078" i="27"/>
  <c r="J1078" i="27"/>
  <c r="L1078" i="27" s="1"/>
  <c r="P1078" i="27"/>
  <c r="Q1078" i="27"/>
  <c r="R1078" i="27"/>
  <c r="D1079" i="27"/>
  <c r="J1079" i="27"/>
  <c r="P1079" i="27"/>
  <c r="Q1079" i="27"/>
  <c r="R1079" i="27"/>
  <c r="D1080" i="27"/>
  <c r="J1080" i="27"/>
  <c r="P1080" i="27"/>
  <c r="Q1080" i="27"/>
  <c r="R1080" i="27"/>
  <c r="D1081" i="27"/>
  <c r="J1081" i="27"/>
  <c r="P1081" i="27"/>
  <c r="Q1081" i="27"/>
  <c r="R1081" i="27"/>
  <c r="D1082" i="27"/>
  <c r="J1082" i="27"/>
  <c r="L1082" i="27" s="1"/>
  <c r="P1082" i="27"/>
  <c r="Q1082" i="27"/>
  <c r="R1082" i="27"/>
  <c r="D1083" i="27"/>
  <c r="J1083" i="27"/>
  <c r="P1083" i="27"/>
  <c r="Q1083" i="27"/>
  <c r="R1083" i="27"/>
  <c r="D1084" i="27"/>
  <c r="J1084" i="27"/>
  <c r="P1084" i="27"/>
  <c r="Q1084" i="27"/>
  <c r="R1084" i="27"/>
  <c r="D1085" i="27"/>
  <c r="J1085" i="27"/>
  <c r="P1085" i="27"/>
  <c r="Q1085" i="27"/>
  <c r="R1085" i="27"/>
  <c r="D1086" i="27"/>
  <c r="J1086" i="27"/>
  <c r="L1086" i="27" s="1"/>
  <c r="P1086" i="27"/>
  <c r="Q1086" i="27"/>
  <c r="R1086" i="27"/>
  <c r="D1087" i="27"/>
  <c r="J1087" i="27"/>
  <c r="P1087" i="27"/>
  <c r="Q1087" i="27"/>
  <c r="R1087" i="27"/>
  <c r="D1088" i="27"/>
  <c r="J1088" i="27"/>
  <c r="P1088" i="27"/>
  <c r="Q1088" i="27"/>
  <c r="R1088" i="27"/>
  <c r="D1089" i="27"/>
  <c r="J1089" i="27"/>
  <c r="P1089" i="27"/>
  <c r="Q1089" i="27"/>
  <c r="R1089" i="27"/>
  <c r="D1090" i="27"/>
  <c r="J1090" i="27"/>
  <c r="L1090" i="27" s="1"/>
  <c r="P1090" i="27"/>
  <c r="Q1090" i="27"/>
  <c r="R1090" i="27"/>
  <c r="D1091" i="27"/>
  <c r="J1091" i="27"/>
  <c r="P1091" i="27"/>
  <c r="Q1091" i="27"/>
  <c r="R1091" i="27"/>
  <c r="D1092" i="27"/>
  <c r="J1092" i="27"/>
  <c r="P1092" i="27"/>
  <c r="Q1092" i="27"/>
  <c r="R1092" i="27"/>
  <c r="D1093" i="27"/>
  <c r="J1093" i="27"/>
  <c r="P1093" i="27"/>
  <c r="Q1093" i="27"/>
  <c r="R1093" i="27"/>
  <c r="D1094" i="27"/>
  <c r="J1094" i="27"/>
  <c r="L1094" i="27" s="1"/>
  <c r="P1094" i="27"/>
  <c r="Q1094" i="27"/>
  <c r="R1094" i="27"/>
  <c r="D1095" i="27"/>
  <c r="J1095" i="27"/>
  <c r="P1095" i="27"/>
  <c r="Q1095" i="27"/>
  <c r="R1095" i="27"/>
  <c r="D1096" i="27"/>
  <c r="J1096" i="27"/>
  <c r="P1096" i="27"/>
  <c r="Q1096" i="27"/>
  <c r="R1096" i="27"/>
  <c r="D1097" i="27"/>
  <c r="J1097" i="27"/>
  <c r="P1097" i="27"/>
  <c r="Q1097" i="27"/>
  <c r="R1097" i="27"/>
  <c r="D1098" i="27"/>
  <c r="J1098" i="27"/>
  <c r="L1098" i="27" s="1"/>
  <c r="P1098" i="27"/>
  <c r="Q1098" i="27"/>
  <c r="R1098" i="27"/>
  <c r="D1099" i="27"/>
  <c r="J1099" i="27"/>
  <c r="P1099" i="27"/>
  <c r="Q1099" i="27"/>
  <c r="R1099" i="27"/>
  <c r="D1100" i="27"/>
  <c r="J1100" i="27"/>
  <c r="P1100" i="27"/>
  <c r="Q1100" i="27"/>
  <c r="R1100" i="27"/>
  <c r="D1101" i="27"/>
  <c r="J1101" i="27"/>
  <c r="P1101" i="27"/>
  <c r="Q1101" i="27"/>
  <c r="R1101" i="27"/>
  <c r="D1102" i="27"/>
  <c r="J1102" i="27"/>
  <c r="L1102" i="27" s="1"/>
  <c r="P1102" i="27"/>
  <c r="Q1102" i="27"/>
  <c r="R1102" i="27"/>
  <c r="D1103" i="27"/>
  <c r="J1103" i="27"/>
  <c r="P1103" i="27"/>
  <c r="Q1103" i="27"/>
  <c r="R1103" i="27"/>
  <c r="D1104" i="27"/>
  <c r="J1104" i="27"/>
  <c r="P1104" i="27"/>
  <c r="Q1104" i="27"/>
  <c r="R1104" i="27"/>
  <c r="D1105" i="27"/>
  <c r="J1105" i="27"/>
  <c r="P1105" i="27"/>
  <c r="Q1105" i="27"/>
  <c r="R1105" i="27"/>
  <c r="D1106" i="27"/>
  <c r="J1106" i="27"/>
  <c r="L1106" i="27" s="1"/>
  <c r="P1106" i="27"/>
  <c r="Q1106" i="27"/>
  <c r="R1106" i="27"/>
  <c r="D1107" i="27"/>
  <c r="J1107" i="27"/>
  <c r="P1107" i="27"/>
  <c r="Q1107" i="27"/>
  <c r="R1107" i="27"/>
  <c r="D1108" i="27"/>
  <c r="J1108" i="27"/>
  <c r="P1108" i="27"/>
  <c r="Q1108" i="27"/>
  <c r="R1108" i="27"/>
  <c r="D1109" i="27"/>
  <c r="J1109" i="27"/>
  <c r="P1109" i="27"/>
  <c r="Q1109" i="27"/>
  <c r="R1109" i="27"/>
  <c r="D1110" i="27"/>
  <c r="J1110" i="27"/>
  <c r="P1110" i="27"/>
  <c r="Q1110" i="27"/>
  <c r="R1110" i="27"/>
  <c r="D1111" i="27"/>
  <c r="J1111" i="27"/>
  <c r="P1111" i="27"/>
  <c r="Q1111" i="27"/>
  <c r="R1111" i="27"/>
  <c r="D1112" i="27"/>
  <c r="J1112" i="27"/>
  <c r="P1112" i="27"/>
  <c r="Q1112" i="27"/>
  <c r="R1112" i="27"/>
  <c r="D1113" i="27"/>
  <c r="J1113" i="27"/>
  <c r="P1113" i="27"/>
  <c r="Q1113" i="27"/>
  <c r="R1113" i="27"/>
  <c r="D1114" i="27"/>
  <c r="J1114" i="27"/>
  <c r="L1114" i="27" s="1"/>
  <c r="P1114" i="27"/>
  <c r="Q1114" i="27"/>
  <c r="R1114" i="27"/>
  <c r="D1115" i="27"/>
  <c r="J1115" i="27"/>
  <c r="P1115" i="27"/>
  <c r="Q1115" i="27"/>
  <c r="R1115" i="27"/>
  <c r="D1116" i="27"/>
  <c r="J1116" i="27"/>
  <c r="P1116" i="27"/>
  <c r="Q1116" i="27"/>
  <c r="R1116" i="27"/>
  <c r="D1117" i="27"/>
  <c r="J1117" i="27"/>
  <c r="P1117" i="27"/>
  <c r="Q1117" i="27"/>
  <c r="R1117" i="27"/>
  <c r="D1118" i="27"/>
  <c r="J1118" i="27"/>
  <c r="L1118" i="27" s="1"/>
  <c r="P1118" i="27"/>
  <c r="Q1118" i="27"/>
  <c r="R1118" i="27"/>
  <c r="D1119" i="27"/>
  <c r="J1119" i="27"/>
  <c r="P1119" i="27"/>
  <c r="Q1119" i="27"/>
  <c r="R1119" i="27"/>
  <c r="D1120" i="27"/>
  <c r="J1120" i="27"/>
  <c r="P1120" i="27"/>
  <c r="Q1120" i="27"/>
  <c r="R1120" i="27"/>
  <c r="D1121" i="27"/>
  <c r="J1121" i="27"/>
  <c r="P1121" i="27"/>
  <c r="Q1121" i="27"/>
  <c r="R1121" i="27"/>
  <c r="D1122" i="27"/>
  <c r="J1122" i="27"/>
  <c r="L1122" i="27" s="1"/>
  <c r="P1122" i="27"/>
  <c r="Q1122" i="27"/>
  <c r="R1122" i="27"/>
  <c r="D1123" i="27"/>
  <c r="J1123" i="27"/>
  <c r="P1123" i="27"/>
  <c r="Q1123" i="27"/>
  <c r="R1123" i="27"/>
  <c r="D1124" i="27"/>
  <c r="J1124" i="27"/>
  <c r="P1124" i="27"/>
  <c r="Q1124" i="27"/>
  <c r="R1124" i="27"/>
  <c r="D1125" i="27"/>
  <c r="J1125" i="27"/>
  <c r="P1125" i="27"/>
  <c r="Q1125" i="27"/>
  <c r="R1125" i="27"/>
  <c r="D1126" i="27"/>
  <c r="J1126" i="27"/>
  <c r="L1126" i="27" s="1"/>
  <c r="P1126" i="27"/>
  <c r="Q1126" i="27"/>
  <c r="R1126" i="27"/>
  <c r="D1127" i="27"/>
  <c r="J1127" i="27"/>
  <c r="P1127" i="27"/>
  <c r="Q1127" i="27"/>
  <c r="R1127" i="27"/>
  <c r="D1128" i="27"/>
  <c r="F1128" i="27" s="1"/>
  <c r="J1128" i="27"/>
  <c r="L1128" i="27" s="1"/>
  <c r="P1128" i="27"/>
  <c r="Q1128" i="27"/>
  <c r="R1128" i="27"/>
  <c r="D1129" i="27"/>
  <c r="J1129" i="27"/>
  <c r="L1129" i="27" s="1"/>
  <c r="P1129" i="27"/>
  <c r="Q1129" i="27"/>
  <c r="R1129" i="27"/>
  <c r="D1130" i="27"/>
  <c r="J1130" i="27"/>
  <c r="L1130" i="27" s="1"/>
  <c r="P1130" i="27"/>
  <c r="Q1130" i="27"/>
  <c r="R1130" i="27"/>
  <c r="D1131" i="27"/>
  <c r="J1131" i="27"/>
  <c r="P1131" i="27"/>
  <c r="Q1131" i="27"/>
  <c r="R1131" i="27"/>
  <c r="D1132" i="27"/>
  <c r="F1132" i="27" s="1"/>
  <c r="J1132" i="27"/>
  <c r="L1132" i="27" s="1"/>
  <c r="P1132" i="27"/>
  <c r="Q1132" i="27"/>
  <c r="R1132" i="27"/>
  <c r="D1133" i="27"/>
  <c r="J1133" i="27"/>
  <c r="L1133" i="27" s="1"/>
  <c r="P1133" i="27"/>
  <c r="Q1133" i="27"/>
  <c r="R1133" i="27"/>
  <c r="D1134" i="27"/>
  <c r="J1134" i="27"/>
  <c r="L1134" i="27" s="1"/>
  <c r="P1134" i="27"/>
  <c r="Q1134" i="27"/>
  <c r="R1134" i="27"/>
  <c r="D1135" i="27"/>
  <c r="J1135" i="27"/>
  <c r="P1135" i="27"/>
  <c r="Q1135" i="27"/>
  <c r="R1135" i="27"/>
  <c r="D1136" i="27"/>
  <c r="F1136" i="27" s="1"/>
  <c r="J1136" i="27"/>
  <c r="L1136" i="27" s="1"/>
  <c r="P1136" i="27"/>
  <c r="Q1136" i="27"/>
  <c r="R1136" i="27"/>
  <c r="D1137" i="27"/>
  <c r="J1137" i="27"/>
  <c r="L1137" i="27" s="1"/>
  <c r="P1137" i="27"/>
  <c r="Q1137" i="27"/>
  <c r="R1137" i="27"/>
  <c r="D1138" i="27"/>
  <c r="J1138" i="27"/>
  <c r="L1138" i="27" s="1"/>
  <c r="P1138" i="27"/>
  <c r="Q1138" i="27"/>
  <c r="R1138" i="27"/>
  <c r="D1139" i="27"/>
  <c r="J1139" i="27"/>
  <c r="P1139" i="27"/>
  <c r="Q1139" i="27"/>
  <c r="R1139" i="27"/>
  <c r="D1140" i="27"/>
  <c r="F1140" i="27" s="1"/>
  <c r="J1140" i="27"/>
  <c r="L1140" i="27" s="1"/>
  <c r="P1140" i="27"/>
  <c r="Q1140" i="27"/>
  <c r="R1140" i="27"/>
  <c r="D1141" i="27"/>
  <c r="J1141" i="27"/>
  <c r="L1141" i="27" s="1"/>
  <c r="P1141" i="27"/>
  <c r="Q1141" i="27"/>
  <c r="R1141" i="27"/>
  <c r="D1142" i="27"/>
  <c r="J1142" i="27"/>
  <c r="L1142" i="27" s="1"/>
  <c r="P1142" i="27"/>
  <c r="Q1142" i="27"/>
  <c r="R1142" i="27"/>
  <c r="D1143" i="27"/>
  <c r="J1143" i="27"/>
  <c r="P1143" i="27"/>
  <c r="Q1143" i="27"/>
  <c r="R1143" i="27"/>
  <c r="D1144" i="27"/>
  <c r="F1144" i="27" s="1"/>
  <c r="J1144" i="27"/>
  <c r="L1144" i="27" s="1"/>
  <c r="P1144" i="27"/>
  <c r="Q1144" i="27"/>
  <c r="R1144" i="27"/>
  <c r="D1145" i="27"/>
  <c r="J1145" i="27"/>
  <c r="L1145" i="27" s="1"/>
  <c r="P1145" i="27"/>
  <c r="Q1145" i="27"/>
  <c r="R1145" i="27"/>
  <c r="D1146" i="27"/>
  <c r="J1146" i="27"/>
  <c r="L1146" i="27" s="1"/>
  <c r="P1146" i="27"/>
  <c r="Q1146" i="27"/>
  <c r="R1146" i="27"/>
  <c r="D1147" i="27"/>
  <c r="J1147" i="27"/>
  <c r="P1147" i="27"/>
  <c r="Q1147" i="27"/>
  <c r="R1147" i="27"/>
  <c r="D1148" i="27"/>
  <c r="F1148" i="27" s="1"/>
  <c r="J1148" i="27"/>
  <c r="L1148" i="27" s="1"/>
  <c r="P1148" i="27"/>
  <c r="Q1148" i="27"/>
  <c r="R1148" i="27"/>
  <c r="D1149" i="27"/>
  <c r="J1149" i="27"/>
  <c r="L1149" i="27" s="1"/>
  <c r="P1149" i="27"/>
  <c r="Q1149" i="27"/>
  <c r="R1149" i="27"/>
  <c r="D1150" i="27"/>
  <c r="J1150" i="27"/>
  <c r="L1150" i="27" s="1"/>
  <c r="P1150" i="27"/>
  <c r="Q1150" i="27"/>
  <c r="R1150" i="27"/>
  <c r="D1151" i="27"/>
  <c r="J1151" i="27"/>
  <c r="P1151" i="27"/>
  <c r="Q1151" i="27"/>
  <c r="R1151" i="27"/>
  <c r="D1152" i="27"/>
  <c r="F1152" i="27" s="1"/>
  <c r="J1152" i="27"/>
  <c r="L1152" i="27" s="1"/>
  <c r="P1152" i="27"/>
  <c r="Q1152" i="27"/>
  <c r="R1152" i="27"/>
  <c r="D1153" i="27"/>
  <c r="J1153" i="27"/>
  <c r="L1153" i="27" s="1"/>
  <c r="P1153" i="27"/>
  <c r="Q1153" i="27"/>
  <c r="R1153" i="27"/>
  <c r="D1154" i="27"/>
  <c r="J1154" i="27"/>
  <c r="L1154" i="27" s="1"/>
  <c r="P1154" i="27"/>
  <c r="Q1154" i="27"/>
  <c r="R1154" i="27"/>
  <c r="D1155" i="27"/>
  <c r="J1155" i="27"/>
  <c r="P1155" i="27"/>
  <c r="Q1155" i="27"/>
  <c r="R1155" i="27"/>
  <c r="D1156" i="27"/>
  <c r="F1156" i="27" s="1"/>
  <c r="J1156" i="27"/>
  <c r="L1156" i="27" s="1"/>
  <c r="P1156" i="27"/>
  <c r="Q1156" i="27"/>
  <c r="R1156" i="27"/>
  <c r="D1157" i="27"/>
  <c r="J1157" i="27"/>
  <c r="L1157" i="27" s="1"/>
  <c r="P1157" i="27"/>
  <c r="Q1157" i="27"/>
  <c r="R1157" i="27"/>
  <c r="D1158" i="27"/>
  <c r="J1158" i="27"/>
  <c r="L1158" i="27" s="1"/>
  <c r="P1158" i="27"/>
  <c r="Q1158" i="27"/>
  <c r="R1158" i="27"/>
  <c r="D1159" i="27"/>
  <c r="J1159" i="27"/>
  <c r="P1159" i="27"/>
  <c r="Q1159" i="27"/>
  <c r="R1159" i="27"/>
  <c r="D1160" i="27"/>
  <c r="H1160" i="27" s="1"/>
  <c r="J1160" i="27"/>
  <c r="P1160" i="27"/>
  <c r="Q1160" i="27"/>
  <c r="R1160" i="27"/>
  <c r="D1161" i="27"/>
  <c r="H1161" i="27" s="1"/>
  <c r="J1161" i="27"/>
  <c r="L1161" i="27" s="1"/>
  <c r="P1161" i="27"/>
  <c r="Q1161" i="27"/>
  <c r="R1161" i="27"/>
  <c r="D1162" i="27"/>
  <c r="J1162" i="27"/>
  <c r="P1162" i="27"/>
  <c r="Q1162" i="27"/>
  <c r="R1162" i="27"/>
  <c r="D1163" i="27"/>
  <c r="H1163" i="27" s="1"/>
  <c r="J1163" i="27"/>
  <c r="N1163" i="27" s="1"/>
  <c r="P1163" i="27"/>
  <c r="Q1163" i="27"/>
  <c r="R1163" i="27"/>
  <c r="D1164" i="27"/>
  <c r="J1164" i="27"/>
  <c r="P1164" i="27"/>
  <c r="Q1164" i="27"/>
  <c r="R1164" i="27"/>
  <c r="D1165" i="27"/>
  <c r="H1165" i="27" s="1"/>
  <c r="J1165" i="27"/>
  <c r="P1165" i="27"/>
  <c r="Q1165" i="27"/>
  <c r="R1165" i="27"/>
  <c r="D1166" i="27"/>
  <c r="F1166" i="27" s="1"/>
  <c r="J1166" i="27"/>
  <c r="P1166" i="27"/>
  <c r="Q1166" i="27"/>
  <c r="R1166" i="27"/>
  <c r="D1167" i="27"/>
  <c r="H1167" i="27" s="1"/>
  <c r="J1167" i="27"/>
  <c r="L1167" i="27" s="1"/>
  <c r="P1167" i="27"/>
  <c r="Q1167" i="27"/>
  <c r="R1167" i="27"/>
  <c r="D1168" i="27"/>
  <c r="H1168" i="27" s="1"/>
  <c r="J1168" i="27"/>
  <c r="P1168" i="27"/>
  <c r="Q1168" i="27"/>
  <c r="R1168" i="27"/>
  <c r="D1169" i="27"/>
  <c r="H1169" i="27" s="1"/>
  <c r="J1169" i="27"/>
  <c r="L1169" i="27" s="1"/>
  <c r="P1169" i="27"/>
  <c r="Q1169" i="27"/>
  <c r="R1169" i="27"/>
  <c r="D1170" i="27"/>
  <c r="J1170" i="27"/>
  <c r="P1170" i="27"/>
  <c r="Q1170" i="27"/>
  <c r="R1170" i="27"/>
  <c r="D1171" i="27"/>
  <c r="H1171" i="27" s="1"/>
  <c r="J1171" i="27"/>
  <c r="N1171" i="27" s="1"/>
  <c r="P1171" i="27"/>
  <c r="Q1171" i="27"/>
  <c r="R1171" i="27"/>
  <c r="D1172" i="27"/>
  <c r="F1172" i="27" s="1"/>
  <c r="J1172" i="27"/>
  <c r="P1172" i="27"/>
  <c r="Q1172" i="27"/>
  <c r="R1172" i="27"/>
  <c r="D1173" i="27"/>
  <c r="H1173" i="27" s="1"/>
  <c r="J1173" i="27"/>
  <c r="P1173" i="27"/>
  <c r="Q1173" i="27"/>
  <c r="R1173" i="27"/>
  <c r="D1174" i="27"/>
  <c r="F1174" i="27" s="1"/>
  <c r="J1174" i="27"/>
  <c r="N1174" i="27" s="1"/>
  <c r="P1174" i="27"/>
  <c r="Q1174" i="27"/>
  <c r="R1174" i="27"/>
  <c r="D1175" i="27"/>
  <c r="H1175" i="27" s="1"/>
  <c r="J1175" i="27"/>
  <c r="L1175" i="27" s="1"/>
  <c r="P1175" i="27"/>
  <c r="Q1175" i="27"/>
  <c r="R1175" i="27"/>
  <c r="D1176" i="27"/>
  <c r="J1176" i="27"/>
  <c r="N1176" i="27" s="1"/>
  <c r="P1176" i="27"/>
  <c r="Q1176" i="27"/>
  <c r="R1176" i="27"/>
  <c r="D1177" i="27"/>
  <c r="H1177" i="27" s="1"/>
  <c r="J1177" i="27"/>
  <c r="P1177" i="27"/>
  <c r="Q1177" i="27"/>
  <c r="R1177" i="27"/>
  <c r="D1178" i="27"/>
  <c r="F1178" i="27" s="1"/>
  <c r="J1178" i="27"/>
  <c r="N1178" i="27" s="1"/>
  <c r="P1178" i="27"/>
  <c r="Q1178" i="27"/>
  <c r="R1178" i="27"/>
  <c r="D1179" i="27"/>
  <c r="H1179" i="27" s="1"/>
  <c r="J1179" i="27"/>
  <c r="L1179" i="27" s="1"/>
  <c r="P1179" i="27"/>
  <c r="Q1179" i="27"/>
  <c r="R1179" i="27"/>
  <c r="D1180" i="27"/>
  <c r="J1180" i="27"/>
  <c r="N1180" i="27" s="1"/>
  <c r="P1180" i="27"/>
  <c r="Q1180" i="27"/>
  <c r="R1180" i="27"/>
  <c r="D1181" i="27"/>
  <c r="H1181" i="27" s="1"/>
  <c r="J1181" i="27"/>
  <c r="P1181" i="27"/>
  <c r="Q1181" i="27"/>
  <c r="R1181" i="27"/>
  <c r="D1182" i="27"/>
  <c r="F1182" i="27" s="1"/>
  <c r="J1182" i="27"/>
  <c r="N1182" i="27" s="1"/>
  <c r="P1182" i="27"/>
  <c r="Q1182" i="27"/>
  <c r="R1182" i="27"/>
  <c r="D1183" i="27"/>
  <c r="H1183" i="27" s="1"/>
  <c r="J1183" i="27"/>
  <c r="L1183" i="27" s="1"/>
  <c r="P1183" i="27"/>
  <c r="Q1183" i="27"/>
  <c r="R1183" i="27"/>
  <c r="D1184" i="27"/>
  <c r="J1184" i="27"/>
  <c r="N1184" i="27" s="1"/>
  <c r="P1184" i="27"/>
  <c r="Q1184" i="27"/>
  <c r="R1184" i="27"/>
  <c r="D1185" i="27"/>
  <c r="H1185" i="27" s="1"/>
  <c r="J1185" i="27"/>
  <c r="P1185" i="27"/>
  <c r="Q1185" i="27"/>
  <c r="R1185" i="27"/>
  <c r="D1186" i="27"/>
  <c r="F1186" i="27" s="1"/>
  <c r="J1186" i="27"/>
  <c r="N1186" i="27" s="1"/>
  <c r="P1186" i="27"/>
  <c r="Q1186" i="27"/>
  <c r="R1186" i="27"/>
  <c r="D1187" i="27"/>
  <c r="H1187" i="27" s="1"/>
  <c r="J1187" i="27"/>
  <c r="L1187" i="27" s="1"/>
  <c r="P1187" i="27"/>
  <c r="Q1187" i="27"/>
  <c r="R1187" i="27"/>
  <c r="D1188" i="27"/>
  <c r="J1188" i="27"/>
  <c r="N1188" i="27" s="1"/>
  <c r="P1188" i="27"/>
  <c r="Q1188" i="27"/>
  <c r="R1188" i="27"/>
  <c r="D1189" i="27"/>
  <c r="H1189" i="27" s="1"/>
  <c r="J1189" i="27"/>
  <c r="P1189" i="27"/>
  <c r="Q1189" i="27"/>
  <c r="R1189" i="27"/>
  <c r="D1190" i="27"/>
  <c r="F1190" i="27" s="1"/>
  <c r="J1190" i="27"/>
  <c r="N1190" i="27" s="1"/>
  <c r="P1190" i="27"/>
  <c r="Q1190" i="27"/>
  <c r="R1190" i="27"/>
  <c r="D1191" i="27"/>
  <c r="H1191" i="27" s="1"/>
  <c r="J1191" i="27"/>
  <c r="L1191" i="27" s="1"/>
  <c r="P1191" i="27"/>
  <c r="Q1191" i="27"/>
  <c r="R1191" i="27"/>
  <c r="D1192" i="27"/>
  <c r="J1192" i="27"/>
  <c r="N1192" i="27" s="1"/>
  <c r="P1192" i="27"/>
  <c r="Q1192" i="27"/>
  <c r="R1192" i="27"/>
  <c r="D1193" i="27"/>
  <c r="H1193" i="27" s="1"/>
  <c r="J1193" i="27"/>
  <c r="P1193" i="27"/>
  <c r="Q1193" i="27"/>
  <c r="R1193" i="27"/>
  <c r="D1194" i="27"/>
  <c r="F1194" i="27" s="1"/>
  <c r="J1194" i="27"/>
  <c r="N1194" i="27" s="1"/>
  <c r="P1194" i="27"/>
  <c r="Q1194" i="27"/>
  <c r="R1194" i="27"/>
  <c r="D1195" i="27"/>
  <c r="H1195" i="27" s="1"/>
  <c r="J1195" i="27"/>
  <c r="L1195" i="27" s="1"/>
  <c r="P1195" i="27"/>
  <c r="Q1195" i="27"/>
  <c r="R1195" i="27"/>
  <c r="D1196" i="27"/>
  <c r="J1196" i="27"/>
  <c r="N1196" i="27" s="1"/>
  <c r="P1196" i="27"/>
  <c r="Q1196" i="27"/>
  <c r="R1196" i="27"/>
  <c r="D1197" i="27"/>
  <c r="H1197" i="27" s="1"/>
  <c r="J1197" i="27"/>
  <c r="P1197" i="27"/>
  <c r="Q1197" i="27"/>
  <c r="R1197" i="27"/>
  <c r="D1198" i="27"/>
  <c r="F1198" i="27" s="1"/>
  <c r="J1198" i="27"/>
  <c r="N1198" i="27" s="1"/>
  <c r="P1198" i="27"/>
  <c r="Q1198" i="27"/>
  <c r="R1198" i="27"/>
  <c r="D1199" i="27"/>
  <c r="H1199" i="27" s="1"/>
  <c r="J1199" i="27"/>
  <c r="L1199" i="27" s="1"/>
  <c r="P1199" i="27"/>
  <c r="Q1199" i="27"/>
  <c r="R1199" i="27"/>
  <c r="D1200" i="27"/>
  <c r="J1200" i="27"/>
  <c r="N1200" i="27" s="1"/>
  <c r="P1200" i="27"/>
  <c r="Q1200" i="27"/>
  <c r="R1200" i="27"/>
  <c r="D1201" i="27"/>
  <c r="H1201" i="27" s="1"/>
  <c r="J1201" i="27"/>
  <c r="P1201" i="27"/>
  <c r="Q1201" i="27"/>
  <c r="R1201" i="27"/>
  <c r="D1202" i="27"/>
  <c r="F1202" i="27" s="1"/>
  <c r="J1202" i="27"/>
  <c r="N1202" i="27" s="1"/>
  <c r="P1202" i="27"/>
  <c r="Q1202" i="27"/>
  <c r="R1202" i="27"/>
  <c r="D1203" i="27"/>
  <c r="H1203" i="27" s="1"/>
  <c r="J1203" i="27"/>
  <c r="L1203" i="27" s="1"/>
  <c r="P1203" i="27"/>
  <c r="Q1203" i="27"/>
  <c r="R1203" i="27"/>
  <c r="D1204" i="27"/>
  <c r="J1204" i="27"/>
  <c r="N1204" i="27" s="1"/>
  <c r="P1204" i="27"/>
  <c r="Q1204" i="27"/>
  <c r="R1204" i="27"/>
  <c r="D1205" i="27"/>
  <c r="H1205" i="27" s="1"/>
  <c r="J1205" i="27"/>
  <c r="P1205" i="27"/>
  <c r="Q1205" i="27"/>
  <c r="R1205" i="27"/>
  <c r="D1206" i="27"/>
  <c r="F1206" i="27" s="1"/>
  <c r="J1206" i="27"/>
  <c r="N1206" i="27" s="1"/>
  <c r="P1206" i="27"/>
  <c r="Q1206" i="27"/>
  <c r="R1206" i="27"/>
  <c r="D1207" i="27"/>
  <c r="H1207" i="27" s="1"/>
  <c r="J1207" i="27"/>
  <c r="L1207" i="27" s="1"/>
  <c r="P1207" i="27"/>
  <c r="Q1207" i="27"/>
  <c r="R1207" i="27"/>
  <c r="D1208" i="27"/>
  <c r="J1208" i="27"/>
  <c r="N1208" i="27" s="1"/>
  <c r="P1208" i="27"/>
  <c r="Q1208" i="27"/>
  <c r="R1208" i="27"/>
  <c r="D1209" i="27"/>
  <c r="H1209" i="27" s="1"/>
  <c r="J1209" i="27"/>
  <c r="P1209" i="27"/>
  <c r="Q1209" i="27"/>
  <c r="R1209" i="27"/>
  <c r="D1210" i="27"/>
  <c r="F1210" i="27" s="1"/>
  <c r="J1210" i="27"/>
  <c r="N1210" i="27" s="1"/>
  <c r="P1210" i="27"/>
  <c r="Q1210" i="27"/>
  <c r="R1210" i="27"/>
  <c r="D1211" i="27"/>
  <c r="H1211" i="27" s="1"/>
  <c r="J1211" i="27"/>
  <c r="L1211" i="27" s="1"/>
  <c r="P1211" i="27"/>
  <c r="Q1211" i="27"/>
  <c r="R1211" i="27"/>
  <c r="D1212" i="27"/>
  <c r="J1212" i="27"/>
  <c r="N1212" i="27" s="1"/>
  <c r="P1212" i="27"/>
  <c r="Q1212" i="27"/>
  <c r="R1212" i="27"/>
  <c r="D1213" i="27"/>
  <c r="H1213" i="27" s="1"/>
  <c r="J1213" i="27"/>
  <c r="P1213" i="27"/>
  <c r="Q1213" i="27"/>
  <c r="R1213" i="27"/>
  <c r="D1214" i="27"/>
  <c r="F1214" i="27" s="1"/>
  <c r="J1214" i="27"/>
  <c r="N1214" i="27" s="1"/>
  <c r="P1214" i="27"/>
  <c r="Q1214" i="27"/>
  <c r="R1214" i="27"/>
  <c r="D1215" i="27"/>
  <c r="H1215" i="27" s="1"/>
  <c r="J1215" i="27"/>
  <c r="L1215" i="27" s="1"/>
  <c r="P1215" i="27"/>
  <c r="Q1215" i="27"/>
  <c r="R1215" i="27"/>
  <c r="D1216" i="27"/>
  <c r="J1216" i="27"/>
  <c r="N1216" i="27" s="1"/>
  <c r="P1216" i="27"/>
  <c r="Q1216" i="27"/>
  <c r="R1216" i="27"/>
  <c r="D1217" i="27"/>
  <c r="H1217" i="27" s="1"/>
  <c r="J1217" i="27"/>
  <c r="P1217" i="27"/>
  <c r="Q1217" i="27"/>
  <c r="R1217" i="27"/>
  <c r="D1218" i="27"/>
  <c r="F1218" i="27" s="1"/>
  <c r="J1218" i="27"/>
  <c r="N1218" i="27" s="1"/>
  <c r="P1218" i="27"/>
  <c r="Q1218" i="27"/>
  <c r="R1218" i="27"/>
  <c r="D1219" i="27"/>
  <c r="H1219" i="27" s="1"/>
  <c r="J1219" i="27"/>
  <c r="L1219" i="27" s="1"/>
  <c r="P1219" i="27"/>
  <c r="Q1219" i="27"/>
  <c r="R1219" i="27"/>
  <c r="D1220" i="27"/>
  <c r="J1220" i="27"/>
  <c r="N1220" i="27" s="1"/>
  <c r="P1220" i="27"/>
  <c r="Q1220" i="27"/>
  <c r="R1220" i="27"/>
  <c r="D1221" i="27"/>
  <c r="H1221" i="27" s="1"/>
  <c r="J1221" i="27"/>
  <c r="P1221" i="27"/>
  <c r="Q1221" i="27"/>
  <c r="R1221" i="27"/>
  <c r="D1222" i="27"/>
  <c r="F1222" i="27" s="1"/>
  <c r="J1222" i="27"/>
  <c r="N1222" i="27" s="1"/>
  <c r="P1222" i="27"/>
  <c r="Q1222" i="27"/>
  <c r="R1222" i="27"/>
  <c r="D1223" i="27"/>
  <c r="H1223" i="27" s="1"/>
  <c r="J1223" i="27"/>
  <c r="L1223" i="27" s="1"/>
  <c r="P1223" i="27"/>
  <c r="Q1223" i="27"/>
  <c r="R1223" i="27"/>
  <c r="D1224" i="27"/>
  <c r="J1224" i="27"/>
  <c r="N1224" i="27" s="1"/>
  <c r="P1224" i="27"/>
  <c r="Q1224" i="27"/>
  <c r="R1224" i="27"/>
  <c r="D1225" i="27"/>
  <c r="H1225" i="27" s="1"/>
  <c r="J1225" i="27"/>
  <c r="P1225" i="27"/>
  <c r="Q1225" i="27"/>
  <c r="R1225" i="27"/>
  <c r="D1226" i="27"/>
  <c r="F1226" i="27" s="1"/>
  <c r="J1226" i="27"/>
  <c r="N1226" i="27" s="1"/>
  <c r="P1226" i="27"/>
  <c r="Q1226" i="27"/>
  <c r="R1226" i="27"/>
  <c r="D1227" i="27"/>
  <c r="H1227" i="27" s="1"/>
  <c r="J1227" i="27"/>
  <c r="L1227" i="27" s="1"/>
  <c r="P1227" i="27"/>
  <c r="Q1227" i="27"/>
  <c r="R1227" i="27"/>
  <c r="D1228" i="27"/>
  <c r="J1228" i="27"/>
  <c r="N1228" i="27" s="1"/>
  <c r="P1228" i="27"/>
  <c r="Q1228" i="27"/>
  <c r="R1228" i="27"/>
  <c r="D1229" i="27"/>
  <c r="H1229" i="27" s="1"/>
  <c r="J1229" i="27"/>
  <c r="P1229" i="27"/>
  <c r="Q1229" i="27"/>
  <c r="R1229" i="27"/>
  <c r="D1230" i="27"/>
  <c r="F1230" i="27" s="1"/>
  <c r="J1230" i="27"/>
  <c r="N1230" i="27" s="1"/>
  <c r="P1230" i="27"/>
  <c r="Q1230" i="27"/>
  <c r="R1230" i="27"/>
  <c r="D1231" i="27"/>
  <c r="H1231" i="27" s="1"/>
  <c r="J1231" i="27"/>
  <c r="L1231" i="27" s="1"/>
  <c r="P1231" i="27"/>
  <c r="Q1231" i="27"/>
  <c r="R1231" i="27"/>
  <c r="D1232" i="27"/>
  <c r="J1232" i="27"/>
  <c r="N1232" i="27" s="1"/>
  <c r="P1232" i="27"/>
  <c r="Q1232" i="27"/>
  <c r="R1232" i="27"/>
  <c r="D1233" i="27"/>
  <c r="H1233" i="27" s="1"/>
  <c r="J1233" i="27"/>
  <c r="P1233" i="27"/>
  <c r="Q1233" i="27"/>
  <c r="R1233" i="27"/>
  <c r="D1234" i="27"/>
  <c r="F1234" i="27" s="1"/>
  <c r="J1234" i="27"/>
  <c r="N1234" i="27" s="1"/>
  <c r="P1234" i="27"/>
  <c r="Q1234" i="27"/>
  <c r="R1234" i="27"/>
  <c r="D1235" i="27"/>
  <c r="H1235" i="27" s="1"/>
  <c r="J1235" i="27"/>
  <c r="L1235" i="27" s="1"/>
  <c r="P1235" i="27"/>
  <c r="Q1235" i="27"/>
  <c r="R1235" i="27"/>
  <c r="D1236" i="27"/>
  <c r="J1236" i="27"/>
  <c r="N1236" i="27" s="1"/>
  <c r="P1236" i="27"/>
  <c r="Q1236" i="27"/>
  <c r="R1236" i="27"/>
  <c r="D1237" i="27"/>
  <c r="H1237" i="27" s="1"/>
  <c r="J1237" i="27"/>
  <c r="P1237" i="27"/>
  <c r="Q1237" i="27"/>
  <c r="R1237" i="27"/>
  <c r="D1238" i="27"/>
  <c r="F1238" i="27" s="1"/>
  <c r="J1238" i="27"/>
  <c r="N1238" i="27" s="1"/>
  <c r="P1238" i="27"/>
  <c r="Q1238" i="27"/>
  <c r="R1238" i="27"/>
  <c r="D1239" i="27"/>
  <c r="H1239" i="27" s="1"/>
  <c r="J1239" i="27"/>
  <c r="L1239" i="27" s="1"/>
  <c r="P1239" i="27"/>
  <c r="Q1239" i="27"/>
  <c r="R1239" i="27"/>
  <c r="D1240" i="27"/>
  <c r="J1240" i="27"/>
  <c r="L1240" i="27" s="1"/>
  <c r="P1240" i="27"/>
  <c r="Q1240" i="27"/>
  <c r="R1240" i="27"/>
  <c r="D1241" i="27"/>
  <c r="H1241" i="27" s="1"/>
  <c r="J1241" i="27"/>
  <c r="N1241" i="27" s="1"/>
  <c r="P1241" i="27"/>
  <c r="Q1241" i="27"/>
  <c r="R1241" i="27"/>
  <c r="D1242" i="27"/>
  <c r="J1242" i="27"/>
  <c r="L1242" i="27" s="1"/>
  <c r="P1242" i="27"/>
  <c r="Q1242" i="27"/>
  <c r="R1242" i="27"/>
  <c r="D1243" i="27"/>
  <c r="J1243" i="27"/>
  <c r="N1243" i="27" s="1"/>
  <c r="P1243" i="27"/>
  <c r="Q1243" i="27"/>
  <c r="R1243" i="27"/>
  <c r="D1244" i="27"/>
  <c r="J1244" i="27"/>
  <c r="L1244" i="27" s="1"/>
  <c r="P1244" i="27"/>
  <c r="Q1244" i="27"/>
  <c r="R1244" i="27"/>
  <c r="D1245" i="27"/>
  <c r="F1245" i="27" s="1"/>
  <c r="J1245" i="27"/>
  <c r="N1245" i="27" s="1"/>
  <c r="P1245" i="27"/>
  <c r="Q1245" i="27"/>
  <c r="R1245" i="27"/>
  <c r="D1246" i="27"/>
  <c r="J1246" i="27"/>
  <c r="P1246" i="27"/>
  <c r="Q1246" i="27"/>
  <c r="R1246" i="27"/>
  <c r="D1247" i="27"/>
  <c r="F1247" i="27" s="1"/>
  <c r="J1247" i="27"/>
  <c r="N1247" i="27" s="1"/>
  <c r="P1247" i="27"/>
  <c r="Q1247" i="27"/>
  <c r="R1247" i="27"/>
  <c r="D1248" i="27"/>
  <c r="J1248" i="27"/>
  <c r="P1248" i="27"/>
  <c r="Q1248" i="27"/>
  <c r="R1248" i="27"/>
  <c r="D1249" i="27"/>
  <c r="F1249" i="27" s="1"/>
  <c r="J1249" i="27"/>
  <c r="N1249" i="27" s="1"/>
  <c r="P1249" i="27"/>
  <c r="Q1249" i="27"/>
  <c r="R1249" i="27"/>
  <c r="D1250" i="27"/>
  <c r="J1250" i="27"/>
  <c r="L1250" i="27" s="1"/>
  <c r="P1250" i="27"/>
  <c r="Q1250" i="27"/>
  <c r="R1250" i="27"/>
  <c r="D1251" i="27"/>
  <c r="J1251" i="27"/>
  <c r="N1251" i="27" s="1"/>
  <c r="P1251" i="27"/>
  <c r="Q1251" i="27"/>
  <c r="R1251" i="27"/>
  <c r="D1252" i="27"/>
  <c r="J1252" i="27"/>
  <c r="L1252" i="27" s="1"/>
  <c r="P1252" i="27"/>
  <c r="Q1252" i="27"/>
  <c r="R1252" i="27"/>
  <c r="D1253" i="27"/>
  <c r="F1253" i="27" s="1"/>
  <c r="J1253" i="27"/>
  <c r="N1253" i="27" s="1"/>
  <c r="P1253" i="27"/>
  <c r="Q1253" i="27"/>
  <c r="R1253" i="27"/>
  <c r="D1254" i="27"/>
  <c r="J1254" i="27"/>
  <c r="P1254" i="27"/>
  <c r="Q1254" i="27"/>
  <c r="R1254" i="27"/>
  <c r="D1255" i="27"/>
  <c r="J1255" i="27"/>
  <c r="L1255" i="27" s="1"/>
  <c r="P1255" i="27"/>
  <c r="Q1255" i="27"/>
  <c r="R1255" i="27"/>
  <c r="D1256" i="27"/>
  <c r="J1256" i="27"/>
  <c r="N1256" i="27" s="1"/>
  <c r="P1256" i="27"/>
  <c r="Q1256" i="27"/>
  <c r="R1256" i="27"/>
  <c r="D1257" i="27"/>
  <c r="H1257" i="27" s="1"/>
  <c r="J1257" i="27"/>
  <c r="P1257" i="27"/>
  <c r="Q1257" i="27"/>
  <c r="R1257" i="27"/>
  <c r="D1258" i="27"/>
  <c r="F1258" i="27" s="1"/>
  <c r="J1258" i="27"/>
  <c r="N1258" i="27" s="1"/>
  <c r="P1258" i="27"/>
  <c r="Q1258" i="27"/>
  <c r="R1258" i="27"/>
  <c r="D1259" i="27"/>
  <c r="H1259" i="27" s="1"/>
  <c r="J1259" i="27"/>
  <c r="L1259" i="27" s="1"/>
  <c r="P1259" i="27"/>
  <c r="Q1259" i="27"/>
  <c r="R1259" i="27"/>
  <c r="D1260" i="27"/>
  <c r="F1260" i="27" s="1"/>
  <c r="J1260" i="27"/>
  <c r="N1260" i="27" s="1"/>
  <c r="P1260" i="27"/>
  <c r="Q1260" i="27"/>
  <c r="R1260" i="27"/>
  <c r="D1261" i="27"/>
  <c r="H1261" i="27" s="1"/>
  <c r="J1261" i="27"/>
  <c r="L1261" i="27" s="1"/>
  <c r="P1261" i="27"/>
  <c r="Q1261" i="27"/>
  <c r="R1261" i="27"/>
  <c r="D1262" i="27"/>
  <c r="J1262" i="27"/>
  <c r="N1262" i="27" s="1"/>
  <c r="P1262" i="27"/>
  <c r="Q1262" i="27"/>
  <c r="R1262" i="27"/>
  <c r="D1263" i="27"/>
  <c r="H1263" i="27" s="1"/>
  <c r="J1263" i="27"/>
  <c r="L1263" i="27" s="1"/>
  <c r="P1263" i="27"/>
  <c r="Q1263" i="27"/>
  <c r="R1263" i="27"/>
  <c r="D1264" i="27"/>
  <c r="J1264" i="27"/>
  <c r="N1264" i="27" s="1"/>
  <c r="P1264" i="27"/>
  <c r="Q1264" i="27"/>
  <c r="R1264" i="27"/>
  <c r="D1265" i="27"/>
  <c r="H1265" i="27" s="1"/>
  <c r="J1265" i="27"/>
  <c r="P1265" i="27"/>
  <c r="Q1265" i="27"/>
  <c r="R1265" i="27"/>
  <c r="D1266" i="27"/>
  <c r="F1266" i="27" s="1"/>
  <c r="J1266" i="27"/>
  <c r="N1266" i="27" s="1"/>
  <c r="P1266" i="27"/>
  <c r="Q1266" i="27"/>
  <c r="R1266" i="27"/>
  <c r="D1267" i="27"/>
  <c r="H1267" i="27" s="1"/>
  <c r="J1267" i="27"/>
  <c r="L1267" i="27" s="1"/>
  <c r="P1267" i="27"/>
  <c r="Q1267" i="27"/>
  <c r="R1267" i="27"/>
  <c r="D1268" i="27"/>
  <c r="F1268" i="27" s="1"/>
  <c r="J1268" i="27"/>
  <c r="N1268" i="27" s="1"/>
  <c r="P1268" i="27"/>
  <c r="Q1268" i="27"/>
  <c r="R1268" i="27"/>
  <c r="D1269" i="27"/>
  <c r="H1269" i="27" s="1"/>
  <c r="J1269" i="27"/>
  <c r="L1269" i="27" s="1"/>
  <c r="P1269" i="27"/>
  <c r="Q1269" i="27"/>
  <c r="R1269" i="27"/>
  <c r="D1270" i="27"/>
  <c r="J1270" i="27"/>
  <c r="N1270" i="27" s="1"/>
  <c r="P1270" i="27"/>
  <c r="Q1270" i="27"/>
  <c r="R1270" i="27"/>
  <c r="D1271" i="27"/>
  <c r="H1271" i="27" s="1"/>
  <c r="J1271" i="27"/>
  <c r="P1271" i="27"/>
  <c r="Q1271" i="27"/>
  <c r="R1271" i="27"/>
  <c r="D1272" i="27"/>
  <c r="J1272" i="27"/>
  <c r="N1272" i="27" s="1"/>
  <c r="P1272" i="27"/>
  <c r="Q1272" i="27"/>
  <c r="R1272" i="27"/>
  <c r="D1273" i="27"/>
  <c r="H1273" i="27" s="1"/>
  <c r="J1273" i="27"/>
  <c r="P1273" i="27"/>
  <c r="Q1273" i="27"/>
  <c r="R1273" i="27"/>
  <c r="D1274" i="27"/>
  <c r="F1274" i="27" s="1"/>
  <c r="J1274" i="27"/>
  <c r="N1274" i="27" s="1"/>
  <c r="P1274" i="27"/>
  <c r="Q1274" i="27"/>
  <c r="R1274" i="27"/>
  <c r="D1275" i="27"/>
  <c r="H1275" i="27" s="1"/>
  <c r="J1275" i="27"/>
  <c r="L1275" i="27" s="1"/>
  <c r="P1275" i="27"/>
  <c r="Q1275" i="27"/>
  <c r="R1275" i="27"/>
  <c r="D1276" i="27"/>
  <c r="F1276" i="27" s="1"/>
  <c r="J1276" i="27"/>
  <c r="N1276" i="27" s="1"/>
  <c r="P1276" i="27"/>
  <c r="Q1276" i="27"/>
  <c r="R1276" i="27"/>
  <c r="D1277" i="27"/>
  <c r="H1277" i="27" s="1"/>
  <c r="J1277" i="27"/>
  <c r="L1277" i="27" s="1"/>
  <c r="P1277" i="27"/>
  <c r="Q1277" i="27"/>
  <c r="R1277" i="27"/>
  <c r="D1278" i="27"/>
  <c r="J1278" i="27"/>
  <c r="N1278" i="27" s="1"/>
  <c r="P1278" i="27"/>
  <c r="Q1278" i="27"/>
  <c r="R1278" i="27"/>
  <c r="D1279" i="27"/>
  <c r="H1279" i="27" s="1"/>
  <c r="J1279" i="27"/>
  <c r="L1279" i="27" s="1"/>
  <c r="P1279" i="27"/>
  <c r="Q1279" i="27"/>
  <c r="R1279" i="27"/>
  <c r="D1280" i="27"/>
  <c r="J1280" i="27"/>
  <c r="N1280" i="27" s="1"/>
  <c r="P1280" i="27"/>
  <c r="Q1280" i="27"/>
  <c r="R1280" i="27"/>
  <c r="D1281" i="27"/>
  <c r="H1281" i="27" s="1"/>
  <c r="J1281" i="27"/>
  <c r="P1281" i="27"/>
  <c r="Q1281" i="27"/>
  <c r="R1281" i="27"/>
  <c r="D1282" i="27"/>
  <c r="F1282" i="27" s="1"/>
  <c r="J1282" i="27"/>
  <c r="N1282" i="27" s="1"/>
  <c r="P1282" i="27"/>
  <c r="Q1282" i="27"/>
  <c r="R1282" i="27"/>
  <c r="D1283" i="27"/>
  <c r="H1283" i="27" s="1"/>
  <c r="J1283" i="27"/>
  <c r="L1283" i="27" s="1"/>
  <c r="P1283" i="27"/>
  <c r="Q1283" i="27"/>
  <c r="R1283" i="27"/>
  <c r="D1284" i="27"/>
  <c r="J1284" i="27"/>
  <c r="L1284" i="27" s="1"/>
  <c r="P1284" i="27"/>
  <c r="Q1284" i="27"/>
  <c r="R1284" i="27"/>
  <c r="D1285" i="27"/>
  <c r="F1285" i="27" s="1"/>
  <c r="J1285" i="27"/>
  <c r="L1285" i="27" s="1"/>
  <c r="P1285" i="27"/>
  <c r="Q1285" i="27"/>
  <c r="R1285" i="27"/>
  <c r="D1286" i="27"/>
  <c r="J1286" i="27"/>
  <c r="L1286" i="27" s="1"/>
  <c r="P1286" i="27"/>
  <c r="Q1286" i="27"/>
  <c r="R1286" i="27"/>
  <c r="D1287" i="27"/>
  <c r="F1287" i="27" s="1"/>
  <c r="J1287" i="27"/>
  <c r="P1287" i="27"/>
  <c r="Q1287" i="27"/>
  <c r="R1287" i="27"/>
  <c r="D1288" i="27"/>
  <c r="F1288" i="27" s="1"/>
  <c r="J1288" i="27"/>
  <c r="L1288" i="27" s="1"/>
  <c r="P1288" i="27"/>
  <c r="Q1288" i="27"/>
  <c r="R1288" i="27"/>
  <c r="D1289" i="27"/>
  <c r="J1289" i="27"/>
  <c r="L1289" i="27" s="1"/>
  <c r="P1289" i="27"/>
  <c r="Q1289" i="27"/>
  <c r="R1289" i="27"/>
  <c r="D1290" i="27"/>
  <c r="J1290" i="27"/>
  <c r="P1290" i="27"/>
  <c r="Q1290" i="27"/>
  <c r="R1290" i="27"/>
  <c r="D1291" i="27"/>
  <c r="F1291" i="27" s="1"/>
  <c r="J1291" i="27"/>
  <c r="P1291" i="27"/>
  <c r="Q1291" i="27"/>
  <c r="R1291" i="27"/>
  <c r="D1292" i="27"/>
  <c r="F1292" i="27" s="1"/>
  <c r="J1292" i="27"/>
  <c r="P1292" i="27"/>
  <c r="Q1292" i="27"/>
  <c r="R1292" i="27"/>
  <c r="D1293" i="27"/>
  <c r="F1293" i="27" s="1"/>
  <c r="J1293" i="27"/>
  <c r="P1293" i="27"/>
  <c r="Q1293" i="27"/>
  <c r="R1293" i="27"/>
  <c r="D1294" i="27"/>
  <c r="J1294" i="27"/>
  <c r="L1294" i="27" s="1"/>
  <c r="P1294" i="27"/>
  <c r="Q1294" i="27"/>
  <c r="R1294" i="27"/>
  <c r="D1295" i="27"/>
  <c r="J1295" i="27"/>
  <c r="P1295" i="27"/>
  <c r="Q1295" i="27"/>
  <c r="R1295" i="27"/>
  <c r="D1296" i="27"/>
  <c r="J1296" i="27"/>
  <c r="L1296" i="27" s="1"/>
  <c r="P1296" i="27"/>
  <c r="Q1296" i="27"/>
  <c r="R1296" i="27"/>
  <c r="D1297" i="27"/>
  <c r="J1297" i="27"/>
  <c r="L1297" i="27" s="1"/>
  <c r="P1297" i="27"/>
  <c r="Q1297" i="27"/>
  <c r="R1297" i="27"/>
  <c r="D1298" i="27"/>
  <c r="J1298" i="27"/>
  <c r="P1298" i="27"/>
  <c r="Q1298" i="27"/>
  <c r="R1298" i="27"/>
  <c r="D1299" i="27"/>
  <c r="J1299" i="27"/>
  <c r="P1299" i="27"/>
  <c r="Q1299" i="27"/>
  <c r="R1299" i="27"/>
  <c r="D1300" i="27"/>
  <c r="J1300" i="27"/>
  <c r="L1300" i="27" s="1"/>
  <c r="P1300" i="27"/>
  <c r="Q1300" i="27"/>
  <c r="R1300" i="27"/>
  <c r="D1301" i="27"/>
  <c r="F1301" i="27" s="1"/>
  <c r="J1301" i="27"/>
  <c r="L1301" i="27" s="1"/>
  <c r="P1301" i="27"/>
  <c r="Q1301" i="27"/>
  <c r="R1301" i="27"/>
  <c r="D1302" i="27"/>
  <c r="J1302" i="27"/>
  <c r="L1302" i="27" s="1"/>
  <c r="P1302" i="27"/>
  <c r="Q1302" i="27"/>
  <c r="R1302" i="27"/>
  <c r="D1303" i="27"/>
  <c r="F1303" i="27" s="1"/>
  <c r="J1303" i="27"/>
  <c r="P1303" i="27"/>
  <c r="Q1303" i="27"/>
  <c r="R1303" i="27"/>
  <c r="D1304" i="27"/>
  <c r="F1304" i="27" s="1"/>
  <c r="J1304" i="27"/>
  <c r="L1304" i="27" s="1"/>
  <c r="P1304" i="27"/>
  <c r="Q1304" i="27"/>
  <c r="R1304" i="27"/>
  <c r="D1305" i="27"/>
  <c r="J1305" i="27"/>
  <c r="L1305" i="27" s="1"/>
  <c r="P1305" i="27"/>
  <c r="Q1305" i="27"/>
  <c r="R1305" i="27"/>
  <c r="D1306" i="27"/>
  <c r="J1306" i="27"/>
  <c r="P1306" i="27"/>
  <c r="Q1306" i="27"/>
  <c r="R1306" i="27"/>
  <c r="D1307" i="27"/>
  <c r="F1307" i="27" s="1"/>
  <c r="J1307" i="27"/>
  <c r="P1307" i="27"/>
  <c r="Q1307" i="27"/>
  <c r="R1307" i="27"/>
  <c r="D1308" i="27"/>
  <c r="F1308" i="27" s="1"/>
  <c r="J1308" i="27"/>
  <c r="P1308" i="27"/>
  <c r="Q1308" i="27"/>
  <c r="R1308" i="27"/>
  <c r="D1309" i="27"/>
  <c r="F1309" i="27" s="1"/>
  <c r="J1309" i="27"/>
  <c r="P1309" i="27"/>
  <c r="Q1309" i="27"/>
  <c r="R1309" i="27"/>
  <c r="D1310" i="27"/>
  <c r="J1310" i="27"/>
  <c r="L1310" i="27" s="1"/>
  <c r="P1310" i="27"/>
  <c r="Q1310" i="27"/>
  <c r="R1310" i="27"/>
  <c r="D1311" i="27"/>
  <c r="J1311" i="27"/>
  <c r="P1311" i="27"/>
  <c r="Q1311" i="27"/>
  <c r="R1311" i="27"/>
  <c r="D1312" i="27"/>
  <c r="J1312" i="27"/>
  <c r="L1312" i="27" s="1"/>
  <c r="P1312" i="27"/>
  <c r="Q1312" i="27"/>
  <c r="R1312" i="27"/>
  <c r="D1313" i="27"/>
  <c r="J1313" i="27"/>
  <c r="L1313" i="27" s="1"/>
  <c r="P1313" i="27"/>
  <c r="Q1313" i="27"/>
  <c r="R1313" i="27"/>
  <c r="D1314" i="27"/>
  <c r="J1314" i="27"/>
  <c r="P1314" i="27"/>
  <c r="Q1314" i="27"/>
  <c r="R1314" i="27"/>
  <c r="D1315" i="27"/>
  <c r="J1315" i="27"/>
  <c r="P1315" i="27"/>
  <c r="Q1315" i="27"/>
  <c r="R1315" i="27"/>
  <c r="D1316" i="27"/>
  <c r="J1316" i="27"/>
  <c r="L1316" i="27" s="1"/>
  <c r="P1316" i="27"/>
  <c r="Q1316" i="27"/>
  <c r="R1316" i="27"/>
  <c r="D1317" i="27"/>
  <c r="F1317" i="27" s="1"/>
  <c r="J1317" i="27"/>
  <c r="L1317" i="27" s="1"/>
  <c r="P1317" i="27"/>
  <c r="Q1317" i="27"/>
  <c r="R1317" i="27"/>
  <c r="D1318" i="27"/>
  <c r="J1318" i="27"/>
  <c r="L1318" i="27" s="1"/>
  <c r="P1318" i="27"/>
  <c r="Q1318" i="27"/>
  <c r="R1318" i="27"/>
  <c r="D1319" i="27"/>
  <c r="F1319" i="27" s="1"/>
  <c r="J1319" i="27"/>
  <c r="P1319" i="27"/>
  <c r="Q1319" i="27"/>
  <c r="R1319" i="27"/>
  <c r="D1320" i="27"/>
  <c r="F1320" i="27" s="1"/>
  <c r="J1320" i="27"/>
  <c r="L1320" i="27" s="1"/>
  <c r="P1320" i="27"/>
  <c r="Q1320" i="27"/>
  <c r="R1320" i="27"/>
  <c r="D1321" i="27"/>
  <c r="J1321" i="27"/>
  <c r="L1321" i="27" s="1"/>
  <c r="P1321" i="27"/>
  <c r="Q1321" i="27"/>
  <c r="R1321" i="27"/>
  <c r="D1322" i="27"/>
  <c r="J1322" i="27"/>
  <c r="P1322" i="27"/>
  <c r="Q1322" i="27"/>
  <c r="R1322" i="27"/>
  <c r="D1323" i="27"/>
  <c r="F1323" i="27" s="1"/>
  <c r="J1323" i="27"/>
  <c r="P1323" i="27"/>
  <c r="Q1323" i="27"/>
  <c r="R1323" i="27"/>
  <c r="D1324" i="27"/>
  <c r="F1324" i="27" s="1"/>
  <c r="J1324" i="27"/>
  <c r="P1324" i="27"/>
  <c r="Q1324" i="27"/>
  <c r="R1324" i="27"/>
  <c r="D1325" i="27"/>
  <c r="F1325" i="27" s="1"/>
  <c r="J1325" i="27"/>
  <c r="P1325" i="27"/>
  <c r="Q1325" i="27"/>
  <c r="R1325" i="27"/>
  <c r="D1326" i="27"/>
  <c r="J1326" i="27"/>
  <c r="L1326" i="27" s="1"/>
  <c r="P1326" i="27"/>
  <c r="Q1326" i="27"/>
  <c r="R1326" i="27"/>
  <c r="D1327" i="27"/>
  <c r="J1327" i="27"/>
  <c r="P1327" i="27"/>
  <c r="Q1327" i="27"/>
  <c r="R1327" i="27"/>
  <c r="D1328" i="27"/>
  <c r="J1328" i="27"/>
  <c r="L1328" i="27" s="1"/>
  <c r="P1328" i="27"/>
  <c r="Q1328" i="27"/>
  <c r="R1328" i="27"/>
  <c r="D1329" i="27"/>
  <c r="J1329" i="27"/>
  <c r="L1329" i="27" s="1"/>
  <c r="P1329" i="27"/>
  <c r="Q1329" i="27"/>
  <c r="R1329" i="27"/>
  <c r="D1330" i="27"/>
  <c r="J1330" i="27"/>
  <c r="P1330" i="27"/>
  <c r="Q1330" i="27"/>
  <c r="R1330" i="27"/>
  <c r="D1331" i="27"/>
  <c r="J1331" i="27"/>
  <c r="P1331" i="27"/>
  <c r="Q1331" i="27"/>
  <c r="R1331" i="27"/>
  <c r="D1332" i="27"/>
  <c r="J1332" i="27"/>
  <c r="L1332" i="27" s="1"/>
  <c r="P1332" i="27"/>
  <c r="Q1332" i="27"/>
  <c r="R1332" i="27"/>
  <c r="D1333" i="27"/>
  <c r="F1333" i="27" s="1"/>
  <c r="J1333" i="27"/>
  <c r="L1333" i="27" s="1"/>
  <c r="P1333" i="27"/>
  <c r="Q1333" i="27"/>
  <c r="R1333" i="27"/>
  <c r="D1334" i="27"/>
  <c r="J1334" i="27"/>
  <c r="L1334" i="27" s="1"/>
  <c r="P1334" i="27"/>
  <c r="Q1334" i="27"/>
  <c r="R1334" i="27"/>
  <c r="D1335" i="27"/>
  <c r="F1335" i="27" s="1"/>
  <c r="J1335" i="27"/>
  <c r="P1335" i="27"/>
  <c r="Q1335" i="27"/>
  <c r="R1335" i="27"/>
  <c r="D1336" i="27"/>
  <c r="F1336" i="27" s="1"/>
  <c r="J1336" i="27"/>
  <c r="L1336" i="27" s="1"/>
  <c r="P1336" i="27"/>
  <c r="Q1336" i="27"/>
  <c r="R1336" i="27"/>
  <c r="D1337" i="27"/>
  <c r="J1337" i="27"/>
  <c r="L1337" i="27" s="1"/>
  <c r="P1337" i="27"/>
  <c r="Q1337" i="27"/>
  <c r="R1337" i="27"/>
  <c r="D1338" i="27"/>
  <c r="J1338" i="27"/>
  <c r="P1338" i="27"/>
  <c r="Q1338" i="27"/>
  <c r="R1338" i="27"/>
  <c r="D1339" i="27"/>
  <c r="F1339" i="27" s="1"/>
  <c r="J1339" i="27"/>
  <c r="P1339" i="27"/>
  <c r="Q1339" i="27"/>
  <c r="R1339" i="27"/>
  <c r="D1340" i="27"/>
  <c r="F1340" i="27" s="1"/>
  <c r="J1340" i="27"/>
  <c r="P1340" i="27"/>
  <c r="Q1340" i="27"/>
  <c r="R1340" i="27"/>
  <c r="D1341" i="27"/>
  <c r="F1341" i="27" s="1"/>
  <c r="J1341" i="27"/>
  <c r="P1341" i="27"/>
  <c r="Q1341" i="27"/>
  <c r="R1341" i="27"/>
  <c r="D1342" i="27"/>
  <c r="J1342" i="27"/>
  <c r="L1342" i="27" s="1"/>
  <c r="P1342" i="27"/>
  <c r="Q1342" i="27"/>
  <c r="R1342" i="27"/>
  <c r="D1343" i="27"/>
  <c r="J1343" i="27"/>
  <c r="P1343" i="27"/>
  <c r="Q1343" i="27"/>
  <c r="R1343" i="27"/>
  <c r="D1344" i="27"/>
  <c r="J1344" i="27"/>
  <c r="L1344" i="27" s="1"/>
  <c r="P1344" i="27"/>
  <c r="Q1344" i="27"/>
  <c r="R1344" i="27"/>
  <c r="D1345" i="27"/>
  <c r="J1345" i="27"/>
  <c r="L1345" i="27" s="1"/>
  <c r="P1345" i="27"/>
  <c r="Q1345" i="27"/>
  <c r="R1345" i="27"/>
  <c r="D1346" i="27"/>
  <c r="J1346" i="27"/>
  <c r="P1346" i="27"/>
  <c r="Q1346" i="27"/>
  <c r="R1346" i="27"/>
  <c r="D1347" i="27"/>
  <c r="J1347" i="27"/>
  <c r="P1347" i="27"/>
  <c r="Q1347" i="27"/>
  <c r="R1347" i="27"/>
  <c r="D1348" i="27"/>
  <c r="J1348" i="27"/>
  <c r="L1348" i="27" s="1"/>
  <c r="P1348" i="27"/>
  <c r="Q1348" i="27"/>
  <c r="R1348" i="27"/>
  <c r="D1349" i="27"/>
  <c r="F1349" i="27" s="1"/>
  <c r="J1349" i="27"/>
  <c r="L1349" i="27" s="1"/>
  <c r="P1349" i="27"/>
  <c r="Q1349" i="27"/>
  <c r="R1349" i="27"/>
  <c r="D1350" i="27"/>
  <c r="J1350" i="27"/>
  <c r="L1350" i="27" s="1"/>
  <c r="P1350" i="27"/>
  <c r="Q1350" i="27"/>
  <c r="R1350" i="27"/>
  <c r="D1351" i="27"/>
  <c r="F1351" i="27" s="1"/>
  <c r="J1351" i="27"/>
  <c r="P1351" i="27"/>
  <c r="Q1351" i="27"/>
  <c r="R1351" i="27"/>
  <c r="D1352" i="27"/>
  <c r="F1352" i="27" s="1"/>
  <c r="J1352" i="27"/>
  <c r="L1352" i="27" s="1"/>
  <c r="P1352" i="27"/>
  <c r="Q1352" i="27"/>
  <c r="R1352" i="27"/>
  <c r="D1353" i="27"/>
  <c r="J1353" i="27"/>
  <c r="L1353" i="27" s="1"/>
  <c r="P1353" i="27"/>
  <c r="Q1353" i="27"/>
  <c r="R1353" i="27"/>
  <c r="D1354" i="27"/>
  <c r="J1354" i="27"/>
  <c r="P1354" i="27"/>
  <c r="Q1354" i="27"/>
  <c r="R1354" i="27"/>
  <c r="D1355" i="27"/>
  <c r="F1355" i="27" s="1"/>
  <c r="J1355" i="27"/>
  <c r="P1355" i="27"/>
  <c r="Q1355" i="27"/>
  <c r="R1355" i="27"/>
  <c r="D1356" i="27"/>
  <c r="F1356" i="27" s="1"/>
  <c r="J1356" i="27"/>
  <c r="P1356" i="27"/>
  <c r="Q1356" i="27"/>
  <c r="R1356" i="27"/>
  <c r="D1357" i="27"/>
  <c r="F1357" i="27" s="1"/>
  <c r="J1357" i="27"/>
  <c r="P1357" i="27"/>
  <c r="Q1357" i="27"/>
  <c r="R1357" i="27"/>
  <c r="D1358" i="27"/>
  <c r="J1358" i="27"/>
  <c r="L1358" i="27" s="1"/>
  <c r="P1358" i="27"/>
  <c r="Q1358" i="27"/>
  <c r="R1358" i="27"/>
  <c r="D1359" i="27"/>
  <c r="J1359" i="27"/>
  <c r="P1359" i="27"/>
  <c r="Q1359" i="27"/>
  <c r="R1359" i="27"/>
  <c r="D1360" i="27"/>
  <c r="J1360" i="27"/>
  <c r="L1360" i="27" s="1"/>
  <c r="P1360" i="27"/>
  <c r="Q1360" i="27"/>
  <c r="R1360" i="27"/>
  <c r="D1361" i="27"/>
  <c r="J1361" i="27"/>
  <c r="L1361" i="27" s="1"/>
  <c r="P1361" i="27"/>
  <c r="Q1361" i="27"/>
  <c r="R1361" i="27"/>
  <c r="D1362" i="27"/>
  <c r="J1362" i="27"/>
  <c r="P1362" i="27"/>
  <c r="Q1362" i="27"/>
  <c r="R1362" i="27"/>
  <c r="D1363" i="27"/>
  <c r="J1363" i="27"/>
  <c r="P1363" i="27"/>
  <c r="Q1363" i="27"/>
  <c r="R1363" i="27"/>
  <c r="D1364" i="27"/>
  <c r="J1364" i="27"/>
  <c r="L1364" i="27" s="1"/>
  <c r="P1364" i="27"/>
  <c r="Q1364" i="27"/>
  <c r="R1364" i="27"/>
  <c r="D1365" i="27"/>
  <c r="F1365" i="27" s="1"/>
  <c r="J1365" i="27"/>
  <c r="L1365" i="27" s="1"/>
  <c r="P1365" i="27"/>
  <c r="Q1365" i="27"/>
  <c r="R1365" i="27"/>
  <c r="D1366" i="27"/>
  <c r="J1366" i="27"/>
  <c r="L1366" i="27" s="1"/>
  <c r="P1366" i="27"/>
  <c r="Q1366" i="27"/>
  <c r="R1366" i="27"/>
  <c r="D1367" i="27"/>
  <c r="F1367" i="27" s="1"/>
  <c r="J1367" i="27"/>
  <c r="P1367" i="27"/>
  <c r="Q1367" i="27"/>
  <c r="R1367" i="27"/>
  <c r="D1368" i="27"/>
  <c r="F1368" i="27" s="1"/>
  <c r="J1368" i="27"/>
  <c r="L1368" i="27" s="1"/>
  <c r="P1368" i="27"/>
  <c r="Q1368" i="27"/>
  <c r="R1368" i="27"/>
  <c r="D1369" i="27"/>
  <c r="J1369" i="27"/>
  <c r="L1369" i="27" s="1"/>
  <c r="P1369" i="27"/>
  <c r="Q1369" i="27"/>
  <c r="R1369" i="27"/>
  <c r="D1370" i="27"/>
  <c r="J1370" i="27"/>
  <c r="P1370" i="27"/>
  <c r="Q1370" i="27"/>
  <c r="R1370" i="27"/>
  <c r="D1371" i="27"/>
  <c r="F1371" i="27" s="1"/>
  <c r="J1371" i="27"/>
  <c r="P1371" i="27"/>
  <c r="Q1371" i="27"/>
  <c r="R1371" i="27"/>
  <c r="D1372" i="27"/>
  <c r="F1372" i="27" s="1"/>
  <c r="J1372" i="27"/>
  <c r="P1372" i="27"/>
  <c r="Q1372" i="27"/>
  <c r="R1372" i="27"/>
  <c r="D1373" i="27"/>
  <c r="F1373" i="27" s="1"/>
  <c r="J1373" i="27"/>
  <c r="P1373" i="27"/>
  <c r="Q1373" i="27"/>
  <c r="R1373" i="27"/>
  <c r="D1374" i="27"/>
  <c r="J1374" i="27"/>
  <c r="L1374" i="27" s="1"/>
  <c r="P1374" i="27"/>
  <c r="Q1374" i="27"/>
  <c r="R1374" i="27"/>
  <c r="D1375" i="27"/>
  <c r="J1375" i="27"/>
  <c r="P1375" i="27"/>
  <c r="Q1375" i="27"/>
  <c r="R1375" i="27"/>
  <c r="D1376" i="27"/>
  <c r="J1376" i="27"/>
  <c r="L1376" i="27" s="1"/>
  <c r="P1376" i="27"/>
  <c r="Q1376" i="27"/>
  <c r="R1376" i="27"/>
  <c r="D1377" i="27"/>
  <c r="J1377" i="27"/>
  <c r="L1377" i="27" s="1"/>
  <c r="P1377" i="27"/>
  <c r="Q1377" i="27"/>
  <c r="R1377" i="27"/>
  <c r="D1378" i="27"/>
  <c r="J1378" i="27"/>
  <c r="P1378" i="27"/>
  <c r="Q1378" i="27"/>
  <c r="R1378" i="27"/>
  <c r="D1379" i="27"/>
  <c r="J1379" i="27"/>
  <c r="P1379" i="27"/>
  <c r="Q1379" i="27"/>
  <c r="R1379" i="27"/>
  <c r="D1380" i="27"/>
  <c r="J1380" i="27"/>
  <c r="L1380" i="27" s="1"/>
  <c r="P1380" i="27"/>
  <c r="Q1380" i="27"/>
  <c r="R1380" i="27"/>
  <c r="D1381" i="27"/>
  <c r="F1381" i="27" s="1"/>
  <c r="J1381" i="27"/>
  <c r="L1381" i="27" s="1"/>
  <c r="P1381" i="27"/>
  <c r="Q1381" i="27"/>
  <c r="R1381" i="27"/>
  <c r="D1382" i="27"/>
  <c r="J1382" i="27"/>
  <c r="L1382" i="27" s="1"/>
  <c r="P1382" i="27"/>
  <c r="Q1382" i="27"/>
  <c r="R1382" i="27"/>
  <c r="D1383" i="27"/>
  <c r="F1383" i="27" s="1"/>
  <c r="J1383" i="27"/>
  <c r="P1383" i="27"/>
  <c r="Q1383" i="27"/>
  <c r="R1383" i="27"/>
  <c r="D1384" i="27"/>
  <c r="F1384" i="27" s="1"/>
  <c r="J1384" i="27"/>
  <c r="L1384" i="27" s="1"/>
  <c r="P1384" i="27"/>
  <c r="Q1384" i="27"/>
  <c r="R1384" i="27"/>
  <c r="D1385" i="27"/>
  <c r="J1385" i="27"/>
  <c r="L1385" i="27" s="1"/>
  <c r="P1385" i="27"/>
  <c r="Q1385" i="27"/>
  <c r="R1385" i="27"/>
  <c r="D1386" i="27"/>
  <c r="J1386" i="27"/>
  <c r="P1386" i="27"/>
  <c r="Q1386" i="27"/>
  <c r="R1386" i="27"/>
  <c r="D1387" i="27"/>
  <c r="F1387" i="27" s="1"/>
  <c r="J1387" i="27"/>
  <c r="P1387" i="27"/>
  <c r="Q1387" i="27"/>
  <c r="R1387" i="27"/>
  <c r="D1388" i="27"/>
  <c r="F1388" i="27" s="1"/>
  <c r="J1388" i="27"/>
  <c r="P1388" i="27"/>
  <c r="Q1388" i="27"/>
  <c r="R1388" i="27"/>
  <c r="D1389" i="27"/>
  <c r="F1389" i="27" s="1"/>
  <c r="J1389" i="27"/>
  <c r="P1389" i="27"/>
  <c r="Q1389" i="27"/>
  <c r="R1389" i="27"/>
  <c r="D1390" i="27"/>
  <c r="J1390" i="27"/>
  <c r="L1390" i="27" s="1"/>
  <c r="P1390" i="27"/>
  <c r="Q1390" i="27"/>
  <c r="R1390" i="27"/>
  <c r="D1391" i="27"/>
  <c r="J1391" i="27"/>
  <c r="P1391" i="27"/>
  <c r="Q1391" i="27"/>
  <c r="R1391" i="27"/>
  <c r="D1392" i="27"/>
  <c r="J1392" i="27"/>
  <c r="L1392" i="27" s="1"/>
  <c r="P1392" i="27"/>
  <c r="Q1392" i="27"/>
  <c r="R1392" i="27"/>
  <c r="D1393" i="27"/>
  <c r="J1393" i="27"/>
  <c r="L1393" i="27" s="1"/>
  <c r="P1393" i="27"/>
  <c r="Q1393" i="27"/>
  <c r="R1393" i="27"/>
  <c r="D1394" i="27"/>
  <c r="J1394" i="27"/>
  <c r="P1394" i="27"/>
  <c r="Q1394" i="27"/>
  <c r="R1394" i="27"/>
  <c r="D1395" i="27"/>
  <c r="J1395" i="27"/>
  <c r="P1395" i="27"/>
  <c r="Q1395" i="27"/>
  <c r="R1395" i="27"/>
  <c r="D1396" i="27"/>
  <c r="J1396" i="27"/>
  <c r="L1396" i="27" s="1"/>
  <c r="P1396" i="27"/>
  <c r="Q1396" i="27"/>
  <c r="R1396" i="27"/>
  <c r="D1397" i="27"/>
  <c r="F1397" i="27" s="1"/>
  <c r="J1397" i="27"/>
  <c r="L1397" i="27" s="1"/>
  <c r="P1397" i="27"/>
  <c r="Q1397" i="27"/>
  <c r="R1397" i="27"/>
  <c r="D1398" i="27"/>
  <c r="J1398" i="27"/>
  <c r="L1398" i="27" s="1"/>
  <c r="P1398" i="27"/>
  <c r="Q1398" i="27"/>
  <c r="R1398" i="27"/>
  <c r="D1399" i="27"/>
  <c r="F1399" i="27" s="1"/>
  <c r="J1399" i="27"/>
  <c r="P1399" i="27"/>
  <c r="Q1399" i="27"/>
  <c r="R1399" i="27"/>
  <c r="D1400" i="27"/>
  <c r="F1400" i="27" s="1"/>
  <c r="J1400" i="27"/>
  <c r="L1400" i="27" s="1"/>
  <c r="P1400" i="27"/>
  <c r="Q1400" i="27"/>
  <c r="R1400" i="27"/>
  <c r="D1401" i="27"/>
  <c r="J1401" i="27"/>
  <c r="L1401" i="27" s="1"/>
  <c r="P1401" i="27"/>
  <c r="Q1401" i="27"/>
  <c r="R1401" i="27"/>
  <c r="D1402" i="27"/>
  <c r="J1402" i="27"/>
  <c r="P1402" i="27"/>
  <c r="Q1402" i="27"/>
  <c r="R1402" i="27"/>
  <c r="D1403" i="27"/>
  <c r="F1403" i="27" s="1"/>
  <c r="J1403" i="27"/>
  <c r="P1403" i="27"/>
  <c r="Q1403" i="27"/>
  <c r="R1403" i="27"/>
  <c r="D1404" i="27"/>
  <c r="F1404" i="27" s="1"/>
  <c r="J1404" i="27"/>
  <c r="P1404" i="27"/>
  <c r="Q1404" i="27"/>
  <c r="R1404" i="27"/>
  <c r="D1405" i="27"/>
  <c r="F1405" i="27" s="1"/>
  <c r="J1405" i="27"/>
  <c r="P1405" i="27"/>
  <c r="Q1405" i="27"/>
  <c r="R1405" i="27"/>
  <c r="D1406" i="27"/>
  <c r="J1406" i="27"/>
  <c r="L1406" i="27" s="1"/>
  <c r="P1406" i="27"/>
  <c r="Q1406" i="27"/>
  <c r="R1406" i="27"/>
  <c r="D1407" i="27"/>
  <c r="J1407" i="27"/>
  <c r="P1407" i="27"/>
  <c r="Q1407" i="27"/>
  <c r="R1407" i="27"/>
  <c r="D1408" i="27"/>
  <c r="J1408" i="27"/>
  <c r="L1408" i="27" s="1"/>
  <c r="P1408" i="27"/>
  <c r="Q1408" i="27"/>
  <c r="R1408" i="27"/>
  <c r="D1409" i="27"/>
  <c r="J1409" i="27"/>
  <c r="L1409" i="27" s="1"/>
  <c r="P1409" i="27"/>
  <c r="Q1409" i="27"/>
  <c r="R1409" i="27"/>
  <c r="D1410" i="27"/>
  <c r="J1410" i="27"/>
  <c r="P1410" i="27"/>
  <c r="Q1410" i="27"/>
  <c r="R1410" i="27"/>
  <c r="D1411" i="27"/>
  <c r="H1411" i="27" s="1"/>
  <c r="J1411" i="27"/>
  <c r="K1411" i="27" s="1"/>
  <c r="P1411" i="27"/>
  <c r="Q1411" i="27"/>
  <c r="R1411" i="27"/>
  <c r="D1412" i="27"/>
  <c r="J1412" i="27"/>
  <c r="K1412" i="27" s="1"/>
  <c r="O1412" i="27" s="1"/>
  <c r="P1412" i="27"/>
  <c r="Q1412" i="27"/>
  <c r="R1412" i="27"/>
  <c r="D1413" i="27"/>
  <c r="H1413" i="27" s="1"/>
  <c r="J1413" i="27"/>
  <c r="M1413" i="27" s="1"/>
  <c r="P1413" i="27"/>
  <c r="Q1413" i="27"/>
  <c r="R1413" i="27"/>
  <c r="D1414" i="27"/>
  <c r="J1414" i="27"/>
  <c r="M1414" i="27" s="1"/>
  <c r="P1414" i="27"/>
  <c r="Q1414" i="27"/>
  <c r="R1414" i="27"/>
  <c r="D1415" i="27"/>
  <c r="H1415" i="27" s="1"/>
  <c r="J1415" i="27"/>
  <c r="P1415" i="27"/>
  <c r="Q1415" i="27"/>
  <c r="R1415" i="27"/>
  <c r="D1416" i="27"/>
  <c r="J1416" i="27"/>
  <c r="P1416" i="27"/>
  <c r="Q1416" i="27"/>
  <c r="R1416" i="27"/>
  <c r="D1417" i="27"/>
  <c r="H1417" i="27" s="1"/>
  <c r="J1417" i="27"/>
  <c r="P1417" i="27"/>
  <c r="Q1417" i="27"/>
  <c r="R1417" i="27"/>
  <c r="D1418" i="27"/>
  <c r="J1418" i="27"/>
  <c r="P1418" i="27"/>
  <c r="Q1418" i="27"/>
  <c r="R1418" i="27"/>
  <c r="D1419" i="27"/>
  <c r="H1419" i="27" s="1"/>
  <c r="J1419" i="27"/>
  <c r="K1419" i="27" s="1"/>
  <c r="P1419" i="27"/>
  <c r="Q1419" i="27"/>
  <c r="R1419" i="27"/>
  <c r="D1420" i="27"/>
  <c r="J1420" i="27"/>
  <c r="K1420" i="27" s="1"/>
  <c r="P1420" i="27"/>
  <c r="Q1420" i="27"/>
  <c r="R1420" i="27"/>
  <c r="D1421" i="27"/>
  <c r="H1421" i="27" s="1"/>
  <c r="J1421" i="27"/>
  <c r="K1421" i="27" s="1"/>
  <c r="O1421" i="27" s="1"/>
  <c r="P1421" i="27"/>
  <c r="Q1421" i="27"/>
  <c r="R1421" i="27"/>
  <c r="D1422" i="27"/>
  <c r="J1422" i="27"/>
  <c r="K1422" i="27" s="1"/>
  <c r="P1422" i="27"/>
  <c r="Q1422" i="27"/>
  <c r="R1422" i="27"/>
  <c r="D1423" i="27"/>
  <c r="H1423" i="27" s="1"/>
  <c r="J1423" i="27"/>
  <c r="K1423" i="27" s="1"/>
  <c r="P1423" i="27"/>
  <c r="Q1423" i="27"/>
  <c r="R1423" i="27"/>
  <c r="D1424" i="27"/>
  <c r="J1424" i="27"/>
  <c r="K1424" i="27" s="1"/>
  <c r="O1424" i="27" s="1"/>
  <c r="P1424" i="27"/>
  <c r="Q1424" i="27"/>
  <c r="R1424" i="27"/>
  <c r="D1425" i="27"/>
  <c r="H1425" i="27" s="1"/>
  <c r="J1425" i="27"/>
  <c r="K1425" i="27" s="1"/>
  <c r="P1425" i="27"/>
  <c r="Q1425" i="27"/>
  <c r="R1425" i="27"/>
  <c r="D1426" i="27"/>
  <c r="J1426" i="27"/>
  <c r="K1426" i="27" s="1"/>
  <c r="P1426" i="27"/>
  <c r="Q1426" i="27"/>
  <c r="R1426" i="27"/>
  <c r="D1427" i="27"/>
  <c r="H1427" i="27" s="1"/>
  <c r="J1427" i="27"/>
  <c r="K1427" i="27" s="1"/>
  <c r="P1427" i="27"/>
  <c r="Q1427" i="27"/>
  <c r="R1427" i="27"/>
  <c r="D1428" i="27"/>
  <c r="J1428" i="27"/>
  <c r="K1428" i="27" s="1"/>
  <c r="P1428" i="27"/>
  <c r="Q1428" i="27"/>
  <c r="R1428" i="27"/>
  <c r="D1429" i="27"/>
  <c r="H1429" i="27" s="1"/>
  <c r="J1429" i="27"/>
  <c r="M1429" i="27" s="1"/>
  <c r="P1429" i="27"/>
  <c r="Q1429" i="27"/>
  <c r="R1429" i="27"/>
  <c r="D1430" i="27"/>
  <c r="J1430" i="27"/>
  <c r="M1430" i="27" s="1"/>
  <c r="P1430" i="27"/>
  <c r="Q1430" i="27"/>
  <c r="R1430" i="27"/>
  <c r="D1431" i="27"/>
  <c r="H1431" i="27" s="1"/>
  <c r="J1431" i="27"/>
  <c r="P1431" i="27"/>
  <c r="Q1431" i="27"/>
  <c r="R1431" i="27"/>
  <c r="D1432" i="27"/>
  <c r="J1432" i="27"/>
  <c r="P1432" i="27"/>
  <c r="Q1432" i="27"/>
  <c r="R1432" i="27"/>
  <c r="D1433" i="27"/>
  <c r="H1433" i="27" s="1"/>
  <c r="J1433" i="27"/>
  <c r="P1433" i="27"/>
  <c r="Q1433" i="27"/>
  <c r="R1433" i="27"/>
  <c r="D1434" i="27"/>
  <c r="J1434" i="27"/>
  <c r="P1434" i="27"/>
  <c r="Q1434" i="27"/>
  <c r="R1434" i="27"/>
  <c r="D1435" i="27"/>
  <c r="H1435" i="27" s="1"/>
  <c r="J1435" i="27"/>
  <c r="K1435" i="27" s="1"/>
  <c r="P1435" i="27"/>
  <c r="Q1435" i="27"/>
  <c r="R1435" i="27"/>
  <c r="D1436" i="27"/>
  <c r="J1436" i="27"/>
  <c r="K1436" i="27" s="1"/>
  <c r="P1436" i="27"/>
  <c r="Q1436" i="27"/>
  <c r="R1436" i="27"/>
  <c r="D1437" i="27"/>
  <c r="H1437" i="27" s="1"/>
  <c r="J1437" i="27"/>
  <c r="M1437" i="27" s="1"/>
  <c r="P1437" i="27"/>
  <c r="Q1437" i="27"/>
  <c r="R1437" i="27"/>
  <c r="D1438" i="27"/>
  <c r="J1438" i="27"/>
  <c r="M1438" i="27" s="1"/>
  <c r="P1438" i="27"/>
  <c r="Q1438" i="27"/>
  <c r="R1438" i="27"/>
  <c r="D1439" i="27"/>
  <c r="H1439" i="27" s="1"/>
  <c r="J1439" i="27"/>
  <c r="N1439" i="27" s="1"/>
  <c r="P1439" i="27"/>
  <c r="Q1439" i="27"/>
  <c r="R1439" i="27"/>
  <c r="D1440" i="27"/>
  <c r="J1440" i="27"/>
  <c r="N1440" i="27" s="1"/>
  <c r="P1440" i="27"/>
  <c r="Q1440" i="27"/>
  <c r="R1440" i="27"/>
  <c r="D1441" i="27"/>
  <c r="E1441" i="27" s="1"/>
  <c r="J1441" i="27"/>
  <c r="K1441" i="27" s="1"/>
  <c r="P1441" i="27"/>
  <c r="Q1441" i="27"/>
  <c r="R1441" i="27"/>
  <c r="D1442" i="27"/>
  <c r="E1442" i="27" s="1"/>
  <c r="J1442" i="27"/>
  <c r="K1442" i="27" s="1"/>
  <c r="P1442" i="27"/>
  <c r="Q1442" i="27"/>
  <c r="R1442" i="27"/>
  <c r="D1443" i="27"/>
  <c r="E1443" i="27" s="1"/>
  <c r="J1443" i="27"/>
  <c r="K1443" i="27" s="1"/>
  <c r="O1443" i="27" s="1"/>
  <c r="P1443" i="27"/>
  <c r="Q1443" i="27"/>
  <c r="R1443" i="27"/>
  <c r="D1444" i="27"/>
  <c r="E1444" i="27" s="1"/>
  <c r="J1444" i="27"/>
  <c r="K1444" i="27" s="1"/>
  <c r="O1444" i="27" s="1"/>
  <c r="P1444" i="27"/>
  <c r="Q1444" i="27"/>
  <c r="R1444" i="27"/>
  <c r="D1445" i="27"/>
  <c r="J1445" i="27"/>
  <c r="K1445" i="27" s="1"/>
  <c r="O1445" i="27" s="1"/>
  <c r="P1445" i="27"/>
  <c r="Q1445" i="27"/>
  <c r="R1445" i="27"/>
  <c r="D1446" i="27"/>
  <c r="J1446" i="27"/>
  <c r="K1446" i="27" s="1"/>
  <c r="P1446" i="27"/>
  <c r="Q1446" i="27"/>
  <c r="R1446" i="27"/>
  <c r="D1447" i="27"/>
  <c r="J1447" i="27"/>
  <c r="K1447" i="27" s="1"/>
  <c r="O1447" i="27" s="1"/>
  <c r="P1447" i="27"/>
  <c r="Q1447" i="27"/>
  <c r="R1447" i="27"/>
  <c r="D1448" i="27"/>
  <c r="J1448" i="27"/>
  <c r="N1448" i="27" s="1"/>
  <c r="P1448" i="27"/>
  <c r="Q1448" i="27"/>
  <c r="R1448" i="27"/>
  <c r="D1449" i="27"/>
  <c r="J1449" i="27"/>
  <c r="L1449" i="27" s="1"/>
  <c r="P1449" i="27"/>
  <c r="Q1449" i="27"/>
  <c r="R1449" i="27"/>
  <c r="D1450" i="27"/>
  <c r="E1450" i="27" s="1"/>
  <c r="J1450" i="27"/>
  <c r="P1450" i="27"/>
  <c r="Q1450" i="27"/>
  <c r="R1450" i="27"/>
  <c r="D1451" i="27"/>
  <c r="J1451" i="27"/>
  <c r="N1451" i="27" s="1"/>
  <c r="P1451" i="27"/>
  <c r="Q1451" i="27"/>
  <c r="R1451" i="27"/>
  <c r="D1452" i="27"/>
  <c r="E1452" i="27" s="1"/>
  <c r="J1452" i="27"/>
  <c r="L1452" i="27" s="1"/>
  <c r="P1452" i="27"/>
  <c r="Q1452" i="27"/>
  <c r="R1452" i="27"/>
  <c r="D1453" i="27"/>
  <c r="E1453" i="27" s="1"/>
  <c r="J1453" i="27"/>
  <c r="L1453" i="27" s="1"/>
  <c r="P1453" i="27"/>
  <c r="Q1453" i="27"/>
  <c r="R1453" i="27"/>
  <c r="D1454" i="27"/>
  <c r="E1454" i="27" s="1"/>
  <c r="J1454" i="27"/>
  <c r="P1454" i="27"/>
  <c r="Q1454" i="27"/>
  <c r="R1454" i="27"/>
  <c r="D1455" i="27"/>
  <c r="J1455" i="27"/>
  <c r="N1455" i="27" s="1"/>
  <c r="P1455" i="27"/>
  <c r="Q1455" i="27"/>
  <c r="R1455" i="27"/>
  <c r="D1456" i="27"/>
  <c r="J1456" i="27"/>
  <c r="N1456" i="27" s="1"/>
  <c r="P1456" i="27"/>
  <c r="Q1456" i="27"/>
  <c r="R1456" i="27"/>
  <c r="D1457" i="27"/>
  <c r="J1457" i="27"/>
  <c r="P1457" i="27"/>
  <c r="Q1457" i="27"/>
  <c r="R1457" i="27"/>
  <c r="D1458" i="27"/>
  <c r="J1458" i="27"/>
  <c r="K1458" i="27" s="1"/>
  <c r="P1458" i="27"/>
  <c r="Q1458" i="27"/>
  <c r="R1458" i="27"/>
  <c r="D1459" i="27"/>
  <c r="J1459" i="27"/>
  <c r="N1459" i="27" s="1"/>
  <c r="P1459" i="27"/>
  <c r="Q1459" i="27"/>
  <c r="R1459" i="27"/>
  <c r="D1460" i="27"/>
  <c r="J1460" i="27"/>
  <c r="K1460" i="27" s="1"/>
  <c r="P1460" i="27"/>
  <c r="Q1460" i="27"/>
  <c r="R1460" i="27"/>
  <c r="D1461" i="27"/>
  <c r="J1461" i="27"/>
  <c r="N1461" i="27" s="1"/>
  <c r="P1461" i="27"/>
  <c r="Q1461" i="27"/>
  <c r="R1461" i="27"/>
  <c r="D1462" i="27"/>
  <c r="E1462" i="27" s="1"/>
  <c r="J1462" i="27"/>
  <c r="L1462" i="27" s="1"/>
  <c r="P1462" i="27"/>
  <c r="Q1462" i="27"/>
  <c r="R1462" i="27"/>
  <c r="D1463" i="27"/>
  <c r="J1463" i="27"/>
  <c r="N1463" i="27" s="1"/>
  <c r="P1463" i="27"/>
  <c r="Q1463" i="27"/>
  <c r="R1463" i="27"/>
  <c r="D1464" i="27"/>
  <c r="E1464" i="27" s="1"/>
  <c r="J1464" i="27"/>
  <c r="K1464" i="27" s="1"/>
  <c r="O1464" i="27" s="1"/>
  <c r="P1464" i="27"/>
  <c r="Q1464" i="27"/>
  <c r="R1464" i="27"/>
  <c r="D1465" i="27"/>
  <c r="J1465" i="27"/>
  <c r="K1465" i="27" s="1"/>
  <c r="P1465" i="27"/>
  <c r="Q1465" i="27"/>
  <c r="R1465" i="27"/>
  <c r="D1466" i="27"/>
  <c r="J1466" i="27"/>
  <c r="P1466" i="27"/>
  <c r="Q1466" i="27"/>
  <c r="R1466" i="27"/>
  <c r="D1467" i="27"/>
  <c r="J1467" i="27"/>
  <c r="N1467" i="27" s="1"/>
  <c r="P1467" i="27"/>
  <c r="Q1467" i="27"/>
  <c r="R1467" i="27"/>
  <c r="D1468" i="27"/>
  <c r="J1468" i="27"/>
  <c r="L1468" i="27" s="1"/>
  <c r="P1468" i="27"/>
  <c r="Q1468" i="27"/>
  <c r="R1468" i="27"/>
  <c r="D1469" i="27"/>
  <c r="J1469" i="27"/>
  <c r="K1469" i="27" s="1"/>
  <c r="O1469" i="27" s="1"/>
  <c r="P1469" i="27"/>
  <c r="Q1469" i="27"/>
  <c r="R1469" i="27"/>
  <c r="D1470" i="27"/>
  <c r="J1470" i="27"/>
  <c r="P1470" i="27"/>
  <c r="Q1470" i="27"/>
  <c r="R1470" i="27"/>
  <c r="D1471" i="27"/>
  <c r="E1471" i="27" s="1"/>
  <c r="J1471" i="27"/>
  <c r="N1471" i="27" s="1"/>
  <c r="P1471" i="27"/>
  <c r="Q1471" i="27"/>
  <c r="R1471" i="27"/>
  <c r="D1472" i="27"/>
  <c r="J1472" i="27"/>
  <c r="N1472" i="27" s="1"/>
  <c r="P1472" i="27"/>
  <c r="Q1472" i="27"/>
  <c r="R1472" i="27"/>
  <c r="D1473" i="27"/>
  <c r="E1473" i="27" s="1"/>
  <c r="J1473" i="27"/>
  <c r="P1473" i="27"/>
  <c r="Q1473" i="27"/>
  <c r="R1473" i="27"/>
  <c r="D1474" i="27"/>
  <c r="E1474" i="27" s="1"/>
  <c r="J1474" i="27"/>
  <c r="L1474" i="27" s="1"/>
  <c r="P1474" i="27"/>
  <c r="Q1474" i="27"/>
  <c r="R1474" i="27"/>
  <c r="D1475" i="27"/>
  <c r="E1475" i="27" s="1"/>
  <c r="J1475" i="27"/>
  <c r="K1475" i="27" s="1"/>
  <c r="O1475" i="27" s="1"/>
  <c r="P1475" i="27"/>
  <c r="Q1475" i="27"/>
  <c r="R1475" i="27"/>
  <c r="D1476" i="27"/>
  <c r="E1476" i="27" s="1"/>
  <c r="J1476" i="27"/>
  <c r="N1476" i="27" s="1"/>
  <c r="P1476" i="27"/>
  <c r="Q1476" i="27"/>
  <c r="R1476" i="27"/>
  <c r="D1477" i="27"/>
  <c r="J1477" i="27"/>
  <c r="P1477" i="27"/>
  <c r="Q1477" i="27"/>
  <c r="R1477" i="27"/>
  <c r="D1478" i="27"/>
  <c r="E1478" i="27" s="1"/>
  <c r="J1478" i="27"/>
  <c r="P1478" i="27"/>
  <c r="Q1478" i="27"/>
  <c r="R1478" i="27"/>
  <c r="D1479" i="27"/>
  <c r="J1479" i="27"/>
  <c r="K1479" i="27" s="1"/>
  <c r="P1479" i="27"/>
  <c r="Q1479" i="27"/>
  <c r="R1479" i="27"/>
  <c r="D1480" i="27"/>
  <c r="J1480" i="27"/>
  <c r="N1480" i="27" s="1"/>
  <c r="P1480" i="27"/>
  <c r="Q1480" i="27"/>
  <c r="R1480" i="27"/>
  <c r="D1481" i="27"/>
  <c r="J1481" i="27"/>
  <c r="L1481" i="27" s="1"/>
  <c r="P1481" i="27"/>
  <c r="Q1481" i="27"/>
  <c r="R1481" i="27"/>
  <c r="D1482" i="27"/>
  <c r="J1482" i="27"/>
  <c r="P1482" i="27"/>
  <c r="Q1482" i="27"/>
  <c r="R1482" i="27"/>
  <c r="D1483" i="27"/>
  <c r="J1483" i="27"/>
  <c r="L1483" i="27" s="1"/>
  <c r="P1483" i="27"/>
  <c r="Q1483" i="27"/>
  <c r="R1483" i="27"/>
  <c r="D1484" i="27"/>
  <c r="J1484" i="27"/>
  <c r="K1484" i="27" s="1"/>
  <c r="O1484" i="27" s="1"/>
  <c r="P1484" i="27"/>
  <c r="Q1484" i="27"/>
  <c r="R1484" i="27"/>
  <c r="D1485" i="27"/>
  <c r="E1485" i="27" s="1"/>
  <c r="J1485" i="27"/>
  <c r="K1485" i="27" s="1"/>
  <c r="P1485" i="27"/>
  <c r="Q1485" i="27"/>
  <c r="R1485" i="27"/>
  <c r="D1486" i="27"/>
  <c r="E1486" i="27" s="1"/>
  <c r="J1486" i="27"/>
  <c r="N1486" i="27" s="1"/>
  <c r="P1486" i="27"/>
  <c r="Q1486" i="27"/>
  <c r="R1486" i="27"/>
  <c r="D1487" i="27"/>
  <c r="E1487" i="27" s="1"/>
  <c r="J1487" i="27"/>
  <c r="P1487" i="27"/>
  <c r="Q1487" i="27"/>
  <c r="R1487" i="27"/>
  <c r="D1488" i="27"/>
  <c r="E1488" i="27" s="1"/>
  <c r="J1488" i="27"/>
  <c r="P1488" i="27"/>
  <c r="Q1488" i="27"/>
  <c r="R1488" i="27"/>
  <c r="D1489" i="27"/>
  <c r="J1489" i="27"/>
  <c r="N1489" i="27" s="1"/>
  <c r="P1489" i="27"/>
  <c r="Q1489" i="27"/>
  <c r="R1489" i="27"/>
  <c r="D1490" i="27"/>
  <c r="J1490" i="27"/>
  <c r="L1490" i="27" s="1"/>
  <c r="P1490" i="27"/>
  <c r="Q1490" i="27"/>
  <c r="R1490" i="27"/>
  <c r="D1491" i="27"/>
  <c r="J1491" i="27"/>
  <c r="P1491" i="27"/>
  <c r="Q1491" i="27"/>
  <c r="R1491" i="27"/>
  <c r="D1492" i="27"/>
  <c r="J1492" i="27"/>
  <c r="L1492" i="27" s="1"/>
  <c r="P1492" i="27"/>
  <c r="Q1492" i="27"/>
  <c r="R1492" i="27"/>
  <c r="D1493" i="27"/>
  <c r="E1493" i="27" s="1"/>
  <c r="J1493" i="27"/>
  <c r="N1493" i="27" s="1"/>
  <c r="P1493" i="27"/>
  <c r="Q1493" i="27"/>
  <c r="R1493" i="27"/>
  <c r="D1494" i="27"/>
  <c r="E1494" i="27" s="1"/>
  <c r="J1494" i="27"/>
  <c r="L1494" i="27" s="1"/>
  <c r="P1494" i="27"/>
  <c r="Q1494" i="27"/>
  <c r="R1494" i="27"/>
  <c r="D1495" i="27"/>
  <c r="E1495" i="27" s="1"/>
  <c r="J1495" i="27"/>
  <c r="K1495" i="27" s="1"/>
  <c r="P1495" i="27"/>
  <c r="Q1495" i="27"/>
  <c r="R1495" i="27"/>
  <c r="D1496" i="27"/>
  <c r="E1496" i="27" s="1"/>
  <c r="J1496" i="27"/>
  <c r="N1496" i="27" s="1"/>
  <c r="P1496" i="27"/>
  <c r="Q1496" i="27"/>
  <c r="R1496" i="27"/>
  <c r="D1497" i="27"/>
  <c r="E1497" i="27" s="1"/>
  <c r="J1497" i="27"/>
  <c r="P1497" i="27"/>
  <c r="Q1497" i="27"/>
  <c r="R1497" i="27"/>
  <c r="D1498" i="27"/>
  <c r="E1498" i="27" s="1"/>
  <c r="J1498" i="27"/>
  <c r="P1498" i="27"/>
  <c r="Q1498" i="27"/>
  <c r="R1498" i="27"/>
  <c r="D1499" i="27"/>
  <c r="E1499" i="27" s="1"/>
  <c r="J1499" i="27"/>
  <c r="N1499" i="27" s="1"/>
  <c r="P1499" i="27"/>
  <c r="Q1499" i="27"/>
  <c r="R1499" i="27"/>
  <c r="D1500" i="27"/>
  <c r="J1500" i="27"/>
  <c r="N1500" i="27" s="1"/>
  <c r="P1500" i="27"/>
  <c r="Q1500" i="27"/>
  <c r="R1500" i="27"/>
  <c r="D1501" i="27"/>
  <c r="E1501" i="27" s="1"/>
  <c r="J1501" i="27"/>
  <c r="K1501" i="27" s="1"/>
  <c r="P1501" i="27"/>
  <c r="Q1501" i="27"/>
  <c r="R1501" i="27"/>
  <c r="D1502" i="27"/>
  <c r="E1502" i="27" s="1"/>
  <c r="J1502" i="27"/>
  <c r="L1502" i="27" s="1"/>
  <c r="P1502" i="27"/>
  <c r="Q1502" i="27"/>
  <c r="R1502" i="27"/>
  <c r="D1503" i="27"/>
  <c r="J1503" i="27"/>
  <c r="N1503" i="27" s="1"/>
  <c r="P1503" i="27"/>
  <c r="Q1503" i="27"/>
  <c r="R1503" i="27"/>
  <c r="D1504" i="27"/>
  <c r="J1504" i="27"/>
  <c r="L1504" i="27" s="1"/>
  <c r="P1504" i="27"/>
  <c r="Q1504" i="27"/>
  <c r="R1504" i="27"/>
  <c r="D1505" i="27"/>
  <c r="E1505" i="27" s="1"/>
  <c r="J1505" i="27"/>
  <c r="N1505" i="27" s="1"/>
  <c r="P1505" i="27"/>
  <c r="Q1505" i="27"/>
  <c r="R1505" i="27"/>
  <c r="D1506" i="27"/>
  <c r="J1506" i="27"/>
  <c r="L1506" i="27" s="1"/>
  <c r="P1506" i="27"/>
  <c r="Q1506" i="27"/>
  <c r="R1506" i="27"/>
  <c r="D1507" i="27"/>
  <c r="E1507" i="27" s="1"/>
  <c r="J1507" i="27"/>
  <c r="N1507" i="27" s="1"/>
  <c r="P1507" i="27"/>
  <c r="Q1507" i="27"/>
  <c r="R1507" i="27"/>
  <c r="D1508" i="27"/>
  <c r="J1508" i="27"/>
  <c r="P1508" i="27"/>
  <c r="Q1508" i="27"/>
  <c r="R1508" i="27"/>
  <c r="D1509" i="27"/>
  <c r="E1509" i="27" s="1"/>
  <c r="J1509" i="27"/>
  <c r="N1509" i="27" s="1"/>
  <c r="P1509" i="27"/>
  <c r="Q1509" i="27"/>
  <c r="R1509" i="27"/>
  <c r="D1510" i="27"/>
  <c r="J1510" i="27"/>
  <c r="L1510" i="27" s="1"/>
  <c r="P1510" i="27"/>
  <c r="Q1510" i="27"/>
  <c r="R1510" i="27"/>
  <c r="D1511" i="27"/>
  <c r="E1511" i="27" s="1"/>
  <c r="J1511" i="27"/>
  <c r="N1511" i="27" s="1"/>
  <c r="P1511" i="27"/>
  <c r="Q1511" i="27"/>
  <c r="R1511" i="27"/>
  <c r="D1512" i="27"/>
  <c r="E1512" i="27" s="1"/>
  <c r="J1512" i="27"/>
  <c r="N1512" i="27" s="1"/>
  <c r="P1512" i="27"/>
  <c r="Q1512" i="27"/>
  <c r="R1512" i="27"/>
  <c r="D1513" i="27"/>
  <c r="J1513" i="27"/>
  <c r="N1513" i="27" s="1"/>
  <c r="P1513" i="27"/>
  <c r="Q1513" i="27"/>
  <c r="R1513" i="27"/>
  <c r="D1514" i="27"/>
  <c r="E1514" i="27" s="1"/>
  <c r="J1514" i="27"/>
  <c r="L1514" i="27" s="1"/>
  <c r="P1514" i="27"/>
  <c r="Q1514" i="27"/>
  <c r="R1514" i="27"/>
  <c r="D1515" i="27"/>
  <c r="E1515" i="27" s="1"/>
  <c r="J1515" i="27"/>
  <c r="K1515" i="27" s="1"/>
  <c r="O1515" i="27" s="1"/>
  <c r="P1515" i="27"/>
  <c r="Q1515" i="27"/>
  <c r="R1515" i="27"/>
  <c r="D1516" i="27"/>
  <c r="E1516" i="27" s="1"/>
  <c r="J1516" i="27"/>
  <c r="K1516" i="27" s="1"/>
  <c r="O1516" i="27" s="1"/>
  <c r="P1516" i="27"/>
  <c r="Q1516" i="27"/>
  <c r="R1516" i="27"/>
  <c r="D1517" i="27"/>
  <c r="J1517" i="27"/>
  <c r="K1517" i="27" s="1"/>
  <c r="O1517" i="27" s="1"/>
  <c r="P1517" i="27"/>
  <c r="Q1517" i="27"/>
  <c r="R1517" i="27"/>
  <c r="D1518" i="27"/>
  <c r="J1518" i="27"/>
  <c r="K1518" i="27" s="1"/>
  <c r="P1518" i="27"/>
  <c r="Q1518" i="27"/>
  <c r="R1518" i="27"/>
  <c r="D1519" i="27"/>
  <c r="J1519" i="27"/>
  <c r="L1519" i="27" s="1"/>
  <c r="P1519" i="27"/>
  <c r="Q1519" i="27"/>
  <c r="R1519" i="27"/>
  <c r="D1520" i="27"/>
  <c r="E1520" i="27" s="1"/>
  <c r="J1520" i="27"/>
  <c r="K1520" i="27" s="1"/>
  <c r="P1520" i="27"/>
  <c r="Q1520" i="27"/>
  <c r="R1520" i="27"/>
  <c r="D1521" i="27"/>
  <c r="E1521" i="27" s="1"/>
  <c r="J1521" i="27"/>
  <c r="P1521" i="27"/>
  <c r="Q1521" i="27"/>
  <c r="R1521" i="27"/>
  <c r="D1522" i="27"/>
  <c r="E1522" i="27" s="1"/>
  <c r="J1522" i="27"/>
  <c r="N1522" i="27" s="1"/>
  <c r="P1522" i="27"/>
  <c r="Q1522" i="27"/>
  <c r="R1522" i="27"/>
  <c r="D1523" i="27"/>
  <c r="J1523" i="27"/>
  <c r="L1523" i="27" s="1"/>
  <c r="P1523" i="27"/>
  <c r="Q1523" i="27"/>
  <c r="R1523" i="27"/>
  <c r="D1524" i="27"/>
  <c r="J1524" i="27"/>
  <c r="N1524" i="27" s="1"/>
  <c r="P1524" i="27"/>
  <c r="Q1524" i="27"/>
  <c r="R1524" i="27"/>
  <c r="D1525" i="27"/>
  <c r="E1525" i="27" s="1"/>
  <c r="J1525" i="27"/>
  <c r="N1525" i="27" s="1"/>
  <c r="P1525" i="27"/>
  <c r="Q1525" i="27"/>
  <c r="R1525" i="27"/>
  <c r="D1526" i="27"/>
  <c r="J1526" i="27"/>
  <c r="P1526" i="27"/>
  <c r="Q1526" i="27"/>
  <c r="R1526" i="27"/>
  <c r="D1527" i="27"/>
  <c r="J1527" i="27"/>
  <c r="N1527" i="27" s="1"/>
  <c r="P1527" i="27"/>
  <c r="Q1527" i="27"/>
  <c r="R1527" i="27"/>
  <c r="D1528" i="27"/>
  <c r="J1528" i="27"/>
  <c r="K1528" i="27" s="1"/>
  <c r="P1528" i="27"/>
  <c r="Q1528" i="27"/>
  <c r="R1528" i="27"/>
  <c r="D1529" i="27"/>
  <c r="E1529" i="27" s="1"/>
  <c r="J1529" i="27"/>
  <c r="L1529" i="27" s="1"/>
  <c r="P1529" i="27"/>
  <c r="Q1529" i="27"/>
  <c r="R1529" i="27"/>
  <c r="D1530" i="27"/>
  <c r="E1530" i="27" s="1"/>
  <c r="J1530" i="27"/>
  <c r="K1530" i="27" s="1"/>
  <c r="P1530" i="27"/>
  <c r="Q1530" i="27"/>
  <c r="R1530" i="27"/>
  <c r="D1531" i="27"/>
  <c r="J1531" i="27"/>
  <c r="L1531" i="27" s="1"/>
  <c r="P1531" i="27"/>
  <c r="Q1531" i="27"/>
  <c r="R1531" i="27"/>
  <c r="D1532" i="27"/>
  <c r="E1532" i="27" s="1"/>
  <c r="J1532" i="27"/>
  <c r="N1532" i="27" s="1"/>
  <c r="P1532" i="27"/>
  <c r="Q1532" i="27"/>
  <c r="R1532" i="27"/>
  <c r="D1533" i="27"/>
  <c r="E1533" i="27" s="1"/>
  <c r="J1533" i="27"/>
  <c r="K1533" i="27" s="1"/>
  <c r="P1533" i="27"/>
  <c r="Q1533" i="27"/>
  <c r="R1533" i="27"/>
  <c r="D1534" i="27"/>
  <c r="E1534" i="27" s="1"/>
  <c r="J1534" i="27"/>
  <c r="L1534" i="27" s="1"/>
  <c r="P1534" i="27"/>
  <c r="Q1534" i="27"/>
  <c r="R1534" i="27"/>
  <c r="D1535" i="27"/>
  <c r="E1535" i="27" s="1"/>
  <c r="J1535" i="27"/>
  <c r="N1535" i="27" s="1"/>
  <c r="P1535" i="27"/>
  <c r="Q1535" i="27"/>
  <c r="R1535" i="27"/>
  <c r="D1536" i="27"/>
  <c r="E1536" i="27" s="1"/>
  <c r="J1536" i="27"/>
  <c r="K1536" i="27" s="1"/>
  <c r="P1536" i="27"/>
  <c r="Q1536" i="27"/>
  <c r="R1536" i="27"/>
  <c r="D1537" i="27"/>
  <c r="E1537" i="27" s="1"/>
  <c r="J1537" i="27"/>
  <c r="L1537" i="27" s="1"/>
  <c r="P1537" i="27"/>
  <c r="Q1537" i="27"/>
  <c r="R1537" i="27"/>
  <c r="D1538" i="27"/>
  <c r="E1538" i="27" s="1"/>
  <c r="J1538" i="27"/>
  <c r="K1538" i="27" s="1"/>
  <c r="P1538" i="27"/>
  <c r="Q1538" i="27"/>
  <c r="R1538" i="27"/>
  <c r="D1539" i="27"/>
  <c r="E1539" i="27" s="1"/>
  <c r="J1539" i="27"/>
  <c r="N1539" i="27" s="1"/>
  <c r="P1539" i="27"/>
  <c r="Q1539" i="27"/>
  <c r="R1539" i="27"/>
  <c r="D1540" i="27"/>
  <c r="J1540" i="27"/>
  <c r="L1540" i="27" s="1"/>
  <c r="P1540" i="27"/>
  <c r="Q1540" i="27"/>
  <c r="R1540" i="27"/>
  <c r="D1541" i="27"/>
  <c r="E1541" i="27" s="1"/>
  <c r="J1541" i="27"/>
  <c r="N1541" i="27" s="1"/>
  <c r="P1541" i="27"/>
  <c r="Q1541" i="27"/>
  <c r="R1541" i="27"/>
  <c r="D1542" i="27"/>
  <c r="J1542" i="27"/>
  <c r="K1542" i="27" s="1"/>
  <c r="O1542" i="27" s="1"/>
  <c r="P1542" i="27"/>
  <c r="Q1542" i="27"/>
  <c r="R1542" i="27"/>
  <c r="D1543" i="27"/>
  <c r="E1543" i="27" s="1"/>
  <c r="J1543" i="27"/>
  <c r="K1543" i="27" s="1"/>
  <c r="O1543" i="27" s="1"/>
  <c r="P1543" i="27"/>
  <c r="Q1543" i="27"/>
  <c r="R1543" i="27"/>
  <c r="D1544" i="27"/>
  <c r="E1544" i="27" s="1"/>
  <c r="J1544" i="27"/>
  <c r="K1544" i="27" s="1"/>
  <c r="P1544" i="27"/>
  <c r="Q1544" i="27"/>
  <c r="R1544" i="27"/>
  <c r="D1545" i="27"/>
  <c r="E1545" i="27" s="1"/>
  <c r="J1545" i="27"/>
  <c r="N1545" i="27" s="1"/>
  <c r="P1545" i="27"/>
  <c r="Q1545" i="27"/>
  <c r="R1545" i="27"/>
  <c r="D1546" i="27"/>
  <c r="J1546" i="27"/>
  <c r="L1546" i="27" s="1"/>
  <c r="P1546" i="27"/>
  <c r="Q1546" i="27"/>
  <c r="R1546" i="27"/>
  <c r="D1547" i="27"/>
  <c r="J1547" i="27"/>
  <c r="K1547" i="27" s="1"/>
  <c r="O1547" i="27" s="1"/>
  <c r="P1547" i="27"/>
  <c r="Q1547" i="27"/>
  <c r="R1547" i="27"/>
  <c r="D1548" i="27"/>
  <c r="E1548" i="27" s="1"/>
  <c r="J1548" i="27"/>
  <c r="K1548" i="27" s="1"/>
  <c r="P1548" i="27"/>
  <c r="Q1548" i="27"/>
  <c r="R1548" i="27"/>
  <c r="D1549" i="27"/>
  <c r="E1549" i="27" s="1"/>
  <c r="J1549" i="27"/>
  <c r="L1549" i="27" s="1"/>
  <c r="P1549" i="27"/>
  <c r="Q1549" i="27"/>
  <c r="R1549" i="27"/>
  <c r="D1550" i="27"/>
  <c r="E1550" i="27" s="1"/>
  <c r="J1550" i="27"/>
  <c r="K1550" i="27" s="1"/>
  <c r="O1550" i="27" s="1"/>
  <c r="P1550" i="27"/>
  <c r="Q1550" i="27"/>
  <c r="R1550" i="27"/>
  <c r="D1551" i="27"/>
  <c r="E1551" i="27" s="1"/>
  <c r="J1551" i="27"/>
  <c r="K1551" i="27" s="1"/>
  <c r="O1551" i="27" s="1"/>
  <c r="P1551" i="27"/>
  <c r="Q1551" i="27"/>
  <c r="R1551" i="27"/>
  <c r="D1552" i="27"/>
  <c r="E1552" i="27" s="1"/>
  <c r="J1552" i="27"/>
  <c r="K1552" i="27" s="1"/>
  <c r="O1552" i="27" s="1"/>
  <c r="P1552" i="27"/>
  <c r="Q1552" i="27"/>
  <c r="R1552" i="27"/>
  <c r="D1553" i="27"/>
  <c r="E1553" i="27" s="1"/>
  <c r="J1553" i="27"/>
  <c r="L1553" i="27" s="1"/>
  <c r="P1553" i="27"/>
  <c r="Q1553" i="27"/>
  <c r="R1553" i="27"/>
  <c r="D1554" i="27"/>
  <c r="J1554" i="27"/>
  <c r="K1554" i="27" s="1"/>
  <c r="P1554" i="27"/>
  <c r="Q1554" i="27"/>
  <c r="R1554" i="27"/>
  <c r="D1555" i="27"/>
  <c r="E1555" i="27" s="1"/>
  <c r="J1555" i="27"/>
  <c r="K1555" i="27" s="1"/>
  <c r="P1555" i="27"/>
  <c r="Q1555" i="27"/>
  <c r="R1555" i="27"/>
  <c r="D1556" i="27"/>
  <c r="J1556" i="27"/>
  <c r="N1556" i="27" s="1"/>
  <c r="P1556" i="27"/>
  <c r="Q1556" i="27"/>
  <c r="R1556" i="27"/>
  <c r="D1557" i="27"/>
  <c r="J1557" i="27"/>
  <c r="L1557" i="27" s="1"/>
  <c r="P1557" i="27"/>
  <c r="Q1557" i="27"/>
  <c r="R1557" i="27"/>
  <c r="D1558" i="27"/>
  <c r="J1558" i="27"/>
  <c r="K1558" i="27" s="1"/>
  <c r="O1558" i="27" s="1"/>
  <c r="P1558" i="27"/>
  <c r="Q1558" i="27"/>
  <c r="R1558" i="27"/>
  <c r="D1559" i="27"/>
  <c r="E1559" i="27" s="1"/>
  <c r="J1559" i="27"/>
  <c r="K1559" i="27" s="1"/>
  <c r="O1559" i="27" s="1"/>
  <c r="P1559" i="27"/>
  <c r="Q1559" i="27"/>
  <c r="R1559" i="27"/>
  <c r="D1560" i="27"/>
  <c r="E1560" i="27" s="1"/>
  <c r="J1560" i="27"/>
  <c r="K1560" i="27" s="1"/>
  <c r="P1560" i="27"/>
  <c r="Q1560" i="27"/>
  <c r="R1560" i="27"/>
  <c r="D1561" i="27"/>
  <c r="E1561" i="27" s="1"/>
  <c r="J1561" i="27"/>
  <c r="L1561" i="27" s="1"/>
  <c r="P1561" i="27"/>
  <c r="Q1561" i="27"/>
  <c r="R1561" i="27"/>
  <c r="D1562" i="27"/>
  <c r="E1562" i="27" s="1"/>
  <c r="J1562" i="27"/>
  <c r="K1562" i="27" s="1"/>
  <c r="P1562" i="27"/>
  <c r="Q1562" i="27"/>
  <c r="R1562" i="27"/>
  <c r="D1563" i="27"/>
  <c r="E1563" i="27" s="1"/>
  <c r="J1563" i="27"/>
  <c r="N1563" i="27" s="1"/>
  <c r="P1563" i="27"/>
  <c r="Q1563" i="27"/>
  <c r="R1563" i="27"/>
  <c r="D1564" i="27"/>
  <c r="E1564" i="27" s="1"/>
  <c r="J1564" i="27"/>
  <c r="K1564" i="27" s="1"/>
  <c r="O1564" i="27" s="1"/>
  <c r="P1564" i="27"/>
  <c r="Q1564" i="27"/>
  <c r="R1564" i="27"/>
  <c r="D1565" i="27"/>
  <c r="J1565" i="27"/>
  <c r="K1565" i="27" s="1"/>
  <c r="P1565" i="27"/>
  <c r="Q1565" i="27"/>
  <c r="R1565" i="27"/>
  <c r="D1566" i="27"/>
  <c r="J1566" i="27"/>
  <c r="L1566" i="27" s="1"/>
  <c r="P1566" i="27"/>
  <c r="Q1566" i="27"/>
  <c r="R1566" i="27"/>
  <c r="D1567" i="27"/>
  <c r="J1567" i="27"/>
  <c r="K1567" i="27" s="1"/>
  <c r="P1567" i="27"/>
  <c r="Q1567" i="27"/>
  <c r="R1567" i="27"/>
  <c r="D1568" i="27"/>
  <c r="J1568" i="27"/>
  <c r="L1568" i="27" s="1"/>
  <c r="P1568" i="27"/>
  <c r="Q1568" i="27"/>
  <c r="R1568" i="27"/>
  <c r="D1569" i="27"/>
  <c r="J1569" i="27"/>
  <c r="K1569" i="27" s="1"/>
  <c r="O1569" i="27" s="1"/>
  <c r="P1569" i="27"/>
  <c r="Q1569" i="27"/>
  <c r="R1569" i="27"/>
  <c r="D1570" i="27"/>
  <c r="E1570" i="27" s="1"/>
  <c r="J1570" i="27"/>
  <c r="K1570" i="27" s="1"/>
  <c r="O1570" i="27" s="1"/>
  <c r="P1570" i="27"/>
  <c r="Q1570" i="27"/>
  <c r="R1570" i="27"/>
  <c r="D1571" i="27"/>
  <c r="E1571" i="27" s="1"/>
  <c r="J1571" i="27"/>
  <c r="K1571" i="27" s="1"/>
  <c r="O1571" i="27" s="1"/>
  <c r="P1571" i="27"/>
  <c r="Q1571" i="27"/>
  <c r="R1571" i="27"/>
  <c r="D1572" i="27"/>
  <c r="J1572" i="27"/>
  <c r="K1572" i="27" s="1"/>
  <c r="P1572" i="27"/>
  <c r="Q1572" i="27"/>
  <c r="R1572" i="27"/>
  <c r="D1573" i="27"/>
  <c r="E1573" i="27" s="1"/>
  <c r="J1573" i="27"/>
  <c r="K1573" i="27" s="1"/>
  <c r="P1573" i="27"/>
  <c r="Q1573" i="27"/>
  <c r="R1573" i="27"/>
  <c r="D1574" i="27"/>
  <c r="J1574" i="27"/>
  <c r="L1574" i="27" s="1"/>
  <c r="P1574" i="27"/>
  <c r="Q1574" i="27"/>
  <c r="R1574" i="27"/>
  <c r="D1575" i="27"/>
  <c r="E1575" i="27" s="1"/>
  <c r="J1575" i="27"/>
  <c r="L1575" i="27" s="1"/>
  <c r="P1575" i="27"/>
  <c r="Q1575" i="27"/>
  <c r="R1575" i="27"/>
  <c r="D1576" i="27"/>
  <c r="J1576" i="27"/>
  <c r="K1576" i="27" s="1"/>
  <c r="P1576" i="27"/>
  <c r="Q1576" i="27"/>
  <c r="R1576" i="27"/>
  <c r="D1577" i="27"/>
  <c r="E1577" i="27" s="1"/>
  <c r="J1577" i="27"/>
  <c r="K1577" i="27" s="1"/>
  <c r="O1577" i="27" s="1"/>
  <c r="P1577" i="27"/>
  <c r="Q1577" i="27"/>
  <c r="R1577" i="27"/>
  <c r="D1578" i="27"/>
  <c r="J1578" i="27"/>
  <c r="K1578" i="27" s="1"/>
  <c r="O1578" i="27" s="1"/>
  <c r="P1578" i="27"/>
  <c r="Q1578" i="27"/>
  <c r="R1578" i="27"/>
  <c r="D1579" i="27"/>
  <c r="E1579" i="27" s="1"/>
  <c r="J1579" i="27"/>
  <c r="K1579" i="27" s="1"/>
  <c r="P1579" i="27"/>
  <c r="Q1579" i="27"/>
  <c r="R1579" i="27"/>
  <c r="D1580" i="27"/>
  <c r="E1580" i="27" s="1"/>
  <c r="J1580" i="27"/>
  <c r="L1580" i="27" s="1"/>
  <c r="P1580" i="27"/>
  <c r="Q1580" i="27"/>
  <c r="R1580" i="27"/>
  <c r="D1581" i="27"/>
  <c r="E1581" i="27" s="1"/>
  <c r="J1581" i="27"/>
  <c r="K1581" i="27" s="1"/>
  <c r="P1581" i="27"/>
  <c r="Q1581" i="27"/>
  <c r="R1581" i="27"/>
  <c r="D1582" i="27"/>
  <c r="E1582" i="27" s="1"/>
  <c r="J1582" i="27"/>
  <c r="L1582" i="27" s="1"/>
  <c r="P1582" i="27"/>
  <c r="Q1582" i="27"/>
  <c r="R1582" i="27"/>
  <c r="D1583" i="27"/>
  <c r="E1583" i="27" s="1"/>
  <c r="J1583" i="27"/>
  <c r="K1583" i="27" s="1"/>
  <c r="P1583" i="27"/>
  <c r="Q1583" i="27"/>
  <c r="R1583" i="27"/>
  <c r="D1584" i="27"/>
  <c r="E1584" i="27" s="1"/>
  <c r="J1584" i="27"/>
  <c r="L1584" i="27" s="1"/>
  <c r="P1584" i="27"/>
  <c r="Q1584" i="27"/>
  <c r="R1584" i="27"/>
  <c r="D1585" i="27"/>
  <c r="E1585" i="27" s="1"/>
  <c r="J1585" i="27"/>
  <c r="L1585" i="27" s="1"/>
  <c r="P1585" i="27"/>
  <c r="Q1585" i="27"/>
  <c r="R1585" i="27"/>
  <c r="D1586" i="27"/>
  <c r="E1586" i="27" s="1"/>
  <c r="J1586" i="27"/>
  <c r="K1586" i="27" s="1"/>
  <c r="P1586" i="27"/>
  <c r="Q1586" i="27"/>
  <c r="R1586" i="27"/>
  <c r="D1587" i="27"/>
  <c r="E1587" i="27" s="1"/>
  <c r="J1587" i="27"/>
  <c r="P1587" i="27"/>
  <c r="Q1587" i="27"/>
  <c r="R1587" i="27"/>
  <c r="D1588" i="27"/>
  <c r="E1588" i="27" s="1"/>
  <c r="J1588" i="27"/>
  <c r="L1588" i="27" s="1"/>
  <c r="P1588" i="27"/>
  <c r="Q1588" i="27"/>
  <c r="R1588" i="27"/>
  <c r="D1589" i="27"/>
  <c r="E1589" i="27" s="1"/>
  <c r="J1589" i="27"/>
  <c r="L1589" i="27" s="1"/>
  <c r="P1589" i="27"/>
  <c r="Q1589" i="27"/>
  <c r="R1589" i="27"/>
  <c r="D1590" i="27"/>
  <c r="J1590" i="27"/>
  <c r="L1590" i="27" s="1"/>
  <c r="P1590" i="27"/>
  <c r="Q1590" i="27"/>
  <c r="R1590" i="27"/>
  <c r="D1591" i="27"/>
  <c r="J1591" i="27"/>
  <c r="L1591" i="27" s="1"/>
  <c r="P1591" i="27"/>
  <c r="Q1591" i="27"/>
  <c r="R1591" i="27"/>
  <c r="D1592" i="27"/>
  <c r="J1592" i="27"/>
  <c r="L1592" i="27" s="1"/>
  <c r="P1592" i="27"/>
  <c r="Q1592" i="27"/>
  <c r="R1592" i="27"/>
  <c r="D1593" i="27"/>
  <c r="J1593" i="27"/>
  <c r="L1593" i="27" s="1"/>
  <c r="P1593" i="27"/>
  <c r="Q1593" i="27"/>
  <c r="R1593" i="27"/>
  <c r="D1594" i="27"/>
  <c r="J1594" i="27"/>
  <c r="L1594" i="27" s="1"/>
  <c r="P1594" i="27"/>
  <c r="Q1594" i="27"/>
  <c r="R1594" i="27"/>
  <c r="D1595" i="27"/>
  <c r="J1595" i="27"/>
  <c r="L1595" i="27" s="1"/>
  <c r="P1595" i="27"/>
  <c r="Q1595" i="27"/>
  <c r="R1595" i="27"/>
  <c r="D1596" i="27"/>
  <c r="J1596" i="27"/>
  <c r="L1596" i="27" s="1"/>
  <c r="P1596" i="27"/>
  <c r="Q1596" i="27"/>
  <c r="R1596" i="27"/>
  <c r="D1597" i="27"/>
  <c r="J1597" i="27"/>
  <c r="L1597" i="27" s="1"/>
  <c r="P1597" i="27"/>
  <c r="Q1597" i="27"/>
  <c r="R1597" i="27"/>
  <c r="D1598" i="27"/>
  <c r="E1598" i="27" s="1"/>
  <c r="J1598" i="27"/>
  <c r="K1598" i="27" s="1"/>
  <c r="P1598" i="27"/>
  <c r="Q1598" i="27"/>
  <c r="R1598" i="27"/>
  <c r="D1599" i="27"/>
  <c r="E1599" i="27" s="1"/>
  <c r="J1599" i="27"/>
  <c r="P1599" i="27"/>
  <c r="Q1599" i="27"/>
  <c r="R1599" i="27"/>
  <c r="D1600" i="27"/>
  <c r="E1600" i="27" s="1"/>
  <c r="J1600" i="27"/>
  <c r="L1600" i="27" s="1"/>
  <c r="P1600" i="27"/>
  <c r="Q1600" i="27"/>
  <c r="R1600" i="27"/>
  <c r="D1601" i="27"/>
  <c r="E1601" i="27" s="1"/>
  <c r="J1601" i="27"/>
  <c r="K1601" i="27" s="1"/>
  <c r="P1601" i="27"/>
  <c r="Q1601" i="27"/>
  <c r="R1601" i="27"/>
  <c r="D1602" i="27"/>
  <c r="J1602" i="27"/>
  <c r="L1602" i="27" s="1"/>
  <c r="P1602" i="27"/>
  <c r="Q1602" i="27"/>
  <c r="R1602" i="27"/>
  <c r="D1603" i="27"/>
  <c r="E1603" i="27" s="1"/>
  <c r="J1603" i="27"/>
  <c r="K1603" i="27" s="1"/>
  <c r="P1603" i="27"/>
  <c r="Q1603" i="27"/>
  <c r="R1603" i="27"/>
  <c r="D1604" i="27"/>
  <c r="E1604" i="27" s="1"/>
  <c r="J1604" i="27"/>
  <c r="K1604" i="27" s="1"/>
  <c r="P1604" i="27"/>
  <c r="Q1604" i="27"/>
  <c r="R1604" i="27"/>
  <c r="D1605" i="27"/>
  <c r="E1605" i="27" s="1"/>
  <c r="J1605" i="27"/>
  <c r="P1605" i="27"/>
  <c r="Q1605" i="27"/>
  <c r="R1605" i="27"/>
  <c r="D1606" i="27"/>
  <c r="J1606" i="27"/>
  <c r="N1606" i="27" s="1"/>
  <c r="P1606" i="27"/>
  <c r="Q1606" i="27"/>
  <c r="R1606" i="27"/>
  <c r="D1607" i="27"/>
  <c r="E1607" i="27" s="1"/>
  <c r="J1607" i="27"/>
  <c r="K1607" i="27" s="1"/>
  <c r="O1607" i="27" s="1"/>
  <c r="P1607" i="27"/>
  <c r="Q1607" i="27"/>
  <c r="R1607" i="27"/>
  <c r="D1608" i="27"/>
  <c r="E1608" i="27" s="1"/>
  <c r="J1608" i="27"/>
  <c r="L1608" i="27" s="1"/>
  <c r="P1608" i="27"/>
  <c r="Q1608" i="27"/>
  <c r="R1608" i="27"/>
  <c r="D1609" i="27"/>
  <c r="J1609" i="27"/>
  <c r="L1609" i="27" s="1"/>
  <c r="P1609" i="27"/>
  <c r="Q1609" i="27"/>
  <c r="R1609" i="27"/>
  <c r="D1610" i="27"/>
  <c r="E1610" i="27" s="1"/>
  <c r="J1610" i="27"/>
  <c r="K1610" i="27" s="1"/>
  <c r="O1610" i="27" s="1"/>
  <c r="P1610" i="27"/>
  <c r="Q1610" i="27"/>
  <c r="R1610" i="27"/>
  <c r="D1611" i="27"/>
  <c r="J1611" i="27"/>
  <c r="N1611" i="27" s="1"/>
  <c r="P1611" i="27"/>
  <c r="Q1611" i="27"/>
  <c r="R1611" i="27"/>
  <c r="D1612" i="27"/>
  <c r="J1612" i="27"/>
  <c r="L1612" i="27" s="1"/>
  <c r="P1612" i="27"/>
  <c r="Q1612" i="27"/>
  <c r="R1612" i="27"/>
  <c r="D1613" i="27"/>
  <c r="J1613" i="27"/>
  <c r="K1613" i="27" s="1"/>
  <c r="P1613" i="27"/>
  <c r="Q1613" i="27"/>
  <c r="R1613" i="27"/>
  <c r="D1614" i="27"/>
  <c r="J1614" i="27"/>
  <c r="L1614" i="27" s="1"/>
  <c r="P1614" i="27"/>
  <c r="Q1614" i="27"/>
  <c r="R1614" i="27"/>
  <c r="D1615" i="27"/>
  <c r="J1615" i="27"/>
  <c r="K1615" i="27" s="1"/>
  <c r="P1615" i="27"/>
  <c r="Q1615" i="27"/>
  <c r="R1615" i="27"/>
  <c r="D1616" i="27"/>
  <c r="J1616" i="27"/>
  <c r="L1616" i="27" s="1"/>
  <c r="P1616" i="27"/>
  <c r="Q1616" i="27"/>
  <c r="R1616" i="27"/>
  <c r="D1617" i="27"/>
  <c r="J1617" i="27"/>
  <c r="K1617" i="27" s="1"/>
  <c r="P1617" i="27"/>
  <c r="Q1617" i="27"/>
  <c r="R1617" i="27"/>
  <c r="D1618" i="27"/>
  <c r="J1618" i="27"/>
  <c r="L1618" i="27" s="1"/>
  <c r="P1618" i="27"/>
  <c r="Q1618" i="27"/>
  <c r="R1618" i="27"/>
  <c r="D1619" i="27"/>
  <c r="E1619" i="27" s="1"/>
  <c r="J1619" i="27"/>
  <c r="K1619" i="27" s="1"/>
  <c r="P1619" i="27"/>
  <c r="Q1619" i="27"/>
  <c r="R1619" i="27"/>
  <c r="D1620" i="27"/>
  <c r="E1620" i="27" s="1"/>
  <c r="J1620" i="27"/>
  <c r="P1620" i="27"/>
  <c r="Q1620" i="27"/>
  <c r="R1620" i="27"/>
  <c r="D1621" i="27"/>
  <c r="J1621" i="27"/>
  <c r="N1621" i="27" s="1"/>
  <c r="P1621" i="27"/>
  <c r="Q1621" i="27"/>
  <c r="R1621" i="27"/>
  <c r="D1622" i="27"/>
  <c r="E1622" i="27" s="1"/>
  <c r="J1622" i="27"/>
  <c r="K1622" i="27" s="1"/>
  <c r="P1622" i="27"/>
  <c r="Q1622" i="27"/>
  <c r="R1622" i="27"/>
  <c r="D1623" i="27"/>
  <c r="E1623" i="27" s="1"/>
  <c r="J1623" i="27"/>
  <c r="K1623" i="27" s="1"/>
  <c r="P1623" i="27"/>
  <c r="Q1623" i="27"/>
  <c r="R1623" i="27"/>
  <c r="D1624" i="27"/>
  <c r="E1624" i="27" s="1"/>
  <c r="J1624" i="27"/>
  <c r="N1624" i="27" s="1"/>
  <c r="P1624" i="27"/>
  <c r="Q1624" i="27"/>
  <c r="R1624" i="27"/>
  <c r="D1625" i="27"/>
  <c r="E1625" i="27" s="1"/>
  <c r="J1625" i="27"/>
  <c r="N1625" i="27" s="1"/>
  <c r="P1625" i="27"/>
  <c r="Q1625" i="27"/>
  <c r="R1625" i="27"/>
  <c r="D1626" i="27"/>
  <c r="J1626" i="27"/>
  <c r="L1626" i="27" s="1"/>
  <c r="P1626" i="27"/>
  <c r="Q1626" i="27"/>
  <c r="R1626" i="27"/>
  <c r="D1627" i="27"/>
  <c r="E1627" i="27" s="1"/>
  <c r="J1627" i="27"/>
  <c r="N1627" i="27" s="1"/>
  <c r="P1627" i="27"/>
  <c r="Q1627" i="27"/>
  <c r="R1627" i="27"/>
  <c r="D1628" i="27"/>
  <c r="J1628" i="27"/>
  <c r="L1628" i="27" s="1"/>
  <c r="P1628" i="27"/>
  <c r="Q1628" i="27"/>
  <c r="R1628" i="27"/>
  <c r="D1629" i="27"/>
  <c r="E1629" i="27" s="1"/>
  <c r="J1629" i="27"/>
  <c r="K1629" i="27" s="1"/>
  <c r="O1629" i="27" s="1"/>
  <c r="P1629" i="27"/>
  <c r="Q1629" i="27"/>
  <c r="R1629" i="27"/>
  <c r="D1630" i="27"/>
  <c r="J1630" i="27"/>
  <c r="P1630" i="27"/>
  <c r="Q1630" i="27"/>
  <c r="R1630" i="27"/>
  <c r="D1631" i="27"/>
  <c r="J1631" i="27"/>
  <c r="K1631" i="27" s="1"/>
  <c r="P1631" i="27"/>
  <c r="Q1631" i="27"/>
  <c r="R1631" i="27"/>
  <c r="D1632" i="27"/>
  <c r="J1632" i="27"/>
  <c r="L1632" i="27" s="1"/>
  <c r="P1632" i="27"/>
  <c r="Q1632" i="27"/>
  <c r="R1632" i="27"/>
  <c r="D1633" i="27"/>
  <c r="J1633" i="27"/>
  <c r="K1633" i="27" s="1"/>
  <c r="P1633" i="27"/>
  <c r="Q1633" i="27"/>
  <c r="R1633" i="27"/>
  <c r="D1634" i="27"/>
  <c r="J1634" i="27"/>
  <c r="L1634" i="27" s="1"/>
  <c r="P1634" i="27"/>
  <c r="Q1634" i="27"/>
  <c r="R1634" i="27"/>
  <c r="D1635" i="27"/>
  <c r="J1635" i="27"/>
  <c r="K1635" i="27" s="1"/>
  <c r="P1635" i="27"/>
  <c r="Q1635" i="27"/>
  <c r="R1635" i="27"/>
  <c r="D1636" i="27"/>
  <c r="J1636" i="27"/>
  <c r="L1636" i="27" s="1"/>
  <c r="P1636" i="27"/>
  <c r="Q1636" i="27"/>
  <c r="R1636" i="27"/>
  <c r="D1637" i="27"/>
  <c r="J1637" i="27"/>
  <c r="L1637" i="27" s="1"/>
  <c r="P1637" i="27"/>
  <c r="Q1637" i="27"/>
  <c r="R1637" i="27"/>
  <c r="D1638" i="27"/>
  <c r="E1638" i="27" s="1"/>
  <c r="J1638" i="27"/>
  <c r="P1638" i="27"/>
  <c r="Q1638" i="27"/>
  <c r="R1638" i="27"/>
  <c r="D1639" i="27"/>
  <c r="J1639" i="27"/>
  <c r="N1639" i="27" s="1"/>
  <c r="P1639" i="27"/>
  <c r="Q1639" i="27"/>
  <c r="R1639" i="27"/>
  <c r="D1640" i="27"/>
  <c r="E1640" i="27" s="1"/>
  <c r="J1640" i="27"/>
  <c r="N1640" i="27" s="1"/>
  <c r="P1640" i="27"/>
  <c r="Q1640" i="27"/>
  <c r="R1640" i="27"/>
  <c r="D1641" i="27"/>
  <c r="J1641" i="27"/>
  <c r="L1641" i="27" s="1"/>
  <c r="P1641" i="27"/>
  <c r="Q1641" i="27"/>
  <c r="R1641" i="27"/>
  <c r="D1642" i="27"/>
  <c r="J1642" i="27"/>
  <c r="P1642" i="27"/>
  <c r="Q1642" i="27"/>
  <c r="R1642" i="27"/>
  <c r="D1643" i="27"/>
  <c r="E1643" i="27" s="1"/>
  <c r="J1643" i="27"/>
  <c r="P1643" i="27"/>
  <c r="Q1643" i="27"/>
  <c r="R1643" i="27"/>
  <c r="D1644" i="27"/>
  <c r="E1644" i="27" s="1"/>
  <c r="J1644" i="27"/>
  <c r="N1644" i="27" s="1"/>
  <c r="P1644" i="27"/>
  <c r="Q1644" i="27"/>
  <c r="R1644" i="27"/>
  <c r="D1645" i="27"/>
  <c r="J1645" i="27"/>
  <c r="N1645" i="27" s="1"/>
  <c r="P1645" i="27"/>
  <c r="Q1645" i="27"/>
  <c r="R1645" i="27"/>
  <c r="D1646" i="27"/>
  <c r="J1646" i="27"/>
  <c r="L1646" i="27" s="1"/>
  <c r="P1646" i="27"/>
  <c r="Q1646" i="27"/>
  <c r="R1646" i="27"/>
  <c r="D1647" i="27"/>
  <c r="E1647" i="27" s="1"/>
  <c r="J1647" i="27"/>
  <c r="K1647" i="27" s="1"/>
  <c r="P1647" i="27"/>
  <c r="Q1647" i="27"/>
  <c r="R1647" i="27"/>
  <c r="D1648" i="27"/>
  <c r="E1648" i="27" s="1"/>
  <c r="J1648" i="27"/>
  <c r="K1648" i="27" s="1"/>
  <c r="P1648" i="27"/>
  <c r="Q1648" i="27"/>
  <c r="R1648" i="27"/>
  <c r="D1649" i="27"/>
  <c r="E1649" i="27" s="1"/>
  <c r="J1649" i="27"/>
  <c r="K1649" i="27" s="1"/>
  <c r="O1649" i="27" s="1"/>
  <c r="P1649" i="27"/>
  <c r="Q1649" i="27"/>
  <c r="R1649" i="27"/>
  <c r="D1650" i="27"/>
  <c r="E1650" i="27" s="1"/>
  <c r="J1650" i="27"/>
  <c r="K1650" i="27" s="1"/>
  <c r="P1650" i="27"/>
  <c r="Q1650" i="27"/>
  <c r="R1650" i="27"/>
  <c r="D1651" i="27"/>
  <c r="E1651" i="27" s="1"/>
  <c r="J1651" i="27"/>
  <c r="P1651" i="27"/>
  <c r="Q1651" i="27"/>
  <c r="R1651" i="27"/>
  <c r="D1652" i="27"/>
  <c r="E1652" i="27" s="1"/>
  <c r="J1652" i="27"/>
  <c r="N1652" i="27" s="1"/>
  <c r="P1652" i="27"/>
  <c r="Q1652" i="27"/>
  <c r="R1652" i="27"/>
  <c r="D1653" i="27"/>
  <c r="J1653" i="27"/>
  <c r="K1653" i="27" s="1"/>
  <c r="P1653" i="27"/>
  <c r="Q1653" i="27"/>
  <c r="R1653" i="27"/>
  <c r="D1654" i="27"/>
  <c r="E1654" i="27" s="1"/>
  <c r="J1654" i="27"/>
  <c r="N1654" i="27" s="1"/>
  <c r="P1654" i="27"/>
  <c r="Q1654" i="27"/>
  <c r="R1654" i="27"/>
  <c r="D1655" i="27"/>
  <c r="J1655" i="27"/>
  <c r="K1655" i="27" s="1"/>
  <c r="O1655" i="27" s="1"/>
  <c r="P1655" i="27"/>
  <c r="Q1655" i="27"/>
  <c r="R1655" i="27"/>
  <c r="D1656" i="27"/>
  <c r="J1656" i="27"/>
  <c r="P1656" i="27"/>
  <c r="Q1656" i="27"/>
  <c r="R1656" i="27"/>
  <c r="D1657" i="27"/>
  <c r="J1657" i="27"/>
  <c r="L1657" i="27" s="1"/>
  <c r="P1657" i="27"/>
  <c r="Q1657" i="27"/>
  <c r="R1657" i="27"/>
  <c r="D1658" i="27"/>
  <c r="J1658" i="27"/>
  <c r="K1658" i="27" s="1"/>
  <c r="P1658" i="27"/>
  <c r="Q1658" i="27"/>
  <c r="R1658" i="27"/>
  <c r="D1659" i="27"/>
  <c r="J1659" i="27"/>
  <c r="K1659" i="27" s="1"/>
  <c r="P1659" i="27"/>
  <c r="Q1659" i="27"/>
  <c r="R1659" i="27"/>
  <c r="D1660" i="27"/>
  <c r="J1660" i="27"/>
  <c r="P1660" i="27"/>
  <c r="Q1660" i="27"/>
  <c r="R1660" i="27"/>
  <c r="D1661" i="27"/>
  <c r="J1661" i="27"/>
  <c r="L1661" i="27" s="1"/>
  <c r="P1661" i="27"/>
  <c r="Q1661" i="27"/>
  <c r="R1661" i="27"/>
  <c r="D1662" i="27"/>
  <c r="E1662" i="27" s="1"/>
  <c r="J1662" i="27"/>
  <c r="K1662" i="27" s="1"/>
  <c r="P1662" i="27"/>
  <c r="Q1662" i="27"/>
  <c r="R1662" i="27"/>
  <c r="D1663" i="27"/>
  <c r="E1663" i="27" s="1"/>
  <c r="J1663" i="27"/>
  <c r="K1663" i="27" s="1"/>
  <c r="P1663" i="27"/>
  <c r="Q1663" i="27"/>
  <c r="R1663" i="27"/>
  <c r="D1664" i="27"/>
  <c r="E1664" i="27" s="1"/>
  <c r="J1664" i="27"/>
  <c r="K1664" i="27" s="1"/>
  <c r="P1664" i="27"/>
  <c r="Q1664" i="27"/>
  <c r="R1664" i="27"/>
  <c r="D1665" i="27"/>
  <c r="E1665" i="27" s="1"/>
  <c r="J1665" i="27"/>
  <c r="K1665" i="27" s="1"/>
  <c r="O1665" i="27" s="1"/>
  <c r="P1665" i="27"/>
  <c r="Q1665" i="27"/>
  <c r="R1665" i="27"/>
  <c r="D1666" i="27"/>
  <c r="E1666" i="27" s="1"/>
  <c r="J1666" i="27"/>
  <c r="K1666" i="27" s="1"/>
  <c r="P1666" i="27"/>
  <c r="Q1666" i="27"/>
  <c r="R1666" i="27"/>
  <c r="D1667" i="27"/>
  <c r="E1667" i="27" s="1"/>
  <c r="J1667" i="27"/>
  <c r="K1667" i="27" s="1"/>
  <c r="O1667" i="27" s="1"/>
  <c r="P1667" i="27"/>
  <c r="Q1667" i="27"/>
  <c r="R1667" i="27"/>
  <c r="D1668" i="27"/>
  <c r="J1668" i="27"/>
  <c r="K1668" i="27" s="1"/>
  <c r="P1668" i="27"/>
  <c r="Q1668" i="27"/>
  <c r="R1668" i="27"/>
  <c r="D1669" i="27"/>
  <c r="E1669" i="27" s="1"/>
  <c r="J1669" i="27"/>
  <c r="K1669" i="27" s="1"/>
  <c r="P1669" i="27"/>
  <c r="Q1669" i="27"/>
  <c r="R1669" i="27"/>
  <c r="D1670" i="27"/>
  <c r="J1670" i="27"/>
  <c r="K1670" i="27" s="1"/>
  <c r="P1670" i="27"/>
  <c r="Q1670" i="27"/>
  <c r="R1670" i="27"/>
  <c r="D1671" i="27"/>
  <c r="E1671" i="27" s="1"/>
  <c r="J1671" i="27"/>
  <c r="K1671" i="27" s="1"/>
  <c r="P1671" i="27"/>
  <c r="Q1671" i="27"/>
  <c r="R1671" i="27"/>
  <c r="D1672" i="27"/>
  <c r="J1672" i="27"/>
  <c r="K1672" i="27" s="1"/>
  <c r="P1672" i="27"/>
  <c r="Q1672" i="27"/>
  <c r="R1672" i="27"/>
  <c r="D1673" i="27"/>
  <c r="E1673" i="27" s="1"/>
  <c r="J1673" i="27"/>
  <c r="K1673" i="27" s="1"/>
  <c r="P1673" i="27"/>
  <c r="Q1673" i="27"/>
  <c r="R1673" i="27"/>
  <c r="D1674" i="27"/>
  <c r="J1674" i="27"/>
  <c r="K1674" i="27" s="1"/>
  <c r="O1674" i="27" s="1"/>
  <c r="P1674" i="27"/>
  <c r="Q1674" i="27"/>
  <c r="R1674" i="27"/>
  <c r="D1675" i="27"/>
  <c r="J1675" i="27"/>
  <c r="K1675" i="27" s="1"/>
  <c r="P1675" i="27"/>
  <c r="Q1675" i="27"/>
  <c r="R1675" i="27"/>
  <c r="D1676" i="27"/>
  <c r="J1676" i="27"/>
  <c r="K1676" i="27" s="1"/>
  <c r="P1676" i="27"/>
  <c r="Q1676" i="27"/>
  <c r="R1676" i="27"/>
  <c r="D1677" i="27"/>
  <c r="J1677" i="27"/>
  <c r="K1677" i="27" s="1"/>
  <c r="P1677" i="27"/>
  <c r="Q1677" i="27"/>
  <c r="R1677" i="27"/>
  <c r="D1678" i="27"/>
  <c r="J1678" i="27"/>
  <c r="K1678" i="27" s="1"/>
  <c r="P1678" i="27"/>
  <c r="Q1678" i="27"/>
  <c r="R1678" i="27"/>
  <c r="D1679" i="27"/>
  <c r="J1679" i="27"/>
  <c r="K1679" i="27" s="1"/>
  <c r="P1679" i="27"/>
  <c r="Q1679" i="27"/>
  <c r="R1679" i="27"/>
  <c r="D1680" i="27"/>
  <c r="J1680" i="27"/>
  <c r="K1680" i="27" s="1"/>
  <c r="P1680" i="27"/>
  <c r="Q1680" i="27"/>
  <c r="R1680" i="27"/>
  <c r="D1681" i="27"/>
  <c r="J1681" i="27"/>
  <c r="K1681" i="27" s="1"/>
  <c r="P1681" i="27"/>
  <c r="Q1681" i="27"/>
  <c r="R1681" i="27"/>
  <c r="D1682" i="27"/>
  <c r="J1682" i="27"/>
  <c r="K1682" i="27" s="1"/>
  <c r="P1682" i="27"/>
  <c r="Q1682" i="27"/>
  <c r="R1682" i="27"/>
  <c r="D1683" i="27"/>
  <c r="J1683" i="27"/>
  <c r="K1683" i="27" s="1"/>
  <c r="P1683" i="27"/>
  <c r="Q1683" i="27"/>
  <c r="R1683" i="27"/>
  <c r="D1684" i="27"/>
  <c r="J1684" i="27"/>
  <c r="K1684" i="27" s="1"/>
  <c r="P1684" i="27"/>
  <c r="Q1684" i="27"/>
  <c r="R1684" i="27"/>
  <c r="D1685" i="27"/>
  <c r="J1685" i="27"/>
  <c r="K1685" i="27" s="1"/>
  <c r="O1685" i="27" s="1"/>
  <c r="P1685" i="27"/>
  <c r="Q1685" i="27"/>
  <c r="R1685" i="27"/>
  <c r="D1686" i="27"/>
  <c r="E1686" i="27" s="1"/>
  <c r="J1686" i="27"/>
  <c r="K1686" i="27" s="1"/>
  <c r="P1686" i="27"/>
  <c r="Q1686" i="27"/>
  <c r="R1686" i="27"/>
  <c r="D1687" i="27"/>
  <c r="E1687" i="27" s="1"/>
  <c r="J1687" i="27"/>
  <c r="K1687" i="27" s="1"/>
  <c r="O1687" i="27" s="1"/>
  <c r="P1687" i="27"/>
  <c r="Q1687" i="27"/>
  <c r="R1687" i="27"/>
  <c r="D1688" i="27"/>
  <c r="E1688" i="27" s="1"/>
  <c r="J1688" i="27"/>
  <c r="K1688" i="27" s="1"/>
  <c r="O1688" i="27" s="1"/>
  <c r="P1688" i="27"/>
  <c r="Q1688" i="27"/>
  <c r="R1688" i="27"/>
  <c r="D1689" i="27"/>
  <c r="E1689" i="27" s="1"/>
  <c r="J1689" i="27"/>
  <c r="K1689" i="27" s="1"/>
  <c r="P1689" i="27"/>
  <c r="Q1689" i="27"/>
  <c r="R1689" i="27"/>
  <c r="D1690" i="27"/>
  <c r="E1690" i="27" s="1"/>
  <c r="J1690" i="27"/>
  <c r="K1690" i="27" s="1"/>
  <c r="O1690" i="27" s="1"/>
  <c r="P1690" i="27"/>
  <c r="Q1690" i="27"/>
  <c r="R1690" i="27"/>
  <c r="D1691" i="27"/>
  <c r="J1691" i="27"/>
  <c r="K1691" i="27" s="1"/>
  <c r="P1691" i="27"/>
  <c r="Q1691" i="27"/>
  <c r="R1691" i="27"/>
  <c r="D1692" i="27"/>
  <c r="J1692" i="27"/>
  <c r="K1692" i="27" s="1"/>
  <c r="P1692" i="27"/>
  <c r="Q1692" i="27"/>
  <c r="R1692" i="27"/>
  <c r="D1693" i="27"/>
  <c r="J1693" i="27"/>
  <c r="K1693" i="27" s="1"/>
  <c r="P1693" i="27"/>
  <c r="Q1693" i="27"/>
  <c r="R1693" i="27"/>
  <c r="D1694" i="27"/>
  <c r="J1694" i="27"/>
  <c r="K1694" i="27" s="1"/>
  <c r="P1694" i="27"/>
  <c r="Q1694" i="27"/>
  <c r="R1694" i="27"/>
  <c r="D1695" i="27"/>
  <c r="J1695" i="27"/>
  <c r="K1695" i="27" s="1"/>
  <c r="O1695" i="27" s="1"/>
  <c r="P1695" i="27"/>
  <c r="Q1695" i="27"/>
  <c r="R1695" i="27"/>
  <c r="D1696" i="27"/>
  <c r="E1696" i="27" s="1"/>
  <c r="J1696" i="27"/>
  <c r="K1696" i="27" s="1"/>
  <c r="P1696" i="27"/>
  <c r="Q1696" i="27"/>
  <c r="R1696" i="27"/>
  <c r="D1697" i="27"/>
  <c r="E1697" i="27" s="1"/>
  <c r="J1697" i="27"/>
  <c r="K1697" i="27" s="1"/>
  <c r="P1697" i="27"/>
  <c r="Q1697" i="27"/>
  <c r="R1697" i="27"/>
  <c r="D1698" i="27"/>
  <c r="E1698" i="27" s="1"/>
  <c r="J1698" i="27"/>
  <c r="K1698" i="27" s="1"/>
  <c r="P1698" i="27"/>
  <c r="Q1698" i="27"/>
  <c r="R1698" i="27"/>
  <c r="D1699" i="27"/>
  <c r="E1699" i="27" s="1"/>
  <c r="J1699" i="27"/>
  <c r="K1699" i="27" s="1"/>
  <c r="P1699" i="27"/>
  <c r="Q1699" i="27"/>
  <c r="R1699" i="27"/>
  <c r="D1700" i="27"/>
  <c r="J1700" i="27"/>
  <c r="L1700" i="27" s="1"/>
  <c r="P1700" i="27"/>
  <c r="Q1700" i="27"/>
  <c r="R1700" i="27"/>
  <c r="D1701" i="27"/>
  <c r="E1701" i="27" s="1"/>
  <c r="J1701" i="27"/>
  <c r="K1701" i="27" s="1"/>
  <c r="O1701" i="27" s="1"/>
  <c r="P1701" i="27"/>
  <c r="Q1701" i="27"/>
  <c r="R1701" i="27"/>
  <c r="D1702" i="27"/>
  <c r="E1702" i="27" s="1"/>
  <c r="J1702" i="27"/>
  <c r="N1702" i="27" s="1"/>
  <c r="P1702" i="27"/>
  <c r="Q1702" i="27"/>
  <c r="R1702" i="27"/>
  <c r="D1703" i="27"/>
  <c r="J1703" i="27"/>
  <c r="L1703" i="27" s="1"/>
  <c r="P1703" i="27"/>
  <c r="Q1703" i="27"/>
  <c r="R1703" i="27"/>
  <c r="D1704" i="27"/>
  <c r="E1704" i="27" s="1"/>
  <c r="J1704" i="27"/>
  <c r="N1704" i="27" s="1"/>
  <c r="P1704" i="27"/>
  <c r="Q1704" i="27"/>
  <c r="R1704" i="27"/>
  <c r="D1705" i="27"/>
  <c r="E1705" i="27" s="1"/>
  <c r="J1705" i="27"/>
  <c r="K1705" i="27" s="1"/>
  <c r="P1705" i="27"/>
  <c r="Q1705" i="27"/>
  <c r="R1705" i="27"/>
  <c r="D1706" i="27"/>
  <c r="E1706" i="27" s="1"/>
  <c r="J1706" i="27"/>
  <c r="K1706" i="27" s="1"/>
  <c r="P1706" i="27"/>
  <c r="Q1706" i="27"/>
  <c r="R1706" i="27"/>
  <c r="D1707" i="27"/>
  <c r="J1707" i="27"/>
  <c r="N1707" i="27" s="1"/>
  <c r="P1707" i="27"/>
  <c r="Q1707" i="27"/>
  <c r="R1707" i="27"/>
  <c r="D1708" i="27"/>
  <c r="E1708" i="27" s="1"/>
  <c r="J1708" i="27"/>
  <c r="K1708" i="27" s="1"/>
  <c r="P1708" i="27"/>
  <c r="Q1708" i="27"/>
  <c r="R1708" i="27"/>
  <c r="D1709" i="27"/>
  <c r="J1709" i="27"/>
  <c r="L1709" i="27" s="1"/>
  <c r="P1709" i="27"/>
  <c r="Q1709" i="27"/>
  <c r="R1709" i="27"/>
  <c r="D1710" i="27"/>
  <c r="E1710" i="27" s="1"/>
  <c r="J1710" i="27"/>
  <c r="L1710" i="27" s="1"/>
  <c r="P1710" i="27"/>
  <c r="Q1710" i="27"/>
  <c r="R1710" i="27"/>
  <c r="D1711" i="27"/>
  <c r="E1711" i="27" s="1"/>
  <c r="J1711" i="27"/>
  <c r="K1711" i="27" s="1"/>
  <c r="P1711" i="27"/>
  <c r="Q1711" i="27"/>
  <c r="R1711" i="27"/>
  <c r="D1712" i="27"/>
  <c r="E1712" i="27" s="1"/>
  <c r="J1712" i="27"/>
  <c r="N1712" i="27" s="1"/>
  <c r="P1712" i="27"/>
  <c r="Q1712" i="27"/>
  <c r="R1712" i="27"/>
  <c r="D1713" i="27"/>
  <c r="J1713" i="27"/>
  <c r="K1713" i="27" s="1"/>
  <c r="P1713" i="27"/>
  <c r="Q1713" i="27"/>
  <c r="R1713" i="27"/>
  <c r="D1714" i="27"/>
  <c r="J1714" i="27"/>
  <c r="L1714" i="27" s="1"/>
  <c r="P1714" i="27"/>
  <c r="Q1714" i="27"/>
  <c r="R1714" i="27"/>
  <c r="D1715" i="27"/>
  <c r="J1715" i="27"/>
  <c r="K1715" i="27" s="1"/>
  <c r="P1715" i="27"/>
  <c r="Q1715" i="27"/>
  <c r="R1715" i="27"/>
  <c r="D1716" i="27"/>
  <c r="J1716" i="27"/>
  <c r="L1716" i="27" s="1"/>
  <c r="P1716" i="27"/>
  <c r="Q1716" i="27"/>
  <c r="R1716" i="27"/>
  <c r="D1717" i="27"/>
  <c r="J1717" i="27"/>
  <c r="K1717" i="27" s="1"/>
  <c r="P1717" i="27"/>
  <c r="Q1717" i="27"/>
  <c r="R1717" i="27"/>
  <c r="D1718" i="27"/>
  <c r="J1718" i="27"/>
  <c r="L1718" i="27" s="1"/>
  <c r="P1718" i="27"/>
  <c r="Q1718" i="27"/>
  <c r="R1718" i="27"/>
  <c r="D1719" i="27"/>
  <c r="J1719" i="27"/>
  <c r="K1719" i="27" s="1"/>
  <c r="P1719" i="27"/>
  <c r="Q1719" i="27"/>
  <c r="R1719" i="27"/>
  <c r="D1720" i="27"/>
  <c r="J1720" i="27"/>
  <c r="L1720" i="27" s="1"/>
  <c r="P1720" i="27"/>
  <c r="Q1720" i="27"/>
  <c r="R1720" i="27"/>
  <c r="D1721" i="27"/>
  <c r="J1721" i="27"/>
  <c r="K1721" i="27" s="1"/>
  <c r="O1721" i="27" s="1"/>
  <c r="P1721" i="27"/>
  <c r="Q1721" i="27"/>
  <c r="R1721" i="27"/>
  <c r="D1722" i="27"/>
  <c r="E1722" i="27" s="1"/>
  <c r="J1722" i="27"/>
  <c r="N1722" i="27" s="1"/>
  <c r="P1722" i="27"/>
  <c r="Q1722" i="27"/>
  <c r="R1722" i="27"/>
  <c r="D1723" i="27"/>
  <c r="J1723" i="27"/>
  <c r="L1723" i="27" s="1"/>
  <c r="P1723" i="27"/>
  <c r="Q1723" i="27"/>
  <c r="R1723" i="27"/>
  <c r="D1724" i="27"/>
  <c r="E1724" i="27" s="1"/>
  <c r="J1724" i="27"/>
  <c r="K1724" i="27" s="1"/>
  <c r="P1724" i="27"/>
  <c r="Q1724" i="27"/>
  <c r="R1724" i="27"/>
  <c r="D1725" i="27"/>
  <c r="E1725" i="27" s="1"/>
  <c r="J1725" i="27"/>
  <c r="K1725" i="27" s="1"/>
  <c r="O1725" i="27" s="1"/>
  <c r="P1725" i="27"/>
  <c r="Q1725" i="27"/>
  <c r="R1725" i="27"/>
  <c r="D1726" i="27"/>
  <c r="J1726" i="27"/>
  <c r="N1726" i="27" s="1"/>
  <c r="P1726" i="27"/>
  <c r="Q1726" i="27"/>
  <c r="R1726" i="27"/>
  <c r="D1727" i="27"/>
  <c r="E1727" i="27" s="1"/>
  <c r="J1727" i="27"/>
  <c r="K1727" i="27" s="1"/>
  <c r="O1727" i="27" s="1"/>
  <c r="P1727" i="27"/>
  <c r="Q1727" i="27"/>
  <c r="R1727" i="27"/>
  <c r="D1728" i="27"/>
  <c r="E1728" i="27" s="1"/>
  <c r="J1728" i="27"/>
  <c r="N1728" i="27" s="1"/>
  <c r="P1728" i="27"/>
  <c r="Q1728" i="27"/>
  <c r="R1728" i="27"/>
  <c r="D1729" i="27"/>
  <c r="J1729" i="27"/>
  <c r="K1729" i="27" s="1"/>
  <c r="O1729" i="27" s="1"/>
  <c r="P1729" i="27"/>
  <c r="Q1729" i="27"/>
  <c r="R1729" i="27"/>
  <c r="D1730" i="27"/>
  <c r="E1730" i="27" s="1"/>
  <c r="J1730" i="27"/>
  <c r="N1730" i="27" s="1"/>
  <c r="P1730" i="27"/>
  <c r="Q1730" i="27"/>
  <c r="R1730" i="27"/>
  <c r="D1731" i="27"/>
  <c r="J1731" i="27"/>
  <c r="L1731" i="27" s="1"/>
  <c r="P1731" i="27"/>
  <c r="Q1731" i="27"/>
  <c r="R1731" i="27"/>
  <c r="D1732" i="27"/>
  <c r="E1732" i="27" s="1"/>
  <c r="J1732" i="27"/>
  <c r="K1732" i="27" s="1"/>
  <c r="P1732" i="27"/>
  <c r="Q1732" i="27"/>
  <c r="R1732" i="27"/>
  <c r="D1733" i="27"/>
  <c r="E1733" i="27" s="1"/>
  <c r="J1733" i="27"/>
  <c r="K1733" i="27" s="1"/>
  <c r="O1733" i="27" s="1"/>
  <c r="P1733" i="27"/>
  <c r="Q1733" i="27"/>
  <c r="R1733" i="27"/>
  <c r="D1734" i="27"/>
  <c r="J1734" i="27"/>
  <c r="L1734" i="27" s="1"/>
  <c r="P1734" i="27"/>
  <c r="Q1734" i="27"/>
  <c r="R1734" i="27"/>
  <c r="D1735" i="27"/>
  <c r="J1735" i="27"/>
  <c r="L1735" i="27" s="1"/>
  <c r="P1735" i="27"/>
  <c r="Q1735" i="27"/>
  <c r="R1735" i="27"/>
  <c r="D1736" i="27"/>
  <c r="E1736" i="27" s="1"/>
  <c r="J1736" i="27"/>
  <c r="L1736" i="27" s="1"/>
  <c r="P1736" i="27"/>
  <c r="Q1736" i="27"/>
  <c r="R1736" i="27"/>
  <c r="D1737" i="27"/>
  <c r="E1737" i="27" s="1"/>
  <c r="J1737" i="27"/>
  <c r="K1737" i="27" s="1"/>
  <c r="P1737" i="27"/>
  <c r="Q1737" i="27"/>
  <c r="R1737" i="27"/>
  <c r="D1738" i="27"/>
  <c r="E1738" i="27" s="1"/>
  <c r="J1738" i="27"/>
  <c r="N1738" i="27" s="1"/>
  <c r="P1738" i="27"/>
  <c r="Q1738" i="27"/>
  <c r="R1738" i="27"/>
  <c r="D1739" i="27"/>
  <c r="J1739" i="27"/>
  <c r="K1739" i="27" s="1"/>
  <c r="P1739" i="27"/>
  <c r="Q1739" i="27"/>
  <c r="R1739" i="27"/>
  <c r="D1740" i="27"/>
  <c r="J1740" i="27"/>
  <c r="L1740" i="27" s="1"/>
  <c r="P1740" i="27"/>
  <c r="Q1740" i="27"/>
  <c r="R1740" i="27"/>
  <c r="D1741" i="27"/>
  <c r="J1741" i="27"/>
  <c r="K1741" i="27" s="1"/>
  <c r="P1741" i="27"/>
  <c r="Q1741" i="27"/>
  <c r="R1741" i="27"/>
  <c r="D1742" i="27"/>
  <c r="J1742" i="27"/>
  <c r="L1742" i="27" s="1"/>
  <c r="P1742" i="27"/>
  <c r="Q1742" i="27"/>
  <c r="R1742" i="27"/>
  <c r="D1743" i="27"/>
  <c r="J1743" i="27"/>
  <c r="K1743" i="27" s="1"/>
  <c r="P1743" i="27"/>
  <c r="Q1743" i="27"/>
  <c r="R1743" i="27"/>
  <c r="D1744" i="27"/>
  <c r="J1744" i="27"/>
  <c r="L1744" i="27" s="1"/>
  <c r="P1744" i="27"/>
  <c r="Q1744" i="27"/>
  <c r="R1744" i="27"/>
  <c r="D1745" i="27"/>
  <c r="J1745" i="27"/>
  <c r="K1745" i="27" s="1"/>
  <c r="P1745" i="27"/>
  <c r="Q1745" i="27"/>
  <c r="R1745" i="27"/>
  <c r="D1746" i="27"/>
  <c r="J1746" i="27"/>
  <c r="L1746" i="27" s="1"/>
  <c r="P1746" i="27"/>
  <c r="Q1746" i="27"/>
  <c r="R1746" i="27"/>
  <c r="D1747" i="27"/>
  <c r="E1747" i="27" s="1"/>
  <c r="J1747" i="27"/>
  <c r="K1747" i="27" s="1"/>
  <c r="P1747" i="27"/>
  <c r="Q1747" i="27"/>
  <c r="R1747" i="27"/>
  <c r="D1748" i="27"/>
  <c r="E1748" i="27" s="1"/>
  <c r="J1748" i="27"/>
  <c r="N1748" i="27" s="1"/>
  <c r="P1748" i="27"/>
  <c r="Q1748" i="27"/>
  <c r="R1748" i="27"/>
  <c r="D1749" i="27"/>
  <c r="J1749" i="27"/>
  <c r="N1749" i="27" s="1"/>
  <c r="P1749" i="27"/>
  <c r="Q1749" i="27"/>
  <c r="R1749" i="27"/>
  <c r="D1750" i="27"/>
  <c r="E1750" i="27" s="1"/>
  <c r="J1750" i="27"/>
  <c r="L1750" i="27" s="1"/>
  <c r="P1750" i="27"/>
  <c r="Q1750" i="27"/>
  <c r="R1750" i="27"/>
  <c r="D1751" i="27"/>
  <c r="H1751" i="27" s="1"/>
  <c r="J1751" i="27"/>
  <c r="N1751" i="27" s="1"/>
  <c r="P1751" i="27"/>
  <c r="Q1751" i="27"/>
  <c r="R1751" i="27"/>
  <c r="D1752" i="27"/>
  <c r="J1752" i="27"/>
  <c r="L1752" i="27" s="1"/>
  <c r="P1752" i="27"/>
  <c r="Q1752" i="27"/>
  <c r="R1752" i="27"/>
  <c r="D1753" i="27"/>
  <c r="E1753" i="27" s="1"/>
  <c r="J1753" i="27"/>
  <c r="N1753" i="27" s="1"/>
  <c r="P1753" i="27"/>
  <c r="Q1753" i="27"/>
  <c r="R1753" i="27"/>
  <c r="D1754" i="27"/>
  <c r="E1754" i="27" s="1"/>
  <c r="J1754" i="27"/>
  <c r="L1754" i="27" s="1"/>
  <c r="P1754" i="27"/>
  <c r="Q1754" i="27"/>
  <c r="R1754" i="27"/>
  <c r="D1755" i="27"/>
  <c r="E1755" i="27" s="1"/>
  <c r="J1755" i="27"/>
  <c r="K1755" i="27" s="1"/>
  <c r="P1755" i="27"/>
  <c r="Q1755" i="27"/>
  <c r="R1755" i="27"/>
  <c r="D1756" i="27"/>
  <c r="E1756" i="27" s="1"/>
  <c r="J1756" i="27"/>
  <c r="N1756" i="27" s="1"/>
  <c r="P1756" i="27"/>
  <c r="Q1756" i="27"/>
  <c r="R1756" i="27"/>
  <c r="D1757" i="27"/>
  <c r="J1757" i="27"/>
  <c r="K1757" i="27" s="1"/>
  <c r="O1757" i="27" s="1"/>
  <c r="P1757" i="27"/>
  <c r="Q1757" i="27"/>
  <c r="R1757" i="27"/>
  <c r="D1758" i="27"/>
  <c r="J1758" i="27"/>
  <c r="L1758" i="27" s="1"/>
  <c r="P1758" i="27"/>
  <c r="Q1758" i="27"/>
  <c r="R1758" i="27"/>
  <c r="D1759" i="27"/>
  <c r="G1759" i="27" s="1"/>
  <c r="J1759" i="27"/>
  <c r="L1759" i="27" s="1"/>
  <c r="P1759" i="27"/>
  <c r="Q1759" i="27"/>
  <c r="R1759" i="27"/>
  <c r="D1760" i="27"/>
  <c r="J1760" i="27"/>
  <c r="K1760" i="27" s="1"/>
  <c r="O1760" i="27" s="1"/>
  <c r="P1760" i="27"/>
  <c r="Q1760" i="27"/>
  <c r="R1760" i="27"/>
  <c r="D1761" i="27"/>
  <c r="J1761" i="27"/>
  <c r="N1761" i="27" s="1"/>
  <c r="P1761" i="27"/>
  <c r="Q1761" i="27"/>
  <c r="R1761" i="27"/>
  <c r="D1762" i="27"/>
  <c r="H1762" i="27" s="1"/>
  <c r="J1762" i="27"/>
  <c r="N1762" i="27" s="1"/>
  <c r="P1762" i="27"/>
  <c r="Q1762" i="27"/>
  <c r="R1762" i="27"/>
  <c r="D1763" i="27"/>
  <c r="J1763" i="27"/>
  <c r="N1763" i="27" s="1"/>
  <c r="P1763" i="27"/>
  <c r="Q1763" i="27"/>
  <c r="R1763" i="27"/>
  <c r="D1764" i="27"/>
  <c r="F1764" i="27" s="1"/>
  <c r="J1764" i="27"/>
  <c r="N1764" i="27" s="1"/>
  <c r="P1764" i="27"/>
  <c r="Q1764" i="27"/>
  <c r="R1764" i="27"/>
  <c r="D1765" i="27"/>
  <c r="J1765" i="27"/>
  <c r="L1765" i="27" s="1"/>
  <c r="P1765" i="27"/>
  <c r="Q1765" i="27"/>
  <c r="R1765" i="27"/>
  <c r="D1766" i="27"/>
  <c r="F1766" i="27" s="1"/>
  <c r="J1766" i="27"/>
  <c r="N1766" i="27" s="1"/>
  <c r="P1766" i="27"/>
  <c r="Q1766" i="27"/>
  <c r="R1766" i="27"/>
  <c r="D1767" i="27"/>
  <c r="J1767" i="27"/>
  <c r="L1767" i="27" s="1"/>
  <c r="P1767" i="27"/>
  <c r="Q1767" i="27"/>
  <c r="R1767" i="27"/>
  <c r="D1768" i="27"/>
  <c r="H1768" i="27" s="1"/>
  <c r="J1768" i="27"/>
  <c r="N1768" i="27" s="1"/>
  <c r="P1768" i="27"/>
  <c r="Q1768" i="27"/>
  <c r="R1768" i="27"/>
  <c r="D1769" i="27"/>
  <c r="H1769" i="27" s="1"/>
  <c r="J1769" i="27"/>
  <c r="L1769" i="27" s="1"/>
  <c r="P1769" i="27"/>
  <c r="Q1769" i="27"/>
  <c r="R1769" i="27"/>
  <c r="D1770" i="27"/>
  <c r="J1770" i="27"/>
  <c r="N1770" i="27" s="1"/>
  <c r="P1770" i="27"/>
  <c r="Q1770" i="27"/>
  <c r="R1770" i="27"/>
  <c r="D1771" i="27"/>
  <c r="J1771" i="27"/>
  <c r="N1771" i="27" s="1"/>
  <c r="P1771" i="27"/>
  <c r="Q1771" i="27"/>
  <c r="R1771" i="27"/>
  <c r="D1772" i="27"/>
  <c r="J1772" i="27"/>
  <c r="N1772" i="27" s="1"/>
  <c r="P1772" i="27"/>
  <c r="Q1772" i="27"/>
  <c r="R1772" i="27"/>
  <c r="D1773" i="27"/>
  <c r="J1773" i="27"/>
  <c r="N1773" i="27" s="1"/>
  <c r="P1773" i="27"/>
  <c r="Q1773" i="27"/>
  <c r="R1773" i="27"/>
  <c r="D1774" i="27"/>
  <c r="J1774" i="27"/>
  <c r="N1774" i="27" s="1"/>
  <c r="P1774" i="27"/>
  <c r="Q1774" i="27"/>
  <c r="R1774" i="27"/>
  <c r="D1775" i="27"/>
  <c r="J1775" i="27"/>
  <c r="N1775" i="27" s="1"/>
  <c r="P1775" i="27"/>
  <c r="Q1775" i="27"/>
  <c r="R1775" i="27"/>
  <c r="D1776" i="27"/>
  <c r="J1776" i="27"/>
  <c r="N1776" i="27" s="1"/>
  <c r="P1776" i="27"/>
  <c r="Q1776" i="27"/>
  <c r="R1776" i="27"/>
  <c r="D1777" i="27"/>
  <c r="J1777" i="27"/>
  <c r="N1777" i="27" s="1"/>
  <c r="P1777" i="27"/>
  <c r="Q1777" i="27"/>
  <c r="R1777" i="27"/>
  <c r="D1778" i="27"/>
  <c r="J1778" i="27"/>
  <c r="N1778" i="27" s="1"/>
  <c r="P1778" i="27"/>
  <c r="Q1778" i="27"/>
  <c r="R1778" i="27"/>
  <c r="D1779" i="27"/>
  <c r="J1779" i="27"/>
  <c r="N1779" i="27" s="1"/>
  <c r="P1779" i="27"/>
  <c r="Q1779" i="27"/>
  <c r="R1779" i="27"/>
  <c r="D1780" i="27"/>
  <c r="J1780" i="27"/>
  <c r="N1780" i="27" s="1"/>
  <c r="P1780" i="27"/>
  <c r="Q1780" i="27"/>
  <c r="R1780" i="27"/>
  <c r="D1781" i="27"/>
  <c r="H1781" i="27" s="1"/>
  <c r="J1781" i="27"/>
  <c r="P1781" i="27"/>
  <c r="Q1781" i="27"/>
  <c r="R1781" i="27"/>
  <c r="D1782" i="27"/>
  <c r="J1782" i="27"/>
  <c r="N1782" i="27" s="1"/>
  <c r="P1782" i="27"/>
  <c r="Q1782" i="27"/>
  <c r="R1782" i="27"/>
  <c r="D1783" i="27"/>
  <c r="H1783" i="27" s="1"/>
  <c r="J1783" i="27"/>
  <c r="L1783" i="27" s="1"/>
  <c r="P1783" i="27"/>
  <c r="Q1783" i="27"/>
  <c r="R1783" i="27"/>
  <c r="D1784" i="27"/>
  <c r="J1784" i="27"/>
  <c r="N1784" i="27" s="1"/>
  <c r="P1784" i="27"/>
  <c r="Q1784" i="27"/>
  <c r="R1784" i="27"/>
  <c r="D1785" i="27"/>
  <c r="H1785" i="27" s="1"/>
  <c r="J1785" i="27"/>
  <c r="P1785" i="27"/>
  <c r="Q1785" i="27"/>
  <c r="R1785" i="27"/>
  <c r="D1786" i="27"/>
  <c r="F1786" i="27" s="1"/>
  <c r="J1786" i="27"/>
  <c r="N1786" i="27" s="1"/>
  <c r="P1786" i="27"/>
  <c r="Q1786" i="27"/>
  <c r="R1786" i="27"/>
  <c r="D1787" i="27"/>
  <c r="J1787" i="27"/>
  <c r="P1787" i="27"/>
  <c r="Q1787" i="27"/>
  <c r="R1787" i="27"/>
  <c r="D1788" i="27"/>
  <c r="F1788" i="27" s="1"/>
  <c r="J1788" i="27"/>
  <c r="N1788" i="27" s="1"/>
  <c r="P1788" i="27"/>
  <c r="Q1788" i="27"/>
  <c r="R1788" i="27"/>
  <c r="D1789" i="27"/>
  <c r="J1789" i="27"/>
  <c r="L1789" i="27" s="1"/>
  <c r="P1789" i="27"/>
  <c r="Q1789" i="27"/>
  <c r="R1789" i="27"/>
  <c r="D1790" i="27"/>
  <c r="H1790" i="27" s="1"/>
  <c r="J1790" i="27"/>
  <c r="P1790" i="27"/>
  <c r="Q1790" i="27"/>
  <c r="R1790" i="27"/>
  <c r="D1791" i="27"/>
  <c r="E1791" i="27" s="1"/>
  <c r="J1791" i="27"/>
  <c r="P1791" i="27"/>
  <c r="Q1791" i="27"/>
  <c r="R1791" i="27"/>
  <c r="D1792" i="27"/>
  <c r="H1792" i="27" s="1"/>
  <c r="J1792" i="27"/>
  <c r="P1792" i="27"/>
  <c r="Q1792" i="27"/>
  <c r="R1792" i="27"/>
  <c r="D1793" i="27"/>
  <c r="J1793" i="27"/>
  <c r="N1793" i="27" s="1"/>
  <c r="P1793" i="27"/>
  <c r="Q1793" i="27"/>
  <c r="R1793" i="27"/>
  <c r="D1794" i="27"/>
  <c r="H1794" i="27" s="1"/>
  <c r="J1794" i="27"/>
  <c r="P1794" i="27"/>
  <c r="Q1794" i="27"/>
  <c r="R1794" i="27"/>
  <c r="D1795" i="27"/>
  <c r="J1795" i="27"/>
  <c r="N1795" i="27" s="1"/>
  <c r="P1795" i="27"/>
  <c r="Q1795" i="27"/>
  <c r="R1795" i="27"/>
  <c r="D1796" i="27"/>
  <c r="H1796" i="27" s="1"/>
  <c r="J1796" i="27"/>
  <c r="L1796" i="27" s="1"/>
  <c r="P1796" i="27"/>
  <c r="Q1796" i="27"/>
  <c r="R1796" i="27"/>
  <c r="D1797" i="27"/>
  <c r="J1797" i="27"/>
  <c r="N1797" i="27" s="1"/>
  <c r="P1797" i="27"/>
  <c r="Q1797" i="27"/>
  <c r="R1797" i="27"/>
  <c r="D1798" i="27"/>
  <c r="H1798" i="27" s="1"/>
  <c r="J1798" i="27"/>
  <c r="P1798" i="27"/>
  <c r="Q1798" i="27"/>
  <c r="R1798" i="27"/>
  <c r="D1799" i="27"/>
  <c r="F1799" i="27" s="1"/>
  <c r="J1799" i="27"/>
  <c r="N1799" i="27" s="1"/>
  <c r="P1799" i="27"/>
  <c r="Q1799" i="27"/>
  <c r="R1799" i="27"/>
  <c r="D1800" i="27"/>
  <c r="J1800" i="27"/>
  <c r="N1800" i="27" s="1"/>
  <c r="P1800" i="27"/>
  <c r="Q1800" i="27"/>
  <c r="R1800" i="27"/>
  <c r="D1801" i="27"/>
  <c r="H1801" i="27" s="1"/>
  <c r="J1801" i="27"/>
  <c r="P1801" i="27"/>
  <c r="Q1801" i="27"/>
  <c r="R1801" i="27"/>
  <c r="D1802" i="27"/>
  <c r="F1802" i="27" s="1"/>
  <c r="J1802" i="27"/>
  <c r="P1802" i="27"/>
  <c r="Q1802" i="27"/>
  <c r="R1802" i="27"/>
  <c r="D1803" i="27"/>
  <c r="H1803" i="27" s="1"/>
  <c r="J1803" i="27"/>
  <c r="N1803" i="27" s="1"/>
  <c r="P1803" i="27"/>
  <c r="Q1803" i="27"/>
  <c r="R1803" i="27"/>
  <c r="D1804" i="27"/>
  <c r="F1804" i="27" s="1"/>
  <c r="J1804" i="27"/>
  <c r="N1804" i="27" s="1"/>
  <c r="P1804" i="27"/>
  <c r="Q1804" i="27"/>
  <c r="R1804" i="27"/>
  <c r="D1805" i="27"/>
  <c r="F1805" i="27" s="1"/>
  <c r="J1805" i="27"/>
  <c r="N1805" i="27" s="1"/>
  <c r="P1805" i="27"/>
  <c r="Q1805" i="27"/>
  <c r="R1805" i="27"/>
  <c r="D1806" i="27"/>
  <c r="H1806" i="27" s="1"/>
  <c r="J1806" i="27"/>
  <c r="L1806" i="27" s="1"/>
  <c r="P1806" i="27"/>
  <c r="Q1806" i="27"/>
  <c r="R1806" i="27"/>
  <c r="D1807" i="27"/>
  <c r="J1807" i="27"/>
  <c r="N1807" i="27" s="1"/>
  <c r="P1807" i="27"/>
  <c r="Q1807" i="27"/>
  <c r="R1807" i="27"/>
  <c r="D1808" i="27"/>
  <c r="H1808" i="27" s="1"/>
  <c r="J1808" i="27"/>
  <c r="P1808" i="27"/>
  <c r="Q1808" i="27"/>
  <c r="R1808" i="27"/>
  <c r="D1809" i="27"/>
  <c r="F1809" i="27" s="1"/>
  <c r="J1809" i="27"/>
  <c r="N1809" i="27" s="1"/>
  <c r="P1809" i="27"/>
  <c r="Q1809" i="27"/>
  <c r="R1809" i="27"/>
  <c r="D1810" i="27"/>
  <c r="J1810" i="27"/>
  <c r="N1810" i="27" s="1"/>
  <c r="P1810" i="27"/>
  <c r="Q1810" i="27"/>
  <c r="R1810" i="27"/>
  <c r="D1811" i="27"/>
  <c r="F1811" i="27" s="1"/>
  <c r="J1811" i="27"/>
  <c r="P1811" i="27"/>
  <c r="Q1811" i="27"/>
  <c r="R1811" i="27"/>
  <c r="D1812" i="27"/>
  <c r="F1812" i="27" s="1"/>
  <c r="J1812" i="27"/>
  <c r="N1812" i="27" s="1"/>
  <c r="P1812" i="27"/>
  <c r="Q1812" i="27"/>
  <c r="R1812" i="27"/>
  <c r="D1813" i="27"/>
  <c r="E1813" i="27" s="1"/>
  <c r="J1813" i="27"/>
  <c r="N1813" i="27" s="1"/>
  <c r="P1813" i="27"/>
  <c r="Q1813" i="27"/>
  <c r="R1813" i="27"/>
  <c r="D1814" i="27"/>
  <c r="F1814" i="27" s="1"/>
  <c r="J1814" i="27"/>
  <c r="K1814" i="27" s="1"/>
  <c r="P1814" i="27"/>
  <c r="Q1814" i="27"/>
  <c r="R1814" i="27"/>
  <c r="D1815" i="27"/>
  <c r="E1815" i="27" s="1"/>
  <c r="J1815" i="27"/>
  <c r="P1815" i="27"/>
  <c r="Q1815" i="27"/>
  <c r="R1815" i="27"/>
  <c r="D1816" i="27"/>
  <c r="J1816" i="27"/>
  <c r="N1816" i="27" s="1"/>
  <c r="P1816" i="27"/>
  <c r="Q1816" i="27"/>
  <c r="R1816" i="27"/>
  <c r="D1817" i="27"/>
  <c r="H1817" i="27" s="1"/>
  <c r="J1817" i="27"/>
  <c r="P1817" i="27"/>
  <c r="Q1817" i="27"/>
  <c r="R1817" i="27"/>
  <c r="D1818" i="27"/>
  <c r="J1818" i="27"/>
  <c r="N1818" i="27" s="1"/>
  <c r="P1818" i="27"/>
  <c r="Q1818" i="27"/>
  <c r="R1818" i="27"/>
  <c r="D1819" i="27"/>
  <c r="H1819" i="27" s="1"/>
  <c r="J1819" i="27"/>
  <c r="L1819" i="27" s="1"/>
  <c r="P1819" i="27"/>
  <c r="Q1819" i="27"/>
  <c r="R1819" i="27"/>
  <c r="D1820" i="27"/>
  <c r="J1820" i="27"/>
  <c r="N1820" i="27" s="1"/>
  <c r="P1820" i="27"/>
  <c r="Q1820" i="27"/>
  <c r="R1820" i="27"/>
  <c r="D1821" i="27"/>
  <c r="H1821" i="27" s="1"/>
  <c r="J1821" i="27"/>
  <c r="P1821" i="27"/>
  <c r="Q1821" i="27"/>
  <c r="R1821" i="27"/>
  <c r="D1822" i="27"/>
  <c r="J1822" i="27"/>
  <c r="P1822" i="27"/>
  <c r="Q1822" i="27"/>
  <c r="R1822" i="27"/>
  <c r="D1823" i="27"/>
  <c r="H1823" i="27" s="1"/>
  <c r="J1823" i="27"/>
  <c r="P1823" i="27"/>
  <c r="Q1823" i="27"/>
  <c r="R1823" i="27"/>
  <c r="D1824" i="27"/>
  <c r="H1824" i="27" s="1"/>
  <c r="J1824" i="27"/>
  <c r="N1824" i="27" s="1"/>
  <c r="P1824" i="27"/>
  <c r="Q1824" i="27"/>
  <c r="R1824" i="27"/>
  <c r="D1825" i="27"/>
  <c r="J1825" i="27"/>
  <c r="P1825" i="27"/>
  <c r="Q1825" i="27"/>
  <c r="R1825" i="27"/>
  <c r="D1826" i="27"/>
  <c r="H1826" i="27" s="1"/>
  <c r="J1826" i="27"/>
  <c r="N1826" i="27" s="1"/>
  <c r="P1826" i="27"/>
  <c r="Q1826" i="27"/>
  <c r="R1826" i="27"/>
  <c r="D1827" i="27"/>
  <c r="J1827" i="27"/>
  <c r="P1827" i="27"/>
  <c r="Q1827" i="27"/>
  <c r="R1827" i="27"/>
  <c r="D1828" i="27"/>
  <c r="H1828" i="27" s="1"/>
  <c r="J1828" i="27"/>
  <c r="N1828" i="27" s="1"/>
  <c r="P1828" i="27"/>
  <c r="Q1828" i="27"/>
  <c r="R1828" i="27"/>
  <c r="D1829" i="27"/>
  <c r="H1829" i="27" s="1"/>
  <c r="J1829" i="27"/>
  <c r="N1829" i="27" s="1"/>
  <c r="P1829" i="27"/>
  <c r="Q1829" i="27"/>
  <c r="R1829" i="27"/>
  <c r="D1830" i="27"/>
  <c r="F1830" i="27" s="1"/>
  <c r="J1830" i="27"/>
  <c r="N1830" i="27" s="1"/>
  <c r="P1830" i="27"/>
  <c r="Q1830" i="27"/>
  <c r="R1830" i="27"/>
  <c r="D1831" i="27"/>
  <c r="H1831" i="27" s="1"/>
  <c r="J1831" i="27"/>
  <c r="L1831" i="27" s="1"/>
  <c r="P1831" i="27"/>
  <c r="Q1831" i="27"/>
  <c r="R1831" i="27"/>
  <c r="D1832" i="27"/>
  <c r="J1832" i="27"/>
  <c r="P1832" i="27"/>
  <c r="Q1832" i="27"/>
  <c r="R1832" i="27"/>
  <c r="D1833" i="27"/>
  <c r="J1833" i="27"/>
  <c r="P1833" i="27"/>
  <c r="Q1833" i="27"/>
  <c r="R1833" i="27"/>
  <c r="D1834" i="27"/>
  <c r="J1834" i="27"/>
  <c r="P1834" i="27"/>
  <c r="Q1834" i="27"/>
  <c r="R1834" i="27"/>
  <c r="D1835" i="27"/>
  <c r="J1835" i="27"/>
  <c r="P1835" i="27"/>
  <c r="Q1835" i="27"/>
  <c r="R1835" i="27"/>
  <c r="D1836" i="27"/>
  <c r="J1836" i="27"/>
  <c r="P1836" i="27"/>
  <c r="Q1836" i="27"/>
  <c r="R1836" i="27"/>
  <c r="D1837" i="27"/>
  <c r="J1837" i="27"/>
  <c r="P1837" i="27"/>
  <c r="Q1837" i="27"/>
  <c r="R1837" i="27"/>
  <c r="D1838" i="27"/>
  <c r="J1838" i="27"/>
  <c r="P1838" i="27"/>
  <c r="Q1838" i="27"/>
  <c r="R1838" i="27"/>
  <c r="D1839" i="27"/>
  <c r="H1839" i="27" s="1"/>
  <c r="J1839" i="27"/>
  <c r="P1839" i="27"/>
  <c r="Q1839" i="27"/>
  <c r="R1839" i="27"/>
  <c r="D1840" i="27"/>
  <c r="H1840" i="27" s="1"/>
  <c r="J1840" i="27"/>
  <c r="P1840" i="27"/>
  <c r="Q1840" i="27"/>
  <c r="R1840" i="27"/>
  <c r="D1841" i="27"/>
  <c r="H1841" i="27" s="1"/>
  <c r="J1841" i="27"/>
  <c r="N1841" i="27" s="1"/>
  <c r="P1841" i="27"/>
  <c r="Q1841" i="27"/>
  <c r="R1841" i="27"/>
  <c r="D1842" i="27"/>
  <c r="H1842" i="27" s="1"/>
  <c r="J1842" i="27"/>
  <c r="L1842" i="27" s="1"/>
  <c r="P1842" i="27"/>
  <c r="Q1842" i="27"/>
  <c r="R1842" i="27"/>
  <c r="D1843" i="27"/>
  <c r="F1843" i="27" s="1"/>
  <c r="J1843" i="27"/>
  <c r="N1843" i="27" s="1"/>
  <c r="P1843" i="27"/>
  <c r="Q1843" i="27"/>
  <c r="R1843" i="27"/>
  <c r="D1844" i="27"/>
  <c r="H1844" i="27" s="1"/>
  <c r="J1844" i="27"/>
  <c r="P1844" i="27"/>
  <c r="Q1844" i="27"/>
  <c r="R1844" i="27"/>
  <c r="D1845" i="27"/>
  <c r="F1845" i="27" s="1"/>
  <c r="J1845" i="27"/>
  <c r="N1845" i="27" s="1"/>
  <c r="P1845" i="27"/>
  <c r="Q1845" i="27"/>
  <c r="R1845" i="27"/>
  <c r="D1846" i="27"/>
  <c r="H1846" i="27" s="1"/>
  <c r="J1846" i="27"/>
  <c r="L1846" i="27" s="1"/>
  <c r="P1846" i="27"/>
  <c r="Q1846" i="27"/>
  <c r="R1846" i="27"/>
  <c r="D1847" i="27"/>
  <c r="F1847" i="27" s="1"/>
  <c r="J1847" i="27"/>
  <c r="N1847" i="27" s="1"/>
  <c r="P1847" i="27"/>
  <c r="Q1847" i="27"/>
  <c r="R1847" i="27"/>
  <c r="D1848" i="27"/>
  <c r="H1848" i="27" s="1"/>
  <c r="J1848" i="27"/>
  <c r="L1848" i="27" s="1"/>
  <c r="P1848" i="27"/>
  <c r="Q1848" i="27"/>
  <c r="R1848" i="27"/>
  <c r="D1849" i="27"/>
  <c r="J1849" i="27"/>
  <c r="N1849" i="27" s="1"/>
  <c r="P1849" i="27"/>
  <c r="Q1849" i="27"/>
  <c r="R1849" i="27"/>
  <c r="D1850" i="27"/>
  <c r="H1850" i="27" s="1"/>
  <c r="J1850" i="27"/>
  <c r="L1850" i="27" s="1"/>
  <c r="P1850" i="27"/>
  <c r="Q1850" i="27"/>
  <c r="R1850" i="27"/>
  <c r="D1851" i="27"/>
  <c r="F1851" i="27" s="1"/>
  <c r="J1851" i="27"/>
  <c r="N1851" i="27" s="1"/>
  <c r="P1851" i="27"/>
  <c r="Q1851" i="27"/>
  <c r="R1851" i="27"/>
  <c r="D1852" i="27"/>
  <c r="H1852" i="27" s="1"/>
  <c r="J1852" i="27"/>
  <c r="P1852" i="27"/>
  <c r="Q1852" i="27"/>
  <c r="R1852" i="27"/>
  <c r="D1853" i="27"/>
  <c r="F1853" i="27" s="1"/>
  <c r="J1853" i="27"/>
  <c r="N1853" i="27" s="1"/>
  <c r="P1853" i="27"/>
  <c r="Q1853" i="27"/>
  <c r="R1853" i="27"/>
  <c r="D1854" i="27"/>
  <c r="H1854" i="27" s="1"/>
  <c r="J1854" i="27"/>
  <c r="L1854" i="27" s="1"/>
  <c r="P1854" i="27"/>
  <c r="Q1854" i="27"/>
  <c r="R1854" i="27"/>
  <c r="D1855" i="27"/>
  <c r="F1855" i="27" s="1"/>
  <c r="J1855" i="27"/>
  <c r="N1855" i="27" s="1"/>
  <c r="P1855" i="27"/>
  <c r="Q1855" i="27"/>
  <c r="R1855" i="27"/>
  <c r="D1856" i="27"/>
  <c r="H1856" i="27" s="1"/>
  <c r="J1856" i="27"/>
  <c r="L1856" i="27" s="1"/>
  <c r="P1856" i="27"/>
  <c r="Q1856" i="27"/>
  <c r="R1856" i="27"/>
  <c r="D1857" i="27"/>
  <c r="J1857" i="27"/>
  <c r="N1857" i="27" s="1"/>
  <c r="P1857" i="27"/>
  <c r="Q1857" i="27"/>
  <c r="R1857" i="27"/>
  <c r="D1858" i="27"/>
  <c r="H1858" i="27" s="1"/>
  <c r="J1858" i="27"/>
  <c r="L1858" i="27" s="1"/>
  <c r="P1858" i="27"/>
  <c r="Q1858" i="27"/>
  <c r="R1858" i="27"/>
  <c r="D1859" i="27"/>
  <c r="F1859" i="27" s="1"/>
  <c r="J1859" i="27"/>
  <c r="N1859" i="27" s="1"/>
  <c r="P1859" i="27"/>
  <c r="Q1859" i="27"/>
  <c r="R1859" i="27"/>
  <c r="D1860" i="27"/>
  <c r="H1860" i="27" s="1"/>
  <c r="J1860" i="27"/>
  <c r="P1860" i="27"/>
  <c r="Q1860" i="27"/>
  <c r="R1860" i="27"/>
  <c r="D1861" i="27"/>
  <c r="J1861" i="27"/>
  <c r="N1861" i="27" s="1"/>
  <c r="P1861" i="27"/>
  <c r="Q1861" i="27"/>
  <c r="R1861" i="27"/>
  <c r="D1862" i="27"/>
  <c r="H1862" i="27" s="1"/>
  <c r="J1862" i="27"/>
  <c r="L1862" i="27" s="1"/>
  <c r="P1862" i="27"/>
  <c r="Q1862" i="27"/>
  <c r="R1862" i="27"/>
  <c r="D1863" i="27"/>
  <c r="F1863" i="27" s="1"/>
  <c r="J1863" i="27"/>
  <c r="N1863" i="27" s="1"/>
  <c r="P1863" i="27"/>
  <c r="Q1863" i="27"/>
  <c r="R1863" i="27"/>
  <c r="D1864" i="27"/>
  <c r="H1864" i="27" s="1"/>
  <c r="J1864" i="27"/>
  <c r="P1864" i="27"/>
  <c r="Q1864" i="27"/>
  <c r="R1864" i="27"/>
  <c r="D1865" i="27"/>
  <c r="J1865" i="27"/>
  <c r="N1865" i="27" s="1"/>
  <c r="P1865" i="27"/>
  <c r="Q1865" i="27"/>
  <c r="R1865" i="27"/>
  <c r="D1866" i="27"/>
  <c r="H1866" i="27" s="1"/>
  <c r="J1866" i="27"/>
  <c r="L1866" i="27" s="1"/>
  <c r="P1866" i="27"/>
  <c r="Q1866" i="27"/>
  <c r="R1866" i="27"/>
  <c r="D1867" i="27"/>
  <c r="J1867" i="27"/>
  <c r="N1867" i="27" s="1"/>
  <c r="P1867" i="27"/>
  <c r="Q1867" i="27"/>
  <c r="R1867" i="27"/>
  <c r="D1868" i="27"/>
  <c r="F1868" i="27" s="1"/>
  <c r="J1868" i="27"/>
  <c r="N1868" i="27" s="1"/>
  <c r="P1868" i="27"/>
  <c r="Q1868" i="27"/>
  <c r="R1868" i="27"/>
  <c r="D1869" i="27"/>
  <c r="H1869" i="27" s="1"/>
  <c r="J1869" i="27"/>
  <c r="P1869" i="27"/>
  <c r="Q1869" i="27"/>
  <c r="R1869" i="27"/>
  <c r="D1870" i="27"/>
  <c r="J1870" i="27"/>
  <c r="N1870" i="27" s="1"/>
  <c r="P1870" i="27"/>
  <c r="Q1870" i="27"/>
  <c r="R1870" i="27"/>
  <c r="D1871" i="27"/>
  <c r="H1871" i="27" s="1"/>
  <c r="J1871" i="27"/>
  <c r="P1871" i="27"/>
  <c r="Q1871" i="27"/>
  <c r="R1871" i="27"/>
  <c r="D1872" i="27"/>
  <c r="H1872" i="27" s="1"/>
  <c r="J1872" i="27"/>
  <c r="P1872" i="27"/>
  <c r="Q1872" i="27"/>
  <c r="R1872" i="27"/>
  <c r="D1873" i="27"/>
  <c r="F1873" i="27" s="1"/>
  <c r="J1873" i="27"/>
  <c r="N1873" i="27" s="1"/>
  <c r="P1873" i="27"/>
  <c r="Q1873" i="27"/>
  <c r="R1873" i="27"/>
  <c r="D1874" i="27"/>
  <c r="H1874" i="27" s="1"/>
  <c r="J1874" i="27"/>
  <c r="L1874" i="27" s="1"/>
  <c r="P1874" i="27"/>
  <c r="Q1874" i="27"/>
  <c r="R1874" i="27"/>
  <c r="D1875" i="27"/>
  <c r="H1875" i="27" s="1"/>
  <c r="J1875" i="27"/>
  <c r="L1875" i="27" s="1"/>
  <c r="P1875" i="27"/>
  <c r="Q1875" i="27"/>
  <c r="R1875" i="27"/>
  <c r="D1876" i="27"/>
  <c r="J1876" i="27"/>
  <c r="N1876" i="27" s="1"/>
  <c r="P1876" i="27"/>
  <c r="Q1876" i="27"/>
  <c r="R1876" i="27"/>
  <c r="D1877" i="27"/>
  <c r="H1877" i="27" s="1"/>
  <c r="J1877" i="27"/>
  <c r="P1877" i="27"/>
  <c r="Q1877" i="27"/>
  <c r="R1877" i="27"/>
  <c r="D1878" i="27"/>
  <c r="J1878" i="27"/>
  <c r="N1878" i="27" s="1"/>
  <c r="P1878" i="27"/>
  <c r="Q1878" i="27"/>
  <c r="R1878" i="27"/>
  <c r="D1879" i="27"/>
  <c r="H1879" i="27" s="1"/>
  <c r="J1879" i="27"/>
  <c r="L1879" i="27" s="1"/>
  <c r="P1879" i="27"/>
  <c r="Q1879" i="27"/>
  <c r="R1879" i="27"/>
  <c r="D1880" i="27"/>
  <c r="F1880" i="27" s="1"/>
  <c r="J1880" i="27"/>
  <c r="N1880" i="27" s="1"/>
  <c r="P1880" i="27"/>
  <c r="Q1880" i="27"/>
  <c r="R1880" i="27"/>
  <c r="D1881" i="27"/>
  <c r="H1881" i="27" s="1"/>
  <c r="J1881" i="27"/>
  <c r="P1881" i="27"/>
  <c r="Q1881" i="27"/>
  <c r="R1881" i="27"/>
  <c r="D1882" i="27"/>
  <c r="F1882" i="27" s="1"/>
  <c r="J1882" i="27"/>
  <c r="N1882" i="27" s="1"/>
  <c r="P1882" i="27"/>
  <c r="Q1882" i="27"/>
  <c r="R1882" i="27"/>
  <c r="D1883" i="27"/>
  <c r="H1883" i="27" s="1"/>
  <c r="J1883" i="27"/>
  <c r="P1883" i="27"/>
  <c r="Q1883" i="27"/>
  <c r="R1883" i="27"/>
  <c r="D1884" i="27"/>
  <c r="F1884" i="27" s="1"/>
  <c r="J1884" i="27"/>
  <c r="N1884" i="27" s="1"/>
  <c r="P1884" i="27"/>
  <c r="Q1884" i="27"/>
  <c r="R1884" i="27"/>
  <c r="D1885" i="27"/>
  <c r="H1885" i="27" s="1"/>
  <c r="J1885" i="27"/>
  <c r="L1885" i="27" s="1"/>
  <c r="P1885" i="27"/>
  <c r="Q1885" i="27"/>
  <c r="R1885" i="27"/>
  <c r="D1886" i="27"/>
  <c r="F1886" i="27" s="1"/>
  <c r="J1886" i="27"/>
  <c r="N1886" i="27" s="1"/>
  <c r="P1886" i="27"/>
  <c r="Q1886" i="27"/>
  <c r="R1886" i="27"/>
  <c r="D1887" i="27"/>
  <c r="H1887" i="27" s="1"/>
  <c r="J1887" i="27"/>
  <c r="L1887" i="27" s="1"/>
  <c r="P1887" i="27"/>
  <c r="Q1887" i="27"/>
  <c r="R1887" i="27"/>
  <c r="D1888" i="27"/>
  <c r="J1888" i="27"/>
  <c r="N1888" i="27" s="1"/>
  <c r="P1888" i="27"/>
  <c r="Q1888" i="27"/>
  <c r="R1888" i="27"/>
  <c r="D1889" i="27"/>
  <c r="H1889" i="27" s="1"/>
  <c r="J1889" i="27"/>
  <c r="L1889" i="27" s="1"/>
  <c r="P1889" i="27"/>
  <c r="Q1889" i="27"/>
  <c r="R1889" i="27"/>
  <c r="D1890" i="27"/>
  <c r="F1890" i="27" s="1"/>
  <c r="J1890" i="27"/>
  <c r="N1890" i="27" s="1"/>
  <c r="P1890" i="27"/>
  <c r="Q1890" i="27"/>
  <c r="R1890" i="27"/>
  <c r="D1891" i="27"/>
  <c r="H1891" i="27" s="1"/>
  <c r="J1891" i="27"/>
  <c r="N1891" i="27" s="1"/>
  <c r="P1891" i="27"/>
  <c r="Q1891" i="27"/>
  <c r="R1891" i="27"/>
  <c r="D1892" i="27"/>
  <c r="H1892" i="27" s="1"/>
  <c r="J1892" i="27"/>
  <c r="P1892" i="27"/>
  <c r="Q1892" i="27"/>
  <c r="R1892" i="27"/>
  <c r="D1893" i="27"/>
  <c r="H1893" i="27" s="1"/>
  <c r="J1893" i="27"/>
  <c r="P1893" i="27"/>
  <c r="Q1893" i="27"/>
  <c r="R1893" i="27"/>
  <c r="D1894" i="27"/>
  <c r="H1894" i="27" s="1"/>
  <c r="J1894" i="27"/>
  <c r="P1894" i="27"/>
  <c r="Q1894" i="27"/>
  <c r="R1894" i="27"/>
  <c r="D1895" i="27"/>
  <c r="J1895" i="27"/>
  <c r="N1895" i="27" s="1"/>
  <c r="P1895" i="27"/>
  <c r="Q1895" i="27"/>
  <c r="R1895" i="27"/>
  <c r="D1896" i="27"/>
  <c r="H1896" i="27" s="1"/>
  <c r="J1896" i="27"/>
  <c r="L1896" i="27" s="1"/>
  <c r="P1896" i="27"/>
  <c r="Q1896" i="27"/>
  <c r="R1896" i="27"/>
  <c r="D1897" i="27"/>
  <c r="J1897" i="27"/>
  <c r="N1897" i="27" s="1"/>
  <c r="P1897" i="27"/>
  <c r="Q1897" i="27"/>
  <c r="R1897" i="27"/>
  <c r="D1898" i="27"/>
  <c r="H1898" i="27" s="1"/>
  <c r="J1898" i="27"/>
  <c r="P1898" i="27"/>
  <c r="Q1898" i="27"/>
  <c r="R1898" i="27"/>
  <c r="D1899" i="27"/>
  <c r="J1899" i="27"/>
  <c r="N1899" i="27" s="1"/>
  <c r="P1899" i="27"/>
  <c r="Q1899" i="27"/>
  <c r="R1899" i="27"/>
  <c r="D1900" i="27"/>
  <c r="J1900" i="27"/>
  <c r="N1900" i="27" s="1"/>
  <c r="P1900" i="27"/>
  <c r="Q1900" i="27"/>
  <c r="R1900" i="27"/>
  <c r="D1901" i="27"/>
  <c r="J1901" i="27"/>
  <c r="N1901" i="27" s="1"/>
  <c r="P1901" i="27"/>
  <c r="Q1901" i="27"/>
  <c r="R1901" i="27"/>
  <c r="D1902" i="27"/>
  <c r="J1902" i="27"/>
  <c r="N1902" i="27" s="1"/>
  <c r="P1902" i="27"/>
  <c r="Q1902" i="27"/>
  <c r="R1902" i="27"/>
  <c r="D1903" i="27"/>
  <c r="H1903" i="27" s="1"/>
  <c r="J1903" i="27"/>
  <c r="L1903" i="27" s="1"/>
  <c r="P1903" i="27"/>
  <c r="Q1903" i="27"/>
  <c r="R1903" i="27"/>
  <c r="D1904" i="27"/>
  <c r="F1904" i="27" s="1"/>
  <c r="J1904" i="27"/>
  <c r="N1904" i="27" s="1"/>
  <c r="P1904" i="27"/>
  <c r="Q1904" i="27"/>
  <c r="R1904" i="27"/>
  <c r="D1905" i="27"/>
  <c r="J1905" i="27"/>
  <c r="L1905" i="27" s="1"/>
  <c r="P1905" i="27"/>
  <c r="Q1905" i="27"/>
  <c r="R1905" i="27"/>
  <c r="D1906" i="27"/>
  <c r="J1906" i="27"/>
  <c r="N1906" i="27" s="1"/>
  <c r="P1906" i="27"/>
  <c r="Q1906" i="27"/>
  <c r="R1906" i="27"/>
  <c r="D1907" i="27"/>
  <c r="J1907" i="27"/>
  <c r="N1907" i="27" s="1"/>
  <c r="P1907" i="27"/>
  <c r="Q1907" i="27"/>
  <c r="R1907" i="27"/>
  <c r="D1908" i="27"/>
  <c r="H1908" i="27" s="1"/>
  <c r="J1908" i="27"/>
  <c r="L1908" i="27" s="1"/>
  <c r="P1908" i="27"/>
  <c r="Q1908" i="27"/>
  <c r="R1908" i="27"/>
  <c r="D1909" i="27"/>
  <c r="J1909" i="27"/>
  <c r="N1909" i="27" s="1"/>
  <c r="P1909" i="27"/>
  <c r="Q1909" i="27"/>
  <c r="R1909" i="27"/>
  <c r="D1910" i="27"/>
  <c r="H1910" i="27" s="1"/>
  <c r="J1910" i="27"/>
  <c r="P1910" i="27"/>
  <c r="Q1910" i="27"/>
  <c r="R1910" i="27"/>
  <c r="D1911" i="27"/>
  <c r="J1911" i="27"/>
  <c r="N1911" i="27" s="1"/>
  <c r="P1911" i="27"/>
  <c r="Q1911" i="27"/>
  <c r="R1911" i="27"/>
  <c r="D1912" i="27"/>
  <c r="H1912" i="27" s="1"/>
  <c r="J1912" i="27"/>
  <c r="L1912" i="27" s="1"/>
  <c r="P1912" i="27"/>
  <c r="Q1912" i="27"/>
  <c r="R1912" i="27"/>
  <c r="D1913" i="27"/>
  <c r="J1913" i="27"/>
  <c r="N1913" i="27" s="1"/>
  <c r="P1913" i="27"/>
  <c r="Q1913" i="27"/>
  <c r="R1913" i="27"/>
  <c r="D1914" i="27"/>
  <c r="H1914" i="27" s="1"/>
  <c r="J1914" i="27"/>
  <c r="P1914" i="27"/>
  <c r="Q1914" i="27"/>
  <c r="R1914" i="27"/>
  <c r="D1915" i="27"/>
  <c r="J1915" i="27"/>
  <c r="N1915" i="27" s="1"/>
  <c r="P1915" i="27"/>
  <c r="Q1915" i="27"/>
  <c r="R1915" i="27"/>
  <c r="D1916" i="27"/>
  <c r="H1916" i="27" s="1"/>
  <c r="J1916" i="27"/>
  <c r="L1916" i="27" s="1"/>
  <c r="P1916" i="27"/>
  <c r="Q1916" i="27"/>
  <c r="R1916" i="27"/>
  <c r="D1917" i="27"/>
  <c r="J1917" i="27"/>
  <c r="N1917" i="27" s="1"/>
  <c r="P1917" i="27"/>
  <c r="Q1917" i="27"/>
  <c r="R1917" i="27"/>
  <c r="D1918" i="27"/>
  <c r="H1918" i="27" s="1"/>
  <c r="J1918" i="27"/>
  <c r="L1918" i="27" s="1"/>
  <c r="P1918" i="27"/>
  <c r="Q1918" i="27"/>
  <c r="R1918" i="27"/>
  <c r="D1919" i="27"/>
  <c r="J1919" i="27"/>
  <c r="N1919" i="27" s="1"/>
  <c r="P1919" i="27"/>
  <c r="Q1919" i="27"/>
  <c r="R1919" i="27"/>
  <c r="D1920" i="27"/>
  <c r="H1920" i="27" s="1"/>
  <c r="J1920" i="27"/>
  <c r="L1920" i="27" s="1"/>
  <c r="P1920" i="27"/>
  <c r="Q1920" i="27"/>
  <c r="R1920" i="27"/>
  <c r="D1921" i="27"/>
  <c r="F1921" i="27" s="1"/>
  <c r="J1921" i="27"/>
  <c r="N1921" i="27" s="1"/>
  <c r="P1921" i="27"/>
  <c r="Q1921" i="27"/>
  <c r="R1921" i="27"/>
  <c r="D1922" i="27"/>
  <c r="H1922" i="27" s="1"/>
  <c r="J1922" i="27"/>
  <c r="P1922" i="27"/>
  <c r="Q1922" i="27"/>
  <c r="R1922" i="27"/>
  <c r="D1923" i="27"/>
  <c r="F1923" i="27" s="1"/>
  <c r="J1923" i="27"/>
  <c r="N1923" i="27" s="1"/>
  <c r="P1923" i="27"/>
  <c r="Q1923" i="27"/>
  <c r="R1923" i="27"/>
  <c r="D1924" i="27"/>
  <c r="H1924" i="27" s="1"/>
  <c r="J1924" i="27"/>
  <c r="L1924" i="27" s="1"/>
  <c r="P1924" i="27"/>
  <c r="Q1924" i="27"/>
  <c r="R1924" i="27"/>
  <c r="D1925" i="27"/>
  <c r="F1925" i="27" s="1"/>
  <c r="J1925" i="27"/>
  <c r="N1925" i="27" s="1"/>
  <c r="P1925" i="27"/>
  <c r="Q1925" i="27"/>
  <c r="R1925" i="27"/>
  <c r="D1926" i="27"/>
  <c r="H1926" i="27" s="1"/>
  <c r="J1926" i="27"/>
  <c r="L1926" i="27" s="1"/>
  <c r="P1926" i="27"/>
  <c r="Q1926" i="27"/>
  <c r="R1926" i="27"/>
  <c r="D1927" i="27"/>
  <c r="J1927" i="27"/>
  <c r="N1927" i="27" s="1"/>
  <c r="P1927" i="27"/>
  <c r="Q1927" i="27"/>
  <c r="R1927" i="27"/>
  <c r="D1928" i="27"/>
  <c r="H1928" i="27" s="1"/>
  <c r="J1928" i="27"/>
  <c r="P1928" i="27"/>
  <c r="Q1928" i="27"/>
  <c r="R1928" i="27"/>
  <c r="D1929" i="27"/>
  <c r="J1929" i="27"/>
  <c r="N1929" i="27" s="1"/>
  <c r="P1929" i="27"/>
  <c r="Q1929" i="27"/>
  <c r="R1929" i="27"/>
  <c r="D1930" i="27"/>
  <c r="H1930" i="27" s="1"/>
  <c r="J1930" i="27"/>
  <c r="P1930" i="27"/>
  <c r="Q1930" i="27"/>
  <c r="R1930" i="27"/>
  <c r="D1931" i="27"/>
  <c r="F1931" i="27" s="1"/>
  <c r="J1931" i="27"/>
  <c r="N1931" i="27" s="1"/>
  <c r="P1931" i="27"/>
  <c r="Q1931" i="27"/>
  <c r="R1931" i="27"/>
  <c r="D1932" i="27"/>
  <c r="H1932" i="27" s="1"/>
  <c r="J1932" i="27"/>
  <c r="L1932" i="27" s="1"/>
  <c r="P1932" i="27"/>
  <c r="Q1932" i="27"/>
  <c r="R1932" i="27"/>
  <c r="D1933" i="27"/>
  <c r="J1933" i="27"/>
  <c r="P1933" i="27"/>
  <c r="Q1933" i="27"/>
  <c r="R1933" i="27"/>
  <c r="D1934" i="27"/>
  <c r="H1934" i="27" s="1"/>
  <c r="J1934" i="27"/>
  <c r="L1934" i="27" s="1"/>
  <c r="P1934" i="27"/>
  <c r="Q1934" i="27"/>
  <c r="R1934" i="27"/>
  <c r="D1935" i="27"/>
  <c r="J1935" i="27"/>
  <c r="N1935" i="27" s="1"/>
  <c r="P1935" i="27"/>
  <c r="Q1935" i="27"/>
  <c r="R1935" i="27"/>
  <c r="D1936" i="27"/>
  <c r="H1936" i="27" s="1"/>
  <c r="J1936" i="27"/>
  <c r="P1936" i="27"/>
  <c r="Q1936" i="27"/>
  <c r="R1936" i="27"/>
  <c r="D1937" i="27"/>
  <c r="J1937" i="27"/>
  <c r="N1937" i="27" s="1"/>
  <c r="P1937" i="27"/>
  <c r="Q1937" i="27"/>
  <c r="R1937" i="27"/>
  <c r="D1938" i="27"/>
  <c r="H1938" i="27" s="1"/>
  <c r="J1938" i="27"/>
  <c r="P1938" i="27"/>
  <c r="Q1938" i="27"/>
  <c r="R1938" i="27"/>
  <c r="D1939" i="27"/>
  <c r="F1939" i="27" s="1"/>
  <c r="J1939" i="27"/>
  <c r="N1939" i="27" s="1"/>
  <c r="P1939" i="27"/>
  <c r="Q1939" i="27"/>
  <c r="R1939" i="27"/>
  <c r="D1940" i="27"/>
  <c r="H1940" i="27" s="1"/>
  <c r="J1940" i="27"/>
  <c r="L1940" i="27" s="1"/>
  <c r="P1940" i="27"/>
  <c r="Q1940" i="27"/>
  <c r="R1940" i="27"/>
  <c r="D1941" i="27"/>
  <c r="J1941" i="27"/>
  <c r="N1941" i="27" s="1"/>
  <c r="P1941" i="27"/>
  <c r="Q1941" i="27"/>
  <c r="R1941" i="27"/>
  <c r="D1942" i="27"/>
  <c r="H1942" i="27" s="1"/>
  <c r="J1942" i="27"/>
  <c r="P1942" i="27"/>
  <c r="Q1942" i="27"/>
  <c r="R1942" i="27"/>
  <c r="D1943" i="27"/>
  <c r="F1943" i="27" s="1"/>
  <c r="J1943" i="27"/>
  <c r="N1943" i="27" s="1"/>
  <c r="P1943" i="27"/>
  <c r="Q1943" i="27"/>
  <c r="R1943" i="27"/>
  <c r="D1944" i="27"/>
  <c r="J1944" i="27"/>
  <c r="N1944" i="27" s="1"/>
  <c r="P1944" i="27"/>
  <c r="Q1944" i="27"/>
  <c r="R1944" i="27"/>
  <c r="D1945" i="27"/>
  <c r="J1945" i="27"/>
  <c r="N1945" i="27" s="1"/>
  <c r="P1945" i="27"/>
  <c r="Q1945" i="27"/>
  <c r="R1945" i="27"/>
  <c r="D1946" i="27"/>
  <c r="H1946" i="27" s="1"/>
  <c r="J1946" i="27"/>
  <c r="P1946" i="27"/>
  <c r="Q1946" i="27"/>
  <c r="R1946" i="27"/>
  <c r="D1947" i="27"/>
  <c r="F1947" i="27" s="1"/>
  <c r="J1947" i="27"/>
  <c r="N1947" i="27" s="1"/>
  <c r="P1947" i="27"/>
  <c r="Q1947" i="27"/>
  <c r="R1947" i="27"/>
  <c r="D1948" i="27"/>
  <c r="H1948" i="27" s="1"/>
  <c r="J1948" i="27"/>
  <c r="P1948" i="27"/>
  <c r="Q1948" i="27"/>
  <c r="R1948" i="27"/>
  <c r="D1949" i="27"/>
  <c r="J1949" i="27"/>
  <c r="N1949" i="27" s="1"/>
  <c r="P1949" i="27"/>
  <c r="Q1949" i="27"/>
  <c r="R1949" i="27"/>
  <c r="D1950" i="27"/>
  <c r="H1950" i="27" s="1"/>
  <c r="J1950" i="27"/>
  <c r="P1950" i="27"/>
  <c r="Q1950" i="27"/>
  <c r="R1950" i="27"/>
  <c r="D1951" i="27"/>
  <c r="J1951" i="27"/>
  <c r="N1951" i="27" s="1"/>
  <c r="P1951" i="27"/>
  <c r="Q1951" i="27"/>
  <c r="R1951" i="27"/>
  <c r="D1952" i="27"/>
  <c r="H1952" i="27" s="1"/>
  <c r="J1952" i="27"/>
  <c r="P1952" i="27"/>
  <c r="Q1952" i="27"/>
  <c r="R1952" i="27"/>
  <c r="D1953" i="27"/>
  <c r="J1953" i="27"/>
  <c r="N1953" i="27" s="1"/>
  <c r="P1953" i="27"/>
  <c r="Q1953" i="27"/>
  <c r="R1953" i="27"/>
  <c r="D1954" i="27"/>
  <c r="H1954" i="27" s="1"/>
  <c r="J1954" i="27"/>
  <c r="P1954" i="27"/>
  <c r="Q1954" i="27"/>
  <c r="R1954" i="27"/>
  <c r="D1955" i="27"/>
  <c r="J1955" i="27"/>
  <c r="N1955" i="27" s="1"/>
  <c r="P1955" i="27"/>
  <c r="Q1955" i="27"/>
  <c r="R1955" i="27"/>
  <c r="D1956" i="27"/>
  <c r="H1956" i="27" s="1"/>
  <c r="J1956" i="27"/>
  <c r="P1956" i="27"/>
  <c r="Q1956" i="27"/>
  <c r="R1956" i="27"/>
  <c r="D1957" i="27"/>
  <c r="F1957" i="27" s="1"/>
  <c r="J1957" i="27"/>
  <c r="N1957" i="27" s="1"/>
  <c r="P1957" i="27"/>
  <c r="Q1957" i="27"/>
  <c r="R1957" i="27"/>
  <c r="D1958" i="27"/>
  <c r="J1958" i="27"/>
  <c r="N1958" i="27" s="1"/>
  <c r="P1958" i="27"/>
  <c r="Q1958" i="27"/>
  <c r="R1958" i="27"/>
  <c r="D1959" i="27"/>
  <c r="H1959" i="27" s="1"/>
  <c r="J1959" i="27"/>
  <c r="P1959" i="27"/>
  <c r="Q1959" i="27"/>
  <c r="R1959" i="27"/>
  <c r="D1960" i="27"/>
  <c r="J1960" i="27"/>
  <c r="N1960" i="27" s="1"/>
  <c r="P1960" i="27"/>
  <c r="Q1960" i="27"/>
  <c r="R1960" i="27"/>
  <c r="D1961" i="27"/>
  <c r="H1961" i="27" s="1"/>
  <c r="J1961" i="27"/>
  <c r="L1961" i="27" s="1"/>
  <c r="P1961" i="27"/>
  <c r="Q1961" i="27"/>
  <c r="R1961" i="27"/>
  <c r="D1962" i="27"/>
  <c r="F1962" i="27" s="1"/>
  <c r="J1962" i="27"/>
  <c r="N1962" i="27" s="1"/>
  <c r="P1962" i="27"/>
  <c r="Q1962" i="27"/>
  <c r="R1962" i="27"/>
  <c r="D1963" i="27"/>
  <c r="H1963" i="27" s="1"/>
  <c r="J1963" i="27"/>
  <c r="L1963" i="27" s="1"/>
  <c r="P1963" i="27"/>
  <c r="Q1963" i="27"/>
  <c r="R1963" i="27"/>
  <c r="D1964" i="27"/>
  <c r="J1964" i="27"/>
  <c r="N1964" i="27" s="1"/>
  <c r="P1964" i="27"/>
  <c r="Q1964" i="27"/>
  <c r="R1964" i="27"/>
  <c r="D1965" i="27"/>
  <c r="H1965" i="27" s="1"/>
  <c r="J1965" i="27"/>
  <c r="L1965" i="27" s="1"/>
  <c r="P1965" i="27"/>
  <c r="Q1965" i="27"/>
  <c r="R1965" i="27"/>
  <c r="D1966" i="27"/>
  <c r="J1966" i="27"/>
  <c r="N1966" i="27" s="1"/>
  <c r="P1966" i="27"/>
  <c r="Q1966" i="27"/>
  <c r="R1966" i="27"/>
  <c r="D1967" i="27"/>
  <c r="H1967" i="27" s="1"/>
  <c r="J1967" i="27"/>
  <c r="L1967" i="27" s="1"/>
  <c r="P1967" i="27"/>
  <c r="Q1967" i="27"/>
  <c r="R1967" i="27"/>
  <c r="D1968" i="27"/>
  <c r="J1968" i="27"/>
  <c r="N1968" i="27" s="1"/>
  <c r="P1968" i="27"/>
  <c r="Q1968" i="27"/>
  <c r="R1968" i="27"/>
  <c r="D1969" i="27"/>
  <c r="H1969" i="27" s="1"/>
  <c r="J1969" i="27"/>
  <c r="L1969" i="27" s="1"/>
  <c r="P1969" i="27"/>
  <c r="Q1969" i="27"/>
  <c r="R1969" i="27"/>
  <c r="D1970" i="27"/>
  <c r="H1970" i="27" s="1"/>
  <c r="J1970" i="27"/>
  <c r="K1970" i="27" s="1"/>
  <c r="O1970" i="27" s="1"/>
  <c r="P1970" i="27"/>
  <c r="Q1970" i="27"/>
  <c r="R1970" i="27"/>
  <c r="D1971" i="27"/>
  <c r="J1971" i="27"/>
  <c r="N1971" i="27" s="1"/>
  <c r="P1971" i="27"/>
  <c r="Q1971" i="27"/>
  <c r="R1971" i="27"/>
  <c r="D1972" i="27"/>
  <c r="H1972" i="27" s="1"/>
  <c r="J1972" i="27"/>
  <c r="L1972" i="27" s="1"/>
  <c r="P1972" i="27"/>
  <c r="Q1972" i="27"/>
  <c r="R1972" i="27"/>
  <c r="D1973" i="27"/>
  <c r="F1973" i="27" s="1"/>
  <c r="J1973" i="27"/>
  <c r="N1973" i="27" s="1"/>
  <c r="P1973" i="27"/>
  <c r="Q1973" i="27"/>
  <c r="R1973" i="27"/>
  <c r="D1974" i="27"/>
  <c r="H1974" i="27" s="1"/>
  <c r="J1974" i="27"/>
  <c r="L1974" i="27" s="1"/>
  <c r="P1974" i="27"/>
  <c r="Q1974" i="27"/>
  <c r="R1974" i="27"/>
  <c r="D1975" i="27"/>
  <c r="J1975" i="27"/>
  <c r="N1975" i="27" s="1"/>
  <c r="P1975" i="27"/>
  <c r="Q1975" i="27"/>
  <c r="R1975" i="27"/>
  <c r="D1976" i="27"/>
  <c r="J1976" i="27"/>
  <c r="N1976" i="27" s="1"/>
  <c r="P1976" i="27"/>
  <c r="Q1976" i="27"/>
  <c r="R1976" i="27"/>
  <c r="D1977" i="27"/>
  <c r="H1977" i="27" s="1"/>
  <c r="J1977" i="27"/>
  <c r="L1977" i="27" s="1"/>
  <c r="P1977" i="27"/>
  <c r="Q1977" i="27"/>
  <c r="R1977" i="27"/>
  <c r="D1978" i="27"/>
  <c r="F1978" i="27" s="1"/>
  <c r="J1978" i="27"/>
  <c r="N1978" i="27" s="1"/>
  <c r="P1978" i="27"/>
  <c r="Q1978" i="27"/>
  <c r="R1978" i="27"/>
  <c r="D1979" i="27"/>
  <c r="H1979" i="27" s="1"/>
  <c r="J1979" i="27"/>
  <c r="L1979" i="27" s="1"/>
  <c r="P1979" i="27"/>
  <c r="Q1979" i="27"/>
  <c r="R1979" i="27"/>
  <c r="D1980" i="27"/>
  <c r="H1980" i="27" s="1"/>
  <c r="J1980" i="27"/>
  <c r="L1980" i="27" s="1"/>
  <c r="P1980" i="27"/>
  <c r="Q1980" i="27"/>
  <c r="R1980" i="27"/>
  <c r="D1981" i="27"/>
  <c r="J1981" i="27"/>
  <c r="N1981" i="27" s="1"/>
  <c r="P1981" i="27"/>
  <c r="Q1981" i="27"/>
  <c r="R1981" i="27"/>
  <c r="D1982" i="27"/>
  <c r="H1982" i="27" s="1"/>
  <c r="J1982" i="27"/>
  <c r="P1982" i="27"/>
  <c r="Q1982" i="27"/>
  <c r="R1982" i="27"/>
  <c r="D1983" i="27"/>
  <c r="F1983" i="27" s="1"/>
  <c r="J1983" i="27"/>
  <c r="N1983" i="27" s="1"/>
  <c r="P1983" i="27"/>
  <c r="Q1983" i="27"/>
  <c r="R1983" i="27"/>
  <c r="D1984" i="27"/>
  <c r="H1984" i="27" s="1"/>
  <c r="J1984" i="27"/>
  <c r="L1984" i="27" s="1"/>
  <c r="P1984" i="27"/>
  <c r="Q1984" i="27"/>
  <c r="R1984" i="27"/>
  <c r="D1985" i="27"/>
  <c r="J1985" i="27"/>
  <c r="N1985" i="27" s="1"/>
  <c r="P1985" i="27"/>
  <c r="Q1985" i="27"/>
  <c r="R1985" i="27"/>
  <c r="D1986" i="27"/>
  <c r="H1986" i="27" s="1"/>
  <c r="J1986" i="27"/>
  <c r="L1986" i="27" s="1"/>
  <c r="P1986" i="27"/>
  <c r="Q1986" i="27"/>
  <c r="R1986" i="27"/>
  <c r="D1987" i="27"/>
  <c r="F1987" i="27" s="1"/>
  <c r="J1987" i="27"/>
  <c r="N1987" i="27" s="1"/>
  <c r="P1987" i="27"/>
  <c r="Q1987" i="27"/>
  <c r="R1987" i="27"/>
  <c r="D1988" i="27"/>
  <c r="H1988" i="27" s="1"/>
  <c r="J1988" i="27"/>
  <c r="L1988" i="27" s="1"/>
  <c r="P1988" i="27"/>
  <c r="Q1988" i="27"/>
  <c r="R1988" i="27"/>
  <c r="D1989" i="27"/>
  <c r="F1989" i="27" s="1"/>
  <c r="J1989" i="27"/>
  <c r="P1989" i="27"/>
  <c r="Q1989" i="27"/>
  <c r="R1989" i="27"/>
  <c r="D1990" i="27"/>
  <c r="J1990" i="27"/>
  <c r="N1990" i="27" s="1"/>
  <c r="P1990" i="27"/>
  <c r="Q1990" i="27"/>
  <c r="R1990" i="27"/>
  <c r="D1991" i="27"/>
  <c r="F1991" i="27" s="1"/>
  <c r="J1991" i="27"/>
  <c r="N1991" i="27" s="1"/>
  <c r="P1991" i="27"/>
  <c r="Q1991" i="27"/>
  <c r="R1991" i="27"/>
  <c r="D1992" i="27"/>
  <c r="H1992" i="27" s="1"/>
  <c r="J1992" i="27"/>
  <c r="P1992" i="27"/>
  <c r="Q1992" i="27"/>
  <c r="R1992" i="27"/>
  <c r="D1993" i="27"/>
  <c r="J1993" i="27"/>
  <c r="N1993" i="27" s="1"/>
  <c r="P1993" i="27"/>
  <c r="Q1993" i="27"/>
  <c r="R1993" i="27"/>
  <c r="D1994" i="27"/>
  <c r="H1994" i="27" s="1"/>
  <c r="J1994" i="27"/>
  <c r="P1994" i="27"/>
  <c r="Q1994" i="27"/>
  <c r="R1994" i="27"/>
  <c r="D1995" i="27"/>
  <c r="F1995" i="27" s="1"/>
  <c r="J1995" i="27"/>
  <c r="N1995" i="27" s="1"/>
  <c r="P1995" i="27"/>
  <c r="Q1995" i="27"/>
  <c r="R1995" i="27"/>
  <c r="D1996" i="27"/>
  <c r="H1996" i="27" s="1"/>
  <c r="J1996" i="27"/>
  <c r="P1996" i="27"/>
  <c r="Q1996" i="27"/>
  <c r="R1996" i="27"/>
  <c r="D1997" i="27"/>
  <c r="J1997" i="27"/>
  <c r="N1997" i="27" s="1"/>
  <c r="P1997" i="27"/>
  <c r="Q1997" i="27"/>
  <c r="R1997" i="27"/>
  <c r="D1998" i="27"/>
  <c r="J1998" i="27"/>
  <c r="P1998" i="27"/>
  <c r="Q1998" i="27"/>
  <c r="R1998" i="27"/>
  <c r="D1999" i="27"/>
  <c r="J1999" i="27"/>
  <c r="N1999" i="27" s="1"/>
  <c r="P1999" i="27"/>
  <c r="Q1999" i="27"/>
  <c r="R1999" i="27"/>
  <c r="D2000" i="27"/>
  <c r="H2000" i="27" s="1"/>
  <c r="J2000" i="27"/>
  <c r="L2000" i="27" s="1"/>
  <c r="P2000" i="27"/>
  <c r="Q2000" i="27"/>
  <c r="R2000" i="27"/>
  <c r="D2001" i="27"/>
  <c r="J2001" i="27"/>
  <c r="N2001" i="27" s="1"/>
  <c r="P2001" i="27"/>
  <c r="Q2001" i="27"/>
  <c r="R2001" i="27"/>
  <c r="D2002" i="27"/>
  <c r="H2002" i="27" s="1"/>
  <c r="J2002" i="27"/>
  <c r="L2002" i="27" s="1"/>
  <c r="P2002" i="27"/>
  <c r="Q2002" i="27"/>
  <c r="R2002" i="27"/>
  <c r="D2003" i="27"/>
  <c r="J2003" i="27"/>
  <c r="N2003" i="27" s="1"/>
  <c r="P2003" i="27"/>
  <c r="Q2003" i="27"/>
  <c r="R2003" i="27"/>
  <c r="D2004" i="27"/>
  <c r="J2004" i="27"/>
  <c r="L2004" i="27" s="1"/>
  <c r="P2004" i="27"/>
  <c r="Q2004" i="27"/>
  <c r="R2004" i="27"/>
  <c r="D2005" i="27"/>
  <c r="J2005" i="27"/>
  <c r="N2005" i="27" s="1"/>
  <c r="P2005" i="27"/>
  <c r="Q2005" i="27"/>
  <c r="R2005" i="27"/>
  <c r="D2006" i="27"/>
  <c r="H2006" i="27" s="1"/>
  <c r="J2006" i="27"/>
  <c r="L2006" i="27" s="1"/>
  <c r="P2006" i="27"/>
  <c r="Q2006" i="27"/>
  <c r="R2006" i="27"/>
  <c r="D2007" i="27"/>
  <c r="J2007" i="27"/>
  <c r="N2007" i="27" s="1"/>
  <c r="P2007" i="27"/>
  <c r="Q2007" i="27"/>
  <c r="R2007" i="27"/>
  <c r="D2008" i="27"/>
  <c r="H2008" i="27" s="1"/>
  <c r="J2008" i="27"/>
  <c r="P2008" i="27"/>
  <c r="Q2008" i="27"/>
  <c r="R2008" i="27"/>
  <c r="D2009" i="27"/>
  <c r="F2009" i="27" s="1"/>
  <c r="J2009" i="27"/>
  <c r="N2009" i="27" s="1"/>
  <c r="P2009" i="27"/>
  <c r="Q2009" i="27"/>
  <c r="R2009" i="27"/>
  <c r="D2010" i="27"/>
  <c r="H2010" i="27" s="1"/>
  <c r="J2010" i="27"/>
  <c r="P2010" i="27"/>
  <c r="Q2010" i="27"/>
  <c r="R2010" i="27"/>
  <c r="D2011" i="27"/>
  <c r="F2011" i="27" s="1"/>
  <c r="J2011" i="27"/>
  <c r="N2011" i="27" s="1"/>
  <c r="P2011" i="27"/>
  <c r="Q2011" i="27"/>
  <c r="R2011" i="27"/>
  <c r="D2012" i="27"/>
  <c r="H2012" i="27" s="1"/>
  <c r="J2012" i="27"/>
  <c r="L2012" i="27" s="1"/>
  <c r="P2012" i="27"/>
  <c r="Q2012" i="27"/>
  <c r="R2012" i="27"/>
  <c r="D2013" i="27"/>
  <c r="J2013" i="27"/>
  <c r="N2013" i="27" s="1"/>
  <c r="P2013" i="27"/>
  <c r="Q2013" i="27"/>
  <c r="R2013" i="27"/>
  <c r="D2014" i="27"/>
  <c r="F2014" i="27" s="1"/>
  <c r="J2014" i="27"/>
  <c r="N2014" i="27" s="1"/>
  <c r="P2014" i="27"/>
  <c r="Q2014" i="27"/>
  <c r="R2014" i="27"/>
  <c r="D2015" i="27"/>
  <c r="H2015" i="27" s="1"/>
  <c r="J2015" i="27"/>
  <c r="P2015" i="27"/>
  <c r="Q2015" i="27"/>
  <c r="R2015" i="27"/>
  <c r="D2016" i="27"/>
  <c r="J2016" i="27"/>
  <c r="N2016" i="27" s="1"/>
  <c r="P2016" i="27"/>
  <c r="Q2016" i="27"/>
  <c r="R2016" i="27"/>
  <c r="D2017" i="27"/>
  <c r="J2017" i="27"/>
  <c r="N2017" i="27" s="1"/>
  <c r="P2017" i="27"/>
  <c r="Q2017" i="27"/>
  <c r="R2017" i="27"/>
  <c r="D2018" i="27"/>
  <c r="H2018" i="27" s="1"/>
  <c r="J2018" i="27"/>
  <c r="L2018" i="27" s="1"/>
  <c r="P2018" i="27"/>
  <c r="Q2018" i="27"/>
  <c r="R2018" i="27"/>
  <c r="D2019" i="27"/>
  <c r="J2019" i="27"/>
  <c r="N2019" i="27" s="1"/>
  <c r="P2019" i="27"/>
  <c r="Q2019" i="27"/>
  <c r="R2019" i="27"/>
  <c r="D2020" i="27"/>
  <c r="H2020" i="27" s="1"/>
  <c r="J2020" i="27"/>
  <c r="P2020" i="27"/>
  <c r="Q2020" i="27"/>
  <c r="R2020" i="27"/>
  <c r="D2021" i="27"/>
  <c r="J2021" i="27"/>
  <c r="N2021" i="27" s="1"/>
  <c r="P2021" i="27"/>
  <c r="Q2021" i="27"/>
  <c r="R2021" i="27"/>
  <c r="D2022" i="27"/>
  <c r="H2022" i="27" s="1"/>
  <c r="J2022" i="27"/>
  <c r="L2022" i="27" s="1"/>
  <c r="P2022" i="27"/>
  <c r="Q2022" i="27"/>
  <c r="R2022" i="27"/>
  <c r="D2023" i="27"/>
  <c r="F2023" i="27" s="1"/>
  <c r="J2023" i="27"/>
  <c r="N2023" i="27" s="1"/>
  <c r="P2023" i="27"/>
  <c r="Q2023" i="27"/>
  <c r="R2023" i="27"/>
  <c r="D2024" i="27"/>
  <c r="F2024" i="27" s="1"/>
  <c r="J2024" i="27"/>
  <c r="N2024" i="27" s="1"/>
  <c r="P2024" i="27"/>
  <c r="Q2024" i="27"/>
  <c r="R2024" i="27"/>
  <c r="D2025" i="27"/>
  <c r="H2025" i="27" s="1"/>
  <c r="J2025" i="27"/>
  <c r="L2025" i="27" s="1"/>
  <c r="P2025" i="27"/>
  <c r="Q2025" i="27"/>
  <c r="R2025" i="27"/>
  <c r="D2026" i="27"/>
  <c r="F2026" i="27" s="1"/>
  <c r="J2026" i="27"/>
  <c r="N2026" i="27" s="1"/>
  <c r="P2026" i="27"/>
  <c r="Q2026" i="27"/>
  <c r="R2026" i="27"/>
  <c r="D2027" i="27"/>
  <c r="H2027" i="27" s="1"/>
  <c r="J2027" i="27"/>
  <c r="P2027" i="27"/>
  <c r="Q2027" i="27"/>
  <c r="R2027" i="27"/>
  <c r="D2028" i="27"/>
  <c r="J2028" i="27"/>
  <c r="N2028" i="27" s="1"/>
  <c r="P2028" i="27"/>
  <c r="Q2028" i="27"/>
  <c r="R2028" i="27"/>
  <c r="D2029" i="27"/>
  <c r="H2029" i="27" s="1"/>
  <c r="J2029" i="27"/>
  <c r="L2029" i="27" s="1"/>
  <c r="P2029" i="27"/>
  <c r="Q2029" i="27"/>
  <c r="R2029" i="27"/>
  <c r="D2030" i="27"/>
  <c r="J2030" i="27"/>
  <c r="N2030" i="27" s="1"/>
  <c r="P2030" i="27"/>
  <c r="Q2030" i="27"/>
  <c r="R2030" i="27"/>
  <c r="D2031" i="27"/>
  <c r="H2031" i="27" s="1"/>
  <c r="J2031" i="27"/>
  <c r="L2031" i="27" s="1"/>
  <c r="P2031" i="27"/>
  <c r="Q2031" i="27"/>
  <c r="R2031" i="27"/>
  <c r="D2032" i="27"/>
  <c r="J2032" i="27"/>
  <c r="N2032" i="27" s="1"/>
  <c r="P2032" i="27"/>
  <c r="Q2032" i="27"/>
  <c r="R2032" i="27"/>
  <c r="D2033" i="27"/>
  <c r="H2033" i="27" s="1"/>
  <c r="J2033" i="27"/>
  <c r="P2033" i="27"/>
  <c r="Q2033" i="27"/>
  <c r="R2033" i="27"/>
  <c r="D2034" i="27"/>
  <c r="F2034" i="27" s="1"/>
  <c r="J2034" i="27"/>
  <c r="N2034" i="27" s="1"/>
  <c r="P2034" i="27"/>
  <c r="Q2034" i="27"/>
  <c r="R2034" i="27"/>
  <c r="D2035" i="27"/>
  <c r="J2035" i="27"/>
  <c r="N2035" i="27" s="1"/>
  <c r="P2035" i="27"/>
  <c r="Q2035" i="27"/>
  <c r="R2035" i="27"/>
  <c r="D2036" i="27"/>
  <c r="H2036" i="27" s="1"/>
  <c r="J2036" i="27"/>
  <c r="L2036" i="27" s="1"/>
  <c r="P2036" i="27"/>
  <c r="Q2036" i="27"/>
  <c r="R2036" i="27"/>
  <c r="D2037" i="27"/>
  <c r="J2037" i="27"/>
  <c r="N2037" i="27" s="1"/>
  <c r="P2037" i="27"/>
  <c r="Q2037" i="27"/>
  <c r="R2037" i="27"/>
  <c r="D2038" i="27"/>
  <c r="H2038" i="27" s="1"/>
  <c r="J2038" i="27"/>
  <c r="P2038" i="27"/>
  <c r="Q2038" i="27"/>
  <c r="R2038" i="27"/>
  <c r="D2039" i="27"/>
  <c r="J2039" i="27"/>
  <c r="N2039" i="27" s="1"/>
  <c r="P2039" i="27"/>
  <c r="Q2039" i="27"/>
  <c r="R2039" i="27"/>
  <c r="D2040" i="27"/>
  <c r="H2040" i="27" s="1"/>
  <c r="J2040" i="27"/>
  <c r="L2040" i="27" s="1"/>
  <c r="P2040" i="27"/>
  <c r="Q2040" i="27"/>
  <c r="R2040" i="27"/>
  <c r="D2041" i="27"/>
  <c r="J2041" i="27"/>
  <c r="N2041" i="27" s="1"/>
  <c r="P2041" i="27"/>
  <c r="Q2041" i="27"/>
  <c r="R2041" i="27"/>
  <c r="D2042" i="27"/>
  <c r="H2042" i="27" s="1"/>
  <c r="J2042" i="27"/>
  <c r="P2042" i="27"/>
  <c r="Q2042" i="27"/>
  <c r="R2042" i="27"/>
  <c r="D2043" i="27"/>
  <c r="F2043" i="27" s="1"/>
  <c r="J2043" i="27"/>
  <c r="N2043" i="27" s="1"/>
  <c r="P2043" i="27"/>
  <c r="Q2043" i="27"/>
  <c r="R2043" i="27"/>
  <c r="D2044" i="27"/>
  <c r="H2044" i="27" s="1"/>
  <c r="J2044" i="27"/>
  <c r="P2044" i="27"/>
  <c r="Q2044" i="27"/>
  <c r="R2044" i="27"/>
  <c r="D2045" i="27"/>
  <c r="J2045" i="27"/>
  <c r="L2045" i="27" s="1"/>
  <c r="P2045" i="27"/>
  <c r="Q2045" i="27"/>
  <c r="R2045" i="27"/>
  <c r="D2046" i="27"/>
  <c r="H2046" i="27" s="1"/>
  <c r="J2046" i="27"/>
  <c r="L2046" i="27" s="1"/>
  <c r="P2046" i="27"/>
  <c r="Q2046" i="27"/>
  <c r="R2046" i="27"/>
  <c r="D2047" i="27"/>
  <c r="F2047" i="27" s="1"/>
  <c r="J2047" i="27"/>
  <c r="N2047" i="27" s="1"/>
  <c r="P2047" i="27"/>
  <c r="Q2047" i="27"/>
  <c r="R2047" i="27"/>
  <c r="D2048" i="27"/>
  <c r="H2048" i="27" s="1"/>
  <c r="J2048" i="27"/>
  <c r="P2048" i="27"/>
  <c r="Q2048" i="27"/>
  <c r="R2048" i="27"/>
  <c r="D2049" i="27"/>
  <c r="J2049" i="27"/>
  <c r="N2049" i="27" s="1"/>
  <c r="P2049" i="27"/>
  <c r="Q2049" i="27"/>
  <c r="R2049" i="27"/>
  <c r="D2050" i="27"/>
  <c r="F2050" i="27" s="1"/>
  <c r="J2050" i="27"/>
  <c r="N2050" i="27" s="1"/>
  <c r="P2050" i="27"/>
  <c r="Q2050" i="27"/>
  <c r="R2050" i="27"/>
  <c r="D2051" i="27"/>
  <c r="H2051" i="27" s="1"/>
  <c r="J2051" i="27"/>
  <c r="P2051" i="27"/>
  <c r="Q2051" i="27"/>
  <c r="R2051" i="27"/>
  <c r="D2052" i="27"/>
  <c r="F2052" i="27" s="1"/>
  <c r="J2052" i="27"/>
  <c r="N2052" i="27" s="1"/>
  <c r="P2052" i="27"/>
  <c r="Q2052" i="27"/>
  <c r="R2052" i="27"/>
  <c r="D2053" i="27"/>
  <c r="H2053" i="27" s="1"/>
  <c r="J2053" i="27"/>
  <c r="P2053" i="27"/>
  <c r="Q2053" i="27"/>
  <c r="R2053" i="27"/>
  <c r="D2054" i="27"/>
  <c r="J2054" i="27"/>
  <c r="N2054" i="27" s="1"/>
  <c r="P2054" i="27"/>
  <c r="Q2054" i="27"/>
  <c r="R2054" i="27"/>
  <c r="D2055" i="27"/>
  <c r="H2055" i="27" s="1"/>
  <c r="J2055" i="27"/>
  <c r="L2055" i="27" s="1"/>
  <c r="P2055" i="27"/>
  <c r="Q2055" i="27"/>
  <c r="R2055" i="27"/>
  <c r="D2056" i="27"/>
  <c r="J2056" i="27"/>
  <c r="N2056" i="27" s="1"/>
  <c r="P2056" i="27"/>
  <c r="Q2056" i="27"/>
  <c r="R2056" i="27"/>
  <c r="D2057" i="27"/>
  <c r="H2057" i="27" s="1"/>
  <c r="J2057" i="27"/>
  <c r="P2057" i="27"/>
  <c r="Q2057" i="27"/>
  <c r="R2057" i="27"/>
  <c r="D2058" i="27"/>
  <c r="J2058" i="27"/>
  <c r="N2058" i="27" s="1"/>
  <c r="P2058" i="27"/>
  <c r="Q2058" i="27"/>
  <c r="R2058" i="27"/>
  <c r="D2059" i="27"/>
  <c r="F2059" i="27" s="1"/>
  <c r="J2059" i="27"/>
  <c r="N2059" i="27" s="1"/>
  <c r="P2059" i="27"/>
  <c r="Q2059" i="27"/>
  <c r="R2059" i="27"/>
  <c r="D2060" i="27"/>
  <c r="J2060" i="27"/>
  <c r="L2060" i="27" s="1"/>
  <c r="P2060" i="27"/>
  <c r="Q2060" i="27"/>
  <c r="R2060" i="27"/>
  <c r="D2061" i="27"/>
  <c r="J2061" i="27"/>
  <c r="N2061" i="27" s="1"/>
  <c r="P2061" i="27"/>
  <c r="Q2061" i="27"/>
  <c r="R2061" i="27"/>
  <c r="D2062" i="27"/>
  <c r="F2062" i="27" s="1"/>
  <c r="J2062" i="27"/>
  <c r="N2062" i="27" s="1"/>
  <c r="P2062" i="27"/>
  <c r="Q2062" i="27"/>
  <c r="R2062" i="27"/>
  <c r="D2063" i="27"/>
  <c r="H2063" i="27" s="1"/>
  <c r="J2063" i="27"/>
  <c r="P2063" i="27"/>
  <c r="Q2063" i="27"/>
  <c r="R2063" i="27"/>
  <c r="D2064" i="27"/>
  <c r="J2064" i="27"/>
  <c r="N2064" i="27" s="1"/>
  <c r="P2064" i="27"/>
  <c r="Q2064" i="27"/>
  <c r="R2064" i="27"/>
  <c r="D2065" i="27"/>
  <c r="H2065" i="27" s="1"/>
  <c r="J2065" i="27"/>
  <c r="P2065" i="27"/>
  <c r="Q2065" i="27"/>
  <c r="R2065" i="27"/>
  <c r="D2066" i="27"/>
  <c r="F2066" i="27" s="1"/>
  <c r="J2066" i="27"/>
  <c r="N2066" i="27" s="1"/>
  <c r="P2066" i="27"/>
  <c r="Q2066" i="27"/>
  <c r="R2066" i="27"/>
  <c r="D2067" i="27"/>
  <c r="H2067" i="27" s="1"/>
  <c r="J2067" i="27"/>
  <c r="P2067" i="27"/>
  <c r="Q2067" i="27"/>
  <c r="R2067" i="27"/>
  <c r="D2068" i="27"/>
  <c r="J2068" i="27"/>
  <c r="N2068" i="27" s="1"/>
  <c r="P2068" i="27"/>
  <c r="Q2068" i="27"/>
  <c r="R2068" i="27"/>
  <c r="D2069" i="27"/>
  <c r="F2069" i="27" s="1"/>
  <c r="J2069" i="27"/>
  <c r="P2069" i="27"/>
  <c r="Q2069" i="27"/>
  <c r="R2069" i="27"/>
  <c r="D2070" i="27"/>
  <c r="F2070" i="27" s="1"/>
  <c r="J2070" i="27"/>
  <c r="N2070" i="27" s="1"/>
  <c r="P2070" i="27"/>
  <c r="Q2070" i="27"/>
  <c r="R2070" i="27"/>
  <c r="D2071" i="27"/>
  <c r="H2071" i="27" s="1"/>
  <c r="J2071" i="27"/>
  <c r="P2071" i="27"/>
  <c r="Q2071" i="27"/>
  <c r="R2071" i="27"/>
  <c r="D2072" i="27"/>
  <c r="J2072" i="27"/>
  <c r="N2072" i="27" s="1"/>
  <c r="P2072" i="27"/>
  <c r="Q2072" i="27"/>
  <c r="R2072" i="27"/>
  <c r="D2073" i="27"/>
  <c r="H2073" i="27" s="1"/>
  <c r="J2073" i="27"/>
  <c r="L2073" i="27" s="1"/>
  <c r="P2073" i="27"/>
  <c r="Q2073" i="27"/>
  <c r="R2073" i="27"/>
  <c r="D2074" i="27"/>
  <c r="F2074" i="27" s="1"/>
  <c r="J2074" i="27"/>
  <c r="N2074" i="27" s="1"/>
  <c r="P2074" i="27"/>
  <c r="Q2074" i="27"/>
  <c r="R2074" i="27"/>
  <c r="D2075" i="27"/>
  <c r="F2075" i="27" s="1"/>
  <c r="J2075" i="27"/>
  <c r="N2075" i="27" s="1"/>
  <c r="P2075" i="27"/>
  <c r="Q2075" i="27"/>
  <c r="R2075" i="27"/>
  <c r="D2076" i="27"/>
  <c r="H2076" i="27" s="1"/>
  <c r="J2076" i="27"/>
  <c r="P2076" i="27"/>
  <c r="Q2076" i="27"/>
  <c r="R2076" i="27"/>
  <c r="D2077" i="27"/>
  <c r="F2077" i="27" s="1"/>
  <c r="J2077" i="27"/>
  <c r="N2077" i="27" s="1"/>
  <c r="P2077" i="27"/>
  <c r="Q2077" i="27"/>
  <c r="R2077" i="27"/>
  <c r="D2078" i="27"/>
  <c r="J2078" i="27"/>
  <c r="N2078" i="27" s="1"/>
  <c r="P2078" i="27"/>
  <c r="Q2078" i="27"/>
  <c r="R2078" i="27"/>
  <c r="D2079" i="27"/>
  <c r="F2079" i="27" s="1"/>
  <c r="J2079" i="27"/>
  <c r="N2079" i="27" s="1"/>
  <c r="P2079" i="27"/>
  <c r="Q2079" i="27"/>
  <c r="R2079" i="27"/>
  <c r="D2080" i="27"/>
  <c r="H2080" i="27" s="1"/>
  <c r="J2080" i="27"/>
  <c r="P2080" i="27"/>
  <c r="Q2080" i="27"/>
  <c r="R2080" i="27"/>
  <c r="D2081" i="27"/>
  <c r="J2081" i="27"/>
  <c r="N2081" i="27" s="1"/>
  <c r="P2081" i="27"/>
  <c r="Q2081" i="27"/>
  <c r="R2081" i="27"/>
  <c r="D2082" i="27"/>
  <c r="H2082" i="27" s="1"/>
  <c r="J2082" i="27"/>
  <c r="L2082" i="27" s="1"/>
  <c r="P2082" i="27"/>
  <c r="Q2082" i="27"/>
  <c r="R2082" i="27"/>
  <c r="D2083" i="27"/>
  <c r="J2083" i="27"/>
  <c r="N2083" i="27" s="1"/>
  <c r="P2083" i="27"/>
  <c r="Q2083" i="27"/>
  <c r="R2083" i="27"/>
  <c r="D2084" i="27"/>
  <c r="H2084" i="27" s="1"/>
  <c r="J2084" i="27"/>
  <c r="P2084" i="27"/>
  <c r="Q2084" i="27"/>
  <c r="R2084" i="27"/>
  <c r="D2085" i="27"/>
  <c r="J2085" i="27"/>
  <c r="N2085" i="27" s="1"/>
  <c r="P2085" i="27"/>
  <c r="Q2085" i="27"/>
  <c r="R2085" i="27"/>
  <c r="D2086" i="27"/>
  <c r="J2086" i="27"/>
  <c r="N2086" i="27" s="1"/>
  <c r="P2086" i="27"/>
  <c r="Q2086" i="27"/>
  <c r="R2086" i="27"/>
  <c r="D2087" i="27"/>
  <c r="F2087" i="27" s="1"/>
  <c r="J2087" i="27"/>
  <c r="N2087" i="27" s="1"/>
  <c r="P2087" i="27"/>
  <c r="Q2087" i="27"/>
  <c r="R2087" i="27"/>
  <c r="D2088" i="27"/>
  <c r="F2088" i="27" s="1"/>
  <c r="J2088" i="27"/>
  <c r="N2088" i="27" s="1"/>
  <c r="P2088" i="27"/>
  <c r="Q2088" i="27"/>
  <c r="R2088" i="27"/>
  <c r="D2089" i="27"/>
  <c r="H2089" i="27" s="1"/>
  <c r="J2089" i="27"/>
  <c r="N2089" i="27" s="1"/>
  <c r="P2089" i="27"/>
  <c r="Q2089" i="27"/>
  <c r="R2089" i="27"/>
  <c r="D2090" i="27"/>
  <c r="E2090" i="27" s="1"/>
  <c r="J2090" i="27"/>
  <c r="N2090" i="27" s="1"/>
  <c r="P2090" i="27"/>
  <c r="Q2090" i="27"/>
  <c r="R2090" i="27"/>
  <c r="D2091" i="27"/>
  <c r="H2091" i="27" s="1"/>
  <c r="J2091" i="27"/>
  <c r="L2091" i="27" s="1"/>
  <c r="P2091" i="27"/>
  <c r="Q2091" i="27"/>
  <c r="R2091" i="27"/>
  <c r="D2092" i="27"/>
  <c r="F2092" i="27" s="1"/>
  <c r="J2092" i="27"/>
  <c r="N2092" i="27" s="1"/>
  <c r="P2092" i="27"/>
  <c r="Q2092" i="27"/>
  <c r="R2092" i="27"/>
  <c r="D2093" i="27"/>
  <c r="J2093" i="27"/>
  <c r="N2093" i="27" s="1"/>
  <c r="P2093" i="27"/>
  <c r="Q2093" i="27"/>
  <c r="R2093" i="27"/>
  <c r="D2094" i="27"/>
  <c r="H2094" i="27" s="1"/>
  <c r="J2094" i="27"/>
  <c r="L2094" i="27" s="1"/>
  <c r="P2094" i="27"/>
  <c r="Q2094" i="27"/>
  <c r="R2094" i="27"/>
  <c r="D2095" i="27"/>
  <c r="F2095" i="27" s="1"/>
  <c r="J2095" i="27"/>
  <c r="N2095" i="27" s="1"/>
  <c r="P2095" i="27"/>
  <c r="Q2095" i="27"/>
  <c r="R2095" i="27"/>
  <c r="D2096" i="27"/>
  <c r="H2096" i="27" s="1"/>
  <c r="J2096" i="27"/>
  <c r="P2096" i="27"/>
  <c r="Q2096" i="27"/>
  <c r="R2096" i="27"/>
  <c r="D2097" i="27"/>
  <c r="F2097" i="27" s="1"/>
  <c r="J2097" i="27"/>
  <c r="P2097" i="27"/>
  <c r="Q2097" i="27"/>
  <c r="R2097" i="27"/>
  <c r="D2098" i="27"/>
  <c r="H2098" i="27" s="1"/>
  <c r="J2098" i="27"/>
  <c r="L2098" i="27" s="1"/>
  <c r="P2098" i="27"/>
  <c r="Q2098" i="27"/>
  <c r="R2098" i="27"/>
  <c r="D2099" i="27"/>
  <c r="J2099" i="27"/>
  <c r="P2099" i="27"/>
  <c r="Q2099" i="27"/>
  <c r="R2099" i="27"/>
  <c r="D2100" i="27"/>
  <c r="H2100" i="27" s="1"/>
  <c r="J2100" i="27"/>
  <c r="P2100" i="27"/>
  <c r="Q2100" i="27"/>
  <c r="R2100" i="27"/>
  <c r="D2101" i="27"/>
  <c r="H2101" i="27" s="1"/>
  <c r="J2101" i="27"/>
  <c r="L2101" i="27" s="1"/>
  <c r="P2101" i="27"/>
  <c r="Q2101" i="27"/>
  <c r="R2101" i="27"/>
  <c r="D2102" i="27"/>
  <c r="J2102" i="27"/>
  <c r="P2102" i="27"/>
  <c r="Q2102" i="27"/>
  <c r="R2102" i="27"/>
  <c r="D2103" i="27"/>
  <c r="H2103" i="27" s="1"/>
  <c r="J2103" i="27"/>
  <c r="L2103" i="27" s="1"/>
  <c r="P2103" i="27"/>
  <c r="Q2103" i="27"/>
  <c r="R2103" i="27"/>
  <c r="D2104" i="27"/>
  <c r="F2104" i="27" s="1"/>
  <c r="J2104" i="27"/>
  <c r="P2104" i="27"/>
  <c r="Q2104" i="27"/>
  <c r="R2104" i="27"/>
  <c r="D2105" i="27"/>
  <c r="H2105" i="27" s="1"/>
  <c r="J2105" i="27"/>
  <c r="P2105" i="27"/>
  <c r="Q2105" i="27"/>
  <c r="R2105" i="27"/>
  <c r="D2106" i="27"/>
  <c r="F2106" i="27" s="1"/>
  <c r="J2106" i="27"/>
  <c r="N2106" i="27" s="1"/>
  <c r="P2106" i="27"/>
  <c r="Q2106" i="27"/>
  <c r="R2106" i="27"/>
  <c r="D2107" i="27"/>
  <c r="H2107" i="27" s="1"/>
  <c r="J2107" i="27"/>
  <c r="P2107" i="27"/>
  <c r="Q2107" i="27"/>
  <c r="R2107" i="27"/>
  <c r="D2108" i="27"/>
  <c r="J2108" i="27"/>
  <c r="P2108" i="27"/>
  <c r="Q2108" i="27"/>
  <c r="R2108" i="27"/>
  <c r="D2109" i="27"/>
  <c r="H2109" i="27" s="1"/>
  <c r="J2109" i="27"/>
  <c r="L2109" i="27" s="1"/>
  <c r="P2109" i="27"/>
  <c r="Q2109" i="27"/>
  <c r="R2109" i="27"/>
  <c r="D2110" i="27"/>
  <c r="H2110" i="27" s="1"/>
  <c r="J2110" i="27"/>
  <c r="L2110" i="27" s="1"/>
  <c r="P2110" i="27"/>
  <c r="Q2110" i="27"/>
  <c r="R2110" i="27"/>
  <c r="D2111" i="27"/>
  <c r="H2111" i="27" s="1"/>
  <c r="J2111" i="27"/>
  <c r="L2111" i="27" s="1"/>
  <c r="P2111" i="27"/>
  <c r="Q2111" i="27"/>
  <c r="R2111" i="27"/>
  <c r="D2112" i="27"/>
  <c r="F2112" i="27" s="1"/>
  <c r="J2112" i="27"/>
  <c r="N2112" i="27" s="1"/>
  <c r="P2112" i="27"/>
  <c r="Q2112" i="27"/>
  <c r="R2112" i="27"/>
  <c r="D2113" i="27"/>
  <c r="H2113" i="27" s="1"/>
  <c r="J2113" i="27"/>
  <c r="P2113" i="27"/>
  <c r="Q2113" i="27"/>
  <c r="R2113" i="27"/>
  <c r="D2114" i="27"/>
  <c r="J2114" i="27"/>
  <c r="N2114" i="27" s="1"/>
  <c r="P2114" i="27"/>
  <c r="Q2114" i="27"/>
  <c r="R2114" i="27"/>
  <c r="D2115" i="27"/>
  <c r="H2115" i="27" s="1"/>
  <c r="J2115" i="27"/>
  <c r="P2115" i="27"/>
  <c r="Q2115" i="27"/>
  <c r="R2115" i="27"/>
  <c r="D2116" i="27"/>
  <c r="F2116" i="27" s="1"/>
  <c r="J2116" i="27"/>
  <c r="N2116" i="27" s="1"/>
  <c r="P2116" i="27"/>
  <c r="Q2116" i="27"/>
  <c r="R2116" i="27"/>
  <c r="D2117" i="27"/>
  <c r="H2117" i="27" s="1"/>
  <c r="J2117" i="27"/>
  <c r="P2117" i="27"/>
  <c r="Q2117" i="27"/>
  <c r="R2117" i="27"/>
  <c r="D2118" i="27"/>
  <c r="J2118" i="27"/>
  <c r="N2118" i="27" s="1"/>
  <c r="P2118" i="27"/>
  <c r="Q2118" i="27"/>
  <c r="R2118" i="27"/>
  <c r="D2119" i="27"/>
  <c r="H2119" i="27" s="1"/>
  <c r="J2119" i="27"/>
  <c r="L2119" i="27" s="1"/>
  <c r="P2119" i="27"/>
  <c r="Q2119" i="27"/>
  <c r="R2119" i="27"/>
  <c r="D2120" i="27"/>
  <c r="F2120" i="27" s="1"/>
  <c r="J2120" i="27"/>
  <c r="N2120" i="27" s="1"/>
  <c r="P2120" i="27"/>
  <c r="Q2120" i="27"/>
  <c r="R2120" i="27"/>
  <c r="D2121" i="27"/>
  <c r="H2121" i="27" s="1"/>
  <c r="J2121" i="27"/>
  <c r="P2121" i="27"/>
  <c r="Q2121" i="27"/>
  <c r="R2121" i="27"/>
  <c r="D2122" i="27"/>
  <c r="J2122" i="27"/>
  <c r="N2122" i="27" s="1"/>
  <c r="P2122" i="27"/>
  <c r="Q2122" i="27"/>
  <c r="R2122" i="27"/>
  <c r="D2123" i="27"/>
  <c r="H2123" i="27" s="1"/>
  <c r="J2123" i="27"/>
  <c r="P2123" i="27"/>
  <c r="Q2123" i="27"/>
  <c r="R2123" i="27"/>
  <c r="D2124" i="27"/>
  <c r="H2124" i="27" s="1"/>
  <c r="J2124" i="27"/>
  <c r="P2124" i="27"/>
  <c r="Q2124" i="27"/>
  <c r="R2124" i="27"/>
  <c r="D2125" i="27"/>
  <c r="H2125" i="27" s="1"/>
  <c r="J2125" i="27"/>
  <c r="L2125" i="27" s="1"/>
  <c r="P2125" i="27"/>
  <c r="Q2125" i="27"/>
  <c r="R2125" i="27"/>
  <c r="D2126" i="27"/>
  <c r="J2126" i="27"/>
  <c r="N2126" i="27" s="1"/>
  <c r="P2126" i="27"/>
  <c r="Q2126" i="27"/>
  <c r="R2126" i="27"/>
  <c r="D2127" i="27"/>
  <c r="H2127" i="27" s="1"/>
  <c r="J2127" i="27"/>
  <c r="P2127" i="27"/>
  <c r="Q2127" i="27"/>
  <c r="R2127" i="27"/>
  <c r="D2128" i="27"/>
  <c r="J2128" i="27"/>
  <c r="N2128" i="27" s="1"/>
  <c r="P2128" i="27"/>
  <c r="Q2128" i="27"/>
  <c r="R2128" i="27"/>
  <c r="D2129" i="27"/>
  <c r="J2129" i="27"/>
  <c r="L2129" i="27" s="1"/>
  <c r="P2129" i="27"/>
  <c r="Q2129" i="27"/>
  <c r="R2129" i="27"/>
  <c r="D2130" i="27"/>
  <c r="F2130" i="27" s="1"/>
  <c r="J2130" i="27"/>
  <c r="N2130" i="27" s="1"/>
  <c r="P2130" i="27"/>
  <c r="Q2130" i="27"/>
  <c r="R2130" i="27"/>
  <c r="D2131" i="27"/>
  <c r="F2131" i="27" s="1"/>
  <c r="J2131" i="27"/>
  <c r="N2131" i="27" s="1"/>
  <c r="P2131" i="27"/>
  <c r="Q2131" i="27"/>
  <c r="R2131" i="27"/>
  <c r="D2132" i="27"/>
  <c r="H2132" i="27" s="1"/>
  <c r="J2132" i="27"/>
  <c r="P2132" i="27"/>
  <c r="Q2132" i="27"/>
  <c r="R2132" i="27"/>
  <c r="D2133" i="27"/>
  <c r="J2133" i="27"/>
  <c r="N2133" i="27" s="1"/>
  <c r="P2133" i="27"/>
  <c r="Q2133" i="27"/>
  <c r="R2133" i="27"/>
  <c r="D2134" i="27"/>
  <c r="H2134" i="27" s="1"/>
  <c r="J2134" i="27"/>
  <c r="P2134" i="27"/>
  <c r="Q2134" i="27"/>
  <c r="R2134" i="27"/>
  <c r="D2135" i="27"/>
  <c r="F2135" i="27" s="1"/>
  <c r="J2135" i="27"/>
  <c r="N2135" i="27" s="1"/>
  <c r="P2135" i="27"/>
  <c r="Q2135" i="27"/>
  <c r="R2135" i="27"/>
  <c r="D2136" i="27"/>
  <c r="H2136" i="27" s="1"/>
  <c r="J2136" i="27"/>
  <c r="P2136" i="27"/>
  <c r="Q2136" i="27"/>
  <c r="R2136" i="27"/>
  <c r="D2137" i="27"/>
  <c r="F2137" i="27" s="1"/>
  <c r="J2137" i="27"/>
  <c r="P2137" i="27"/>
  <c r="Q2137" i="27"/>
  <c r="R2137" i="27"/>
  <c r="D2138" i="27"/>
  <c r="H2138" i="27" s="1"/>
  <c r="J2138" i="27"/>
  <c r="L2138" i="27" s="1"/>
  <c r="P2138" i="27"/>
  <c r="Q2138" i="27"/>
  <c r="R2138" i="27"/>
  <c r="D2139" i="27"/>
  <c r="J2139" i="27"/>
  <c r="P2139" i="27"/>
  <c r="Q2139" i="27"/>
  <c r="R2139" i="27"/>
  <c r="D2140" i="27"/>
  <c r="H2140" i="27" s="1"/>
  <c r="J2140" i="27"/>
  <c r="L2140" i="27" s="1"/>
  <c r="P2140" i="27"/>
  <c r="Q2140" i="27"/>
  <c r="R2140" i="27"/>
  <c r="D2141" i="27"/>
  <c r="F2141" i="27" s="1"/>
  <c r="J2141" i="27"/>
  <c r="P2141" i="27"/>
  <c r="Q2141" i="27"/>
  <c r="R2141" i="27"/>
  <c r="D2142" i="27"/>
  <c r="H2142" i="27" s="1"/>
  <c r="J2142" i="27"/>
  <c r="P2142" i="27"/>
  <c r="Q2142" i="27"/>
  <c r="R2142" i="27"/>
  <c r="D2143" i="27"/>
  <c r="F2143" i="27" s="1"/>
  <c r="J2143" i="27"/>
  <c r="N2143" i="27" s="1"/>
  <c r="P2143" i="27"/>
  <c r="Q2143" i="27"/>
  <c r="R2143" i="27"/>
  <c r="D2144" i="27"/>
  <c r="H2144" i="27" s="1"/>
  <c r="J2144" i="27"/>
  <c r="P2144" i="27"/>
  <c r="Q2144" i="27"/>
  <c r="R2144" i="27"/>
  <c r="D2145" i="27"/>
  <c r="J2145" i="27"/>
  <c r="N2145" i="27" s="1"/>
  <c r="P2145" i="27"/>
  <c r="Q2145" i="27"/>
  <c r="R2145" i="27"/>
  <c r="D2146" i="27"/>
  <c r="H2146" i="27" s="1"/>
  <c r="J2146" i="27"/>
  <c r="L2146" i="27" s="1"/>
  <c r="P2146" i="27"/>
  <c r="Q2146" i="27"/>
  <c r="R2146" i="27"/>
  <c r="D2147" i="27"/>
  <c r="F2147" i="27" s="1"/>
  <c r="J2147" i="27"/>
  <c r="N2147" i="27" s="1"/>
  <c r="P2147" i="27"/>
  <c r="Q2147" i="27"/>
  <c r="R2147" i="27"/>
  <c r="D2148" i="27"/>
  <c r="J2148" i="27"/>
  <c r="N2148" i="27" s="1"/>
  <c r="P2148" i="27"/>
  <c r="Q2148" i="27"/>
  <c r="R2148" i="27"/>
  <c r="D2149" i="27"/>
  <c r="J2149" i="27"/>
  <c r="N2149" i="27" s="1"/>
  <c r="P2149" i="27"/>
  <c r="Q2149" i="27"/>
  <c r="R2149" i="27"/>
  <c r="D2150" i="27"/>
  <c r="H2150" i="27" s="1"/>
  <c r="J2150" i="27"/>
  <c r="P2150" i="27"/>
  <c r="Q2150" i="27"/>
  <c r="R2150" i="27"/>
  <c r="D2151" i="27"/>
  <c r="J2151" i="27"/>
  <c r="N2151" i="27" s="1"/>
  <c r="P2151" i="27"/>
  <c r="Q2151" i="27"/>
  <c r="R2151" i="27"/>
  <c r="D2152" i="27"/>
  <c r="J2152" i="27"/>
  <c r="P2152" i="27"/>
  <c r="Q2152" i="27"/>
  <c r="R2152" i="27"/>
  <c r="D2153" i="27"/>
  <c r="H2153" i="27" s="1"/>
  <c r="J2153" i="27"/>
  <c r="L2153" i="27" s="1"/>
  <c r="P2153" i="27"/>
  <c r="Q2153" i="27"/>
  <c r="R2153" i="27"/>
  <c r="D2154" i="27"/>
  <c r="J2154" i="27"/>
  <c r="P2154" i="27"/>
  <c r="Q2154" i="27"/>
  <c r="R2154" i="27"/>
  <c r="D2155" i="27"/>
  <c r="F2155" i="27" s="1"/>
  <c r="J2155" i="27"/>
  <c r="N2155" i="27" s="1"/>
  <c r="P2155" i="27"/>
  <c r="Q2155" i="27"/>
  <c r="R2155" i="27"/>
  <c r="D2156" i="27"/>
  <c r="H2156" i="27" s="1"/>
  <c r="J2156" i="27"/>
  <c r="P2156" i="27"/>
  <c r="Q2156" i="27"/>
  <c r="R2156" i="27"/>
  <c r="D2157" i="27"/>
  <c r="J2157" i="27"/>
  <c r="N2157" i="27" s="1"/>
  <c r="P2157" i="27"/>
  <c r="Q2157" i="27"/>
  <c r="R2157" i="27"/>
  <c r="D2158" i="27"/>
  <c r="H2158" i="27" s="1"/>
  <c r="J2158" i="27"/>
  <c r="L2158" i="27" s="1"/>
  <c r="P2158" i="27"/>
  <c r="Q2158" i="27"/>
  <c r="R2158" i="27"/>
  <c r="D2159" i="27"/>
  <c r="F2159" i="27" s="1"/>
  <c r="J2159" i="27"/>
  <c r="N2159" i="27" s="1"/>
  <c r="P2159" i="27"/>
  <c r="Q2159" i="27"/>
  <c r="R2159" i="27"/>
  <c r="D2160" i="27"/>
  <c r="H2160" i="27" s="1"/>
  <c r="J2160" i="27"/>
  <c r="P2160" i="27"/>
  <c r="Q2160" i="27"/>
  <c r="R2160" i="27"/>
  <c r="D2161" i="27"/>
  <c r="J2161" i="27"/>
  <c r="N2161" i="27" s="1"/>
  <c r="P2161" i="27"/>
  <c r="Q2161" i="27"/>
  <c r="R2161" i="27"/>
  <c r="D2162" i="27"/>
  <c r="H2162" i="27" s="1"/>
  <c r="J2162" i="27"/>
  <c r="P2162" i="27"/>
  <c r="Q2162" i="27"/>
  <c r="R2162" i="27"/>
  <c r="D2163" i="27"/>
  <c r="F2163" i="27" s="1"/>
  <c r="J2163" i="27"/>
  <c r="N2163" i="27" s="1"/>
  <c r="P2163" i="27"/>
  <c r="Q2163" i="27"/>
  <c r="R2163" i="27"/>
  <c r="D2164" i="27"/>
  <c r="H2164" i="27" s="1"/>
  <c r="J2164" i="27"/>
  <c r="P2164" i="27"/>
  <c r="Q2164" i="27"/>
  <c r="R2164" i="27"/>
  <c r="D2165" i="27"/>
  <c r="J2165" i="27"/>
  <c r="N2165" i="27" s="1"/>
  <c r="P2165" i="27"/>
  <c r="Q2165" i="27"/>
  <c r="R2165" i="27"/>
  <c r="D2166" i="27"/>
  <c r="J2166" i="27"/>
  <c r="L2166" i="27" s="1"/>
  <c r="P2166" i="27"/>
  <c r="Q2166" i="27"/>
  <c r="R2166" i="27"/>
  <c r="D2167" i="27"/>
  <c r="F2167" i="27" s="1"/>
  <c r="J2167" i="27"/>
  <c r="N2167" i="27" s="1"/>
  <c r="P2167" i="27"/>
  <c r="Q2167" i="27"/>
  <c r="R2167" i="27"/>
  <c r="D2168" i="27"/>
  <c r="J2168" i="27"/>
  <c r="N2168" i="27" s="1"/>
  <c r="P2168" i="27"/>
  <c r="Q2168" i="27"/>
  <c r="R2168" i="27"/>
  <c r="D2169" i="27"/>
  <c r="H2169" i="27" s="1"/>
  <c r="J2169" i="27"/>
  <c r="P2169" i="27"/>
  <c r="Q2169" i="27"/>
  <c r="R2169" i="27"/>
  <c r="D2170" i="27"/>
  <c r="F2170" i="27" s="1"/>
  <c r="J2170" i="27"/>
  <c r="N2170" i="27" s="1"/>
  <c r="P2170" i="27"/>
  <c r="Q2170" i="27"/>
  <c r="R2170" i="27"/>
  <c r="D2171" i="27"/>
  <c r="J2171" i="27"/>
  <c r="P2171" i="27"/>
  <c r="Q2171" i="27"/>
  <c r="R2171" i="27"/>
  <c r="D2172" i="27"/>
  <c r="F2172" i="27" s="1"/>
  <c r="J2172" i="27"/>
  <c r="N2172" i="27" s="1"/>
  <c r="P2172" i="27"/>
  <c r="Q2172" i="27"/>
  <c r="R2172" i="27"/>
  <c r="D2173" i="27"/>
  <c r="J2173" i="27"/>
  <c r="L2173" i="27" s="1"/>
  <c r="P2173" i="27"/>
  <c r="Q2173" i="27"/>
  <c r="R2173" i="27"/>
  <c r="D2174" i="27"/>
  <c r="J2174" i="27"/>
  <c r="N2174" i="27" s="1"/>
  <c r="P2174" i="27"/>
  <c r="Q2174" i="27"/>
  <c r="R2174" i="27"/>
  <c r="D2175" i="27"/>
  <c r="H2175" i="27" s="1"/>
  <c r="J2175" i="27"/>
  <c r="P2175" i="27"/>
  <c r="Q2175" i="27"/>
  <c r="R2175" i="27"/>
  <c r="D2176" i="27"/>
  <c r="J2176" i="27"/>
  <c r="N2176" i="27" s="1"/>
  <c r="P2176" i="27"/>
  <c r="Q2176" i="27"/>
  <c r="R2176" i="27"/>
  <c r="D2177" i="27"/>
  <c r="H2177" i="27" s="1"/>
  <c r="J2177" i="27"/>
  <c r="P2177" i="27"/>
  <c r="Q2177" i="27"/>
  <c r="R2177" i="27"/>
  <c r="D2178" i="27"/>
  <c r="F2178" i="27" s="1"/>
  <c r="J2178" i="27"/>
  <c r="N2178" i="27" s="1"/>
  <c r="P2178" i="27"/>
  <c r="Q2178" i="27"/>
  <c r="R2178" i="27"/>
  <c r="D2179" i="27"/>
  <c r="H2179" i="27" s="1"/>
  <c r="J2179" i="27"/>
  <c r="L2179" i="27" s="1"/>
  <c r="P2179" i="27"/>
  <c r="Q2179" i="27"/>
  <c r="R2179" i="27"/>
  <c r="D2180" i="27"/>
  <c r="H2180" i="27" s="1"/>
  <c r="J2180" i="27"/>
  <c r="P2180" i="27"/>
  <c r="Q2180" i="27"/>
  <c r="R2180" i="27"/>
  <c r="D2181" i="27"/>
  <c r="J2181" i="27"/>
  <c r="N2181" i="27" s="1"/>
  <c r="P2181" i="27"/>
  <c r="Q2181" i="27"/>
  <c r="R2181" i="27"/>
  <c r="D2182" i="27"/>
  <c r="J2182" i="27"/>
  <c r="N2182" i="27" s="1"/>
  <c r="P2182" i="27"/>
  <c r="Q2182" i="27"/>
  <c r="R2182" i="27"/>
  <c r="D2183" i="27"/>
  <c r="F2183" i="27" s="1"/>
  <c r="J2183" i="27"/>
  <c r="N2183" i="27" s="1"/>
  <c r="P2183" i="27"/>
  <c r="Q2183" i="27"/>
  <c r="R2183" i="27"/>
  <c r="D2184" i="27"/>
  <c r="H2184" i="27" s="1"/>
  <c r="J2184" i="27"/>
  <c r="P2184" i="27"/>
  <c r="Q2184" i="27"/>
  <c r="R2184" i="27"/>
  <c r="D2185" i="27"/>
  <c r="H2185" i="27" s="1"/>
  <c r="J2185" i="27"/>
  <c r="P2185" i="27"/>
  <c r="Q2185" i="27"/>
  <c r="R2185" i="27"/>
  <c r="D2186" i="27"/>
  <c r="E2186" i="27" s="1"/>
  <c r="J2186" i="27"/>
  <c r="P2186" i="27"/>
  <c r="Q2186" i="27"/>
  <c r="R2186" i="27"/>
  <c r="D2187" i="27"/>
  <c r="J2187" i="27"/>
  <c r="N2187" i="27" s="1"/>
  <c r="P2187" i="27"/>
  <c r="Q2187" i="27"/>
  <c r="R2187" i="27"/>
  <c r="D2188" i="27"/>
  <c r="H2188" i="27" s="1"/>
  <c r="J2188" i="27"/>
  <c r="L2188" i="27" s="1"/>
  <c r="P2188" i="27"/>
  <c r="Q2188" i="27"/>
  <c r="R2188" i="27"/>
  <c r="D2189" i="27"/>
  <c r="J2189" i="27"/>
  <c r="N2189" i="27" s="1"/>
  <c r="P2189" i="27"/>
  <c r="Q2189" i="27"/>
  <c r="R2189" i="27"/>
  <c r="D2190" i="27"/>
  <c r="H2190" i="27" s="1"/>
  <c r="J2190" i="27"/>
  <c r="L2190" i="27" s="1"/>
  <c r="P2190" i="27"/>
  <c r="Q2190" i="27"/>
  <c r="R2190" i="27"/>
  <c r="D2191" i="27"/>
  <c r="F2191" i="27" s="1"/>
  <c r="J2191" i="27"/>
  <c r="N2191" i="27" s="1"/>
  <c r="P2191" i="27"/>
  <c r="Q2191" i="27"/>
  <c r="R2191" i="27"/>
  <c r="D2192" i="27"/>
  <c r="H2192" i="27" s="1"/>
  <c r="J2192" i="27"/>
  <c r="P2192" i="27"/>
  <c r="Q2192" i="27"/>
  <c r="R2192" i="27"/>
  <c r="D2193" i="27"/>
  <c r="J2193" i="27"/>
  <c r="P2193" i="27"/>
  <c r="Q2193" i="27"/>
  <c r="R2193" i="27"/>
  <c r="D2194" i="27"/>
  <c r="H2194" i="27" s="1"/>
  <c r="J2194" i="27"/>
  <c r="L2194" i="27" s="1"/>
  <c r="P2194" i="27"/>
  <c r="Q2194" i="27"/>
  <c r="R2194" i="27"/>
  <c r="D2195" i="27"/>
  <c r="H2195" i="27" s="1"/>
  <c r="J2195" i="27"/>
  <c r="P2195" i="27"/>
  <c r="Q2195" i="27"/>
  <c r="R2195" i="27"/>
  <c r="D2196" i="27"/>
  <c r="H2196" i="27" s="1"/>
  <c r="J2196" i="27"/>
  <c r="L2196" i="27" s="1"/>
  <c r="P2196" i="27"/>
  <c r="Q2196" i="27"/>
  <c r="R2196" i="27"/>
  <c r="D2197" i="27"/>
  <c r="H2197" i="27" s="1"/>
  <c r="J2197" i="27"/>
  <c r="N2197" i="27" s="1"/>
  <c r="P2197" i="27"/>
  <c r="Q2197" i="27"/>
  <c r="R2197" i="27"/>
  <c r="D2198" i="27"/>
  <c r="E2198" i="27" s="1"/>
  <c r="J2198" i="27"/>
  <c r="P2198" i="27"/>
  <c r="Q2198" i="27"/>
  <c r="R2198" i="27"/>
  <c r="D2199" i="27"/>
  <c r="E2199" i="27" s="1"/>
  <c r="J2199" i="27"/>
  <c r="N2199" i="27" s="1"/>
  <c r="P2199" i="27"/>
  <c r="Q2199" i="27"/>
  <c r="R2199" i="27"/>
  <c r="D2200" i="27"/>
  <c r="J2200" i="27"/>
  <c r="K2200" i="27" s="1"/>
  <c r="O2200" i="27" s="1"/>
  <c r="P2200" i="27"/>
  <c r="Q2200" i="27"/>
  <c r="R2200" i="27"/>
  <c r="D2201" i="27"/>
  <c r="H2201" i="27" s="1"/>
  <c r="J2201" i="27"/>
  <c r="L2201" i="27" s="1"/>
  <c r="P2201" i="27"/>
  <c r="Q2201" i="27"/>
  <c r="R2201" i="27"/>
  <c r="D2202" i="27"/>
  <c r="H2202" i="27" s="1"/>
  <c r="J2202" i="27"/>
  <c r="P2202" i="27"/>
  <c r="Q2202" i="27"/>
  <c r="R2202" i="27"/>
  <c r="D2203" i="27"/>
  <c r="H2203" i="27" s="1"/>
  <c r="J2203" i="27"/>
  <c r="L2203" i="27" s="1"/>
  <c r="P2203" i="27"/>
  <c r="Q2203" i="27"/>
  <c r="R2203" i="27"/>
  <c r="D2204" i="27"/>
  <c r="J2204" i="27"/>
  <c r="N2204" i="27" s="1"/>
  <c r="P2204" i="27"/>
  <c r="Q2204" i="27"/>
  <c r="R2204" i="27"/>
  <c r="D2205" i="27"/>
  <c r="H2205" i="27" s="1"/>
  <c r="J2205" i="27"/>
  <c r="P2205" i="27"/>
  <c r="Q2205" i="27"/>
  <c r="R2205" i="27"/>
  <c r="D2206" i="27"/>
  <c r="J2206" i="27"/>
  <c r="N2206" i="27" s="1"/>
  <c r="P2206" i="27"/>
  <c r="Q2206" i="27"/>
  <c r="R2206" i="27"/>
  <c r="D2207" i="27"/>
  <c r="H2207" i="27" s="1"/>
  <c r="J2207" i="27"/>
  <c r="L2207" i="27" s="1"/>
  <c r="P2207" i="27"/>
  <c r="Q2207" i="27"/>
  <c r="R2207" i="27"/>
  <c r="D2208" i="27"/>
  <c r="F2208" i="27" s="1"/>
  <c r="J2208" i="27"/>
  <c r="N2208" i="27" s="1"/>
  <c r="P2208" i="27"/>
  <c r="Q2208" i="27"/>
  <c r="R2208" i="27"/>
  <c r="D2209" i="27"/>
  <c r="H2209" i="27" s="1"/>
  <c r="J2209" i="27"/>
  <c r="L2209" i="27" s="1"/>
  <c r="P2209" i="27"/>
  <c r="Q2209" i="27"/>
  <c r="R2209" i="27"/>
  <c r="D2210" i="27"/>
  <c r="H2210" i="27" s="1"/>
  <c r="J2210" i="27"/>
  <c r="P2210" i="27"/>
  <c r="Q2210" i="27"/>
  <c r="R2210" i="27"/>
  <c r="D2211" i="27"/>
  <c r="J2211" i="27"/>
  <c r="N2211" i="27" s="1"/>
  <c r="P2211" i="27"/>
  <c r="Q2211" i="27"/>
  <c r="R2211" i="27"/>
  <c r="D2212" i="27"/>
  <c r="J2212" i="27"/>
  <c r="L2212" i="27" s="1"/>
  <c r="P2212" i="27"/>
  <c r="Q2212" i="27"/>
  <c r="R2212" i="27"/>
  <c r="D2213" i="27"/>
  <c r="F2213" i="27" s="1"/>
  <c r="J2213" i="27"/>
  <c r="P2213" i="27"/>
  <c r="Q2213" i="27"/>
  <c r="R2213" i="27"/>
  <c r="D2214" i="27"/>
  <c r="J2214" i="27"/>
  <c r="N2214" i="27" s="1"/>
  <c r="P2214" i="27"/>
  <c r="Q2214" i="27"/>
  <c r="R2214" i="27"/>
  <c r="D2215" i="27"/>
  <c r="H2215" i="27" s="1"/>
  <c r="J2215" i="27"/>
  <c r="L2215" i="27" s="1"/>
  <c r="P2215" i="27"/>
  <c r="Q2215" i="27"/>
  <c r="R2215" i="27"/>
  <c r="D2216" i="27"/>
  <c r="J2216" i="27"/>
  <c r="P2216" i="27"/>
  <c r="Q2216" i="27"/>
  <c r="R2216" i="27"/>
  <c r="D2217" i="27"/>
  <c r="H2217" i="27" s="1"/>
  <c r="J2217" i="27"/>
  <c r="P2217" i="27"/>
  <c r="Q2217" i="27"/>
  <c r="R2217" i="27"/>
  <c r="D2218" i="27"/>
  <c r="J2218" i="27"/>
  <c r="P2218" i="27"/>
  <c r="Q2218" i="27"/>
  <c r="R2218" i="27"/>
  <c r="D2219" i="27"/>
  <c r="H2219" i="27" s="1"/>
  <c r="J2219" i="27"/>
  <c r="L2219" i="27" s="1"/>
  <c r="P2219" i="27"/>
  <c r="Q2219" i="27"/>
  <c r="R2219" i="27"/>
  <c r="D2220" i="27"/>
  <c r="J2220" i="27"/>
  <c r="P2220" i="27"/>
  <c r="Q2220" i="27"/>
  <c r="R2220" i="27"/>
  <c r="D2221" i="27"/>
  <c r="H2221" i="27" s="1"/>
  <c r="J2221" i="27"/>
  <c r="L2221" i="27" s="1"/>
  <c r="P2221" i="27"/>
  <c r="Q2221" i="27"/>
  <c r="R2221" i="27"/>
  <c r="D2222" i="27"/>
  <c r="J2222" i="27"/>
  <c r="P2222" i="27"/>
  <c r="Q2222" i="27"/>
  <c r="R2222" i="27"/>
  <c r="D2223" i="27"/>
  <c r="H2223" i="27" s="1"/>
  <c r="J2223" i="27"/>
  <c r="P2223" i="27"/>
  <c r="Q2223" i="27"/>
  <c r="R2223" i="27"/>
  <c r="D2224" i="27"/>
  <c r="H2224" i="27" s="1"/>
  <c r="J2224" i="27"/>
  <c r="L2224" i="27" s="1"/>
  <c r="P2224" i="27"/>
  <c r="Q2224" i="27"/>
  <c r="R2224" i="27"/>
  <c r="D2225" i="27"/>
  <c r="J2225" i="27"/>
  <c r="P2225" i="27"/>
  <c r="Q2225" i="27"/>
  <c r="R2225" i="27"/>
  <c r="D2226" i="27"/>
  <c r="H2226" i="27" s="1"/>
  <c r="J2226" i="27"/>
  <c r="P2226" i="27"/>
  <c r="Q2226" i="27"/>
  <c r="R2226" i="27"/>
  <c r="D2227" i="27"/>
  <c r="F2227" i="27" s="1"/>
  <c r="J2227" i="27"/>
  <c r="P2227" i="27"/>
  <c r="Q2227" i="27"/>
  <c r="R2227" i="27"/>
  <c r="D2228" i="27"/>
  <c r="H2228" i="27" s="1"/>
  <c r="J2228" i="27"/>
  <c r="P2228" i="27"/>
  <c r="Q2228" i="27"/>
  <c r="R2228" i="27"/>
  <c r="D2229" i="27"/>
  <c r="H2229" i="27" s="1"/>
  <c r="J2229" i="27"/>
  <c r="P2229" i="27"/>
  <c r="Q2229" i="27"/>
  <c r="R2229" i="27"/>
  <c r="D2230" i="27"/>
  <c r="J2230" i="27"/>
  <c r="N2230" i="27" s="1"/>
  <c r="P2230" i="27"/>
  <c r="Q2230" i="27"/>
  <c r="R2230" i="27"/>
  <c r="D2231" i="27"/>
  <c r="J2231" i="27"/>
  <c r="P2231" i="27"/>
  <c r="Q2231" i="27"/>
  <c r="R2231" i="27"/>
  <c r="D2232" i="27"/>
  <c r="H2232" i="27" s="1"/>
  <c r="J2232" i="27"/>
  <c r="P2232" i="27"/>
  <c r="Q2232" i="27"/>
  <c r="R2232" i="27"/>
  <c r="D2233" i="27"/>
  <c r="F2233" i="27" s="1"/>
  <c r="J2233" i="27"/>
  <c r="N2233" i="27" s="1"/>
  <c r="P2233" i="27"/>
  <c r="Q2233" i="27"/>
  <c r="R2233" i="27"/>
  <c r="D2234" i="27"/>
  <c r="F2234" i="27" s="1"/>
  <c r="J2234" i="27"/>
  <c r="P2234" i="27"/>
  <c r="Q2234" i="27"/>
  <c r="R2234" i="27"/>
  <c r="D2235" i="27"/>
  <c r="F2235" i="27" s="1"/>
  <c r="J2235" i="27"/>
  <c r="N2235" i="27" s="1"/>
  <c r="P2235" i="27"/>
  <c r="Q2235" i="27"/>
  <c r="R2235" i="27"/>
  <c r="D2236" i="27"/>
  <c r="H2236" i="27" s="1"/>
  <c r="J2236" i="27"/>
  <c r="L2236" i="27" s="1"/>
  <c r="P2236" i="27"/>
  <c r="Q2236" i="27"/>
  <c r="R2236" i="27"/>
  <c r="D2237" i="27"/>
  <c r="F2237" i="27" s="1"/>
  <c r="J2237" i="27"/>
  <c r="N2237" i="27" s="1"/>
  <c r="P2237" i="27"/>
  <c r="Q2237" i="27"/>
  <c r="R2237" i="27"/>
  <c r="D2238" i="27"/>
  <c r="H2238" i="27" s="1"/>
  <c r="J2238" i="27"/>
  <c r="L2238" i="27" s="1"/>
  <c r="P2238" i="27"/>
  <c r="Q2238" i="27"/>
  <c r="R2238" i="27"/>
  <c r="D2239" i="27"/>
  <c r="J2239" i="27"/>
  <c r="N2239" i="27" s="1"/>
  <c r="P2239" i="27"/>
  <c r="Q2239" i="27"/>
  <c r="R2239" i="27"/>
  <c r="D2240" i="27"/>
  <c r="H2240" i="27" s="1"/>
  <c r="J2240" i="27"/>
  <c r="L2240" i="27" s="1"/>
  <c r="P2240" i="27"/>
  <c r="Q2240" i="27"/>
  <c r="R2240" i="27"/>
  <c r="D2241" i="27"/>
  <c r="J2241" i="27"/>
  <c r="N2241" i="27" s="1"/>
  <c r="P2241" i="27"/>
  <c r="Q2241" i="27"/>
  <c r="R2241" i="27"/>
  <c r="D2242" i="27"/>
  <c r="H2242" i="27" s="1"/>
  <c r="J2242" i="27"/>
  <c r="K2242" i="27" s="1"/>
  <c r="P2242" i="27"/>
  <c r="Q2242" i="27"/>
  <c r="R2242" i="27"/>
  <c r="D2243" i="27"/>
  <c r="E2243" i="27" s="1"/>
  <c r="J2243" i="27"/>
  <c r="K2243" i="27" s="1"/>
  <c r="O2243" i="27" s="1"/>
  <c r="P2243" i="27"/>
  <c r="Q2243" i="27"/>
  <c r="R2243" i="27"/>
  <c r="D2244" i="27"/>
  <c r="H2244" i="27" s="1"/>
  <c r="J2244" i="27"/>
  <c r="L2244" i="27" s="1"/>
  <c r="P2244" i="27"/>
  <c r="Q2244" i="27"/>
  <c r="R2244" i="27"/>
  <c r="D2245" i="27"/>
  <c r="F2245" i="27" s="1"/>
  <c r="J2245" i="27"/>
  <c r="N2245" i="27" s="1"/>
  <c r="P2245" i="27"/>
  <c r="Q2245" i="27"/>
  <c r="R2245" i="27"/>
  <c r="D2246" i="27"/>
  <c r="H2246" i="27" s="1"/>
  <c r="J2246" i="27"/>
  <c r="P2246" i="27"/>
  <c r="Q2246" i="27"/>
  <c r="R2246" i="27"/>
  <c r="D2247" i="27"/>
  <c r="F2247" i="27" s="1"/>
  <c r="J2247" i="27"/>
  <c r="P2247" i="27"/>
  <c r="Q2247" i="27"/>
  <c r="R2247" i="27"/>
  <c r="D2248" i="27"/>
  <c r="H2248" i="27" s="1"/>
  <c r="J2248" i="27"/>
  <c r="P2248" i="27"/>
  <c r="Q2248" i="27"/>
  <c r="R2248" i="27"/>
  <c r="D2249" i="27"/>
  <c r="H2249" i="27" s="1"/>
  <c r="J2249" i="27"/>
  <c r="P2249" i="27"/>
  <c r="Q2249" i="27"/>
  <c r="R2249" i="27"/>
  <c r="D2250" i="27"/>
  <c r="J2250" i="27"/>
  <c r="N2250" i="27" s="1"/>
  <c r="P2250" i="27"/>
  <c r="Q2250" i="27"/>
  <c r="R2250" i="27"/>
  <c r="D2251" i="27"/>
  <c r="H2251" i="27" s="1"/>
  <c r="J2251" i="27"/>
  <c r="K2251" i="27" s="1"/>
  <c r="O2251" i="27" s="1"/>
  <c r="P2251" i="27"/>
  <c r="Q2251" i="27"/>
  <c r="R2251" i="27"/>
  <c r="D2252" i="27"/>
  <c r="H2252" i="27" s="1"/>
  <c r="J2252" i="27"/>
  <c r="P2252" i="27"/>
  <c r="Q2252" i="27"/>
  <c r="R2252" i="27"/>
  <c r="D2253" i="27"/>
  <c r="F2253" i="27" s="1"/>
  <c r="J2253" i="27"/>
  <c r="N2253" i="27" s="1"/>
  <c r="P2253" i="27"/>
  <c r="Q2253" i="27"/>
  <c r="R2253" i="27"/>
  <c r="D2254" i="27"/>
  <c r="H2254" i="27" s="1"/>
  <c r="J2254" i="27"/>
  <c r="L2254" i="27" s="1"/>
  <c r="P2254" i="27"/>
  <c r="Q2254" i="27"/>
  <c r="R2254" i="27"/>
  <c r="D2255" i="27"/>
  <c r="J2255" i="27"/>
  <c r="N2255" i="27" s="1"/>
  <c r="P2255" i="27"/>
  <c r="Q2255" i="27"/>
  <c r="R2255" i="27"/>
  <c r="D2256" i="27"/>
  <c r="H2256" i="27" s="1"/>
  <c r="J2256" i="27"/>
  <c r="L2256" i="27" s="1"/>
  <c r="P2256" i="27"/>
  <c r="Q2256" i="27"/>
  <c r="R2256" i="27"/>
  <c r="D2257" i="27"/>
  <c r="J2257" i="27"/>
  <c r="N2257" i="27" s="1"/>
  <c r="P2257" i="27"/>
  <c r="Q2257" i="27"/>
  <c r="R2257" i="27"/>
  <c r="D2258" i="27"/>
  <c r="H2258" i="27" s="1"/>
  <c r="J2258" i="27"/>
  <c r="P2258" i="27"/>
  <c r="Q2258" i="27"/>
  <c r="R2258" i="27"/>
  <c r="D2259" i="27"/>
  <c r="F2259" i="27" s="1"/>
  <c r="J2259" i="27"/>
  <c r="N2259" i="27" s="1"/>
  <c r="P2259" i="27"/>
  <c r="Q2259" i="27"/>
  <c r="R2259" i="27"/>
  <c r="D2260" i="27"/>
  <c r="H2260" i="27" s="1"/>
  <c r="J2260" i="27"/>
  <c r="L2260" i="27" s="1"/>
  <c r="P2260" i="27"/>
  <c r="Q2260" i="27"/>
  <c r="R2260" i="27"/>
  <c r="D2261" i="27"/>
  <c r="F2261" i="27" s="1"/>
  <c r="J2261" i="27"/>
  <c r="N2261" i="27" s="1"/>
  <c r="P2261" i="27"/>
  <c r="Q2261" i="27"/>
  <c r="R2261" i="27"/>
  <c r="D2262" i="27"/>
  <c r="H2262" i="27" s="1"/>
  <c r="J2262" i="27"/>
  <c r="L2262" i="27" s="1"/>
  <c r="P2262" i="27"/>
  <c r="Q2262" i="27"/>
  <c r="R2262" i="27"/>
  <c r="D2263" i="27"/>
  <c r="J2263" i="27"/>
  <c r="N2263" i="27" s="1"/>
  <c r="P2263" i="27"/>
  <c r="Q2263" i="27"/>
  <c r="R2263" i="27"/>
  <c r="D2264" i="27"/>
  <c r="H2264" i="27" s="1"/>
  <c r="J2264" i="27"/>
  <c r="P2264" i="27"/>
  <c r="Q2264" i="27"/>
  <c r="R2264" i="27"/>
  <c r="D2265" i="27"/>
  <c r="J2265" i="27"/>
  <c r="N2265" i="27" s="1"/>
  <c r="P2265" i="27"/>
  <c r="Q2265" i="27"/>
  <c r="R2265" i="27"/>
  <c r="D2266" i="27"/>
  <c r="H2266" i="27" s="1"/>
  <c r="J2266" i="27"/>
  <c r="P2266" i="27"/>
  <c r="Q2266" i="27"/>
  <c r="R2266" i="27"/>
  <c r="D2267" i="27"/>
  <c r="F2267" i="27" s="1"/>
  <c r="J2267" i="27"/>
  <c r="N2267" i="27" s="1"/>
  <c r="P2267" i="27"/>
  <c r="Q2267" i="27"/>
  <c r="R2267" i="27"/>
  <c r="D2268" i="27"/>
  <c r="H2268" i="27" s="1"/>
  <c r="J2268" i="27"/>
  <c r="P2268" i="27"/>
  <c r="Q2268" i="27"/>
  <c r="R2268" i="27"/>
  <c r="D2269" i="27"/>
  <c r="E2269" i="27" s="1"/>
  <c r="J2269" i="27"/>
  <c r="P2269" i="27"/>
  <c r="Q2269" i="27"/>
  <c r="R2269" i="27"/>
  <c r="D2270" i="27"/>
  <c r="E2270" i="27" s="1"/>
  <c r="J2270" i="27"/>
  <c r="N2270" i="27" s="1"/>
  <c r="P2270" i="27"/>
  <c r="Q2270" i="27"/>
  <c r="R2270" i="27"/>
  <c r="D2271" i="27"/>
  <c r="H2271" i="27" s="1"/>
  <c r="J2271" i="27"/>
  <c r="L2271" i="27" s="1"/>
  <c r="P2271" i="27"/>
  <c r="Q2271" i="27"/>
  <c r="R2271" i="27"/>
  <c r="D2272" i="27"/>
  <c r="E2272" i="27" s="1"/>
  <c r="J2272" i="27"/>
  <c r="L2272" i="27" s="1"/>
  <c r="P2272" i="27"/>
  <c r="Q2272" i="27"/>
  <c r="R2272" i="27"/>
  <c r="D2273" i="27"/>
  <c r="J2273" i="27"/>
  <c r="L2273" i="27" s="1"/>
  <c r="P2273" i="27"/>
  <c r="Q2273" i="27"/>
  <c r="R2273" i="27"/>
  <c r="D2274" i="27"/>
  <c r="F2274" i="27" s="1"/>
  <c r="J2274" i="27"/>
  <c r="N2274" i="27" s="1"/>
  <c r="P2274" i="27"/>
  <c r="Q2274" i="27"/>
  <c r="R2274" i="27"/>
  <c r="D2275" i="27"/>
  <c r="J2275" i="27"/>
  <c r="P2275" i="27"/>
  <c r="Q2275" i="27"/>
  <c r="R2275" i="27"/>
  <c r="D2276" i="27"/>
  <c r="F2276" i="27" s="1"/>
  <c r="J2276" i="27"/>
  <c r="N2276" i="27" s="1"/>
  <c r="P2276" i="27"/>
  <c r="Q2276" i="27"/>
  <c r="R2276" i="27"/>
  <c r="D2277" i="27"/>
  <c r="J2277" i="27"/>
  <c r="L2277" i="27" s="1"/>
  <c r="P2277" i="27"/>
  <c r="Q2277" i="27"/>
  <c r="R2277" i="27"/>
  <c r="D2278" i="27"/>
  <c r="F2278" i="27" s="1"/>
  <c r="J2278" i="27"/>
  <c r="N2278" i="27" s="1"/>
  <c r="P2278" i="27"/>
  <c r="Q2278" i="27"/>
  <c r="R2278" i="27"/>
  <c r="D2279" i="27"/>
  <c r="J2279" i="27"/>
  <c r="P2279" i="27"/>
  <c r="Q2279" i="27"/>
  <c r="R2279" i="27"/>
  <c r="D2280" i="27"/>
  <c r="J2280" i="27"/>
  <c r="N2280" i="27" s="1"/>
  <c r="P2280" i="27"/>
  <c r="Q2280" i="27"/>
  <c r="R2280" i="27"/>
  <c r="D2281" i="27"/>
  <c r="J2281" i="27"/>
  <c r="L2281" i="27" s="1"/>
  <c r="P2281" i="27"/>
  <c r="Q2281" i="27"/>
  <c r="R2281" i="27"/>
  <c r="D2282" i="27"/>
  <c r="F2282" i="27" s="1"/>
  <c r="J2282" i="27"/>
  <c r="P2282" i="27"/>
  <c r="Q2282" i="27"/>
  <c r="R2282" i="27"/>
  <c r="D2283" i="27"/>
  <c r="F2283" i="27" s="1"/>
  <c r="J2283" i="27"/>
  <c r="P2283" i="27"/>
  <c r="Q2283" i="27"/>
  <c r="R2283" i="27"/>
  <c r="D2284" i="27"/>
  <c r="F2284" i="27" s="1"/>
  <c r="J2284" i="27"/>
  <c r="P2284" i="27"/>
  <c r="Q2284" i="27"/>
  <c r="R2284" i="27"/>
  <c r="D2285" i="27"/>
  <c r="F2285" i="27" s="1"/>
  <c r="J2285" i="27"/>
  <c r="L2285" i="27" s="1"/>
  <c r="P2285" i="27"/>
  <c r="Q2285" i="27"/>
  <c r="R2285" i="27"/>
  <c r="D2286" i="27"/>
  <c r="E2286" i="27" s="1"/>
  <c r="J2286" i="27"/>
  <c r="P2286" i="27"/>
  <c r="Q2286" i="27"/>
  <c r="R2286" i="27"/>
  <c r="D2287" i="27"/>
  <c r="J2287" i="27"/>
  <c r="K2287" i="27" s="1"/>
  <c r="P2287" i="27"/>
  <c r="Q2287" i="27"/>
  <c r="R2287" i="27"/>
  <c r="D2288" i="27"/>
  <c r="J2288" i="27"/>
  <c r="P2288" i="27"/>
  <c r="Q2288" i="27"/>
  <c r="R2288" i="27"/>
  <c r="D2289" i="27"/>
  <c r="J2289" i="27"/>
  <c r="P2289" i="27"/>
  <c r="Q2289" i="27"/>
  <c r="R2289" i="27"/>
  <c r="D2290" i="27"/>
  <c r="E2290" i="27" s="1"/>
  <c r="J2290" i="27"/>
  <c r="N2290" i="27" s="1"/>
  <c r="P2290" i="27"/>
  <c r="Q2290" i="27"/>
  <c r="R2290" i="27"/>
  <c r="D2291" i="27"/>
  <c r="J2291" i="27"/>
  <c r="K2291" i="27" s="1"/>
  <c r="O2291" i="27" s="1"/>
  <c r="P2291" i="27"/>
  <c r="Q2291" i="27"/>
  <c r="R2291" i="27"/>
  <c r="D2292" i="27"/>
  <c r="E2292" i="27" s="1"/>
  <c r="J2292" i="27"/>
  <c r="N2292" i="27" s="1"/>
  <c r="P2292" i="27"/>
  <c r="Q2292" i="27"/>
  <c r="R2292" i="27"/>
  <c r="D2293" i="27"/>
  <c r="J2293" i="27"/>
  <c r="K2293" i="27" s="1"/>
  <c r="P2293" i="27"/>
  <c r="Q2293" i="27"/>
  <c r="R2293" i="27"/>
  <c r="D2294" i="27"/>
  <c r="J2294" i="27"/>
  <c r="N2294" i="27" s="1"/>
  <c r="P2294" i="27"/>
  <c r="Q2294" i="27"/>
  <c r="R2294" i="27"/>
  <c r="D2295" i="27"/>
  <c r="J2295" i="27"/>
  <c r="N2295" i="27" s="1"/>
  <c r="P2295" i="27"/>
  <c r="Q2295" i="27"/>
  <c r="R2295" i="27"/>
  <c r="D2296" i="27"/>
  <c r="H2296" i="27" s="1"/>
  <c r="J2296" i="27"/>
  <c r="N2296" i="27" s="1"/>
  <c r="P2296" i="27"/>
  <c r="Q2296" i="27"/>
  <c r="R2296" i="27"/>
  <c r="D2297" i="27"/>
  <c r="J2297" i="27"/>
  <c r="P2297" i="27"/>
  <c r="Q2297" i="27"/>
  <c r="R2297" i="27"/>
  <c r="D2298" i="27"/>
  <c r="E2298" i="27" s="1"/>
  <c r="J2298" i="27"/>
  <c r="N2298" i="27" s="1"/>
  <c r="P2298" i="27"/>
  <c r="Q2298" i="27"/>
  <c r="R2298" i="27"/>
  <c r="D2299" i="27"/>
  <c r="J2299" i="27"/>
  <c r="P2299" i="27"/>
  <c r="Q2299" i="27"/>
  <c r="R2299" i="27"/>
  <c r="D2300" i="27"/>
  <c r="J2300" i="27"/>
  <c r="N2300" i="27" s="1"/>
  <c r="P2300" i="27"/>
  <c r="Q2300" i="27"/>
  <c r="R2300" i="27"/>
  <c r="D2301" i="27"/>
  <c r="H2301" i="27" s="1"/>
  <c r="J2301" i="27"/>
  <c r="L2301" i="27" s="1"/>
  <c r="P2301" i="27"/>
  <c r="Q2301" i="27"/>
  <c r="R2301" i="27"/>
  <c r="D2302" i="27"/>
  <c r="H2302" i="27" s="1"/>
  <c r="J2302" i="27"/>
  <c r="P2302" i="27"/>
  <c r="Q2302" i="27"/>
  <c r="R2302" i="27"/>
  <c r="D2303" i="27"/>
  <c r="H2303" i="27" s="1"/>
  <c r="J2303" i="27"/>
  <c r="K2303" i="27" s="1"/>
  <c r="P2303" i="27"/>
  <c r="Q2303" i="27"/>
  <c r="R2303" i="27"/>
  <c r="D2304" i="27"/>
  <c r="H2304" i="27" s="1"/>
  <c r="J2304" i="27"/>
  <c r="K2304" i="27" s="1"/>
  <c r="P2304" i="27"/>
  <c r="Q2304" i="27"/>
  <c r="R2304" i="27"/>
  <c r="D2305" i="27"/>
  <c r="J2305" i="27"/>
  <c r="N2305" i="27" s="1"/>
  <c r="P2305" i="27"/>
  <c r="Q2305" i="27"/>
  <c r="R2305" i="27"/>
  <c r="D2306" i="27"/>
  <c r="J2306" i="27"/>
  <c r="K2306" i="27" s="1"/>
  <c r="P2306" i="27"/>
  <c r="Q2306" i="27"/>
  <c r="R2306" i="27"/>
  <c r="D2307" i="27"/>
  <c r="E2307" i="27" s="1"/>
  <c r="J2307" i="27"/>
  <c r="N2307" i="27" s="1"/>
  <c r="P2307" i="27"/>
  <c r="Q2307" i="27"/>
  <c r="R2307" i="27"/>
  <c r="D2308" i="27"/>
  <c r="J2308" i="27"/>
  <c r="K2308" i="27" s="1"/>
  <c r="P2308" i="27"/>
  <c r="Q2308" i="27"/>
  <c r="R2308" i="27"/>
  <c r="D2309" i="27"/>
  <c r="E2309" i="27" s="1"/>
  <c r="J2309" i="27"/>
  <c r="N2309" i="27" s="1"/>
  <c r="P2309" i="27"/>
  <c r="Q2309" i="27"/>
  <c r="R2309" i="27"/>
  <c r="D2310" i="27"/>
  <c r="J2310" i="27"/>
  <c r="K2310" i="27" s="1"/>
  <c r="P2310" i="27"/>
  <c r="Q2310" i="27"/>
  <c r="R2310" i="27"/>
  <c r="D2311" i="27"/>
  <c r="J2311" i="27"/>
  <c r="N2311" i="27" s="1"/>
  <c r="P2311" i="27"/>
  <c r="Q2311" i="27"/>
  <c r="R2311" i="27"/>
  <c r="D2312" i="27"/>
  <c r="H2312" i="27" s="1"/>
  <c r="J2312" i="27"/>
  <c r="N2312" i="27" s="1"/>
  <c r="P2312" i="27"/>
  <c r="Q2312" i="27"/>
  <c r="R2312" i="27"/>
  <c r="D2313" i="27"/>
  <c r="F2313" i="27" s="1"/>
  <c r="J2313" i="27"/>
  <c r="L2313" i="27" s="1"/>
  <c r="P2313" i="27"/>
  <c r="Q2313" i="27"/>
  <c r="R2313" i="27"/>
  <c r="D2314" i="27"/>
  <c r="J2314" i="27"/>
  <c r="K2314" i="27" s="1"/>
  <c r="O2314" i="27" s="1"/>
  <c r="P2314" i="27"/>
  <c r="Q2314" i="27"/>
  <c r="R2314" i="27"/>
  <c r="D2315" i="27"/>
  <c r="F2315" i="27" s="1"/>
  <c r="J2315" i="27"/>
  <c r="L2315" i="27" s="1"/>
  <c r="P2315" i="27"/>
  <c r="Q2315" i="27"/>
  <c r="R2315" i="27"/>
  <c r="D2316" i="27"/>
  <c r="E2316" i="27" s="1"/>
  <c r="J2316" i="27"/>
  <c r="K2316" i="27" s="1"/>
  <c r="P2316" i="27"/>
  <c r="Q2316" i="27"/>
  <c r="R2316" i="27"/>
  <c r="D2317" i="27"/>
  <c r="F2317" i="27" s="1"/>
  <c r="J2317" i="27"/>
  <c r="P2317" i="27"/>
  <c r="Q2317" i="27"/>
  <c r="R2317" i="27"/>
  <c r="D2318" i="27"/>
  <c r="J2318" i="27"/>
  <c r="K2318" i="27" s="1"/>
  <c r="O2318" i="27" s="1"/>
  <c r="P2318" i="27"/>
  <c r="Q2318" i="27"/>
  <c r="R2318" i="27"/>
  <c r="D2319" i="27"/>
  <c r="J2319" i="27"/>
  <c r="N2319" i="27" s="1"/>
  <c r="P2319" i="27"/>
  <c r="Q2319" i="27"/>
  <c r="R2319" i="27"/>
  <c r="D2320" i="27"/>
  <c r="J2320" i="27"/>
  <c r="K2320" i="27" s="1"/>
  <c r="P2320" i="27"/>
  <c r="Q2320" i="27"/>
  <c r="R2320" i="27"/>
  <c r="D2321" i="27"/>
  <c r="E2321" i="27" s="1"/>
  <c r="J2321" i="27"/>
  <c r="N2321" i="27" s="1"/>
  <c r="P2321" i="27"/>
  <c r="Q2321" i="27"/>
  <c r="R2321" i="27"/>
  <c r="D2322" i="27"/>
  <c r="J2322" i="27"/>
  <c r="P2322" i="27"/>
  <c r="Q2322" i="27"/>
  <c r="R2322" i="27"/>
  <c r="D2323" i="27"/>
  <c r="E2323" i="27" s="1"/>
  <c r="J2323" i="27"/>
  <c r="N2323" i="27" s="1"/>
  <c r="P2323" i="27"/>
  <c r="Q2323" i="27"/>
  <c r="R2323" i="27"/>
  <c r="D2324" i="27"/>
  <c r="J2324" i="27"/>
  <c r="K2324" i="27" s="1"/>
  <c r="P2324" i="27"/>
  <c r="Q2324" i="27"/>
  <c r="R2324" i="27"/>
  <c r="D2325" i="27"/>
  <c r="E2325" i="27" s="1"/>
  <c r="J2325" i="27"/>
  <c r="N2325" i="27" s="1"/>
  <c r="P2325" i="27"/>
  <c r="Q2325" i="27"/>
  <c r="R2325" i="27"/>
  <c r="D2326" i="27"/>
  <c r="J2326" i="27"/>
  <c r="L2326" i="27" s="1"/>
  <c r="P2326" i="27"/>
  <c r="Q2326" i="27"/>
  <c r="R2326" i="27"/>
  <c r="D2327" i="27"/>
  <c r="J2327" i="27"/>
  <c r="N2327" i="27" s="1"/>
  <c r="P2327" i="27"/>
  <c r="Q2327" i="27"/>
  <c r="R2327" i="27"/>
  <c r="D2328" i="27"/>
  <c r="J2328" i="27"/>
  <c r="L2328" i="27" s="1"/>
  <c r="P2328" i="27"/>
  <c r="Q2328" i="27"/>
  <c r="R2328" i="27"/>
  <c r="D2329" i="27"/>
  <c r="F2329" i="27" s="1"/>
  <c r="J2329" i="27"/>
  <c r="N2329" i="27" s="1"/>
  <c r="P2329" i="27"/>
  <c r="Q2329" i="27"/>
  <c r="R2329" i="27"/>
  <c r="D2330" i="27"/>
  <c r="J2330" i="27"/>
  <c r="L2330" i="27" s="1"/>
  <c r="P2330" i="27"/>
  <c r="Q2330" i="27"/>
  <c r="R2330" i="27"/>
  <c r="D2331" i="27"/>
  <c r="F2331" i="27" s="1"/>
  <c r="J2331" i="27"/>
  <c r="N2331" i="27" s="1"/>
  <c r="P2331" i="27"/>
  <c r="Q2331" i="27"/>
  <c r="R2331" i="27"/>
  <c r="D2332" i="27"/>
  <c r="J2332" i="27"/>
  <c r="L2332" i="27" s="1"/>
  <c r="P2332" i="27"/>
  <c r="Q2332" i="27"/>
  <c r="R2332" i="27"/>
  <c r="D2333" i="27"/>
  <c r="J2333" i="27"/>
  <c r="N2333" i="27" s="1"/>
  <c r="P2333" i="27"/>
  <c r="Q2333" i="27"/>
  <c r="R2333" i="27"/>
  <c r="D2334" i="27"/>
  <c r="J2334" i="27"/>
  <c r="L2334" i="27" s="1"/>
  <c r="P2334" i="27"/>
  <c r="Q2334" i="27"/>
  <c r="R2334" i="27"/>
  <c r="D2335" i="27"/>
  <c r="F2335" i="27" s="1"/>
  <c r="J2335" i="27"/>
  <c r="N2335" i="27" s="1"/>
  <c r="P2335" i="27"/>
  <c r="Q2335" i="27"/>
  <c r="R2335" i="27"/>
  <c r="D2336" i="27"/>
  <c r="E2336" i="27" s="1"/>
  <c r="J2336" i="27"/>
  <c r="N2336" i="27" s="1"/>
  <c r="P2336" i="27"/>
  <c r="Q2336" i="27"/>
  <c r="R2336" i="27"/>
  <c r="D2337" i="27"/>
  <c r="J2337" i="27"/>
  <c r="N2337" i="27" s="1"/>
  <c r="P2337" i="27"/>
  <c r="Q2337" i="27"/>
  <c r="R2337" i="27"/>
  <c r="D2338" i="27"/>
  <c r="J2338" i="27"/>
  <c r="K2338" i="27" s="1"/>
  <c r="O2338" i="27" s="1"/>
  <c r="P2338" i="27"/>
  <c r="Q2338" i="27"/>
  <c r="R2338" i="27"/>
  <c r="D2339" i="27"/>
  <c r="E2339" i="27" s="1"/>
  <c r="J2339" i="27"/>
  <c r="N2339" i="27" s="1"/>
  <c r="P2339" i="27"/>
  <c r="Q2339" i="27"/>
  <c r="R2339" i="27"/>
  <c r="D2340" i="27"/>
  <c r="J2340" i="27"/>
  <c r="K2340" i="27" s="1"/>
  <c r="P2340" i="27"/>
  <c r="Q2340" i="27"/>
  <c r="R2340" i="27"/>
  <c r="D2341" i="27"/>
  <c r="E2341" i="27" s="1"/>
  <c r="J2341" i="27"/>
  <c r="N2341" i="27" s="1"/>
  <c r="P2341" i="27"/>
  <c r="Q2341" i="27"/>
  <c r="R2341" i="27"/>
  <c r="D2342" i="27"/>
  <c r="J2342" i="27"/>
  <c r="K2342" i="27" s="1"/>
  <c r="P2342" i="27"/>
  <c r="Q2342" i="27"/>
  <c r="R2342" i="27"/>
  <c r="D2343" i="27"/>
  <c r="J2343" i="27"/>
  <c r="N2343" i="27" s="1"/>
  <c r="P2343" i="27"/>
  <c r="Q2343" i="27"/>
  <c r="R2343" i="27"/>
  <c r="D2344" i="27"/>
  <c r="J2344" i="27"/>
  <c r="K2344" i="27" s="1"/>
  <c r="P2344" i="27"/>
  <c r="Q2344" i="27"/>
  <c r="R2344" i="27"/>
  <c r="D2345" i="27"/>
  <c r="E2345" i="27" s="1"/>
  <c r="J2345" i="27"/>
  <c r="N2345" i="27" s="1"/>
  <c r="P2345" i="27"/>
  <c r="Q2345" i="27"/>
  <c r="R2345" i="27"/>
  <c r="D2346" i="27"/>
  <c r="J2346" i="27"/>
  <c r="K2346" i="27" s="1"/>
  <c r="P2346" i="27"/>
  <c r="Q2346" i="27"/>
  <c r="R2346" i="27"/>
  <c r="D2347" i="27"/>
  <c r="E2347" i="27" s="1"/>
  <c r="J2347" i="27"/>
  <c r="N2347" i="27" s="1"/>
  <c r="P2347" i="27"/>
  <c r="Q2347" i="27"/>
  <c r="R2347" i="27"/>
  <c r="D2348" i="27"/>
  <c r="J2348" i="27"/>
  <c r="K2348" i="27" s="1"/>
  <c r="P2348" i="27"/>
  <c r="Q2348" i="27"/>
  <c r="R2348" i="27"/>
  <c r="D2349" i="27"/>
  <c r="J2349" i="27"/>
  <c r="N2349" i="27" s="1"/>
  <c r="P2349" i="27"/>
  <c r="Q2349" i="27"/>
  <c r="R2349" i="27"/>
  <c r="D2350" i="27"/>
  <c r="J2350" i="27"/>
  <c r="N2350" i="27" s="1"/>
  <c r="P2350" i="27"/>
  <c r="Q2350" i="27"/>
  <c r="R2350" i="27"/>
  <c r="D2351" i="27"/>
  <c r="H2351" i="27" s="1"/>
  <c r="J2351" i="27"/>
  <c r="N2351" i="27" s="1"/>
  <c r="P2351" i="27"/>
  <c r="Q2351" i="27"/>
  <c r="R2351" i="27"/>
  <c r="D2352" i="27"/>
  <c r="H2352" i="27" s="1"/>
  <c r="J2352" i="27"/>
  <c r="L2352" i="27" s="1"/>
  <c r="P2352" i="27"/>
  <c r="Q2352" i="27"/>
  <c r="R2352" i="27"/>
  <c r="D2353" i="27"/>
  <c r="J2353" i="27"/>
  <c r="N2353" i="27" s="1"/>
  <c r="P2353" i="27"/>
  <c r="Q2353" i="27"/>
  <c r="R2353" i="27"/>
  <c r="D2354" i="27"/>
  <c r="H2354" i="27" s="1"/>
  <c r="J2354" i="27"/>
  <c r="N2354" i="27" s="1"/>
  <c r="P2354" i="27"/>
  <c r="Q2354" i="27"/>
  <c r="R2354" i="27"/>
  <c r="D2355" i="27"/>
  <c r="J2355" i="27"/>
  <c r="P2355" i="27"/>
  <c r="Q2355" i="27"/>
  <c r="R2355" i="27"/>
  <c r="D2356" i="27"/>
  <c r="E2356" i="27" s="1"/>
  <c r="J2356" i="27"/>
  <c r="N2356" i="27" s="1"/>
  <c r="P2356" i="27"/>
  <c r="Q2356" i="27"/>
  <c r="R2356" i="27"/>
  <c r="D2357" i="27"/>
  <c r="J2357" i="27"/>
  <c r="K2357" i="27" s="1"/>
  <c r="P2357" i="27"/>
  <c r="Q2357" i="27"/>
  <c r="R2357" i="27"/>
  <c r="D2358" i="27"/>
  <c r="E2358" i="27" s="1"/>
  <c r="J2358" i="27"/>
  <c r="N2358" i="27" s="1"/>
  <c r="P2358" i="27"/>
  <c r="Q2358" i="27"/>
  <c r="R2358" i="27"/>
  <c r="D2359" i="27"/>
  <c r="J2359" i="27"/>
  <c r="K2359" i="27" s="1"/>
  <c r="P2359" i="27"/>
  <c r="Q2359" i="27"/>
  <c r="R2359" i="27"/>
  <c r="D2360" i="27"/>
  <c r="H2360" i="27" s="1"/>
  <c r="J2360" i="27"/>
  <c r="K2360" i="27" s="1"/>
  <c r="P2360" i="27"/>
  <c r="Q2360" i="27"/>
  <c r="R2360" i="27"/>
  <c r="D2361" i="27"/>
  <c r="E2361" i="27" s="1"/>
  <c r="J2361" i="27"/>
  <c r="K2361" i="27" s="1"/>
  <c r="P2361" i="27"/>
  <c r="Q2361" i="27"/>
  <c r="R2361" i="27"/>
  <c r="D2362" i="27"/>
  <c r="E2362" i="27" s="1"/>
  <c r="J2362" i="27"/>
  <c r="K2362" i="27" s="1"/>
  <c r="P2362" i="27"/>
  <c r="Q2362" i="27"/>
  <c r="R2362" i="27"/>
  <c r="D2363" i="27"/>
  <c r="F2363" i="27" s="1"/>
  <c r="J2363" i="27"/>
  <c r="P2363" i="27"/>
  <c r="Q2363" i="27"/>
  <c r="R2363" i="27"/>
  <c r="D2364" i="27"/>
  <c r="E2364" i="27" s="1"/>
  <c r="J2364" i="27"/>
  <c r="P2364" i="27"/>
  <c r="Q2364" i="27"/>
  <c r="R2364" i="27"/>
  <c r="D2365" i="27"/>
  <c r="J2365" i="27"/>
  <c r="K2365" i="27" s="1"/>
  <c r="O2365" i="27" s="1"/>
  <c r="P2365" i="27"/>
  <c r="Q2365" i="27"/>
  <c r="R2365" i="27"/>
  <c r="D2366" i="27"/>
  <c r="H2366" i="27" s="1"/>
  <c r="J2366" i="27"/>
  <c r="K2366" i="27" s="1"/>
  <c r="P2366" i="27"/>
  <c r="Q2366" i="27"/>
  <c r="R2366" i="27"/>
  <c r="D2367" i="27"/>
  <c r="H2367" i="27" s="1"/>
  <c r="J2367" i="27"/>
  <c r="K2367" i="27" s="1"/>
  <c r="P2367" i="27"/>
  <c r="Q2367" i="27"/>
  <c r="R2367" i="27"/>
  <c r="D2368" i="27"/>
  <c r="G2368" i="27" s="1"/>
  <c r="J2368" i="27"/>
  <c r="P2368" i="27"/>
  <c r="Q2368" i="27"/>
  <c r="R2368" i="27"/>
  <c r="D2369" i="27"/>
  <c r="E2369" i="27" s="1"/>
  <c r="J2369" i="27"/>
  <c r="P2369" i="27"/>
  <c r="Q2369" i="27"/>
  <c r="R2369" i="27"/>
  <c r="D2370" i="27"/>
  <c r="H2370" i="27" s="1"/>
  <c r="J2370" i="27"/>
  <c r="P2370" i="27"/>
  <c r="Q2370" i="27"/>
  <c r="R2370" i="27"/>
  <c r="D2371" i="27"/>
  <c r="J2371" i="27"/>
  <c r="N2371" i="27" s="1"/>
  <c r="P2371" i="27"/>
  <c r="Q2371" i="27"/>
  <c r="R2371" i="27"/>
  <c r="D2372" i="27"/>
  <c r="E2372" i="27" s="1"/>
  <c r="J2372" i="27"/>
  <c r="N2372" i="27" s="1"/>
  <c r="P2372" i="27"/>
  <c r="Q2372" i="27"/>
  <c r="R2372" i="27"/>
  <c r="D2373" i="27"/>
  <c r="J2373" i="27"/>
  <c r="K2373" i="27" s="1"/>
  <c r="O2373" i="27" s="1"/>
  <c r="P2373" i="27"/>
  <c r="Q2373" i="27"/>
  <c r="R2373" i="27"/>
  <c r="D2374" i="27"/>
  <c r="E2374" i="27" s="1"/>
  <c r="J2374" i="27"/>
  <c r="N2374" i="27" s="1"/>
  <c r="P2374" i="27"/>
  <c r="Q2374" i="27"/>
  <c r="R2374" i="27"/>
  <c r="D2375" i="27"/>
  <c r="J2375" i="27"/>
  <c r="P2375" i="27"/>
  <c r="Q2375" i="27"/>
  <c r="R2375" i="27"/>
  <c r="D2376" i="27"/>
  <c r="E2376" i="27" s="1"/>
  <c r="J2376" i="27"/>
  <c r="N2376" i="27" s="1"/>
  <c r="P2376" i="27"/>
  <c r="Q2376" i="27"/>
  <c r="R2376" i="27"/>
  <c r="D2377" i="27"/>
  <c r="J2377" i="27"/>
  <c r="K2377" i="27" s="1"/>
  <c r="O2377" i="27" s="1"/>
  <c r="P2377" i="27"/>
  <c r="Q2377" i="27"/>
  <c r="R2377" i="27"/>
  <c r="D2378" i="27"/>
  <c r="E2378" i="27" s="1"/>
  <c r="J2378" i="27"/>
  <c r="N2378" i="27" s="1"/>
  <c r="P2378" i="27"/>
  <c r="Q2378" i="27"/>
  <c r="R2378" i="27"/>
  <c r="D2379" i="27"/>
  <c r="H2379" i="27" s="1"/>
  <c r="J2379" i="27"/>
  <c r="L2379" i="27" s="1"/>
  <c r="P2379" i="27"/>
  <c r="Q2379" i="27"/>
  <c r="R2379" i="27"/>
  <c r="D2380" i="27"/>
  <c r="E2380" i="27" s="1"/>
  <c r="J2380" i="27"/>
  <c r="P2380" i="27"/>
  <c r="Q2380" i="27"/>
  <c r="R2380" i="27"/>
  <c r="D2381" i="27"/>
  <c r="H2381" i="27" s="1"/>
  <c r="J2381" i="27"/>
  <c r="K2381" i="27" s="1"/>
  <c r="P2381" i="27"/>
  <c r="Q2381" i="27"/>
  <c r="R2381" i="27"/>
  <c r="D2382" i="27"/>
  <c r="F2382" i="27" s="1"/>
  <c r="J2382" i="27"/>
  <c r="K2382" i="27" s="1"/>
  <c r="P2382" i="27"/>
  <c r="Q2382" i="27"/>
  <c r="R2382" i="27"/>
  <c r="D2383" i="27"/>
  <c r="E2383" i="27" s="1"/>
  <c r="J2383" i="27"/>
  <c r="K2383" i="27" s="1"/>
  <c r="P2383" i="27"/>
  <c r="Q2383" i="27"/>
  <c r="R2383" i="27"/>
  <c r="D2384" i="27"/>
  <c r="F2384" i="27" s="1"/>
  <c r="J2384" i="27"/>
  <c r="P2384" i="27"/>
  <c r="Q2384" i="27"/>
  <c r="R2384" i="27"/>
  <c r="D2385" i="27"/>
  <c r="J2385" i="27"/>
  <c r="P2385" i="27"/>
  <c r="Q2385" i="27"/>
  <c r="R2385" i="27"/>
  <c r="D2386" i="27"/>
  <c r="E2386" i="27" s="1"/>
  <c r="J2386" i="27"/>
  <c r="N2386" i="27" s="1"/>
  <c r="P2386" i="27"/>
  <c r="Q2386" i="27"/>
  <c r="R2386" i="27"/>
  <c r="D2387" i="27"/>
  <c r="H2387" i="27" s="1"/>
  <c r="J2387" i="27"/>
  <c r="L2387" i="27" s="1"/>
  <c r="P2387" i="27"/>
  <c r="Q2387" i="27"/>
  <c r="R2387" i="27"/>
  <c r="D2388" i="27"/>
  <c r="J2388" i="27"/>
  <c r="N2388" i="27" s="1"/>
  <c r="P2388" i="27"/>
  <c r="Q2388" i="27"/>
  <c r="R2388" i="27"/>
  <c r="D2389" i="27"/>
  <c r="H2389" i="27" s="1"/>
  <c r="J2389" i="27"/>
  <c r="L2389" i="27" s="1"/>
  <c r="P2389" i="27"/>
  <c r="Q2389" i="27"/>
  <c r="R2389" i="27"/>
  <c r="D2390" i="27"/>
  <c r="F2390" i="27" s="1"/>
  <c r="J2390" i="27"/>
  <c r="N2390" i="27" s="1"/>
  <c r="P2390" i="27"/>
  <c r="Q2390" i="27"/>
  <c r="R2390" i="27"/>
  <c r="D2391" i="27"/>
  <c r="H2391" i="27" s="1"/>
  <c r="J2391" i="27"/>
  <c r="L2391" i="27" s="1"/>
  <c r="P2391" i="27"/>
  <c r="Q2391" i="27"/>
  <c r="R2391" i="27"/>
  <c r="D2392" i="27"/>
  <c r="J2392" i="27"/>
  <c r="N2392" i="27" s="1"/>
  <c r="P2392" i="27"/>
  <c r="Q2392" i="27"/>
  <c r="R2392" i="27"/>
  <c r="D2393" i="27"/>
  <c r="H2393" i="27" s="1"/>
  <c r="J2393" i="27"/>
  <c r="L2393" i="27" s="1"/>
  <c r="P2393" i="27"/>
  <c r="Q2393" i="27"/>
  <c r="R2393" i="27"/>
  <c r="D2394" i="27"/>
  <c r="F2394" i="27" s="1"/>
  <c r="J2394" i="27"/>
  <c r="N2394" i="27" s="1"/>
  <c r="P2394" i="27"/>
  <c r="Q2394" i="27"/>
  <c r="R2394" i="27"/>
  <c r="D2395" i="27"/>
  <c r="H2395" i="27" s="1"/>
  <c r="J2395" i="27"/>
  <c r="L2395" i="27" s="1"/>
  <c r="P2395" i="27"/>
  <c r="Q2395" i="27"/>
  <c r="R2395" i="27"/>
  <c r="D2396" i="27"/>
  <c r="J2396" i="27"/>
  <c r="N2396" i="27" s="1"/>
  <c r="P2396" i="27"/>
  <c r="Q2396" i="27"/>
  <c r="R2396" i="27"/>
  <c r="D2397" i="27"/>
  <c r="H2397" i="27" s="1"/>
  <c r="J2397" i="27"/>
  <c r="L2397" i="27" s="1"/>
  <c r="P2397" i="27"/>
  <c r="Q2397" i="27"/>
  <c r="R2397" i="27"/>
  <c r="D2398" i="27"/>
  <c r="H2398" i="27" s="1"/>
  <c r="J2398" i="27"/>
  <c r="P2398" i="27"/>
  <c r="Q2398" i="27"/>
  <c r="R2398" i="27"/>
  <c r="D2399" i="27"/>
  <c r="H2399" i="27" s="1"/>
  <c r="J2399" i="27"/>
  <c r="P2399" i="27"/>
  <c r="Q2399" i="27"/>
  <c r="R2399" i="27"/>
  <c r="D2400" i="27"/>
  <c r="E2400" i="27" s="1"/>
  <c r="J2400" i="27"/>
  <c r="P2400" i="27"/>
  <c r="Q2400" i="27"/>
  <c r="R2400" i="27"/>
  <c r="D2401" i="27"/>
  <c r="J2401" i="27"/>
  <c r="N2401" i="27" s="1"/>
  <c r="P2401" i="27"/>
  <c r="Q2401" i="27"/>
  <c r="R2401" i="27"/>
  <c r="D2402" i="27"/>
  <c r="H2402" i="27" s="1"/>
  <c r="J2402" i="27"/>
  <c r="N2402" i="27" s="1"/>
  <c r="P2402" i="27"/>
  <c r="Q2402" i="27"/>
  <c r="R2402" i="27"/>
  <c r="D2403" i="27"/>
  <c r="J2403" i="27"/>
  <c r="P2403" i="27"/>
  <c r="Q2403" i="27"/>
  <c r="R2403" i="27"/>
  <c r="D2404" i="27"/>
  <c r="E2404" i="27" s="1"/>
  <c r="J2404" i="27"/>
  <c r="N2404" i="27" s="1"/>
  <c r="P2404" i="27"/>
  <c r="Q2404" i="27"/>
  <c r="R2404" i="27"/>
  <c r="D2405" i="27"/>
  <c r="J2405" i="27"/>
  <c r="K2405" i="27" s="1"/>
  <c r="P2405" i="27"/>
  <c r="Q2405" i="27"/>
  <c r="R2405" i="27"/>
  <c r="D2406" i="27"/>
  <c r="E2406" i="27" s="1"/>
  <c r="J2406" i="27"/>
  <c r="N2406" i="27" s="1"/>
  <c r="P2406" i="27"/>
  <c r="Q2406" i="27"/>
  <c r="R2406" i="27"/>
  <c r="D2407" i="27"/>
  <c r="J2407" i="27"/>
  <c r="K2407" i="27" s="1"/>
  <c r="P2407" i="27"/>
  <c r="Q2407" i="27"/>
  <c r="R2407" i="27"/>
  <c r="D2408" i="27"/>
  <c r="J2408" i="27"/>
  <c r="N2408" i="27" s="1"/>
  <c r="P2408" i="27"/>
  <c r="Q2408" i="27"/>
  <c r="R2408" i="27"/>
  <c r="D2409" i="27"/>
  <c r="H2409" i="27" s="1"/>
  <c r="J2409" i="27"/>
  <c r="P2409" i="27"/>
  <c r="Q2409" i="27"/>
  <c r="R2409" i="27"/>
  <c r="D2410" i="27"/>
  <c r="J2410" i="27"/>
  <c r="N2410" i="27" s="1"/>
  <c r="P2410" i="27"/>
  <c r="Q2410" i="27"/>
  <c r="R2410" i="27"/>
  <c r="D2411" i="27"/>
  <c r="H2411" i="27" s="1"/>
  <c r="J2411" i="27"/>
  <c r="P2411" i="27"/>
  <c r="Q2411" i="27"/>
  <c r="R2411" i="27"/>
  <c r="D2412" i="27"/>
  <c r="E2412" i="27" s="1"/>
  <c r="J2412" i="27"/>
  <c r="K2412" i="27" s="1"/>
  <c r="P2412" i="27"/>
  <c r="Q2412" i="27"/>
  <c r="R2412" i="27"/>
  <c r="D2413" i="27"/>
  <c r="J2413" i="27"/>
  <c r="N2413" i="27" s="1"/>
  <c r="P2413" i="27"/>
  <c r="Q2413" i="27"/>
  <c r="R2413" i="27"/>
  <c r="D2414" i="27"/>
  <c r="H2414" i="27" s="1"/>
  <c r="J2414" i="27"/>
  <c r="N2414" i="27" s="1"/>
  <c r="P2414" i="27"/>
  <c r="Q2414" i="27"/>
  <c r="R2414" i="27"/>
  <c r="D2415" i="27"/>
  <c r="H2415" i="27" s="1"/>
  <c r="J2415" i="27"/>
  <c r="P2415" i="27"/>
  <c r="Q2415" i="27"/>
  <c r="R2415" i="27"/>
  <c r="D2416" i="27"/>
  <c r="H2416" i="27" s="1"/>
  <c r="J2416" i="27"/>
  <c r="P2416" i="27"/>
  <c r="Q2416" i="27"/>
  <c r="R2416" i="27"/>
  <c r="D2417" i="27"/>
  <c r="E2417" i="27" s="1"/>
  <c r="J2417" i="27"/>
  <c r="P2417" i="27"/>
  <c r="Q2417" i="27"/>
  <c r="R2417" i="27"/>
  <c r="D2418" i="27"/>
  <c r="J2418" i="27"/>
  <c r="K2418" i="27" s="1"/>
  <c r="P2418" i="27"/>
  <c r="Q2418" i="27"/>
  <c r="R2418" i="27"/>
  <c r="D2419" i="27"/>
  <c r="J2419" i="27"/>
  <c r="N2419" i="27" s="1"/>
  <c r="P2419" i="27"/>
  <c r="Q2419" i="27"/>
  <c r="R2419" i="27"/>
  <c r="D2420" i="27"/>
  <c r="J2420" i="27"/>
  <c r="N2420" i="27" s="1"/>
  <c r="P2420" i="27"/>
  <c r="Q2420" i="27"/>
  <c r="R2420" i="27"/>
  <c r="D2421" i="27"/>
  <c r="H2421" i="27" s="1"/>
  <c r="J2421" i="27"/>
  <c r="N2421" i="27" s="1"/>
  <c r="P2421" i="27"/>
  <c r="Q2421" i="27"/>
  <c r="R2421" i="27"/>
  <c r="D2422" i="27"/>
  <c r="J2422" i="27"/>
  <c r="K2422" i="27" s="1"/>
  <c r="P2422" i="27"/>
  <c r="Q2422" i="27"/>
  <c r="R2422" i="27"/>
  <c r="D2423" i="27"/>
  <c r="J2423" i="27"/>
  <c r="N2423" i="27" s="1"/>
  <c r="P2423" i="27"/>
  <c r="Q2423" i="27"/>
  <c r="R2423" i="27"/>
  <c r="D2424" i="27"/>
  <c r="H2424" i="27" s="1"/>
  <c r="J2424" i="27"/>
  <c r="P2424" i="27"/>
  <c r="Q2424" i="27"/>
  <c r="R2424" i="27"/>
  <c r="D2425" i="27"/>
  <c r="F2425" i="27" s="1"/>
  <c r="J2425" i="27"/>
  <c r="N2425" i="27" s="1"/>
  <c r="P2425" i="27"/>
  <c r="Q2425" i="27"/>
  <c r="R2425" i="27"/>
  <c r="D2426" i="27"/>
  <c r="H2426" i="27" s="1"/>
  <c r="J2426" i="27"/>
  <c r="L2426" i="27" s="1"/>
  <c r="P2426" i="27"/>
  <c r="Q2426" i="27"/>
  <c r="R2426" i="27"/>
  <c r="D2427" i="27"/>
  <c r="J2427" i="27"/>
  <c r="N2427" i="27" s="1"/>
  <c r="P2427" i="27"/>
  <c r="Q2427" i="27"/>
  <c r="R2427" i="27"/>
  <c r="D2428" i="27"/>
  <c r="H2428" i="27" s="1"/>
  <c r="J2428" i="27"/>
  <c r="L2428" i="27" s="1"/>
  <c r="P2428" i="27"/>
  <c r="Q2428" i="27"/>
  <c r="R2428" i="27"/>
  <c r="D2429" i="27"/>
  <c r="F2429" i="27" s="1"/>
  <c r="J2429" i="27"/>
  <c r="N2429" i="27" s="1"/>
  <c r="P2429" i="27"/>
  <c r="Q2429" i="27"/>
  <c r="R2429" i="27"/>
  <c r="D2430" i="27"/>
  <c r="H2430" i="27" s="1"/>
  <c r="J2430" i="27"/>
  <c r="L2430" i="27" s="1"/>
  <c r="P2430" i="27"/>
  <c r="Q2430" i="27"/>
  <c r="R2430" i="27"/>
  <c r="D2431" i="27"/>
  <c r="J2431" i="27"/>
  <c r="N2431" i="27" s="1"/>
  <c r="P2431" i="27"/>
  <c r="Q2431" i="27"/>
  <c r="R2431" i="27"/>
  <c r="D2432" i="27"/>
  <c r="E2432" i="27" s="1"/>
  <c r="J2432" i="27"/>
  <c r="N2432" i="27" s="1"/>
  <c r="P2432" i="27"/>
  <c r="Q2432" i="27"/>
  <c r="R2432" i="27"/>
  <c r="D2433" i="27"/>
  <c r="H2433" i="27" s="1"/>
  <c r="J2433" i="27"/>
  <c r="L2433" i="27" s="1"/>
  <c r="P2433" i="27"/>
  <c r="Q2433" i="27"/>
  <c r="R2433" i="27"/>
  <c r="D2434" i="27"/>
  <c r="J2434" i="27"/>
  <c r="N2434" i="27" s="1"/>
  <c r="P2434" i="27"/>
  <c r="Q2434" i="27"/>
  <c r="R2434" i="27"/>
  <c r="D2435" i="27"/>
  <c r="H2435" i="27" s="1"/>
  <c r="J2435" i="27"/>
  <c r="P2435" i="27"/>
  <c r="Q2435" i="27"/>
  <c r="R2435" i="27"/>
  <c r="D2436" i="27"/>
  <c r="F2436" i="27" s="1"/>
  <c r="J2436" i="27"/>
  <c r="N2436" i="27" s="1"/>
  <c r="P2436" i="27"/>
  <c r="Q2436" i="27"/>
  <c r="R2436" i="27"/>
  <c r="D2437" i="27"/>
  <c r="H2437" i="27" s="1"/>
  <c r="J2437" i="27"/>
  <c r="L2437" i="27" s="1"/>
  <c r="P2437" i="27"/>
  <c r="Q2437" i="27"/>
  <c r="R2437" i="27"/>
  <c r="D2438" i="27"/>
  <c r="F2438" i="27" s="1"/>
  <c r="J2438" i="27"/>
  <c r="N2438" i="27" s="1"/>
  <c r="P2438" i="27"/>
  <c r="Q2438" i="27"/>
  <c r="R2438" i="27"/>
  <c r="D2439" i="27"/>
  <c r="J2439" i="27"/>
  <c r="N2439" i="27" s="1"/>
  <c r="P2439" i="27"/>
  <c r="Q2439" i="27"/>
  <c r="R2439" i="27"/>
  <c r="D2440" i="27"/>
  <c r="H2440" i="27" s="1"/>
  <c r="J2440" i="27"/>
  <c r="L2440" i="27" s="1"/>
  <c r="P2440" i="27"/>
  <c r="Q2440" i="27"/>
  <c r="R2440" i="27"/>
  <c r="D2441" i="27"/>
  <c r="J2441" i="27"/>
  <c r="N2441" i="27" s="1"/>
  <c r="P2441" i="27"/>
  <c r="Q2441" i="27"/>
  <c r="R2441" i="27"/>
  <c r="D2442" i="27"/>
  <c r="E2442" i="27" s="1"/>
  <c r="J2442" i="27"/>
  <c r="N2442" i="27" s="1"/>
  <c r="P2442" i="27"/>
  <c r="Q2442" i="27"/>
  <c r="R2442" i="27"/>
  <c r="D2443" i="27"/>
  <c r="H2443" i="27" s="1"/>
  <c r="J2443" i="27"/>
  <c r="L2443" i="27" s="1"/>
  <c r="P2443" i="27"/>
  <c r="Q2443" i="27"/>
  <c r="R2443" i="27"/>
  <c r="D2444" i="27"/>
  <c r="F2444" i="27" s="1"/>
  <c r="J2444" i="27"/>
  <c r="K2444" i="27" s="1"/>
  <c r="P2444" i="27"/>
  <c r="Q2444" i="27"/>
  <c r="R2444" i="27"/>
  <c r="D2445" i="27"/>
  <c r="F2445" i="27" s="1"/>
  <c r="J2445" i="27"/>
  <c r="P2445" i="27"/>
  <c r="Q2445" i="27"/>
  <c r="R2445" i="27"/>
  <c r="D2446" i="27"/>
  <c r="E2446" i="27" s="1"/>
  <c r="J2446" i="27"/>
  <c r="K2446" i="27" s="1"/>
  <c r="P2446" i="27"/>
  <c r="Q2446" i="27"/>
  <c r="R2446" i="27"/>
  <c r="D2447" i="27"/>
  <c r="E2447" i="27" s="1"/>
  <c r="J2447" i="27"/>
  <c r="P2447" i="27"/>
  <c r="Q2447" i="27"/>
  <c r="R2447" i="27"/>
  <c r="D2448" i="27"/>
  <c r="E2448" i="27" s="1"/>
  <c r="J2448" i="27"/>
  <c r="K2448" i="27" s="1"/>
  <c r="O2448" i="27" s="1"/>
  <c r="P2448" i="27"/>
  <c r="Q2448" i="27"/>
  <c r="R2448" i="27"/>
  <c r="D2449" i="27"/>
  <c r="E2449" i="27" s="1"/>
  <c r="J2449" i="27"/>
  <c r="K2449" i="27" s="1"/>
  <c r="O2449" i="27" s="1"/>
  <c r="P2449" i="27"/>
  <c r="Q2449" i="27"/>
  <c r="R2449" i="27"/>
  <c r="D2450" i="27"/>
  <c r="E2450" i="27" s="1"/>
  <c r="J2450" i="27"/>
  <c r="K2450" i="27" s="1"/>
  <c r="O2450" i="27" s="1"/>
  <c r="P2450" i="27"/>
  <c r="Q2450" i="27"/>
  <c r="R2450" i="27"/>
  <c r="D2451" i="27"/>
  <c r="E2451" i="27" s="1"/>
  <c r="J2451" i="27"/>
  <c r="K2451" i="27" s="1"/>
  <c r="P2451" i="27"/>
  <c r="Q2451" i="27"/>
  <c r="R2451" i="27"/>
  <c r="D2452" i="27"/>
  <c r="E2452" i="27" s="1"/>
  <c r="J2452" i="27"/>
  <c r="K2452" i="27" s="1"/>
  <c r="P2452" i="27"/>
  <c r="Q2452" i="27"/>
  <c r="R2452" i="27"/>
  <c r="D2453" i="27"/>
  <c r="J2453" i="27"/>
  <c r="P2453" i="27"/>
  <c r="Q2453" i="27"/>
  <c r="R2453" i="27"/>
  <c r="D2454" i="27"/>
  <c r="E2454" i="27" s="1"/>
  <c r="J2454" i="27"/>
  <c r="P2454" i="27"/>
  <c r="Q2454" i="27"/>
  <c r="R2454" i="27"/>
  <c r="D2455" i="27"/>
  <c r="E2455" i="27" s="1"/>
  <c r="J2455" i="27"/>
  <c r="P2455" i="27"/>
  <c r="Q2455" i="27"/>
  <c r="R2455" i="27"/>
  <c r="D2456" i="27"/>
  <c r="E2456" i="27" s="1"/>
  <c r="J2456" i="27"/>
  <c r="P2456" i="27"/>
  <c r="Q2456" i="27"/>
  <c r="R2456" i="27"/>
  <c r="D2457" i="27"/>
  <c r="E2457" i="27" s="1"/>
  <c r="J2457" i="27"/>
  <c r="K2457" i="27" s="1"/>
  <c r="P2457" i="27"/>
  <c r="Q2457" i="27"/>
  <c r="R2457" i="27"/>
  <c r="D2458" i="27"/>
  <c r="E2458" i="27" s="1"/>
  <c r="J2458" i="27"/>
  <c r="K2458" i="27" s="1"/>
  <c r="P2458" i="27"/>
  <c r="Q2458" i="27"/>
  <c r="R2458" i="27"/>
  <c r="D2459" i="27"/>
  <c r="E2459" i="27" s="1"/>
  <c r="J2459" i="27"/>
  <c r="K2459" i="27" s="1"/>
  <c r="P2459" i="27"/>
  <c r="Q2459" i="27"/>
  <c r="R2459" i="27"/>
  <c r="D2460" i="27"/>
  <c r="J2460" i="27"/>
  <c r="K2460" i="27" s="1"/>
  <c r="P2460" i="27"/>
  <c r="Q2460" i="27"/>
  <c r="R2460" i="27"/>
  <c r="D2461" i="27"/>
  <c r="J2461" i="27"/>
  <c r="P2461" i="27"/>
  <c r="Q2461" i="27"/>
  <c r="R2461" i="27"/>
  <c r="D2462" i="27"/>
  <c r="E2462" i="27" s="1"/>
  <c r="J2462" i="27"/>
  <c r="K2462" i="27" s="1"/>
  <c r="P2462" i="27"/>
  <c r="Q2462" i="27"/>
  <c r="R2462" i="27"/>
  <c r="D2463" i="27"/>
  <c r="E2463" i="27" s="1"/>
  <c r="J2463" i="27"/>
  <c r="K2463" i="27" s="1"/>
  <c r="O2463" i="27" s="1"/>
  <c r="P2463" i="27"/>
  <c r="Q2463" i="27"/>
  <c r="R2463" i="27"/>
  <c r="D2464" i="27"/>
  <c r="E2464" i="27" s="1"/>
  <c r="J2464" i="27"/>
  <c r="K2464" i="27" s="1"/>
  <c r="P2464" i="27"/>
  <c r="Q2464" i="27"/>
  <c r="R2464" i="27"/>
  <c r="D2465" i="27"/>
  <c r="E2465" i="27" s="1"/>
  <c r="J2465" i="27"/>
  <c r="K2465" i="27" s="1"/>
  <c r="P2465" i="27"/>
  <c r="Q2465" i="27"/>
  <c r="R2465" i="27"/>
  <c r="D2466" i="27"/>
  <c r="E2466" i="27" s="1"/>
  <c r="J2466" i="27"/>
  <c r="K2466" i="27" s="1"/>
  <c r="O2466" i="27" s="1"/>
  <c r="P2466" i="27"/>
  <c r="Q2466" i="27"/>
  <c r="R2466" i="27"/>
  <c r="D2467" i="27"/>
  <c r="E2467" i="27" s="1"/>
  <c r="J2467" i="27"/>
  <c r="K2467" i="27" s="1"/>
  <c r="P2467" i="27"/>
  <c r="Q2467" i="27"/>
  <c r="R2467" i="27"/>
  <c r="D2468" i="27"/>
  <c r="E2468" i="27" s="1"/>
  <c r="J2468" i="27"/>
  <c r="K2468" i="27" s="1"/>
  <c r="P2468" i="27"/>
  <c r="Q2468" i="27"/>
  <c r="R2468" i="27"/>
  <c r="D2469" i="27"/>
  <c r="J2469" i="27"/>
  <c r="N2469" i="27" s="1"/>
  <c r="P2469" i="27"/>
  <c r="Q2469" i="27"/>
  <c r="R2469" i="27"/>
  <c r="D2470" i="27"/>
  <c r="H2470" i="27" s="1"/>
  <c r="J2470" i="27"/>
  <c r="K2470" i="27" s="1"/>
  <c r="P2470" i="27"/>
  <c r="Q2470" i="27"/>
  <c r="R2470" i="27"/>
  <c r="D2471" i="27"/>
  <c r="E2471" i="27" s="1"/>
  <c r="J2471" i="27"/>
  <c r="P2471" i="27"/>
  <c r="Q2471" i="27"/>
  <c r="R2471" i="27"/>
  <c r="D2472" i="27"/>
  <c r="E2472" i="27" s="1"/>
  <c r="J2472" i="27"/>
  <c r="P2472" i="27"/>
  <c r="Q2472" i="27"/>
  <c r="R2472" i="27"/>
  <c r="D2473" i="27"/>
  <c r="E2473" i="27" s="1"/>
  <c r="J2473" i="27"/>
  <c r="P2473" i="27"/>
  <c r="Q2473" i="27"/>
  <c r="R2473" i="27"/>
  <c r="D2474" i="27"/>
  <c r="E2474" i="27" s="1"/>
  <c r="J2474" i="27"/>
  <c r="P2474" i="27"/>
  <c r="Q2474" i="27"/>
  <c r="R2474" i="27"/>
  <c r="D2475" i="27"/>
  <c r="E2475" i="27" s="1"/>
  <c r="J2475" i="27"/>
  <c r="K2475" i="27" s="1"/>
  <c r="P2475" i="27"/>
  <c r="Q2475" i="27"/>
  <c r="R2475" i="27"/>
  <c r="D2476" i="27"/>
  <c r="E2476" i="27" s="1"/>
  <c r="J2476" i="27"/>
  <c r="K2476" i="27" s="1"/>
  <c r="O2476" i="27" s="1"/>
  <c r="P2476" i="27"/>
  <c r="Q2476" i="27"/>
  <c r="R2476" i="27"/>
  <c r="D2477" i="27"/>
  <c r="J2477" i="27"/>
  <c r="P2477" i="27"/>
  <c r="Q2477" i="27"/>
  <c r="R2477" i="27"/>
  <c r="D2478" i="27"/>
  <c r="E2478" i="27" s="1"/>
  <c r="J2478" i="27"/>
  <c r="P2478" i="27"/>
  <c r="Q2478" i="27"/>
  <c r="R2478" i="27"/>
  <c r="D2479" i="27"/>
  <c r="E2479" i="27" s="1"/>
  <c r="J2479" i="27"/>
  <c r="K2479" i="27" s="1"/>
  <c r="O2479" i="27" s="1"/>
  <c r="P2479" i="27"/>
  <c r="Q2479" i="27"/>
  <c r="R2479" i="27"/>
  <c r="D2480" i="27"/>
  <c r="E2480" i="27" s="1"/>
  <c r="J2480" i="27"/>
  <c r="K2480" i="27" s="1"/>
  <c r="P2480" i="27"/>
  <c r="Q2480" i="27"/>
  <c r="R2480" i="27"/>
  <c r="D2481" i="27"/>
  <c r="E2481" i="27" s="1"/>
  <c r="J2481" i="27"/>
  <c r="K2481" i="27" s="1"/>
  <c r="P2481" i="27"/>
  <c r="Q2481" i="27"/>
  <c r="R2481" i="27"/>
  <c r="D2482" i="27"/>
  <c r="J2482" i="27"/>
  <c r="K2482" i="27" s="1"/>
  <c r="P2482" i="27"/>
  <c r="Q2482" i="27"/>
  <c r="R2482" i="27"/>
  <c r="D2483" i="27"/>
  <c r="E2483" i="27" s="1"/>
  <c r="J2483" i="27"/>
  <c r="K2483" i="27" s="1"/>
  <c r="P2483" i="27"/>
  <c r="Q2483" i="27"/>
  <c r="R2483" i="27"/>
  <c r="D2484" i="27"/>
  <c r="J2484" i="27"/>
  <c r="K2484" i="27" s="1"/>
  <c r="O2484" i="27" s="1"/>
  <c r="P2484" i="27"/>
  <c r="Q2484" i="27"/>
  <c r="R2484" i="27"/>
  <c r="D2485" i="27"/>
  <c r="J2485" i="27"/>
  <c r="N2485" i="27" s="1"/>
  <c r="P2485" i="27"/>
  <c r="Q2485" i="27"/>
  <c r="R2485" i="27"/>
  <c r="D2486" i="27"/>
  <c r="H2486" i="27" s="1"/>
  <c r="J2486" i="27"/>
  <c r="K2486" i="27" s="1"/>
  <c r="P2486" i="27"/>
  <c r="Q2486" i="27"/>
  <c r="R2486" i="27"/>
  <c r="D2487" i="27"/>
  <c r="E2487" i="27" s="1"/>
  <c r="J2487" i="27"/>
  <c r="P2487" i="27"/>
  <c r="Q2487" i="27"/>
  <c r="R2487" i="27"/>
  <c r="D2488" i="27"/>
  <c r="E2488" i="27" s="1"/>
  <c r="J2488" i="27"/>
  <c r="K2488" i="27" s="1"/>
  <c r="P2488" i="27"/>
  <c r="Q2488" i="27"/>
  <c r="R2488" i="27"/>
  <c r="D2489" i="27"/>
  <c r="E2489" i="27" s="1"/>
  <c r="J2489" i="27"/>
  <c r="K2489" i="27" s="1"/>
  <c r="P2489" i="27"/>
  <c r="Q2489" i="27"/>
  <c r="R2489" i="27"/>
  <c r="D2490" i="27"/>
  <c r="E2490" i="27" s="1"/>
  <c r="J2490" i="27"/>
  <c r="K2490" i="27" s="1"/>
  <c r="O2490" i="27" s="1"/>
  <c r="P2490" i="27"/>
  <c r="Q2490" i="27"/>
  <c r="R2490" i="27"/>
  <c r="D2491" i="27"/>
  <c r="E2491" i="27" s="1"/>
  <c r="J2491" i="27"/>
  <c r="K2491" i="27" s="1"/>
  <c r="P2491" i="27"/>
  <c r="Q2491" i="27"/>
  <c r="R2491" i="27"/>
  <c r="D2492" i="27"/>
  <c r="J2492" i="27"/>
  <c r="K2492" i="27" s="1"/>
  <c r="P2492" i="27"/>
  <c r="Q2492" i="27"/>
  <c r="R2492" i="27"/>
  <c r="D2493" i="27"/>
  <c r="J2493" i="27"/>
  <c r="N2493" i="27" s="1"/>
  <c r="P2493" i="27"/>
  <c r="Q2493" i="27"/>
  <c r="R2493" i="27"/>
  <c r="D2494" i="27"/>
  <c r="H2494" i="27" s="1"/>
  <c r="J2494" i="27"/>
  <c r="K2494" i="27" s="1"/>
  <c r="P2494" i="27"/>
  <c r="Q2494" i="27"/>
  <c r="R2494" i="27"/>
  <c r="D2495" i="27"/>
  <c r="E2495" i="27" s="1"/>
  <c r="J2495" i="27"/>
  <c r="P2495" i="27"/>
  <c r="Q2495" i="27"/>
  <c r="R2495" i="27"/>
  <c r="D2496" i="27"/>
  <c r="E2496" i="27" s="1"/>
  <c r="J2496" i="27"/>
  <c r="K2496" i="27" s="1"/>
  <c r="O2496" i="27" s="1"/>
  <c r="P2496" i="27"/>
  <c r="Q2496" i="27"/>
  <c r="R2496" i="27"/>
  <c r="D2497" i="27"/>
  <c r="E2497" i="27" s="1"/>
  <c r="J2497" i="27"/>
  <c r="K2497" i="27" s="1"/>
  <c r="P2497" i="27"/>
  <c r="Q2497" i="27"/>
  <c r="R2497" i="27"/>
  <c r="D2498" i="27"/>
  <c r="J2498" i="27"/>
  <c r="P2498" i="27"/>
  <c r="Q2498" i="27"/>
  <c r="R2498" i="27"/>
  <c r="D2499" i="27"/>
  <c r="E2499" i="27" s="1"/>
  <c r="J2499" i="27"/>
  <c r="P2499" i="27"/>
  <c r="Q2499" i="27"/>
  <c r="R2499" i="27"/>
  <c r="D2500" i="27"/>
  <c r="E2500" i="27" s="1"/>
  <c r="J2500" i="27"/>
  <c r="K2500" i="27" s="1"/>
  <c r="P2500" i="27"/>
  <c r="Q2500" i="27"/>
  <c r="R2500" i="27"/>
  <c r="D2501" i="27"/>
  <c r="J2501" i="27"/>
  <c r="N2501" i="27" s="1"/>
  <c r="P2501" i="27"/>
  <c r="Q2501" i="27"/>
  <c r="R2501" i="27"/>
  <c r="D2502" i="27"/>
  <c r="H2502" i="27" s="1"/>
  <c r="J2502" i="27"/>
  <c r="K2502" i="27" s="1"/>
  <c r="O2502" i="27" s="1"/>
  <c r="P2502" i="27"/>
  <c r="Q2502" i="27"/>
  <c r="R2502" i="27"/>
  <c r="D2503" i="27"/>
  <c r="E2503" i="27" s="1"/>
  <c r="J2503" i="27"/>
  <c r="P2503" i="27"/>
  <c r="Q2503" i="27"/>
  <c r="R2503" i="27"/>
  <c r="D2504" i="27"/>
  <c r="E2504" i="27" s="1"/>
  <c r="J2504" i="27"/>
  <c r="K2504" i="27" s="1"/>
  <c r="O2504" i="27" s="1"/>
  <c r="P2504" i="27"/>
  <c r="Q2504" i="27"/>
  <c r="R2504" i="27"/>
  <c r="D2505" i="27"/>
  <c r="E2505" i="27" s="1"/>
  <c r="J2505" i="27"/>
  <c r="K2505" i="27" s="1"/>
  <c r="P2505" i="27"/>
  <c r="Q2505" i="27"/>
  <c r="R2505" i="27"/>
  <c r="D2506" i="27"/>
  <c r="E2506" i="27" s="1"/>
  <c r="J2506" i="27"/>
  <c r="K2506" i="27" s="1"/>
  <c r="P2506" i="27"/>
  <c r="Q2506" i="27"/>
  <c r="R2506" i="27"/>
  <c r="D2507" i="27"/>
  <c r="J2507" i="27"/>
  <c r="P2507" i="27"/>
  <c r="Q2507" i="27"/>
  <c r="R2507" i="27"/>
  <c r="D2508" i="27"/>
  <c r="E2508" i="27" s="1"/>
  <c r="J2508" i="27"/>
  <c r="P2508" i="27"/>
  <c r="Q2508" i="27"/>
  <c r="R2508" i="27"/>
  <c r="D2509" i="27"/>
  <c r="E2509" i="27" s="1"/>
  <c r="J2509" i="27"/>
  <c r="P2509" i="27"/>
  <c r="Q2509" i="27"/>
  <c r="R2509" i="27"/>
  <c r="D2510" i="27"/>
  <c r="E2510" i="27" s="1"/>
  <c r="J2510" i="27"/>
  <c r="P2510" i="27"/>
  <c r="Q2510" i="27"/>
  <c r="R2510" i="27"/>
  <c r="D2511" i="27"/>
  <c r="E2511" i="27" s="1"/>
  <c r="J2511" i="27"/>
  <c r="K2511" i="27" s="1"/>
  <c r="O2511" i="27" s="1"/>
  <c r="P2511" i="27"/>
  <c r="Q2511" i="27"/>
  <c r="R2511" i="27"/>
  <c r="D2512" i="27"/>
  <c r="E2512" i="27" s="1"/>
  <c r="J2512" i="27"/>
  <c r="P2512" i="27"/>
  <c r="Q2512" i="27"/>
  <c r="R2512" i="27"/>
  <c r="D2513" i="27"/>
  <c r="E2513" i="27" s="1"/>
  <c r="J2513" i="27"/>
  <c r="K2513" i="27" s="1"/>
  <c r="P2513" i="27"/>
  <c r="Q2513" i="27"/>
  <c r="R2513" i="27"/>
  <c r="D2514" i="27"/>
  <c r="E2514" i="27" s="1"/>
  <c r="J2514" i="27"/>
  <c r="K2514" i="27" s="1"/>
  <c r="P2514" i="27"/>
  <c r="Q2514" i="27"/>
  <c r="R2514" i="27"/>
  <c r="D2515" i="27"/>
  <c r="E2515" i="27" s="1"/>
  <c r="J2515" i="27"/>
  <c r="K2515" i="27" s="1"/>
  <c r="P2515" i="27"/>
  <c r="Q2515" i="27"/>
  <c r="R2515" i="27"/>
  <c r="D2516" i="27"/>
  <c r="E2516" i="27" s="1"/>
  <c r="J2516" i="27"/>
  <c r="K2516" i="27" s="1"/>
  <c r="O2516" i="27" s="1"/>
  <c r="P2516" i="27"/>
  <c r="Q2516" i="27"/>
  <c r="R2516" i="27"/>
  <c r="D2517" i="27"/>
  <c r="E2517" i="27" s="1"/>
  <c r="J2517" i="27"/>
  <c r="P2517" i="27"/>
  <c r="Q2517" i="27"/>
  <c r="R2517" i="27"/>
  <c r="D2518" i="27"/>
  <c r="F2518" i="27" s="1"/>
  <c r="J2518" i="27"/>
  <c r="L2518" i="27" s="1"/>
  <c r="P2518" i="27"/>
  <c r="Q2518" i="27"/>
  <c r="R2518" i="27"/>
  <c r="D2519" i="27"/>
  <c r="F2519" i="27" s="1"/>
  <c r="J2519" i="27"/>
  <c r="L2519" i="27" s="1"/>
  <c r="P2519" i="27"/>
  <c r="Q2519" i="27"/>
  <c r="R2519" i="27"/>
  <c r="D2520" i="27"/>
  <c r="E2520" i="27" s="1"/>
  <c r="J2520" i="27"/>
  <c r="P2520" i="27"/>
  <c r="Q2520" i="27"/>
  <c r="R2520" i="27"/>
  <c r="D2521" i="27"/>
  <c r="E2521" i="27" s="1"/>
  <c r="J2521" i="27"/>
  <c r="K2521" i="27" s="1"/>
  <c r="O2521" i="27" s="1"/>
  <c r="P2521" i="27"/>
  <c r="Q2521" i="27"/>
  <c r="R2521" i="27"/>
  <c r="D2522" i="27"/>
  <c r="E2522" i="27" s="1"/>
  <c r="J2522" i="27"/>
  <c r="K2522" i="27" s="1"/>
  <c r="P2522" i="27"/>
  <c r="Q2522" i="27"/>
  <c r="R2522" i="27"/>
  <c r="D2523" i="27"/>
  <c r="J2523" i="27"/>
  <c r="P2523" i="27"/>
  <c r="Q2523" i="27"/>
  <c r="R2523" i="27"/>
  <c r="D2524" i="27"/>
  <c r="E2524" i="27" s="1"/>
  <c r="J2524" i="27"/>
  <c r="K2524" i="27" s="1"/>
  <c r="P2524" i="27"/>
  <c r="Q2524" i="27"/>
  <c r="R2524" i="27"/>
  <c r="D2525" i="27"/>
  <c r="E2525" i="27" s="1"/>
  <c r="J2525" i="27"/>
  <c r="K2525" i="27" s="1"/>
  <c r="P2525" i="27"/>
  <c r="Q2525" i="27"/>
  <c r="R2525" i="27"/>
  <c r="D2526" i="27"/>
  <c r="E2526" i="27" s="1"/>
  <c r="J2526" i="27"/>
  <c r="K2526" i="27" s="1"/>
  <c r="P2526" i="27"/>
  <c r="Q2526" i="27"/>
  <c r="R2526" i="27"/>
  <c r="D2527" i="27"/>
  <c r="E2527" i="27" s="1"/>
  <c r="J2527" i="27"/>
  <c r="K2527" i="27" s="1"/>
  <c r="P2527" i="27"/>
  <c r="Q2527" i="27"/>
  <c r="R2527" i="27"/>
  <c r="D2528" i="27"/>
  <c r="E2528" i="27" s="1"/>
  <c r="J2528" i="27"/>
  <c r="K2528" i="27" s="1"/>
  <c r="O2528" i="27" s="1"/>
  <c r="P2528" i="27"/>
  <c r="Q2528" i="27"/>
  <c r="R2528" i="27"/>
  <c r="D2529" i="27"/>
  <c r="E2529" i="27" s="1"/>
  <c r="J2529" i="27"/>
  <c r="K2529" i="27" s="1"/>
  <c r="P2529" i="27"/>
  <c r="Q2529" i="27"/>
  <c r="R2529" i="27"/>
  <c r="D2530" i="27"/>
  <c r="E2530" i="27" s="1"/>
  <c r="J2530" i="27"/>
  <c r="K2530" i="27" s="1"/>
  <c r="P2530" i="27"/>
  <c r="Q2530" i="27"/>
  <c r="R2530" i="27"/>
  <c r="D2531" i="27"/>
  <c r="E2531" i="27" s="1"/>
  <c r="J2531" i="27"/>
  <c r="K2531" i="27" s="1"/>
  <c r="O2531" i="27" s="1"/>
  <c r="P2531" i="27"/>
  <c r="Q2531" i="27"/>
  <c r="R2531" i="27"/>
  <c r="D2532" i="27"/>
  <c r="E2532" i="27" s="1"/>
  <c r="J2532" i="27"/>
  <c r="K2532" i="27" s="1"/>
  <c r="P2532" i="27"/>
  <c r="Q2532" i="27"/>
  <c r="R2532" i="27"/>
  <c r="D2533" i="27"/>
  <c r="E2533" i="27" s="1"/>
  <c r="J2533" i="27"/>
  <c r="K2533" i="27" s="1"/>
  <c r="O2533" i="27" s="1"/>
  <c r="P2533" i="27"/>
  <c r="Q2533" i="27"/>
  <c r="R2533" i="27"/>
  <c r="D2534" i="27"/>
  <c r="E2534" i="27" s="1"/>
  <c r="J2534" i="27"/>
  <c r="P2534" i="27"/>
  <c r="Q2534" i="27"/>
  <c r="R2534" i="27"/>
  <c r="D2535" i="27"/>
  <c r="F2535" i="27" s="1"/>
  <c r="J2535" i="27"/>
  <c r="L2535" i="27" s="1"/>
  <c r="P2535" i="27"/>
  <c r="Q2535" i="27"/>
  <c r="R2535" i="27"/>
  <c r="D2536" i="27"/>
  <c r="E2536" i="27" s="1"/>
  <c r="J2536" i="27"/>
  <c r="P2536" i="27"/>
  <c r="Q2536" i="27"/>
  <c r="R2536" i="27"/>
  <c r="D2537" i="27"/>
  <c r="F2537" i="27" s="1"/>
  <c r="J2537" i="27"/>
  <c r="P2537" i="27"/>
  <c r="Q2537" i="27"/>
  <c r="R2537" i="27"/>
  <c r="D2538" i="27"/>
  <c r="E2538" i="27" s="1"/>
  <c r="J2538" i="27"/>
  <c r="P2538" i="27"/>
  <c r="Q2538" i="27"/>
  <c r="R2538" i="27"/>
  <c r="D2539" i="27"/>
  <c r="E2539" i="27" s="1"/>
  <c r="J2539" i="27"/>
  <c r="P2539" i="27"/>
  <c r="Q2539" i="27"/>
  <c r="R2539" i="27"/>
  <c r="D2540" i="27"/>
  <c r="E2540" i="27" s="1"/>
  <c r="J2540" i="27"/>
  <c r="P2540" i="27"/>
  <c r="Q2540" i="27"/>
  <c r="R2540" i="27"/>
  <c r="D2541" i="27"/>
  <c r="E2541" i="27" s="1"/>
  <c r="J2541" i="27"/>
  <c r="P2541" i="27"/>
  <c r="Q2541" i="27"/>
  <c r="R2541" i="27"/>
  <c r="D2542" i="27"/>
  <c r="E2542" i="27" s="1"/>
  <c r="I2542" i="27" s="1"/>
  <c r="J2542" i="27"/>
  <c r="P2542" i="27"/>
  <c r="Q2542" i="27"/>
  <c r="R2542" i="27"/>
  <c r="D2543" i="27"/>
  <c r="E2543" i="27" s="1"/>
  <c r="J2543" i="27"/>
  <c r="N2543" i="27" s="1"/>
  <c r="P2543" i="27"/>
  <c r="Q2543" i="27"/>
  <c r="R2543" i="27"/>
  <c r="D2544" i="27"/>
  <c r="E2544" i="27" s="1"/>
  <c r="J2544" i="27"/>
  <c r="K2544" i="27" s="1"/>
  <c r="P2544" i="27"/>
  <c r="Q2544" i="27"/>
  <c r="R2544" i="27"/>
  <c r="D2545" i="27"/>
  <c r="E2545" i="27" s="1"/>
  <c r="J2545" i="27"/>
  <c r="K2545" i="27" s="1"/>
  <c r="O2545" i="27" s="1"/>
  <c r="P2545" i="27"/>
  <c r="Q2545" i="27"/>
  <c r="R2545" i="27"/>
  <c r="D2546" i="27"/>
  <c r="E2546" i="27" s="1"/>
  <c r="J2546" i="27"/>
  <c r="K2546" i="27" s="1"/>
  <c r="P2546" i="27"/>
  <c r="Q2546" i="27"/>
  <c r="R2546" i="27"/>
  <c r="D2547" i="27"/>
  <c r="J2547" i="27"/>
  <c r="K2547" i="27" s="1"/>
  <c r="O2547" i="27" s="1"/>
  <c r="P2547" i="27"/>
  <c r="Q2547" i="27"/>
  <c r="R2547" i="27"/>
  <c r="D2548" i="27"/>
  <c r="J2548" i="27"/>
  <c r="N2548" i="27" s="1"/>
  <c r="P2548" i="27"/>
  <c r="Q2548" i="27"/>
  <c r="R2548" i="27"/>
  <c r="D2549" i="27"/>
  <c r="H2549" i="27" s="1"/>
  <c r="J2549" i="27"/>
  <c r="K2549" i="27" s="1"/>
  <c r="O2549" i="27" s="1"/>
  <c r="P2549" i="27"/>
  <c r="Q2549" i="27"/>
  <c r="R2549" i="27"/>
  <c r="D2550" i="27"/>
  <c r="E2550" i="27" s="1"/>
  <c r="J2550" i="27"/>
  <c r="P2550" i="27"/>
  <c r="Q2550" i="27"/>
  <c r="R2550" i="27"/>
  <c r="D2551" i="27"/>
  <c r="E2551" i="27" s="1"/>
  <c r="J2551" i="27"/>
  <c r="K2551" i="27" s="1"/>
  <c r="P2551" i="27"/>
  <c r="Q2551" i="27"/>
  <c r="R2551" i="27"/>
  <c r="D2552" i="27"/>
  <c r="E2552" i="27" s="1"/>
  <c r="J2552" i="27"/>
  <c r="K2552" i="27" s="1"/>
  <c r="P2552" i="27"/>
  <c r="Q2552" i="27"/>
  <c r="R2552" i="27"/>
  <c r="D2553" i="27"/>
  <c r="E2553" i="27" s="1"/>
  <c r="J2553" i="27"/>
  <c r="K2553" i="27" s="1"/>
  <c r="P2553" i="27"/>
  <c r="Q2553" i="27"/>
  <c r="R2553" i="27"/>
  <c r="D2554" i="27"/>
  <c r="E2554" i="27" s="1"/>
  <c r="J2554" i="27"/>
  <c r="K2554" i="27" s="1"/>
  <c r="P2554" i="27"/>
  <c r="Q2554" i="27"/>
  <c r="R2554" i="27"/>
  <c r="D2555" i="27"/>
  <c r="J2555" i="27"/>
  <c r="K2555" i="27" s="1"/>
  <c r="P2555" i="27"/>
  <c r="Q2555" i="27"/>
  <c r="R2555" i="27"/>
  <c r="D2556" i="27"/>
  <c r="H2556" i="27" s="1"/>
  <c r="J2556" i="27"/>
  <c r="K2556" i="27" s="1"/>
  <c r="P2556" i="27"/>
  <c r="Q2556" i="27"/>
  <c r="R2556" i="27"/>
  <c r="D2557" i="27"/>
  <c r="E2557" i="27" s="1"/>
  <c r="J2557" i="27"/>
  <c r="K2557" i="27" s="1"/>
  <c r="O2557" i="27" s="1"/>
  <c r="P2557" i="27"/>
  <c r="Q2557" i="27"/>
  <c r="R2557" i="27"/>
  <c r="D2558" i="27"/>
  <c r="E2558" i="27" s="1"/>
  <c r="J2558" i="27"/>
  <c r="K2558" i="27" s="1"/>
  <c r="P2558" i="27"/>
  <c r="Q2558" i="27"/>
  <c r="R2558" i="27"/>
  <c r="D2559" i="27"/>
  <c r="J2559" i="27"/>
  <c r="P2559" i="27"/>
  <c r="Q2559" i="27"/>
  <c r="R2559" i="27"/>
  <c r="D2560" i="27"/>
  <c r="E2560" i="27" s="1"/>
  <c r="J2560" i="27"/>
  <c r="P2560" i="27"/>
  <c r="Q2560" i="27"/>
  <c r="R2560" i="27"/>
  <c r="D2561" i="27"/>
  <c r="E2561" i="27" s="1"/>
  <c r="J2561" i="27"/>
  <c r="K2561" i="27" s="1"/>
  <c r="O2561" i="27" s="1"/>
  <c r="P2561" i="27"/>
  <c r="Q2561" i="27"/>
  <c r="R2561" i="27"/>
  <c r="D2562" i="27"/>
  <c r="E2562" i="27" s="1"/>
  <c r="J2562" i="27"/>
  <c r="K2562" i="27" s="1"/>
  <c r="O2562" i="27" s="1"/>
  <c r="P2562" i="27"/>
  <c r="Q2562" i="27"/>
  <c r="R2562" i="27"/>
  <c r="D2563" i="27"/>
  <c r="E2563" i="27" s="1"/>
  <c r="J2563" i="27"/>
  <c r="K2563" i="27" s="1"/>
  <c r="P2563" i="27"/>
  <c r="Q2563" i="27"/>
  <c r="R2563" i="27"/>
  <c r="D2564" i="27"/>
  <c r="E2564" i="27" s="1"/>
  <c r="J2564" i="27"/>
  <c r="K2564" i="27" s="1"/>
  <c r="P2564" i="27"/>
  <c r="Q2564" i="27"/>
  <c r="R2564" i="27"/>
  <c r="D2565" i="27"/>
  <c r="J2565" i="27"/>
  <c r="K2565" i="27" s="1"/>
  <c r="P2565" i="27"/>
  <c r="Q2565" i="27"/>
  <c r="R2565" i="27"/>
  <c r="D2566" i="27"/>
  <c r="E2566" i="27" s="1"/>
  <c r="J2566" i="27"/>
  <c r="K2566" i="27" s="1"/>
  <c r="O2566" i="27" s="1"/>
  <c r="P2566" i="27"/>
  <c r="Q2566" i="27"/>
  <c r="R2566" i="27"/>
  <c r="D2567" i="27"/>
  <c r="E2567" i="27" s="1"/>
  <c r="J2567" i="27"/>
  <c r="K2567" i="27" s="1"/>
  <c r="P2567" i="27"/>
  <c r="Q2567" i="27"/>
  <c r="R2567" i="27"/>
  <c r="D2568" i="27"/>
  <c r="J2568" i="27"/>
  <c r="K2568" i="27" s="1"/>
  <c r="P2568" i="27"/>
  <c r="Q2568" i="27"/>
  <c r="R2568" i="27"/>
  <c r="D2569" i="27"/>
  <c r="J2569" i="27"/>
  <c r="N2569" i="27" s="1"/>
  <c r="P2569" i="27"/>
  <c r="Q2569" i="27"/>
  <c r="R2569" i="27"/>
  <c r="D2570" i="27"/>
  <c r="F2570" i="27" s="1"/>
  <c r="J2570" i="27"/>
  <c r="L2570" i="27" s="1"/>
  <c r="P2570" i="27"/>
  <c r="Q2570" i="27"/>
  <c r="R2570" i="27"/>
  <c r="D2571" i="27"/>
  <c r="E2571" i="27" s="1"/>
  <c r="J2571" i="27"/>
  <c r="P2571" i="27"/>
  <c r="Q2571" i="27"/>
  <c r="R2571" i="27"/>
  <c r="D2572" i="27"/>
  <c r="E2572" i="27" s="1"/>
  <c r="J2572" i="27"/>
  <c r="L2572" i="27" s="1"/>
  <c r="P2572" i="27"/>
  <c r="Q2572" i="27"/>
  <c r="R2572" i="27"/>
  <c r="D2573" i="27"/>
  <c r="E2573" i="27" s="1"/>
  <c r="J2573" i="27"/>
  <c r="L2573" i="27" s="1"/>
  <c r="P2573" i="27"/>
  <c r="Q2573" i="27"/>
  <c r="R2573" i="27"/>
  <c r="D2574" i="27"/>
  <c r="E2574" i="27" s="1"/>
  <c r="J2574" i="27"/>
  <c r="L2574" i="27" s="1"/>
  <c r="P2574" i="27"/>
  <c r="Q2574" i="27"/>
  <c r="R2574" i="27"/>
  <c r="D2575" i="27"/>
  <c r="E2575" i="27" s="1"/>
  <c r="J2575" i="27"/>
  <c r="K2575" i="27" s="1"/>
  <c r="P2575" i="27"/>
  <c r="Q2575" i="27"/>
  <c r="R2575" i="27"/>
  <c r="D2576" i="27"/>
  <c r="E2576" i="27" s="1"/>
  <c r="J2576" i="27"/>
  <c r="K2576" i="27" s="1"/>
  <c r="O2576" i="27" s="1"/>
  <c r="P2576" i="27"/>
  <c r="Q2576" i="27"/>
  <c r="R2576" i="27"/>
  <c r="D2577" i="27"/>
  <c r="E2577" i="27" s="1"/>
  <c r="J2577" i="27"/>
  <c r="K2577" i="27" s="1"/>
  <c r="P2577" i="27"/>
  <c r="Q2577" i="27"/>
  <c r="R2577" i="27"/>
  <c r="D2578" i="27"/>
  <c r="E2578" i="27" s="1"/>
  <c r="J2578" i="27"/>
  <c r="K2578" i="27" s="1"/>
  <c r="P2578" i="27"/>
  <c r="Q2578" i="27"/>
  <c r="R2578" i="27"/>
  <c r="D2579" i="27"/>
  <c r="E2579" i="27" s="1"/>
  <c r="J2579" i="27"/>
  <c r="K2579" i="27" s="1"/>
  <c r="P2579" i="27"/>
  <c r="Q2579" i="27"/>
  <c r="R2579" i="27"/>
  <c r="D2580" i="27"/>
  <c r="J2580" i="27"/>
  <c r="P2580" i="27"/>
  <c r="Q2580" i="27"/>
  <c r="R2580" i="27"/>
  <c r="D2581" i="27"/>
  <c r="E2581" i="27" s="1"/>
  <c r="J2581" i="27"/>
  <c r="P2581" i="27"/>
  <c r="Q2581" i="27"/>
  <c r="R2581" i="27"/>
  <c r="D2582" i="27"/>
  <c r="E2582" i="27" s="1"/>
  <c r="J2582" i="27"/>
  <c r="K2582" i="27" s="1"/>
  <c r="P2582" i="27"/>
  <c r="Q2582" i="27"/>
  <c r="R2582" i="27"/>
  <c r="D2583" i="27"/>
  <c r="E2583" i="27" s="1"/>
  <c r="J2583" i="27"/>
  <c r="K2583" i="27" s="1"/>
  <c r="P2583" i="27"/>
  <c r="Q2583" i="27"/>
  <c r="R2583" i="27"/>
  <c r="D2584" i="27"/>
  <c r="E2584" i="27" s="1"/>
  <c r="J2584" i="27"/>
  <c r="K2584" i="27" s="1"/>
  <c r="P2584" i="27"/>
  <c r="Q2584" i="27"/>
  <c r="R2584" i="27"/>
  <c r="D2585" i="27"/>
  <c r="H2585" i="27" s="1"/>
  <c r="J2585" i="27"/>
  <c r="K2585" i="27" s="1"/>
  <c r="P2585" i="27"/>
  <c r="Q2585" i="27"/>
  <c r="R2585" i="27"/>
  <c r="D2586" i="27"/>
  <c r="J2586" i="27"/>
  <c r="P2586" i="27"/>
  <c r="Q2586" i="27"/>
  <c r="R2586" i="27"/>
  <c r="D2587" i="27"/>
  <c r="H2587" i="27" s="1"/>
  <c r="J2587" i="27"/>
  <c r="K2587" i="27" s="1"/>
  <c r="P2587" i="27"/>
  <c r="Q2587" i="27"/>
  <c r="R2587" i="27"/>
  <c r="D2588" i="27"/>
  <c r="J2588" i="27"/>
  <c r="N2588" i="27" s="1"/>
  <c r="P2588" i="27"/>
  <c r="Q2588" i="27"/>
  <c r="R2588" i="27"/>
  <c r="D2589" i="27"/>
  <c r="H2589" i="27" s="1"/>
  <c r="J2589" i="27"/>
  <c r="K2589" i="27" s="1"/>
  <c r="P2589" i="27"/>
  <c r="Q2589" i="27"/>
  <c r="R2589" i="27"/>
  <c r="D2590" i="27"/>
  <c r="E2590" i="27" s="1"/>
  <c r="J2590" i="27"/>
  <c r="K2590" i="27" s="1"/>
  <c r="O2590" i="27" s="1"/>
  <c r="P2590" i="27"/>
  <c r="Q2590" i="27"/>
  <c r="R2590" i="27"/>
  <c r="D2591" i="27"/>
  <c r="J2591" i="27"/>
  <c r="N2591" i="27" s="1"/>
  <c r="P2591" i="27"/>
  <c r="Q2591" i="27"/>
  <c r="R2591" i="27"/>
  <c r="D2592" i="27"/>
  <c r="H2592" i="27" s="1"/>
  <c r="J2592" i="27"/>
  <c r="K2592" i="27" s="1"/>
  <c r="P2592" i="27"/>
  <c r="Q2592" i="27"/>
  <c r="R2592" i="27"/>
  <c r="D2593" i="27"/>
  <c r="E2593" i="27" s="1"/>
  <c r="J2593" i="27"/>
  <c r="K2593" i="27" s="1"/>
  <c r="O2593" i="27" s="1"/>
  <c r="P2593" i="27"/>
  <c r="Q2593" i="27"/>
  <c r="R2593" i="27"/>
  <c r="D2594" i="27"/>
  <c r="J2594" i="27"/>
  <c r="K2594" i="27" s="1"/>
  <c r="O2594" i="27" s="1"/>
  <c r="P2594" i="27"/>
  <c r="Q2594" i="27"/>
  <c r="R2594" i="27"/>
  <c r="D2595" i="27"/>
  <c r="J2595" i="27"/>
  <c r="P2595" i="27"/>
  <c r="Q2595" i="27"/>
  <c r="R2595" i="27"/>
  <c r="D2596" i="27"/>
  <c r="E2596" i="27" s="1"/>
  <c r="J2596" i="27"/>
  <c r="P2596" i="27"/>
  <c r="Q2596" i="27"/>
  <c r="R2596" i="27"/>
  <c r="D2597" i="27"/>
  <c r="J2597" i="27"/>
  <c r="K2597" i="27" s="1"/>
  <c r="P2597" i="27"/>
  <c r="Q2597" i="27"/>
  <c r="R2597" i="27"/>
  <c r="D2598" i="27"/>
  <c r="E2598" i="27" s="1"/>
  <c r="J2598" i="27"/>
  <c r="P2598" i="27"/>
  <c r="Q2598" i="27"/>
  <c r="R2598" i="27"/>
  <c r="D2599" i="27"/>
  <c r="E2599" i="27" s="1"/>
  <c r="J2599" i="27"/>
  <c r="K2599" i="27" s="1"/>
  <c r="O2599" i="27" s="1"/>
  <c r="P2599" i="27"/>
  <c r="Q2599" i="27"/>
  <c r="R2599" i="27"/>
  <c r="D2600" i="27"/>
  <c r="J2600" i="27"/>
  <c r="K2600" i="27" s="1"/>
  <c r="P2600" i="27"/>
  <c r="Q2600" i="27"/>
  <c r="R2600" i="27"/>
  <c r="D2601" i="27"/>
  <c r="F2601" i="27" s="1"/>
  <c r="J2601" i="27"/>
  <c r="K2601" i="27" s="1"/>
  <c r="P2601" i="27"/>
  <c r="Q2601" i="27"/>
  <c r="R2601" i="27"/>
  <c r="D2602" i="27"/>
  <c r="E2602" i="27" s="1"/>
  <c r="J2602" i="27"/>
  <c r="P2602" i="27"/>
  <c r="Q2602" i="27"/>
  <c r="R2602" i="27"/>
  <c r="D2603" i="27"/>
  <c r="E2603" i="27" s="1"/>
  <c r="J2603" i="27"/>
  <c r="N2603" i="27" s="1"/>
  <c r="P2603" i="27"/>
  <c r="Q2603" i="27"/>
  <c r="R2603" i="27"/>
  <c r="D2604" i="27"/>
  <c r="E2604" i="27" s="1"/>
  <c r="J2604" i="27"/>
  <c r="K2604" i="27" s="1"/>
  <c r="P2604" i="27"/>
  <c r="Q2604" i="27"/>
  <c r="R2604" i="27"/>
  <c r="D2605" i="27"/>
  <c r="E2605" i="27" s="1"/>
  <c r="J2605" i="27"/>
  <c r="K2605" i="27" s="1"/>
  <c r="P2605" i="27"/>
  <c r="Q2605" i="27"/>
  <c r="R2605" i="27"/>
  <c r="D2606" i="27"/>
  <c r="E2606" i="27" s="1"/>
  <c r="J2606" i="27"/>
  <c r="K2606" i="27" s="1"/>
  <c r="P2606" i="27"/>
  <c r="Q2606" i="27"/>
  <c r="R2606" i="27"/>
  <c r="D2607" i="27"/>
  <c r="E2607" i="27" s="1"/>
  <c r="J2607" i="27"/>
  <c r="K2607" i="27" s="1"/>
  <c r="P2607" i="27"/>
  <c r="Q2607" i="27"/>
  <c r="R2607" i="27"/>
  <c r="D2608" i="27"/>
  <c r="E2608" i="27" s="1"/>
  <c r="J2608" i="27"/>
  <c r="K2608" i="27" s="1"/>
  <c r="P2608" i="27"/>
  <c r="Q2608" i="27"/>
  <c r="R2608" i="27"/>
  <c r="D2609" i="27"/>
  <c r="E2609" i="27" s="1"/>
  <c r="J2609" i="27"/>
  <c r="K2609" i="27" s="1"/>
  <c r="P2609" i="27"/>
  <c r="Q2609" i="27"/>
  <c r="R2609" i="27"/>
  <c r="D2610" i="27"/>
  <c r="E2610" i="27" s="1"/>
  <c r="J2610" i="27"/>
  <c r="K2610" i="27" s="1"/>
  <c r="P2610" i="27"/>
  <c r="Q2610" i="27"/>
  <c r="R2610" i="27"/>
  <c r="D2611" i="27"/>
  <c r="E2611" i="27" s="1"/>
  <c r="J2611" i="27"/>
  <c r="K2611" i="27" s="1"/>
  <c r="P2611" i="27"/>
  <c r="Q2611" i="27"/>
  <c r="R2611" i="27"/>
  <c r="D2612" i="27"/>
  <c r="E2612" i="27" s="1"/>
  <c r="J2612" i="27"/>
  <c r="K2612" i="27" s="1"/>
  <c r="P2612" i="27"/>
  <c r="Q2612" i="27"/>
  <c r="R2612" i="27"/>
  <c r="D2613" i="27"/>
  <c r="E2613" i="27" s="1"/>
  <c r="J2613" i="27"/>
  <c r="K2613" i="27" s="1"/>
  <c r="P2613" i="27"/>
  <c r="Q2613" i="27"/>
  <c r="R2613" i="27"/>
  <c r="D2614" i="27"/>
  <c r="J2614" i="27"/>
  <c r="K2614" i="27" s="1"/>
  <c r="O2614" i="27" s="1"/>
  <c r="P2614" i="27"/>
  <c r="Q2614" i="27"/>
  <c r="R2614" i="27"/>
  <c r="D2615" i="27"/>
  <c r="E2615" i="27" s="1"/>
  <c r="J2615" i="27"/>
  <c r="K2615" i="27" s="1"/>
  <c r="P2615" i="27"/>
  <c r="Q2615" i="27"/>
  <c r="R2615" i="27"/>
  <c r="D2616" i="27"/>
  <c r="E2616" i="27" s="1"/>
  <c r="J2616" i="27"/>
  <c r="K2616" i="27" s="1"/>
  <c r="P2616" i="27"/>
  <c r="Q2616" i="27"/>
  <c r="R2616" i="27"/>
  <c r="D2617" i="27"/>
  <c r="E2617" i="27" s="1"/>
  <c r="J2617" i="27"/>
  <c r="P2617" i="27"/>
  <c r="Q2617" i="27"/>
  <c r="R2617" i="27"/>
  <c r="D2618" i="27"/>
  <c r="E2618" i="27" s="1"/>
  <c r="J2618" i="27"/>
  <c r="P2618" i="27"/>
  <c r="Q2618" i="27"/>
  <c r="R2618" i="27"/>
  <c r="D2619" i="27"/>
  <c r="E2619" i="27" s="1"/>
  <c r="J2619" i="27"/>
  <c r="P2619" i="27"/>
  <c r="Q2619" i="27"/>
  <c r="R2619" i="27"/>
  <c r="D2620" i="27"/>
  <c r="E2620" i="27" s="1"/>
  <c r="J2620" i="27"/>
  <c r="K2620" i="27" s="1"/>
  <c r="O2620" i="27" s="1"/>
  <c r="P2620" i="27"/>
  <c r="Q2620" i="27"/>
  <c r="R2620" i="27"/>
  <c r="D2621" i="27"/>
  <c r="J2621" i="27"/>
  <c r="N2621" i="27" s="1"/>
  <c r="P2621" i="27"/>
  <c r="Q2621" i="27"/>
  <c r="R2621" i="27"/>
  <c r="D2622" i="27"/>
  <c r="H2622" i="27" s="1"/>
  <c r="J2622" i="27"/>
  <c r="K2622" i="27" s="1"/>
  <c r="O2622" i="27" s="1"/>
  <c r="P2622" i="27"/>
  <c r="Q2622" i="27"/>
  <c r="R2622" i="27"/>
  <c r="D2623" i="27"/>
  <c r="E2623" i="27" s="1"/>
  <c r="J2623" i="27"/>
  <c r="K2623" i="27" s="1"/>
  <c r="O2623" i="27" s="1"/>
  <c r="P2623" i="27"/>
  <c r="Q2623" i="27"/>
  <c r="R2623" i="27"/>
  <c r="D2624" i="27"/>
  <c r="J2624" i="27"/>
  <c r="N2624" i="27" s="1"/>
  <c r="P2624" i="27"/>
  <c r="Q2624" i="27"/>
  <c r="R2624" i="27"/>
  <c r="D2625" i="27"/>
  <c r="J2625" i="27"/>
  <c r="K2625" i="27" s="1"/>
  <c r="P2625" i="27"/>
  <c r="Q2625" i="27"/>
  <c r="R2625" i="27"/>
  <c r="D2626" i="27"/>
  <c r="E2626" i="27" s="1"/>
  <c r="J2626" i="27"/>
  <c r="K2626" i="27" s="1"/>
  <c r="O2626" i="27" s="1"/>
  <c r="P2626" i="27"/>
  <c r="Q2626" i="27"/>
  <c r="R2626" i="27"/>
  <c r="D2627" i="27"/>
  <c r="J2627" i="27"/>
  <c r="N2627" i="27" s="1"/>
  <c r="P2627" i="27"/>
  <c r="Q2627" i="27"/>
  <c r="R2627" i="27"/>
  <c r="D2628" i="27"/>
  <c r="H2628" i="27" s="1"/>
  <c r="J2628" i="27"/>
  <c r="K2628" i="27" s="1"/>
  <c r="P2628" i="27"/>
  <c r="Q2628" i="27"/>
  <c r="R2628" i="27"/>
  <c r="D2629" i="27"/>
  <c r="E2629" i="27" s="1"/>
  <c r="J2629" i="27"/>
  <c r="K2629" i="27" s="1"/>
  <c r="P2629" i="27"/>
  <c r="Q2629" i="27"/>
  <c r="R2629" i="27"/>
  <c r="D2630" i="27"/>
  <c r="E2630" i="27" s="1"/>
  <c r="J2630" i="27"/>
  <c r="K2630" i="27" s="1"/>
  <c r="O2630" i="27" s="1"/>
  <c r="P2630" i="27"/>
  <c r="Q2630" i="27"/>
  <c r="R2630" i="27"/>
  <c r="D2631" i="27"/>
  <c r="E2631" i="27" s="1"/>
  <c r="J2631" i="27"/>
  <c r="P2631" i="27"/>
  <c r="Q2631" i="27"/>
  <c r="R2631" i="27"/>
  <c r="D2632" i="27"/>
  <c r="E2632" i="27" s="1"/>
  <c r="J2632" i="27"/>
  <c r="P2632" i="27"/>
  <c r="Q2632" i="27"/>
  <c r="R2632" i="27"/>
  <c r="D2633" i="27"/>
  <c r="E2633" i="27" s="1"/>
  <c r="J2633" i="27"/>
  <c r="P2633" i="27"/>
  <c r="Q2633" i="27"/>
  <c r="R2633" i="27"/>
  <c r="D2634" i="27"/>
  <c r="E2634" i="27" s="1"/>
  <c r="J2634" i="27"/>
  <c r="P2634" i="27"/>
  <c r="Q2634" i="27"/>
  <c r="R2634" i="27"/>
  <c r="D2635" i="27"/>
  <c r="E2635" i="27" s="1"/>
  <c r="J2635" i="27"/>
  <c r="P2635" i="27"/>
  <c r="Q2635" i="27"/>
  <c r="R2635" i="27"/>
  <c r="D2636" i="27"/>
  <c r="E2636" i="27" s="1"/>
  <c r="J2636" i="27"/>
  <c r="N2636" i="27" s="1"/>
  <c r="P2636" i="27"/>
  <c r="Q2636" i="27"/>
  <c r="R2636" i="27"/>
  <c r="D2637" i="27"/>
  <c r="J2637" i="27"/>
  <c r="N2637" i="27" s="1"/>
  <c r="P2637" i="27"/>
  <c r="Q2637" i="27"/>
  <c r="R2637" i="27"/>
  <c r="D2638" i="27"/>
  <c r="J2638" i="27"/>
  <c r="N2638" i="27" s="1"/>
  <c r="P2638" i="27"/>
  <c r="Q2638" i="27"/>
  <c r="R2638" i="27"/>
  <c r="D2639" i="27"/>
  <c r="H2639" i="27" s="1"/>
  <c r="J2639" i="27"/>
  <c r="L2639" i="27" s="1"/>
  <c r="P2639" i="27"/>
  <c r="Q2639" i="27"/>
  <c r="R2639" i="27"/>
  <c r="D2640" i="27"/>
  <c r="E2640" i="27" s="1"/>
  <c r="J2640" i="27"/>
  <c r="P2640" i="27"/>
  <c r="Q2640" i="27"/>
  <c r="R2640" i="27"/>
  <c r="D2641" i="27"/>
  <c r="E2641" i="27" s="1"/>
  <c r="J2641" i="27"/>
  <c r="K2641" i="27" s="1"/>
  <c r="P2641" i="27"/>
  <c r="Q2641" i="27"/>
  <c r="R2641" i="27"/>
  <c r="D2642" i="27"/>
  <c r="E2642" i="27" s="1"/>
  <c r="J2642" i="27"/>
  <c r="P2642" i="27"/>
  <c r="Q2642" i="27"/>
  <c r="R2642" i="27"/>
  <c r="D2643" i="27"/>
  <c r="E2643" i="27" s="1"/>
  <c r="J2643" i="27"/>
  <c r="K2643" i="27" s="1"/>
  <c r="P2643" i="27"/>
  <c r="Q2643" i="27"/>
  <c r="R2643" i="27"/>
  <c r="D2644" i="27"/>
  <c r="E2644" i="27" s="1"/>
  <c r="J2644" i="27"/>
  <c r="P2644" i="27"/>
  <c r="Q2644" i="27"/>
  <c r="R2644" i="27"/>
  <c r="D2645" i="27"/>
  <c r="E2645" i="27" s="1"/>
  <c r="J2645" i="27"/>
  <c r="K2645" i="27" s="1"/>
  <c r="P2645" i="27"/>
  <c r="Q2645" i="27"/>
  <c r="R2645" i="27"/>
  <c r="D2646" i="27"/>
  <c r="E2646" i="27" s="1"/>
  <c r="J2646" i="27"/>
  <c r="K2646" i="27" s="1"/>
  <c r="O2646" i="27" s="1"/>
  <c r="P2646" i="27"/>
  <c r="Q2646" i="27"/>
  <c r="R2646" i="27"/>
  <c r="D2647" i="27"/>
  <c r="E2647" i="27" s="1"/>
  <c r="J2647" i="27"/>
  <c r="P2647" i="27"/>
  <c r="Q2647" i="27"/>
  <c r="R2647" i="27"/>
  <c r="D2648" i="27"/>
  <c r="E2648" i="27" s="1"/>
  <c r="J2648" i="27"/>
  <c r="K2648" i="27" s="1"/>
  <c r="P2648" i="27"/>
  <c r="Q2648" i="27"/>
  <c r="R2648" i="27"/>
  <c r="D2649" i="27"/>
  <c r="J2649" i="27"/>
  <c r="P2649" i="27"/>
  <c r="Q2649" i="27"/>
  <c r="R2649" i="27"/>
  <c r="D2650" i="27"/>
  <c r="E2650" i="27" s="1"/>
  <c r="J2650" i="27"/>
  <c r="P2650" i="27"/>
  <c r="Q2650" i="27"/>
  <c r="R2650" i="27"/>
  <c r="D2651" i="27"/>
  <c r="E2651" i="27" s="1"/>
  <c r="J2651" i="27"/>
  <c r="P2651" i="27"/>
  <c r="Q2651" i="27"/>
  <c r="R2651" i="27"/>
  <c r="D2652" i="27"/>
  <c r="E2652" i="27" s="1"/>
  <c r="J2652" i="27"/>
  <c r="K2652" i="27" s="1"/>
  <c r="P2652" i="27"/>
  <c r="Q2652" i="27"/>
  <c r="R2652" i="27"/>
  <c r="L37" i="31" l="1"/>
  <c r="M37" i="31"/>
  <c r="K36" i="28"/>
  <c r="M36" i="28" s="1"/>
  <c r="N1750" i="27"/>
  <c r="N1745" i="27"/>
  <c r="H21" i="36"/>
  <c r="I21" i="36" s="1"/>
  <c r="J21" i="36" s="1"/>
  <c r="W37" i="31"/>
  <c r="D18" i="8"/>
  <c r="C18" i="8"/>
  <c r="V37" i="31"/>
  <c r="O35" i="28"/>
  <c r="O40" i="28" s="1"/>
  <c r="K20" i="36"/>
  <c r="P27" i="28"/>
  <c r="V26" i="43" s="1"/>
  <c r="G1791" i="27"/>
  <c r="N1733" i="27"/>
  <c r="S1733" i="27" s="1"/>
  <c r="N1732" i="27"/>
  <c r="N1725" i="27"/>
  <c r="N1724" i="27"/>
  <c r="E3" i="27"/>
  <c r="W4" i="27"/>
  <c r="I20" i="34"/>
  <c r="J20" i="34" s="1"/>
  <c r="L20" i="34" s="1"/>
  <c r="I21" i="34"/>
  <c r="J21" i="34" s="1"/>
  <c r="L21" i="34" s="1"/>
  <c r="N1760" i="27"/>
  <c r="S1760" i="27" s="1"/>
  <c r="N1737" i="27"/>
  <c r="N1682" i="27"/>
  <c r="L879" i="27"/>
  <c r="H825" i="27"/>
  <c r="H814" i="27"/>
  <c r="F652" i="27"/>
  <c r="M566" i="27"/>
  <c r="H1764" i="27"/>
  <c r="L1727" i="27"/>
  <c r="L1747" i="27"/>
  <c r="O1747" i="27" s="1"/>
  <c r="L1739" i="27"/>
  <c r="O1739" i="27" s="1"/>
  <c r="H1730" i="27"/>
  <c r="L1598" i="27"/>
  <c r="O1598" i="27" s="1"/>
  <c r="N1495" i="27"/>
  <c r="L1444" i="27"/>
  <c r="L842" i="27"/>
  <c r="H798" i="27"/>
  <c r="H787" i="27"/>
  <c r="O27" i="28"/>
  <c r="M24" i="34"/>
  <c r="O35" i="32"/>
  <c r="K12" i="34"/>
  <c r="I10" i="34"/>
  <c r="J10" i="34" s="1"/>
  <c r="I11" i="34"/>
  <c r="J11" i="34" s="1"/>
  <c r="I23" i="34"/>
  <c r="J23" i="34" s="1"/>
  <c r="P40" i="32"/>
  <c r="O36" i="32"/>
  <c r="O27" i="32"/>
  <c r="K36" i="32"/>
  <c r="M36" i="32" s="1"/>
  <c r="O41" i="31"/>
  <c r="N1755" i="27"/>
  <c r="N1746" i="27"/>
  <c r="H1727" i="27"/>
  <c r="L1517" i="27"/>
  <c r="L1515" i="27"/>
  <c r="N1443" i="27"/>
  <c r="S1443" i="27" s="1"/>
  <c r="N1240" i="27"/>
  <c r="H778" i="27"/>
  <c r="F752" i="27"/>
  <c r="H643" i="27"/>
  <c r="N504" i="27"/>
  <c r="N338" i="27"/>
  <c r="L1733" i="27"/>
  <c r="N1731" i="27"/>
  <c r="L1725" i="27"/>
  <c r="N1723" i="27"/>
  <c r="N1515" i="27"/>
  <c r="N1474" i="27"/>
  <c r="H844" i="27"/>
  <c r="G842" i="27"/>
  <c r="L410" i="27"/>
  <c r="F2090" i="27"/>
  <c r="I2090" i="27" s="1"/>
  <c r="N1970" i="27"/>
  <c r="S1970" i="27" s="1"/>
  <c r="N1752" i="27"/>
  <c r="E1751" i="27"/>
  <c r="K1750" i="27"/>
  <c r="O1750" i="27" s="1"/>
  <c r="L1749" i="27"/>
  <c r="H1748" i="27"/>
  <c r="L1743" i="27"/>
  <c r="O1743" i="27" s="1"/>
  <c r="N1741" i="27"/>
  <c r="L1726" i="27"/>
  <c r="S1725" i="27"/>
  <c r="M1725" i="27"/>
  <c r="H1725" i="27"/>
  <c r="H1724" i="27"/>
  <c r="N1720" i="27"/>
  <c r="N1673" i="27"/>
  <c r="N1666" i="27"/>
  <c r="H1599" i="27"/>
  <c r="N1577" i="27"/>
  <c r="S1577" i="27" s="1"/>
  <c r="N1528" i="27"/>
  <c r="N1502" i="27"/>
  <c r="N1446" i="27"/>
  <c r="H658" i="27"/>
  <c r="F656" i="27"/>
  <c r="H631" i="27"/>
  <c r="H601" i="27"/>
  <c r="L1753" i="27"/>
  <c r="M1750" i="27"/>
  <c r="H1750" i="27"/>
  <c r="N1742" i="27"/>
  <c r="L1729" i="27"/>
  <c r="L1724" i="27"/>
  <c r="O1724" i="27" s="1"/>
  <c r="S1724" i="27" s="1"/>
  <c r="H1722" i="27"/>
  <c r="N1691" i="27"/>
  <c r="N1684" i="27"/>
  <c r="L1682" i="27"/>
  <c r="O1682" i="27" s="1"/>
  <c r="H1663" i="27"/>
  <c r="N1623" i="27"/>
  <c r="N1501" i="27"/>
  <c r="H813" i="27"/>
  <c r="N346" i="27"/>
  <c r="N76" i="27"/>
  <c r="H2090" i="27"/>
  <c r="N1664" i="27"/>
  <c r="N1597" i="27"/>
  <c r="N1559" i="27"/>
  <c r="S1559" i="27" s="1"/>
  <c r="N1548" i="27"/>
  <c r="N1518" i="27"/>
  <c r="N1516" i="27"/>
  <c r="S1516" i="27" s="1"/>
  <c r="H952" i="27"/>
  <c r="G850" i="27"/>
  <c r="F813" i="27"/>
  <c r="H617" i="27"/>
  <c r="H599" i="27"/>
  <c r="H415" i="27"/>
  <c r="L402" i="27"/>
  <c r="H1813" i="27"/>
  <c r="N1667" i="27"/>
  <c r="S1667" i="27" s="1"/>
  <c r="N1663" i="27"/>
  <c r="N1662" i="27"/>
  <c r="N1578" i="27"/>
  <c r="S1578" i="27" s="1"/>
  <c r="N1475" i="27"/>
  <c r="S1475" i="27" s="1"/>
  <c r="H756" i="27"/>
  <c r="N559" i="27"/>
  <c r="M558" i="27"/>
  <c r="N558" i="27"/>
  <c r="N1969" i="27"/>
  <c r="H1815" i="27"/>
  <c r="F1813" i="27"/>
  <c r="I1813" i="27" s="1"/>
  <c r="N1747" i="27"/>
  <c r="N1743" i="27"/>
  <c r="N1739" i="27"/>
  <c r="N1729" i="27"/>
  <c r="S1729" i="27" s="1"/>
  <c r="N1727" i="27"/>
  <c r="S1727" i="27" s="1"/>
  <c r="N1674" i="27"/>
  <c r="S1674" i="27" s="1"/>
  <c r="N1672" i="27"/>
  <c r="N1669" i="27"/>
  <c r="L1667" i="27"/>
  <c r="L1663" i="27"/>
  <c r="O1663" i="27" s="1"/>
  <c r="S1663" i="27" s="1"/>
  <c r="L1662" i="27"/>
  <c r="O1662" i="27" s="1"/>
  <c r="S1662" i="27" s="1"/>
  <c r="N1659" i="27"/>
  <c r="N1598" i="27"/>
  <c r="L1578" i="27"/>
  <c r="N1560" i="27"/>
  <c r="N1517" i="27"/>
  <c r="S1517" i="27" s="1"/>
  <c r="N1514" i="27"/>
  <c r="L1475" i="27"/>
  <c r="N1469" i="27"/>
  <c r="S1469" i="27" s="1"/>
  <c r="N1458" i="27"/>
  <c r="N1444" i="27"/>
  <c r="S1444" i="27" s="1"/>
  <c r="G879" i="27"/>
  <c r="H808" i="27"/>
  <c r="H805" i="27"/>
  <c r="H802" i="27"/>
  <c r="H758" i="27"/>
  <c r="H692" i="27"/>
  <c r="H635" i="27"/>
  <c r="H629" i="27"/>
  <c r="M559" i="27"/>
  <c r="L558" i="27"/>
  <c r="O558" i="27" s="1"/>
  <c r="H541" i="27"/>
  <c r="N466" i="27"/>
  <c r="N314" i="27"/>
  <c r="L1559" i="27"/>
  <c r="N1558" i="27"/>
  <c r="S1558" i="27" s="1"/>
  <c r="N1555" i="27"/>
  <c r="N1550" i="27"/>
  <c r="S1550" i="27" s="1"/>
  <c r="N1542" i="27"/>
  <c r="S1542" i="27" s="1"/>
  <c r="N1485" i="27"/>
  <c r="N1484" i="27"/>
  <c r="S1484" i="27" s="1"/>
  <c r="N1481" i="27"/>
  <c r="N1336" i="27"/>
  <c r="N1333" i="27"/>
  <c r="N1332" i="27"/>
  <c r="H873" i="27"/>
  <c r="F805" i="27"/>
  <c r="H796" i="27"/>
  <c r="H795" i="27"/>
  <c r="H794" i="27"/>
  <c r="H577" i="27"/>
  <c r="H351" i="27"/>
  <c r="H2369" i="27"/>
  <c r="N1806" i="27"/>
  <c r="N1698" i="27"/>
  <c r="N1693" i="27"/>
  <c r="L1691" i="27"/>
  <c r="O1691" i="27" s="1"/>
  <c r="S1691" i="27" s="1"/>
  <c r="N1690" i="27"/>
  <c r="S1690" i="27" s="1"/>
  <c r="N1676" i="27"/>
  <c r="H1665" i="27"/>
  <c r="L1664" i="27"/>
  <c r="O1664" i="27" s="1"/>
  <c r="N1629" i="27"/>
  <c r="S1629" i="27" s="1"/>
  <c r="N1626" i="27"/>
  <c r="H1624" i="27"/>
  <c r="L1623" i="27"/>
  <c r="O1623" i="27" s="1"/>
  <c r="S1623" i="27" s="1"/>
  <c r="N1612" i="27"/>
  <c r="H1608" i="27"/>
  <c r="N1604" i="27"/>
  <c r="N1538" i="27"/>
  <c r="N1520" i="27"/>
  <c r="L1518" i="27"/>
  <c r="O1518" i="27" s="1"/>
  <c r="S1518" i="27" s="1"/>
  <c r="L1516" i="27"/>
  <c r="N1510" i="27"/>
  <c r="N1452" i="27"/>
  <c r="L1446" i="27"/>
  <c r="O1446" i="27" s="1"/>
  <c r="N1445" i="27"/>
  <c r="S1445" i="27" s="1"/>
  <c r="N1397" i="27"/>
  <c r="N1396" i="27"/>
  <c r="N1381" i="27"/>
  <c r="N1380" i="27"/>
  <c r="H1172" i="27"/>
  <c r="N854" i="27"/>
  <c r="H852" i="27"/>
  <c r="L850" i="27"/>
  <c r="F825" i="27"/>
  <c r="I825" i="27" s="1"/>
  <c r="H818" i="27"/>
  <c r="H676" i="27"/>
  <c r="H641" i="27"/>
  <c r="H640" i="27"/>
  <c r="H639" i="27"/>
  <c r="H633" i="27"/>
  <c r="H632" i="27"/>
  <c r="H615" i="27"/>
  <c r="H585" i="27"/>
  <c r="N472" i="27"/>
  <c r="N1653" i="27"/>
  <c r="N1650" i="27"/>
  <c r="N1649" i="27"/>
  <c r="S1649" i="27" s="1"/>
  <c r="N1648" i="27"/>
  <c r="N1635" i="27"/>
  <c r="N1619" i="27"/>
  <c r="N1616" i="27"/>
  <c r="N1607" i="27"/>
  <c r="S1607" i="27" s="1"/>
  <c r="H1605" i="27"/>
  <c r="L1604" i="27"/>
  <c r="O1604" i="27" s="1"/>
  <c r="N1603" i="27"/>
  <c r="N1602" i="27"/>
  <c r="M1601" i="27"/>
  <c r="N1600" i="27"/>
  <c r="N1593" i="27"/>
  <c r="N1586" i="27"/>
  <c r="H1582" i="27"/>
  <c r="N1571" i="27"/>
  <c r="S1571" i="27" s="1"/>
  <c r="H1561" i="27"/>
  <c r="L1560" i="27"/>
  <c r="O1560" i="27" s="1"/>
  <c r="S1560" i="27" s="1"/>
  <c r="L1550" i="27"/>
  <c r="L1548" i="27"/>
  <c r="O1548" i="27" s="1"/>
  <c r="N1540" i="27"/>
  <c r="N1536" i="27"/>
  <c r="N1531" i="27"/>
  <c r="N1530" i="27"/>
  <c r="L1528" i="27"/>
  <c r="O1528" i="27" s="1"/>
  <c r="L1520" i="27"/>
  <c r="O1520" i="27" s="1"/>
  <c r="M1518" i="27"/>
  <c r="M1517" i="27"/>
  <c r="M1516" i="27"/>
  <c r="S1515" i="27"/>
  <c r="M1515" i="27"/>
  <c r="H1515" i="27"/>
  <c r="H1514" i="27"/>
  <c r="H1496" i="27"/>
  <c r="L1495" i="27"/>
  <c r="O1495" i="27" s="1"/>
  <c r="S1495" i="27" s="1"/>
  <c r="N1494" i="27"/>
  <c r="N1492" i="27"/>
  <c r="H1486" i="27"/>
  <c r="L1485" i="27"/>
  <c r="O1485" i="27" s="1"/>
  <c r="S1485" i="27" s="1"/>
  <c r="K1473" i="27"/>
  <c r="N1473" i="27"/>
  <c r="F2369" i="27"/>
  <c r="I2369" i="27" s="1"/>
  <c r="N2367" i="27"/>
  <c r="N2316" i="27"/>
  <c r="H1811" i="27"/>
  <c r="H1799" i="27"/>
  <c r="N1716" i="27"/>
  <c r="N1709" i="27"/>
  <c r="N1706" i="27"/>
  <c r="H1702" i="27"/>
  <c r="H1699" i="27"/>
  <c r="L1698" i="27"/>
  <c r="O1698" i="27" s="1"/>
  <c r="N1697" i="27"/>
  <c r="N1696" i="27"/>
  <c r="N1695" i="27"/>
  <c r="S1695" i="27" s="1"/>
  <c r="L1690" i="27"/>
  <c r="L1684" i="27"/>
  <c r="O1684" i="27" s="1"/>
  <c r="M1682" i="27"/>
  <c r="N1681" i="27"/>
  <c r="N1678" i="27"/>
  <c r="L1676" i="27"/>
  <c r="O1676" i="27" s="1"/>
  <c r="L1674" i="27"/>
  <c r="M1664" i="27"/>
  <c r="H1664" i="27"/>
  <c r="N1465" i="27"/>
  <c r="N1462" i="27"/>
  <c r="N1460" i="27"/>
  <c r="L1458" i="27"/>
  <c r="O1458" i="27" s="1"/>
  <c r="H1453" i="27"/>
  <c r="N1449" i="27"/>
  <c r="L1445" i="27"/>
  <c r="N1441" i="27"/>
  <c r="M1422" i="27"/>
  <c r="M1421" i="27"/>
  <c r="N1368" i="27"/>
  <c r="N1365" i="27"/>
  <c r="N1364" i="27"/>
  <c r="N1304" i="27"/>
  <c r="N1301" i="27"/>
  <c r="N1300" i="27"/>
  <c r="L995" i="27"/>
  <c r="L887" i="27"/>
  <c r="G887" i="27"/>
  <c r="L883" i="27"/>
  <c r="G883" i="27"/>
  <c r="N881" i="27"/>
  <c r="N879" i="27"/>
  <c r="K879" i="27"/>
  <c r="O879" i="27" s="1"/>
  <c r="H879" i="27"/>
  <c r="F879" i="27"/>
  <c r="I879" i="27" s="1"/>
  <c r="N877" i="27"/>
  <c r="N874" i="27"/>
  <c r="F852" i="27"/>
  <c r="I852" i="27" s="1"/>
  <c r="N850" i="27"/>
  <c r="K850" i="27"/>
  <c r="O850" i="27" s="1"/>
  <c r="H850" i="27"/>
  <c r="F850" i="27"/>
  <c r="I850" i="27" s="1"/>
  <c r="N848" i="27"/>
  <c r="F844" i="27"/>
  <c r="N842" i="27"/>
  <c r="K842" i="27"/>
  <c r="H842" i="27"/>
  <c r="F842" i="27"/>
  <c r="N840" i="27"/>
  <c r="N834" i="27"/>
  <c r="G825" i="27"/>
  <c r="H823" i="27"/>
  <c r="G822" i="27"/>
  <c r="F818" i="27"/>
  <c r="F814" i="27"/>
  <c r="F808" i="27"/>
  <c r="I808" i="27" s="1"/>
  <c r="G805" i="27"/>
  <c r="H804" i="27"/>
  <c r="F798" i="27"/>
  <c r="H637" i="27"/>
  <c r="F635" i="27"/>
  <c r="I635" i="27" s="1"/>
  <c r="F633" i="27"/>
  <c r="I633" i="27" s="1"/>
  <c r="H583" i="27"/>
  <c r="N6" i="27"/>
  <c r="H792" i="27"/>
  <c r="H789" i="27"/>
  <c r="F787" i="27"/>
  <c r="H782" i="27"/>
  <c r="H696" i="27"/>
  <c r="F643" i="27"/>
  <c r="F641" i="27"/>
  <c r="H565" i="27"/>
  <c r="H471" i="27"/>
  <c r="N442" i="27"/>
  <c r="P23" i="32"/>
  <c r="W22" i="43" s="1"/>
  <c r="K27" i="32"/>
  <c r="M27" i="32" s="1"/>
  <c r="I9" i="36"/>
  <c r="J9" i="36" s="1"/>
  <c r="M24" i="36"/>
  <c r="K9" i="34"/>
  <c r="L9" i="34"/>
  <c r="P24" i="31"/>
  <c r="U23" i="43" s="1"/>
  <c r="K24" i="31"/>
  <c r="O24" i="31"/>
  <c r="L23" i="31"/>
  <c r="M23" i="31"/>
  <c r="K24" i="32"/>
  <c r="P24" i="32"/>
  <c r="W23" i="43" s="1"/>
  <c r="O24" i="32"/>
  <c r="P24" i="28"/>
  <c r="V23" i="43" s="1"/>
  <c r="O24" i="28"/>
  <c r="K24" i="28"/>
  <c r="M35" i="31"/>
  <c r="L35" i="31"/>
  <c r="K41" i="31"/>
  <c r="M35" i="32"/>
  <c r="L35" i="32"/>
  <c r="M35" i="28"/>
  <c r="L35" i="28"/>
  <c r="M23" i="32"/>
  <c r="L23" i="32"/>
  <c r="P40" i="28"/>
  <c r="L27" i="28"/>
  <c r="M27" i="28"/>
  <c r="M23" i="28"/>
  <c r="L23" i="28"/>
  <c r="M36" i="31"/>
  <c r="L36" i="31"/>
  <c r="L27" i="31"/>
  <c r="M27" i="31"/>
  <c r="H2574" i="27"/>
  <c r="H2573" i="27"/>
  <c r="H2572" i="27"/>
  <c r="L2316" i="27"/>
  <c r="O2316" i="27" s="1"/>
  <c r="H2316" i="27"/>
  <c r="N1400" i="27"/>
  <c r="H822" i="27"/>
  <c r="F822" i="27"/>
  <c r="G818" i="27"/>
  <c r="K815" i="27"/>
  <c r="G814" i="27"/>
  <c r="G813" i="27"/>
  <c r="H812" i="27"/>
  <c r="H791" i="27"/>
  <c r="F789" i="27"/>
  <c r="I789" i="27" s="1"/>
  <c r="G787" i="27"/>
  <c r="H785" i="27"/>
  <c r="H784" i="27"/>
  <c r="H781" i="27"/>
  <c r="H780" i="27"/>
  <c r="H777" i="27"/>
  <c r="H776" i="27"/>
  <c r="N370" i="27"/>
  <c r="H319" i="27"/>
  <c r="H280" i="27"/>
  <c r="H87" i="27"/>
  <c r="N2383" i="27"/>
  <c r="F1815" i="27"/>
  <c r="G1813" i="27"/>
  <c r="N1796" i="27"/>
  <c r="F1791" i="27"/>
  <c r="I1791" i="27" s="1"/>
  <c r="N1789" i="27"/>
  <c r="N1719" i="27"/>
  <c r="N1718" i="27"/>
  <c r="N1715" i="27"/>
  <c r="N1714" i="27"/>
  <c r="N1711" i="27"/>
  <c r="N1708" i="27"/>
  <c r="L1706" i="27"/>
  <c r="O1706" i="27" s="1"/>
  <c r="N1705" i="27"/>
  <c r="L1695" i="27"/>
  <c r="L1693" i="27"/>
  <c r="O1693" i="27" s="1"/>
  <c r="M1691" i="27"/>
  <c r="M1690" i="27"/>
  <c r="N1689" i="27"/>
  <c r="N1688" i="27"/>
  <c r="S1688" i="27" s="1"/>
  <c r="N1687" i="27"/>
  <c r="S1687" i="27" s="1"/>
  <c r="L1669" i="27"/>
  <c r="O1669" i="27" s="1"/>
  <c r="N1668" i="27"/>
  <c r="N1655" i="27"/>
  <c r="S1655" i="27" s="1"/>
  <c r="H1643" i="27"/>
  <c r="N1637" i="27"/>
  <c r="L1635" i="27"/>
  <c r="O1635" i="27" s="1"/>
  <c r="N1634" i="27"/>
  <c r="N1631" i="27"/>
  <c r="H1620" i="27"/>
  <c r="L1619" i="27"/>
  <c r="O1619" i="27" s="1"/>
  <c r="N1618" i="27"/>
  <c r="N1615" i="27"/>
  <c r="N1614" i="27"/>
  <c r="N1609" i="27"/>
  <c r="L1607" i="27"/>
  <c r="M1604" i="27"/>
  <c r="H1604" i="27"/>
  <c r="L1603" i="27"/>
  <c r="O1603" i="27" s="1"/>
  <c r="H1603" i="27"/>
  <c r="N1601" i="27"/>
  <c r="L1601" i="27"/>
  <c r="O1601" i="27" s="1"/>
  <c r="H1601" i="27"/>
  <c r="M1598" i="27"/>
  <c r="H1598" i="27"/>
  <c r="N1596" i="27"/>
  <c r="N1595" i="27"/>
  <c r="N1592" i="27"/>
  <c r="N1591" i="27"/>
  <c r="H1587" i="27"/>
  <c r="L1586" i="27"/>
  <c r="O1586" i="27" s="1"/>
  <c r="N1585" i="27"/>
  <c r="N1581" i="27"/>
  <c r="L1577" i="27"/>
  <c r="N1576" i="27"/>
  <c r="N1573" i="27"/>
  <c r="L1571" i="27"/>
  <c r="N1570" i="27"/>
  <c r="S1570" i="27" s="1"/>
  <c r="N1565" i="27"/>
  <c r="N1562" i="27"/>
  <c r="M1560" i="27"/>
  <c r="M1559" i="27"/>
  <c r="H1559" i="27"/>
  <c r="L1558" i="27"/>
  <c r="N1557" i="27"/>
  <c r="L1555" i="27"/>
  <c r="O1555" i="27" s="1"/>
  <c r="N1554" i="27"/>
  <c r="N1553" i="27"/>
  <c r="N1552" i="27"/>
  <c r="S1552" i="27" s="1"/>
  <c r="N1551" i="27"/>
  <c r="N1544" i="27"/>
  <c r="L1542" i="27"/>
  <c r="H1539" i="27"/>
  <c r="L1538" i="27"/>
  <c r="O1538" i="27" s="1"/>
  <c r="N1537" i="27"/>
  <c r="H1537" i="27"/>
  <c r="L1536" i="27"/>
  <c r="O1536" i="27" s="1"/>
  <c r="N1533" i="27"/>
  <c r="N1506" i="27"/>
  <c r="N1479" i="27"/>
  <c r="L1469" i="27"/>
  <c r="N1468" i="27"/>
  <c r="L1465" i="27"/>
  <c r="O1465" i="27" s="1"/>
  <c r="N1464" i="27"/>
  <c r="M1446" i="27"/>
  <c r="M1445" i="27"/>
  <c r="M1444" i="27"/>
  <c r="H1444" i="27"/>
  <c r="L1443" i="27"/>
  <c r="N1442" i="27"/>
  <c r="H1442" i="27"/>
  <c r="L1441" i="27"/>
  <c r="O1441" i="27" s="1"/>
  <c r="M1426" i="27"/>
  <c r="M1425" i="27"/>
  <c r="M1424" i="27"/>
  <c r="M1423" i="27"/>
  <c r="N1422" i="27"/>
  <c r="L1422" i="27"/>
  <c r="O1422" i="27" s="1"/>
  <c r="N1421" i="27"/>
  <c r="S1421" i="27" s="1"/>
  <c r="L1421" i="27"/>
  <c r="N1384" i="27"/>
  <c r="N1352" i="27"/>
  <c r="N1349" i="27"/>
  <c r="N1348" i="27"/>
  <c r="N1320" i="27"/>
  <c r="N1317" i="27"/>
  <c r="N1316" i="27"/>
  <c r="N1288" i="27"/>
  <c r="N1285" i="27"/>
  <c r="N1284" i="27"/>
  <c r="H1260" i="27"/>
  <c r="F1241" i="27"/>
  <c r="N1239" i="27"/>
  <c r="H1238" i="27"/>
  <c r="N1235" i="27"/>
  <c r="H1234" i="27"/>
  <c r="N1231" i="27"/>
  <c r="H1230" i="27"/>
  <c r="N1227" i="27"/>
  <c r="H1226" i="27"/>
  <c r="N1223" i="27"/>
  <c r="H1222" i="27"/>
  <c r="N1219" i="27"/>
  <c r="H1218" i="27"/>
  <c r="N1215" i="27"/>
  <c r="H1214" i="27"/>
  <c r="N1211" i="27"/>
  <c r="H1210" i="27"/>
  <c r="N1207" i="27"/>
  <c r="H1206" i="27"/>
  <c r="N1203" i="27"/>
  <c r="H1202" i="27"/>
  <c r="N1199" i="27"/>
  <c r="H1198" i="27"/>
  <c r="N1195" i="27"/>
  <c r="H1194" i="27"/>
  <c r="N1191" i="27"/>
  <c r="H1190" i="27"/>
  <c r="N1187" i="27"/>
  <c r="H1186" i="27"/>
  <c r="N1183" i="27"/>
  <c r="H1182" i="27"/>
  <c r="N1179" i="27"/>
  <c r="H1178" i="27"/>
  <c r="N1175" i="27"/>
  <c r="H1174" i="27"/>
  <c r="N1078" i="27"/>
  <c r="H664" i="27"/>
  <c r="F639" i="27"/>
  <c r="I639" i="27" s="1"/>
  <c r="F637" i="27"/>
  <c r="I637" i="27" s="1"/>
  <c r="H636" i="27"/>
  <c r="F631" i="27"/>
  <c r="F629" i="27"/>
  <c r="H619" i="27"/>
  <c r="F617" i="27"/>
  <c r="F615" i="27"/>
  <c r="H613" i="27"/>
  <c r="H603" i="27"/>
  <c r="F601" i="27"/>
  <c r="F599" i="27"/>
  <c r="H597" i="27"/>
  <c r="H587" i="27"/>
  <c r="F585" i="27"/>
  <c r="F583" i="27"/>
  <c r="H581" i="27"/>
  <c r="H569" i="27"/>
  <c r="M567" i="27"/>
  <c r="L559" i="27"/>
  <c r="O559" i="27" s="1"/>
  <c r="N171" i="27"/>
  <c r="N166" i="27"/>
  <c r="N1757" i="27"/>
  <c r="S1757" i="27" s="1"/>
  <c r="N1680" i="27"/>
  <c r="L1678" i="27"/>
  <c r="O1678" i="27" s="1"/>
  <c r="L1668" i="27"/>
  <c r="O1668" i="27" s="1"/>
  <c r="L1659" i="27"/>
  <c r="O1659" i="27" s="1"/>
  <c r="L1650" i="27"/>
  <c r="O1650" i="27" s="1"/>
  <c r="N1646" i="27"/>
  <c r="N1633" i="27"/>
  <c r="N1628" i="27"/>
  <c r="N1622" i="27"/>
  <c r="L1581" i="27"/>
  <c r="O1581" i="27" s="1"/>
  <c r="N1572" i="27"/>
  <c r="L1572" i="27"/>
  <c r="O1572" i="27" s="1"/>
  <c r="N1567" i="27"/>
  <c r="L1551" i="27"/>
  <c r="L1498" i="27"/>
  <c r="N1498" i="27"/>
  <c r="K1488" i="27"/>
  <c r="L1488" i="27"/>
  <c r="E1477" i="27"/>
  <c r="H1477" i="27"/>
  <c r="K1470" i="27"/>
  <c r="O1470" i="27" s="1"/>
  <c r="N1470" i="27"/>
  <c r="K1457" i="27"/>
  <c r="O1457" i="27" s="1"/>
  <c r="L1457" i="27"/>
  <c r="F1396" i="27"/>
  <c r="H1396" i="27"/>
  <c r="L1388" i="27"/>
  <c r="N1388" i="27"/>
  <c r="F1380" i="27"/>
  <c r="H1380" i="27"/>
  <c r="F1364" i="27"/>
  <c r="H1364" i="27"/>
  <c r="F1359" i="27"/>
  <c r="H1359" i="27"/>
  <c r="F1348" i="27"/>
  <c r="H1348" i="27"/>
  <c r="F1343" i="27"/>
  <c r="H1343" i="27"/>
  <c r="L1340" i="27"/>
  <c r="N1340" i="27"/>
  <c r="F1332" i="27"/>
  <c r="H1332" i="27"/>
  <c r="F1327" i="27"/>
  <c r="H1327" i="27"/>
  <c r="L1324" i="27"/>
  <c r="N1324" i="27"/>
  <c r="F1316" i="27"/>
  <c r="H1316" i="27"/>
  <c r="F1311" i="27"/>
  <c r="H1311" i="27"/>
  <c r="L1308" i="27"/>
  <c r="N1308" i="27"/>
  <c r="F1300" i="27"/>
  <c r="H1300" i="27"/>
  <c r="F1295" i="27"/>
  <c r="H1295" i="27"/>
  <c r="L1292" i="27"/>
  <c r="N1292" i="27"/>
  <c r="F1284" i="27"/>
  <c r="H1284" i="27"/>
  <c r="L1110" i="27"/>
  <c r="N1110" i="27"/>
  <c r="N1019" i="27"/>
  <c r="L1019" i="27"/>
  <c r="M903" i="27"/>
  <c r="L903" i="27"/>
  <c r="M899" i="27"/>
  <c r="L899" i="27"/>
  <c r="M897" i="27"/>
  <c r="N897" i="27"/>
  <c r="M893" i="27"/>
  <c r="N893" i="27"/>
  <c r="E860" i="27"/>
  <c r="H860" i="27"/>
  <c r="E858" i="27"/>
  <c r="G858" i="27"/>
  <c r="E811" i="27"/>
  <c r="G811" i="27"/>
  <c r="F809" i="27"/>
  <c r="H809" i="27"/>
  <c r="E800" i="27"/>
  <c r="G800" i="27"/>
  <c r="F793" i="27"/>
  <c r="H793" i="27"/>
  <c r="F783" i="27"/>
  <c r="H783" i="27"/>
  <c r="F779" i="27"/>
  <c r="H779" i="27"/>
  <c r="E772" i="27"/>
  <c r="G772" i="27"/>
  <c r="F770" i="27"/>
  <c r="H770" i="27"/>
  <c r="E768" i="27"/>
  <c r="G768" i="27"/>
  <c r="F766" i="27"/>
  <c r="H766" i="27"/>
  <c r="E760" i="27"/>
  <c r="F760" i="27"/>
  <c r="E748" i="27"/>
  <c r="F748" i="27"/>
  <c r="E742" i="27"/>
  <c r="I742" i="27" s="1"/>
  <c r="F742" i="27"/>
  <c r="E740" i="27"/>
  <c r="G740" i="27"/>
  <c r="E738" i="27"/>
  <c r="H738" i="27"/>
  <c r="E734" i="27"/>
  <c r="F734" i="27"/>
  <c r="E732" i="27"/>
  <c r="G732" i="27"/>
  <c r="E730" i="27"/>
  <c r="H730" i="27"/>
  <c r="E726" i="27"/>
  <c r="F726" i="27"/>
  <c r="E724" i="27"/>
  <c r="G724" i="27"/>
  <c r="E722" i="27"/>
  <c r="H722" i="27"/>
  <c r="E718" i="27"/>
  <c r="F718" i="27"/>
  <c r="E716" i="27"/>
  <c r="G716" i="27"/>
  <c r="E714" i="27"/>
  <c r="H714" i="27"/>
  <c r="E710" i="27"/>
  <c r="F710" i="27"/>
  <c r="E708" i="27"/>
  <c r="G708" i="27"/>
  <c r="E706" i="27"/>
  <c r="H706" i="27"/>
  <c r="E702" i="27"/>
  <c r="F702" i="27"/>
  <c r="E700" i="27"/>
  <c r="G700" i="27"/>
  <c r="E688" i="27"/>
  <c r="F688" i="27"/>
  <c r="E680" i="27"/>
  <c r="G680" i="27"/>
  <c r="F678" i="27"/>
  <c r="H678" i="27"/>
  <c r="E672" i="27"/>
  <c r="G672" i="27"/>
  <c r="F670" i="27"/>
  <c r="H670" i="27"/>
  <c r="E668" i="27"/>
  <c r="G668" i="27"/>
  <c r="F666" i="27"/>
  <c r="H666" i="27"/>
  <c r="E648" i="27"/>
  <c r="F648" i="27"/>
  <c r="G625" i="27"/>
  <c r="F625" i="27"/>
  <c r="G611" i="27"/>
  <c r="H611" i="27"/>
  <c r="G607" i="27"/>
  <c r="F607" i="27"/>
  <c r="G605" i="27"/>
  <c r="H605" i="27"/>
  <c r="G593" i="27"/>
  <c r="F593" i="27"/>
  <c r="G579" i="27"/>
  <c r="H579" i="27"/>
  <c r="L520" i="27"/>
  <c r="N520" i="27"/>
  <c r="F447" i="27"/>
  <c r="H447" i="27"/>
  <c r="L330" i="27"/>
  <c r="N330" i="27"/>
  <c r="F288" i="27"/>
  <c r="H288" i="27"/>
  <c r="F135" i="27"/>
  <c r="H135" i="27"/>
  <c r="K72" i="27"/>
  <c r="N72" i="27"/>
  <c r="N1736" i="27"/>
  <c r="N1661" i="27"/>
  <c r="N1579" i="27"/>
  <c r="L1576" i="27"/>
  <c r="O1576" i="27" s="1"/>
  <c r="L1573" i="27"/>
  <c r="O1573" i="27" s="1"/>
  <c r="L1552" i="27"/>
  <c r="N1547" i="27"/>
  <c r="S1547" i="27" s="1"/>
  <c r="K1527" i="27"/>
  <c r="O1527" i="27" s="1"/>
  <c r="S1527" i="27" s="1"/>
  <c r="M1527" i="27"/>
  <c r="K1524" i="27"/>
  <c r="M1524" i="27"/>
  <c r="L1521" i="27"/>
  <c r="N1521" i="27"/>
  <c r="E1506" i="27"/>
  <c r="H1506" i="27"/>
  <c r="E1500" i="27"/>
  <c r="H1500" i="27"/>
  <c r="K1491" i="27"/>
  <c r="L1491" i="27"/>
  <c r="K1478" i="27"/>
  <c r="O1478" i="27" s="1"/>
  <c r="L1478" i="27"/>
  <c r="E1472" i="27"/>
  <c r="H1472" i="27"/>
  <c r="L1466" i="27"/>
  <c r="N1466" i="27"/>
  <c r="K1454" i="27"/>
  <c r="O1454" i="27" s="1"/>
  <c r="N1454" i="27"/>
  <c r="K1450" i="27"/>
  <c r="L1450" i="27"/>
  <c r="E1449" i="27"/>
  <c r="H1449" i="27"/>
  <c r="E1448" i="27"/>
  <c r="H1448" i="27"/>
  <c r="F1407" i="27"/>
  <c r="H1407" i="27"/>
  <c r="L1404" i="27"/>
  <c r="N1404" i="27"/>
  <c r="F1391" i="27"/>
  <c r="H1391" i="27"/>
  <c r="F1375" i="27"/>
  <c r="H1375" i="27"/>
  <c r="L1372" i="27"/>
  <c r="N1372" i="27"/>
  <c r="L1356" i="27"/>
  <c r="N1356" i="27"/>
  <c r="H2518" i="27"/>
  <c r="H2497" i="27"/>
  <c r="N2412" i="27"/>
  <c r="L2383" i="27"/>
  <c r="O2383" i="27" s="1"/>
  <c r="H2383" i="27"/>
  <c r="H2372" i="27"/>
  <c r="H2270" i="27"/>
  <c r="N2256" i="27"/>
  <c r="N2251" i="27"/>
  <c r="S2251" i="27" s="1"/>
  <c r="N2244" i="27"/>
  <c r="H2234" i="27"/>
  <c r="M2200" i="27"/>
  <c r="N2140" i="27"/>
  <c r="H2106" i="27"/>
  <c r="H2095" i="27"/>
  <c r="H2092" i="27"/>
  <c r="G2090" i="27"/>
  <c r="H2023" i="27"/>
  <c r="G1815" i="27"/>
  <c r="H1814" i="27"/>
  <c r="N1767" i="27"/>
  <c r="L1757" i="27"/>
  <c r="N1735" i="27"/>
  <c r="N1734" i="27"/>
  <c r="N1721" i="27"/>
  <c r="S1721" i="27" s="1"/>
  <c r="N1717" i="27"/>
  <c r="N1713" i="27"/>
  <c r="L1705" i="27"/>
  <c r="O1705" i="27" s="1"/>
  <c r="N1701" i="27"/>
  <c r="S1701" i="27" s="1"/>
  <c r="N1700" i="27"/>
  <c r="M1698" i="27"/>
  <c r="H1698" i="27"/>
  <c r="L1697" i="27"/>
  <c r="O1697" i="27" s="1"/>
  <c r="H1697" i="27"/>
  <c r="L1696" i="27"/>
  <c r="O1696" i="27" s="1"/>
  <c r="M1695" i="27"/>
  <c r="N1694" i="27"/>
  <c r="L1687" i="27"/>
  <c r="N1686" i="27"/>
  <c r="N1685" i="27"/>
  <c r="S1685" i="27" s="1"/>
  <c r="L1680" i="27"/>
  <c r="O1680" i="27" s="1"/>
  <c r="M1678" i="27"/>
  <c r="N1677" i="27"/>
  <c r="L1672" i="27"/>
  <c r="O1672" i="27" s="1"/>
  <c r="N1671" i="27"/>
  <c r="M1669" i="27"/>
  <c r="M1668" i="27"/>
  <c r="M1667" i="27"/>
  <c r="H1667" i="27"/>
  <c r="L1666" i="27"/>
  <c r="O1666" i="27" s="1"/>
  <c r="H1666" i="27"/>
  <c r="M1659" i="27"/>
  <c r="N1658" i="27"/>
  <c r="N1657" i="27"/>
  <c r="L1655" i="27"/>
  <c r="L1653" i="27"/>
  <c r="O1653" i="27" s="1"/>
  <c r="M1650" i="27"/>
  <c r="L1649" i="27"/>
  <c r="H1649" i="27"/>
  <c r="L1648" i="27"/>
  <c r="O1648" i="27" s="1"/>
  <c r="N1647" i="27"/>
  <c r="H1647" i="27"/>
  <c r="N1641" i="27"/>
  <c r="L1633" i="27"/>
  <c r="O1633" i="27" s="1"/>
  <c r="L1631" i="27"/>
  <c r="O1631" i="27" s="1"/>
  <c r="L1629" i="27"/>
  <c r="H1629" i="27"/>
  <c r="H1627" i="27"/>
  <c r="M1623" i="27"/>
  <c r="H1623" i="27"/>
  <c r="L1622" i="27"/>
  <c r="O1622" i="27" s="1"/>
  <c r="M1619" i="27"/>
  <c r="H1619" i="27"/>
  <c r="N1617" i="27"/>
  <c r="N1613" i="27"/>
  <c r="N1594" i="27"/>
  <c r="N1590" i="27"/>
  <c r="M1586" i="27"/>
  <c r="H1586" i="27"/>
  <c r="H1585" i="27"/>
  <c r="N1583" i="27"/>
  <c r="M1581" i="27"/>
  <c r="N1580" i="27"/>
  <c r="H1580" i="27"/>
  <c r="L1579" i="27"/>
  <c r="O1579" i="27" s="1"/>
  <c r="M1578" i="27"/>
  <c r="M1577" i="27"/>
  <c r="M1576" i="27"/>
  <c r="N1575" i="27"/>
  <c r="M1573" i="27"/>
  <c r="M1572" i="27"/>
  <c r="M1571" i="27"/>
  <c r="H1571" i="27"/>
  <c r="L1570" i="27"/>
  <c r="N1569" i="27"/>
  <c r="S1569" i="27" s="1"/>
  <c r="L1567" i="27"/>
  <c r="O1567" i="27" s="1"/>
  <c r="L1565" i="27"/>
  <c r="O1565" i="27" s="1"/>
  <c r="N1564" i="27"/>
  <c r="S1564" i="27" s="1"/>
  <c r="M1552" i="27"/>
  <c r="S1551" i="27"/>
  <c r="M1551" i="27"/>
  <c r="M1550" i="27"/>
  <c r="N1549" i="27"/>
  <c r="L1547" i="27"/>
  <c r="H1545" i="27"/>
  <c r="L1544" i="27"/>
  <c r="O1544" i="27" s="1"/>
  <c r="N1543" i="27"/>
  <c r="S1543" i="27" s="1"/>
  <c r="N1534" i="27"/>
  <c r="H1534" i="27"/>
  <c r="L1533" i="27"/>
  <c r="O1533" i="27" s="1"/>
  <c r="L1530" i="27"/>
  <c r="O1530" i="27" s="1"/>
  <c r="M1528" i="27"/>
  <c r="L1527" i="27"/>
  <c r="L1526" i="27"/>
  <c r="N1526" i="27"/>
  <c r="H1525" i="27"/>
  <c r="L1524" i="27"/>
  <c r="E1524" i="27"/>
  <c r="H1524" i="27"/>
  <c r="N1523" i="27"/>
  <c r="E1523" i="27"/>
  <c r="H1523" i="27"/>
  <c r="K1512" i="27"/>
  <c r="L1512" i="27"/>
  <c r="K1510" i="27"/>
  <c r="O1510" i="27" s="1"/>
  <c r="M1510" i="27"/>
  <c r="L1508" i="27"/>
  <c r="N1508" i="27"/>
  <c r="H1507" i="27"/>
  <c r="E1503" i="27"/>
  <c r="H1503" i="27"/>
  <c r="K1499" i="27"/>
  <c r="L1499" i="27"/>
  <c r="K1497" i="27"/>
  <c r="N1497" i="27"/>
  <c r="N1491" i="27"/>
  <c r="E1489" i="27"/>
  <c r="I1489" i="27" s="1"/>
  <c r="H1489" i="27"/>
  <c r="N1488" i="27"/>
  <c r="K1487" i="27"/>
  <c r="O1487" i="27" s="1"/>
  <c r="N1487" i="27"/>
  <c r="N1483" i="27"/>
  <c r="K1482" i="27"/>
  <c r="N1482" i="27"/>
  <c r="N1478" i="27"/>
  <c r="L1477" i="27"/>
  <c r="N1477" i="27"/>
  <c r="K1476" i="27"/>
  <c r="L1476" i="27"/>
  <c r="K1471" i="27"/>
  <c r="L1471" i="27"/>
  <c r="K1467" i="27"/>
  <c r="L1467" i="27"/>
  <c r="E1463" i="27"/>
  <c r="H1463" i="27"/>
  <c r="N1457" i="27"/>
  <c r="K1455" i="27"/>
  <c r="L1455" i="27"/>
  <c r="K1452" i="27"/>
  <c r="O1452" i="27" s="1"/>
  <c r="M1452" i="27"/>
  <c r="E1451" i="27"/>
  <c r="H1451" i="27"/>
  <c r="N1450" i="27"/>
  <c r="K1449" i="27"/>
  <c r="O1449" i="27" s="1"/>
  <c r="M1449" i="27"/>
  <c r="K1448" i="27"/>
  <c r="L1448" i="27"/>
  <c r="K1439" i="27"/>
  <c r="L1439" i="27"/>
  <c r="K1438" i="27"/>
  <c r="L1438" i="27"/>
  <c r="N1438" i="27"/>
  <c r="K1437" i="27"/>
  <c r="L1437" i="27"/>
  <c r="N1437" i="27"/>
  <c r="K1410" i="27"/>
  <c r="O1410" i="27" s="1"/>
  <c r="M1410" i="27"/>
  <c r="N1408" i="27"/>
  <c r="F1408" i="27"/>
  <c r="H1408" i="27"/>
  <c r="L1405" i="27"/>
  <c r="N1405" i="27"/>
  <c r="F1395" i="27"/>
  <c r="H1395" i="27"/>
  <c r="N1392" i="27"/>
  <c r="F1392" i="27"/>
  <c r="H1392" i="27"/>
  <c r="L1389" i="27"/>
  <c r="N1389" i="27"/>
  <c r="F1379" i="27"/>
  <c r="H1379" i="27"/>
  <c r="N1376" i="27"/>
  <c r="F1376" i="27"/>
  <c r="H1376" i="27"/>
  <c r="L1373" i="27"/>
  <c r="N1373" i="27"/>
  <c r="F1363" i="27"/>
  <c r="H1363" i="27"/>
  <c r="N1360" i="27"/>
  <c r="F1360" i="27"/>
  <c r="H1360" i="27"/>
  <c r="L1357" i="27"/>
  <c r="N1357" i="27"/>
  <c r="F1347" i="27"/>
  <c r="H1347" i="27"/>
  <c r="N1344" i="27"/>
  <c r="F1344" i="27"/>
  <c r="H1344" i="27"/>
  <c r="L1341" i="27"/>
  <c r="N1341" i="27"/>
  <c r="F1331" i="27"/>
  <c r="H1331" i="27"/>
  <c r="N1328" i="27"/>
  <c r="F1328" i="27"/>
  <c r="H1328" i="27"/>
  <c r="L1325" i="27"/>
  <c r="N1325" i="27"/>
  <c r="F1315" i="27"/>
  <c r="H1315" i="27"/>
  <c r="N1312" i="27"/>
  <c r="F1312" i="27"/>
  <c r="H1312" i="27"/>
  <c r="L1309" i="27"/>
  <c r="N1309" i="27"/>
  <c r="F1299" i="27"/>
  <c r="H1299" i="27"/>
  <c r="N1296" i="27"/>
  <c r="F1296" i="27"/>
  <c r="H1296" i="27"/>
  <c r="L1293" i="27"/>
  <c r="N1293" i="27"/>
  <c r="F1164" i="27"/>
  <c r="H1164" i="27"/>
  <c r="L1046" i="27"/>
  <c r="N1046" i="27"/>
  <c r="N979" i="27"/>
  <c r="L979" i="27"/>
  <c r="E903" i="27"/>
  <c r="G903" i="27"/>
  <c r="E899" i="27"/>
  <c r="G899" i="27"/>
  <c r="M895" i="27"/>
  <c r="K895" i="27"/>
  <c r="O895" i="27" s="1"/>
  <c r="N895" i="27"/>
  <c r="E895" i="27"/>
  <c r="F895" i="27"/>
  <c r="H895" i="27"/>
  <c r="L866" i="27"/>
  <c r="N866" i="27"/>
  <c r="F865" i="27"/>
  <c r="H865" i="27"/>
  <c r="M858" i="27"/>
  <c r="L858" i="27"/>
  <c r="E824" i="27"/>
  <c r="F824" i="27"/>
  <c r="H821" i="27"/>
  <c r="F811" i="27"/>
  <c r="K803" i="27"/>
  <c r="M803" i="27"/>
  <c r="E802" i="27"/>
  <c r="I802" i="27" s="1"/>
  <c r="G802" i="27"/>
  <c r="L800" i="27"/>
  <c r="K800" i="27"/>
  <c r="O800" i="27" s="1"/>
  <c r="N800" i="27"/>
  <c r="F800" i="27"/>
  <c r="E794" i="27"/>
  <c r="G794" i="27"/>
  <c r="H774" i="27"/>
  <c r="F772" i="27"/>
  <c r="F768" i="27"/>
  <c r="E764" i="27"/>
  <c r="F764" i="27"/>
  <c r="H760" i="27"/>
  <c r="E756" i="27"/>
  <c r="G756" i="27"/>
  <c r="F754" i="27"/>
  <c r="H754" i="27"/>
  <c r="E752" i="27"/>
  <c r="I752" i="27" s="1"/>
  <c r="G752" i="27"/>
  <c r="F750" i="27"/>
  <c r="H750" i="27"/>
  <c r="H748" i="27"/>
  <c r="E744" i="27"/>
  <c r="F744" i="27"/>
  <c r="H742" i="27"/>
  <c r="F740" i="27"/>
  <c r="E736" i="27"/>
  <c r="F736" i="27"/>
  <c r="H734" i="27"/>
  <c r="F732" i="27"/>
  <c r="E728" i="27"/>
  <c r="F728" i="27"/>
  <c r="H726" i="27"/>
  <c r="F724" i="27"/>
  <c r="E720" i="27"/>
  <c r="F720" i="27"/>
  <c r="H718" i="27"/>
  <c r="F716" i="27"/>
  <c r="E712" i="27"/>
  <c r="F712" i="27"/>
  <c r="H710" i="27"/>
  <c r="F708" i="27"/>
  <c r="E704" i="27"/>
  <c r="F704" i="27"/>
  <c r="H702" i="27"/>
  <c r="F700" i="27"/>
  <c r="E698" i="27"/>
  <c r="F698" i="27"/>
  <c r="H698" i="27"/>
  <c r="E696" i="27"/>
  <c r="I696" i="27" s="1"/>
  <c r="G696" i="27"/>
  <c r="F694" i="27"/>
  <c r="H694" i="27"/>
  <c r="E692" i="27"/>
  <c r="G692" i="27"/>
  <c r="F690" i="27"/>
  <c r="H690" i="27"/>
  <c r="H688" i="27"/>
  <c r="E684" i="27"/>
  <c r="F684" i="27"/>
  <c r="H682" i="27"/>
  <c r="F680" i="27"/>
  <c r="H674" i="27"/>
  <c r="F672" i="27"/>
  <c r="F668" i="27"/>
  <c r="H660" i="27"/>
  <c r="E656" i="27"/>
  <c r="G656" i="27"/>
  <c r="F654" i="27"/>
  <c r="H654" i="27"/>
  <c r="E652" i="27"/>
  <c r="G652" i="27"/>
  <c r="F650" i="27"/>
  <c r="H650" i="27"/>
  <c r="H648" i="27"/>
  <c r="E644" i="27"/>
  <c r="F644" i="27"/>
  <c r="H642" i="27"/>
  <c r="H638" i="27"/>
  <c r="H634" i="27"/>
  <c r="H630" i="27"/>
  <c r="G627" i="27"/>
  <c r="H627" i="27"/>
  <c r="H625" i="27"/>
  <c r="G623" i="27"/>
  <c r="F623" i="27"/>
  <c r="G621" i="27"/>
  <c r="H621" i="27"/>
  <c r="G609" i="27"/>
  <c r="F609" i="27"/>
  <c r="H607" i="27"/>
  <c r="G595" i="27"/>
  <c r="H595" i="27"/>
  <c r="H593" i="27"/>
  <c r="G591" i="27"/>
  <c r="F591" i="27"/>
  <c r="G589" i="27"/>
  <c r="H589" i="27"/>
  <c r="K575" i="27"/>
  <c r="L575" i="27"/>
  <c r="N575" i="27"/>
  <c r="K574" i="27"/>
  <c r="L574" i="27"/>
  <c r="N574" i="27"/>
  <c r="F573" i="27"/>
  <c r="H573" i="27"/>
  <c r="L488" i="27"/>
  <c r="N488" i="27"/>
  <c r="N434" i="27"/>
  <c r="F383" i="27"/>
  <c r="H383" i="27"/>
  <c r="N378" i="27"/>
  <c r="L306" i="27"/>
  <c r="N306" i="27"/>
  <c r="F264" i="27"/>
  <c r="H264" i="27"/>
  <c r="E81" i="27"/>
  <c r="H81" i="27"/>
  <c r="N1961" i="27"/>
  <c r="H1947" i="27"/>
  <c r="N1905" i="27"/>
  <c r="F1768" i="27"/>
  <c r="N1765" i="27"/>
  <c r="L1760" i="27"/>
  <c r="N1759" i="27"/>
  <c r="N1758" i="27"/>
  <c r="M1757" i="27"/>
  <c r="L1755" i="27"/>
  <c r="O1755" i="27" s="1"/>
  <c r="N1754" i="27"/>
  <c r="M1747" i="27"/>
  <c r="H1747" i="27"/>
  <c r="L1745" i="27"/>
  <c r="O1745" i="27" s="1"/>
  <c r="S1745" i="27" s="1"/>
  <c r="N1744" i="27"/>
  <c r="L1741" i="27"/>
  <c r="O1741" i="27" s="1"/>
  <c r="N1740" i="27"/>
  <c r="L1737" i="27"/>
  <c r="O1737" i="27" s="1"/>
  <c r="S1737" i="27" s="1"/>
  <c r="M1733" i="27"/>
  <c r="H1733" i="27"/>
  <c r="L1732" i="27"/>
  <c r="O1732" i="27" s="1"/>
  <c r="H1732" i="27"/>
  <c r="L1721" i="27"/>
  <c r="L1719" i="27"/>
  <c r="O1719" i="27" s="1"/>
  <c r="L1717" i="27"/>
  <c r="O1717" i="27" s="1"/>
  <c r="L1715" i="27"/>
  <c r="L1713" i="27"/>
  <c r="O1713" i="27" s="1"/>
  <c r="L1711" i="27"/>
  <c r="O1711" i="27" s="1"/>
  <c r="N1710" i="27"/>
  <c r="L1708" i="27"/>
  <c r="O1708" i="27" s="1"/>
  <c r="M1706" i="27"/>
  <c r="M1705" i="27"/>
  <c r="N1703" i="27"/>
  <c r="L1701" i="27"/>
  <c r="H1701" i="27"/>
  <c r="N1699" i="27"/>
  <c r="M1693" i="27"/>
  <c r="N1692" i="27"/>
  <c r="L1688" i="27"/>
  <c r="M1687" i="27"/>
  <c r="H1687" i="27"/>
  <c r="L1686" i="27"/>
  <c r="O1686" i="27" s="1"/>
  <c r="H1686" i="27"/>
  <c r="M1684" i="27"/>
  <c r="N1683" i="27"/>
  <c r="M1680" i="27"/>
  <c r="N1679" i="27"/>
  <c r="M1676" i="27"/>
  <c r="N1675" i="27"/>
  <c r="L1673" i="27"/>
  <c r="O1673" i="27" s="1"/>
  <c r="L1671" i="27"/>
  <c r="O1671" i="27" s="1"/>
  <c r="N1670" i="27"/>
  <c r="N1665" i="27"/>
  <c r="S1665" i="27" s="1"/>
  <c r="K1661" i="27"/>
  <c r="O1661" i="27" s="1"/>
  <c r="M1661" i="27"/>
  <c r="K1656" i="27"/>
  <c r="N1656" i="27"/>
  <c r="K1652" i="27"/>
  <c r="L1652" i="27"/>
  <c r="K1646" i="27"/>
  <c r="O1646" i="27" s="1"/>
  <c r="M1646" i="27"/>
  <c r="K1645" i="27"/>
  <c r="L1645" i="27"/>
  <c r="K1644" i="27"/>
  <c r="L1644" i="27"/>
  <c r="K1642" i="27"/>
  <c r="M1642" i="27"/>
  <c r="E1641" i="27"/>
  <c r="H1641" i="27"/>
  <c r="H1638" i="27"/>
  <c r="E1637" i="27"/>
  <c r="H1637" i="27"/>
  <c r="N1636" i="27"/>
  <c r="N1632" i="27"/>
  <c r="K1626" i="27"/>
  <c r="O1626" i="27" s="1"/>
  <c r="S1626" i="27" s="1"/>
  <c r="M1626" i="27"/>
  <c r="K1625" i="27"/>
  <c r="L1625" i="27"/>
  <c r="H2603" i="27"/>
  <c r="N2597" i="27"/>
  <c r="H2575" i="27"/>
  <c r="H2536" i="27"/>
  <c r="G2369" i="27"/>
  <c r="F2368" i="27"/>
  <c r="L2367" i="27"/>
  <c r="O2367" i="27" s="1"/>
  <c r="N2366" i="27"/>
  <c r="N2365" i="27"/>
  <c r="S2365" i="27" s="1"/>
  <c r="N2362" i="27"/>
  <c r="K1660" i="27"/>
  <c r="N1660" i="27"/>
  <c r="K1657" i="27"/>
  <c r="O1657" i="27" s="1"/>
  <c r="M1657" i="27"/>
  <c r="K1654" i="27"/>
  <c r="L1654" i="27"/>
  <c r="K1651" i="27"/>
  <c r="N1651" i="27"/>
  <c r="E1646" i="27"/>
  <c r="H1646" i="27"/>
  <c r="E1645" i="27"/>
  <c r="H1645" i="27"/>
  <c r="K1643" i="27"/>
  <c r="N1643" i="27"/>
  <c r="K1641" i="27"/>
  <c r="O1641" i="27" s="1"/>
  <c r="M1641" i="27"/>
  <c r="K1640" i="27"/>
  <c r="L1640" i="27"/>
  <c r="K1637" i="27"/>
  <c r="O1637" i="27" s="1"/>
  <c r="M1637" i="27"/>
  <c r="E1626" i="27"/>
  <c r="H1626" i="27"/>
  <c r="K1434" i="27"/>
  <c r="M1434" i="27"/>
  <c r="K1432" i="27"/>
  <c r="O1432" i="27" s="1"/>
  <c r="M1432" i="27"/>
  <c r="K1417" i="27"/>
  <c r="M1417" i="27"/>
  <c r="K1415" i="27"/>
  <c r="O1415" i="27" s="1"/>
  <c r="M1415" i="27"/>
  <c r="K1414" i="27"/>
  <c r="L1414" i="27"/>
  <c r="N1414" i="27"/>
  <c r="K1413" i="27"/>
  <c r="L1413" i="27"/>
  <c r="N1413" i="27"/>
  <c r="L1617" i="27"/>
  <c r="O1617" i="27" s="1"/>
  <c r="L1615" i="27"/>
  <c r="O1615" i="27" s="1"/>
  <c r="L1613" i="27"/>
  <c r="O1613" i="27" s="1"/>
  <c r="M1610" i="27"/>
  <c r="H1610" i="27"/>
  <c r="N1608" i="27"/>
  <c r="N1589" i="27"/>
  <c r="N1584" i="27"/>
  <c r="H1584" i="27"/>
  <c r="L1583" i="27"/>
  <c r="O1583" i="27" s="1"/>
  <c r="S1583" i="27" s="1"/>
  <c r="N1582" i="27"/>
  <c r="L1569" i="27"/>
  <c r="M1567" i="27"/>
  <c r="N1566" i="27"/>
  <c r="L1564" i="27"/>
  <c r="H1563" i="27"/>
  <c r="L1562" i="27"/>
  <c r="O1562" i="27" s="1"/>
  <c r="N1561" i="27"/>
  <c r="L1554" i="27"/>
  <c r="O1554" i="27" s="1"/>
  <c r="M1548" i="27"/>
  <c r="M1547" i="27"/>
  <c r="N1546" i="27"/>
  <c r="M1544" i="27"/>
  <c r="H1544" i="27"/>
  <c r="L1543" i="27"/>
  <c r="M1536" i="27"/>
  <c r="H1535" i="27"/>
  <c r="M1533" i="27"/>
  <c r="H1532" i="27"/>
  <c r="M1530" i="27"/>
  <c r="N1529" i="27"/>
  <c r="H1522" i="27"/>
  <c r="M1520" i="27"/>
  <c r="N1519" i="27"/>
  <c r="N1504" i="27"/>
  <c r="H1502" i="27"/>
  <c r="L1501" i="27"/>
  <c r="O1501" i="27" s="1"/>
  <c r="M1499" i="27"/>
  <c r="H1499" i="27"/>
  <c r="H1498" i="27"/>
  <c r="L1497" i="27"/>
  <c r="M1495" i="27"/>
  <c r="H1495" i="27"/>
  <c r="H1494" i="27"/>
  <c r="M1491" i="27"/>
  <c r="N1490" i="27"/>
  <c r="M1488" i="27"/>
  <c r="H1488" i="27"/>
  <c r="L1487" i="27"/>
  <c r="M1485" i="27"/>
  <c r="H1485" i="27"/>
  <c r="L1484" i="27"/>
  <c r="L1482" i="27"/>
  <c r="L1479" i="27"/>
  <c r="O1479" i="27" s="1"/>
  <c r="M1476" i="27"/>
  <c r="M1475" i="27"/>
  <c r="H1475" i="27"/>
  <c r="H1474" i="27"/>
  <c r="L1473" i="27"/>
  <c r="M1471" i="27"/>
  <c r="H1471" i="27"/>
  <c r="L1470" i="27"/>
  <c r="L1464" i="27"/>
  <c r="H1462" i="27"/>
  <c r="L1460" i="27"/>
  <c r="O1460" i="27" s="1"/>
  <c r="M1458" i="27"/>
  <c r="M1457" i="27"/>
  <c r="L1454" i="27"/>
  <c r="N1453" i="27"/>
  <c r="N1447" i="27"/>
  <c r="S1447" i="27" s="1"/>
  <c r="M1441" i="27"/>
  <c r="H1441" i="27"/>
  <c r="K1440" i="27"/>
  <c r="O1440" i="27" s="1"/>
  <c r="S1440" i="27" s="1"/>
  <c r="L1440" i="27"/>
  <c r="K1433" i="27"/>
  <c r="M1433" i="27"/>
  <c r="K1431" i="27"/>
  <c r="O1431" i="27" s="1"/>
  <c r="M1431" i="27"/>
  <c r="K1430" i="27"/>
  <c r="L1430" i="27"/>
  <c r="N1430" i="27"/>
  <c r="K1429" i="27"/>
  <c r="O1429" i="27" s="1"/>
  <c r="L1429" i="27"/>
  <c r="N1429" i="27"/>
  <c r="K1418" i="27"/>
  <c r="M1418" i="27"/>
  <c r="K1416" i="27"/>
  <c r="M1416" i="27"/>
  <c r="H1404" i="27"/>
  <c r="H1403" i="27"/>
  <c r="H1400" i="27"/>
  <c r="H1399" i="27"/>
  <c r="H1388" i="27"/>
  <c r="H1387" i="27"/>
  <c r="H1384" i="27"/>
  <c r="H1383" i="27"/>
  <c r="H1372" i="27"/>
  <c r="H1371" i="27"/>
  <c r="H1368" i="27"/>
  <c r="H1367" i="27"/>
  <c r="H1356" i="27"/>
  <c r="H1355" i="27"/>
  <c r="H1352" i="27"/>
  <c r="H1351" i="27"/>
  <c r="H1340" i="27"/>
  <c r="H1339" i="27"/>
  <c r="H1336" i="27"/>
  <c r="H1335" i="27"/>
  <c r="H1324" i="27"/>
  <c r="H1323" i="27"/>
  <c r="H1320" i="27"/>
  <c r="H1319" i="27"/>
  <c r="H1308" i="27"/>
  <c r="H1307" i="27"/>
  <c r="H1304" i="27"/>
  <c r="H1303" i="27"/>
  <c r="H1292" i="27"/>
  <c r="H1291" i="27"/>
  <c r="H1288" i="27"/>
  <c r="H1287" i="27"/>
  <c r="H1276" i="27"/>
  <c r="N1167" i="27"/>
  <c r="F1160" i="27"/>
  <c r="N1158" i="27"/>
  <c r="N1157" i="27"/>
  <c r="N1156" i="27"/>
  <c r="H1156" i="27"/>
  <c r="N1154" i="27"/>
  <c r="N1153" i="27"/>
  <c r="N1152" i="27"/>
  <c r="H1152" i="27"/>
  <c r="N1150" i="27"/>
  <c r="N1149" i="27"/>
  <c r="N1148" i="27"/>
  <c r="H1148" i="27"/>
  <c r="N1146" i="27"/>
  <c r="N1145" i="27"/>
  <c r="N1144" i="27"/>
  <c r="H1144" i="27"/>
  <c r="N1142" i="27"/>
  <c r="N1141" i="27"/>
  <c r="N1140" i="27"/>
  <c r="H1140" i="27"/>
  <c r="N1138" i="27"/>
  <c r="N1137" i="27"/>
  <c r="N1136" i="27"/>
  <c r="H1136" i="27"/>
  <c r="N1134" i="27"/>
  <c r="N1133" i="27"/>
  <c r="N1132" i="27"/>
  <c r="H1132" i="27"/>
  <c r="N1130" i="27"/>
  <c r="N1129" i="27"/>
  <c r="N1128" i="27"/>
  <c r="H1128" i="27"/>
  <c r="N1126" i="27"/>
  <c r="N1094" i="27"/>
  <c r="N1062" i="27"/>
  <c r="N1030" i="27"/>
  <c r="H1028" i="27"/>
  <c r="H1008" i="27"/>
  <c r="H984" i="27"/>
  <c r="N967" i="27"/>
  <c r="H964" i="27"/>
  <c r="N943" i="27"/>
  <c r="H940" i="27"/>
  <c r="N903" i="27"/>
  <c r="K903" i="27"/>
  <c r="H903" i="27"/>
  <c r="F903" i="27"/>
  <c r="N901" i="27"/>
  <c r="L891" i="27"/>
  <c r="G891" i="27"/>
  <c r="N889" i="27"/>
  <c r="N887" i="27"/>
  <c r="K887" i="27"/>
  <c r="O887" i="27" s="1"/>
  <c r="H887" i="27"/>
  <c r="F887" i="27"/>
  <c r="I887" i="27" s="1"/>
  <c r="N885" i="27"/>
  <c r="N870" i="27"/>
  <c r="L862" i="27"/>
  <c r="G862" i="27"/>
  <c r="F860" i="27"/>
  <c r="N858" i="27"/>
  <c r="K858" i="27"/>
  <c r="H858" i="27"/>
  <c r="F858" i="27"/>
  <c r="N856" i="27"/>
  <c r="H856" i="27"/>
  <c r="K834" i="27"/>
  <c r="H834" i="27"/>
  <c r="L832" i="27"/>
  <c r="G832" i="27"/>
  <c r="G824" i="27"/>
  <c r="K819" i="27"/>
  <c r="M819" i="27"/>
  <c r="L816" i="27"/>
  <c r="M816" i="27"/>
  <c r="E807" i="27"/>
  <c r="F807" i="27"/>
  <c r="L820" i="27"/>
  <c r="M820" i="27"/>
  <c r="E812" i="27"/>
  <c r="G812" i="27"/>
  <c r="E809" i="27"/>
  <c r="G809" i="27"/>
  <c r="F806" i="27"/>
  <c r="H806" i="27"/>
  <c r="E804" i="27"/>
  <c r="G804" i="27"/>
  <c r="F803" i="27"/>
  <c r="H803" i="27"/>
  <c r="G798" i="27"/>
  <c r="G789" i="27"/>
  <c r="H788" i="27"/>
  <c r="K775" i="27"/>
  <c r="O775" i="27" s="1"/>
  <c r="G764" i="27"/>
  <c r="H762" i="27"/>
  <c r="G760" i="27"/>
  <c r="G748" i="27"/>
  <c r="H746" i="27"/>
  <c r="G744" i="27"/>
  <c r="F738" i="27"/>
  <c r="G736" i="27"/>
  <c r="F730" i="27"/>
  <c r="G728" i="27"/>
  <c r="F722" i="27"/>
  <c r="G720" i="27"/>
  <c r="F714" i="27"/>
  <c r="G712" i="27"/>
  <c r="F706" i="27"/>
  <c r="G704" i="27"/>
  <c r="G688" i="27"/>
  <c r="H686" i="27"/>
  <c r="G684" i="27"/>
  <c r="E676" i="27"/>
  <c r="G676" i="27"/>
  <c r="E664" i="27"/>
  <c r="G664" i="27"/>
  <c r="F662" i="27"/>
  <c r="H662" i="27"/>
  <c r="E660" i="27"/>
  <c r="I660" i="27" s="1"/>
  <c r="G660" i="27"/>
  <c r="H290" i="27"/>
  <c r="H282" i="27"/>
  <c r="N275" i="27"/>
  <c r="N255" i="27"/>
  <c r="G648" i="27"/>
  <c r="H646" i="27"/>
  <c r="G644" i="27"/>
  <c r="G643" i="27"/>
  <c r="G641" i="27"/>
  <c r="G639" i="27"/>
  <c r="G637" i="27"/>
  <c r="G635" i="27"/>
  <c r="G633" i="27"/>
  <c r="G631" i="27"/>
  <c r="G629" i="27"/>
  <c r="F627" i="27"/>
  <c r="F621" i="27"/>
  <c r="F619" i="27"/>
  <c r="F613" i="27"/>
  <c r="F611" i="27"/>
  <c r="F605" i="27"/>
  <c r="F603" i="27"/>
  <c r="F597" i="27"/>
  <c r="F595" i="27"/>
  <c r="F589" i="27"/>
  <c r="F587" i="27"/>
  <c r="F581" i="27"/>
  <c r="F579" i="27"/>
  <c r="N567" i="27"/>
  <c r="L567" i="27"/>
  <c r="O567" i="27" s="1"/>
  <c r="N566" i="27"/>
  <c r="S566" i="27" s="1"/>
  <c r="L566" i="27"/>
  <c r="N528" i="27"/>
  <c r="N512" i="27"/>
  <c r="N496" i="27"/>
  <c r="N480" i="27"/>
  <c r="N458" i="27"/>
  <c r="N418" i="27"/>
  <c r="N394" i="27"/>
  <c r="N354" i="27"/>
  <c r="N207" i="27"/>
  <c r="H151" i="27"/>
  <c r="H115" i="27"/>
  <c r="N82" i="27"/>
  <c r="S82" i="27" s="1"/>
  <c r="F81" i="27"/>
  <c r="L76" i="27"/>
  <c r="O76" i="27" s="1"/>
  <c r="H75" i="27"/>
  <c r="L72" i="27"/>
  <c r="N2652" i="27"/>
  <c r="N2641" i="27"/>
  <c r="H2635" i="27"/>
  <c r="F2575" i="27"/>
  <c r="N2563" i="27"/>
  <c r="H2561" i="27"/>
  <c r="H2558" i="27"/>
  <c r="N2552" i="27"/>
  <c r="N2545" i="27"/>
  <c r="S2545" i="27" s="1"/>
  <c r="F2536" i="27"/>
  <c r="H2535" i="27"/>
  <c r="N2529" i="27"/>
  <c r="N2528" i="27"/>
  <c r="S2528" i="27" s="1"/>
  <c r="N2519" i="27"/>
  <c r="H2517" i="27"/>
  <c r="N2511" i="27"/>
  <c r="S2511" i="27" s="1"/>
  <c r="N2504" i="27"/>
  <c r="S2504" i="27" s="1"/>
  <c r="H2468" i="27"/>
  <c r="L2365" i="27"/>
  <c r="L2362" i="27"/>
  <c r="O2362" i="27" s="1"/>
  <c r="N2361" i="27"/>
  <c r="N2360" i="27"/>
  <c r="H2339" i="27"/>
  <c r="H2336" i="27"/>
  <c r="H2331" i="27"/>
  <c r="N2313" i="27"/>
  <c r="H2309" i="27"/>
  <c r="N2304" i="27"/>
  <c r="H2070" i="27"/>
  <c r="H1978" i="27"/>
  <c r="H1973" i="27"/>
  <c r="L1970" i="27"/>
  <c r="N1967" i="27"/>
  <c r="H1853" i="27"/>
  <c r="N1831" i="27"/>
  <c r="N1819" i="27"/>
  <c r="F1818" i="27"/>
  <c r="H1818" i="27"/>
  <c r="L1815" i="27"/>
  <c r="M1815" i="27"/>
  <c r="E1814" i="27"/>
  <c r="I1814" i="27" s="1"/>
  <c r="G1814" i="27"/>
  <c r="H1804" i="27"/>
  <c r="F1795" i="27"/>
  <c r="H1795" i="27"/>
  <c r="L1787" i="27"/>
  <c r="N1787" i="27"/>
  <c r="H1786" i="27"/>
  <c r="F1758" i="27"/>
  <c r="G1758" i="27"/>
  <c r="K1753" i="27"/>
  <c r="M1753" i="27"/>
  <c r="E1752" i="27"/>
  <c r="H1752" i="27"/>
  <c r="K1749" i="27"/>
  <c r="O1749" i="27" s="1"/>
  <c r="S1749" i="27" s="1"/>
  <c r="M1749" i="27"/>
  <c r="K1748" i="27"/>
  <c r="L1748" i="27"/>
  <c r="K1738" i="27"/>
  <c r="O1738" i="27" s="1"/>
  <c r="S1738" i="27" s="1"/>
  <c r="L1738" i="27"/>
  <c r="K1736" i="27"/>
  <c r="O1736" i="27" s="1"/>
  <c r="M1736" i="27"/>
  <c r="K1734" i="27"/>
  <c r="O1734" i="27" s="1"/>
  <c r="M1734" i="27"/>
  <c r="K1731" i="27"/>
  <c r="O1731" i="27" s="1"/>
  <c r="M1731" i="27"/>
  <c r="K1730" i="27"/>
  <c r="L1730" i="27"/>
  <c r="K1726" i="27"/>
  <c r="M1726" i="27"/>
  <c r="K1723" i="27"/>
  <c r="O1723" i="27" s="1"/>
  <c r="M1723" i="27"/>
  <c r="K1722" i="27"/>
  <c r="L1722" i="27"/>
  <c r="K1720" i="27"/>
  <c r="O1720" i="27" s="1"/>
  <c r="M1720" i="27"/>
  <c r="K1718" i="27"/>
  <c r="O1718" i="27" s="1"/>
  <c r="M1718" i="27"/>
  <c r="K1716" i="27"/>
  <c r="O1716" i="27" s="1"/>
  <c r="M1716" i="27"/>
  <c r="K1714" i="27"/>
  <c r="O1714" i="27" s="1"/>
  <c r="M1714" i="27"/>
  <c r="K1709" i="27"/>
  <c r="O1709" i="27" s="1"/>
  <c r="M1709" i="27"/>
  <c r="K1704" i="27"/>
  <c r="L1704" i="27"/>
  <c r="E1703" i="27"/>
  <c r="H1703" i="27"/>
  <c r="K1700" i="27"/>
  <c r="O1700" i="27" s="1"/>
  <c r="M1700" i="27"/>
  <c r="N2287" i="27"/>
  <c r="H2237" i="27"/>
  <c r="M1791" i="27"/>
  <c r="L1791" i="27"/>
  <c r="K1759" i="27"/>
  <c r="O1759" i="27" s="1"/>
  <c r="M1759" i="27"/>
  <c r="F1759" i="27"/>
  <c r="E1759" i="27"/>
  <c r="H1759" i="27"/>
  <c r="K1758" i="27"/>
  <c r="M1758" i="27"/>
  <c r="K1756" i="27"/>
  <c r="L1756" i="27"/>
  <c r="K1754" i="27"/>
  <c r="O1754" i="27" s="1"/>
  <c r="S1754" i="27" s="1"/>
  <c r="M1754" i="27"/>
  <c r="K1752" i="27"/>
  <c r="O1752" i="27" s="1"/>
  <c r="M1752" i="27"/>
  <c r="K1751" i="27"/>
  <c r="L1751" i="27"/>
  <c r="E1749" i="27"/>
  <c r="H1749" i="27"/>
  <c r="K1746" i="27"/>
  <c r="O1746" i="27" s="1"/>
  <c r="M1746" i="27"/>
  <c r="K1744" i="27"/>
  <c r="O1744" i="27" s="1"/>
  <c r="M1744" i="27"/>
  <c r="K1742" i="27"/>
  <c r="O1742" i="27" s="1"/>
  <c r="M1742" i="27"/>
  <c r="K1740" i="27"/>
  <c r="O1740" i="27" s="1"/>
  <c r="S1740" i="27" s="1"/>
  <c r="M1740" i="27"/>
  <c r="K1735" i="27"/>
  <c r="O1735" i="27" s="1"/>
  <c r="M1735" i="27"/>
  <c r="E1734" i="27"/>
  <c r="H1734" i="27"/>
  <c r="E1731" i="27"/>
  <c r="H1731" i="27"/>
  <c r="K1728" i="27"/>
  <c r="O1728" i="27" s="1"/>
  <c r="S1728" i="27" s="1"/>
  <c r="L1728" i="27"/>
  <c r="E1726" i="27"/>
  <c r="H1726" i="27"/>
  <c r="E1723" i="27"/>
  <c r="H1723" i="27"/>
  <c r="K1712" i="27"/>
  <c r="O1712" i="27" s="1"/>
  <c r="S1712" i="27" s="1"/>
  <c r="L1712" i="27"/>
  <c r="K1710" i="27"/>
  <c r="O1710" i="27" s="1"/>
  <c r="S1710" i="27" s="1"/>
  <c r="M1710" i="27"/>
  <c r="K1707" i="27"/>
  <c r="L1707" i="27"/>
  <c r="K1703" i="27"/>
  <c r="O1703" i="27" s="1"/>
  <c r="M1703" i="27"/>
  <c r="K1702" i="27"/>
  <c r="L1702" i="27"/>
  <c r="E1700" i="27"/>
  <c r="H1700" i="27"/>
  <c r="K1639" i="27"/>
  <c r="M1639" i="27"/>
  <c r="K1638" i="27"/>
  <c r="L1638" i="27"/>
  <c r="K1630" i="27"/>
  <c r="O1630" i="27" s="1"/>
  <c r="L1630" i="27"/>
  <c r="E1628" i="27"/>
  <c r="H1628" i="27"/>
  <c r="K1621" i="27"/>
  <c r="M1621" i="27"/>
  <c r="K1620" i="27"/>
  <c r="L1620" i="27"/>
  <c r="K1611" i="27"/>
  <c r="O1611" i="27" s="1"/>
  <c r="S1611" i="27" s="1"/>
  <c r="M1611" i="27"/>
  <c r="E1609" i="27"/>
  <c r="H1609" i="27"/>
  <c r="K1606" i="27"/>
  <c r="M1606" i="27"/>
  <c r="K1605" i="27"/>
  <c r="L1605" i="27"/>
  <c r="E1602" i="27"/>
  <c r="H1602" i="27"/>
  <c r="L1599" i="27"/>
  <c r="N1599" i="27"/>
  <c r="L1699" i="27"/>
  <c r="O1699" i="27" s="1"/>
  <c r="M1696" i="27"/>
  <c r="H1696" i="27"/>
  <c r="L1694" i="27"/>
  <c r="O1694" i="27" s="1"/>
  <c r="L1692" i="27"/>
  <c r="L1689" i="27"/>
  <c r="O1689" i="27" s="1"/>
  <c r="M1688" i="27"/>
  <c r="H1688" i="27"/>
  <c r="L1685" i="27"/>
  <c r="L1683" i="27"/>
  <c r="O1683" i="27" s="1"/>
  <c r="L1681" i="27"/>
  <c r="O1681" i="27" s="1"/>
  <c r="L1679" i="27"/>
  <c r="O1679" i="27" s="1"/>
  <c r="L1677" i="27"/>
  <c r="O1677" i="27" s="1"/>
  <c r="L1675" i="27"/>
  <c r="O1675" i="27" s="1"/>
  <c r="M1673" i="27"/>
  <c r="M1672" i="27"/>
  <c r="L1670" i="27"/>
  <c r="L1665" i="27"/>
  <c r="M1662" i="27"/>
  <c r="H1662" i="27"/>
  <c r="L1660" i="27"/>
  <c r="L1658" i="27"/>
  <c r="O1658" i="27" s="1"/>
  <c r="L1656" i="27"/>
  <c r="M1654" i="27"/>
  <c r="M1653" i="27"/>
  <c r="L1651" i="27"/>
  <c r="M1648" i="27"/>
  <c r="H1648" i="27"/>
  <c r="L1647" i="27"/>
  <c r="M1644" i="27"/>
  <c r="H1644" i="27"/>
  <c r="L1643" i="27"/>
  <c r="N1642" i="27"/>
  <c r="L1642" i="27"/>
  <c r="E1642" i="27"/>
  <c r="H1642" i="27"/>
  <c r="H1640" i="27"/>
  <c r="L1639" i="27"/>
  <c r="E1639" i="27"/>
  <c r="H1639" i="27"/>
  <c r="N1638" i="27"/>
  <c r="K1636" i="27"/>
  <c r="O1636" i="27" s="1"/>
  <c r="M1636" i="27"/>
  <c r="K1634" i="27"/>
  <c r="O1634" i="27" s="1"/>
  <c r="M1634" i="27"/>
  <c r="K1632" i="27"/>
  <c r="O1632" i="27" s="1"/>
  <c r="M1632" i="27"/>
  <c r="N1630" i="27"/>
  <c r="K1628" i="27"/>
  <c r="O1628" i="27" s="1"/>
  <c r="M1628" i="27"/>
  <c r="K1627" i="27"/>
  <c r="L1627" i="27"/>
  <c r="H1625" i="27"/>
  <c r="K1624" i="27"/>
  <c r="O1624" i="27" s="1"/>
  <c r="S1624" i="27" s="1"/>
  <c r="L1624" i="27"/>
  <c r="H1622" i="27"/>
  <c r="L1621" i="27"/>
  <c r="E1621" i="27"/>
  <c r="H1621" i="27"/>
  <c r="N1620" i="27"/>
  <c r="K1618" i="27"/>
  <c r="O1618" i="27" s="1"/>
  <c r="M1618" i="27"/>
  <c r="K1616" i="27"/>
  <c r="O1616" i="27" s="1"/>
  <c r="M1616" i="27"/>
  <c r="K1614" i="27"/>
  <c r="O1614" i="27" s="1"/>
  <c r="M1614" i="27"/>
  <c r="K1612" i="27"/>
  <c r="O1612" i="27" s="1"/>
  <c r="M1612" i="27"/>
  <c r="L1611" i="27"/>
  <c r="K1609" i="27"/>
  <c r="O1609" i="27" s="1"/>
  <c r="M1609" i="27"/>
  <c r="H1607" i="27"/>
  <c r="L1606" i="27"/>
  <c r="E1606" i="27"/>
  <c r="H1606" i="27"/>
  <c r="N1605" i="27"/>
  <c r="K1602" i="27"/>
  <c r="O1602" i="27" s="1"/>
  <c r="M1602" i="27"/>
  <c r="K1600" i="27"/>
  <c r="O1600" i="27" s="1"/>
  <c r="M1600" i="27"/>
  <c r="K1597" i="27"/>
  <c r="O1597" i="27" s="1"/>
  <c r="M1597" i="27"/>
  <c r="K1595" i="27"/>
  <c r="O1595" i="27" s="1"/>
  <c r="M1595" i="27"/>
  <c r="K1593" i="27"/>
  <c r="O1593" i="27" s="1"/>
  <c r="M1593" i="27"/>
  <c r="K1591" i="27"/>
  <c r="O1591" i="27" s="1"/>
  <c r="M1591" i="27"/>
  <c r="N1588" i="27"/>
  <c r="L1587" i="27"/>
  <c r="N1587" i="27"/>
  <c r="M1583" i="27"/>
  <c r="H1583" i="27"/>
  <c r="M1579" i="27"/>
  <c r="H1579" i="27"/>
  <c r="N1574" i="27"/>
  <c r="M1570" i="27"/>
  <c r="M1569" i="27"/>
  <c r="N1568" i="27"/>
  <c r="M1565" i="27"/>
  <c r="M1564" i="27"/>
  <c r="M1562" i="27"/>
  <c r="H1562" i="27"/>
  <c r="M1558" i="27"/>
  <c r="M1555" i="27"/>
  <c r="M1554" i="27"/>
  <c r="M1543" i="27"/>
  <c r="M1542" i="27"/>
  <c r="M1538" i="27"/>
  <c r="H1538" i="27"/>
  <c r="M1512" i="27"/>
  <c r="M1501" i="27"/>
  <c r="M1497" i="27"/>
  <c r="M1487" i="27"/>
  <c r="M1484" i="27"/>
  <c r="M1482" i="27"/>
  <c r="M1479" i="27"/>
  <c r="M1478" i="27"/>
  <c r="H1478" i="27"/>
  <c r="M1473" i="27"/>
  <c r="M1470" i="27"/>
  <c r="M1469" i="27"/>
  <c r="M1467" i="27"/>
  <c r="M1465" i="27"/>
  <c r="S1464" i="27"/>
  <c r="M1464" i="27"/>
  <c r="M1460" i="27"/>
  <c r="M1455" i="27"/>
  <c r="M1454" i="27"/>
  <c r="H1454" i="27"/>
  <c r="M1450" i="27"/>
  <c r="H1450" i="27"/>
  <c r="L1447" i="27"/>
  <c r="M1443" i="27"/>
  <c r="H1443" i="27"/>
  <c r="L1442" i="27"/>
  <c r="O1442" i="27" s="1"/>
  <c r="M1440" i="27"/>
  <c r="M1436" i="27"/>
  <c r="M1435" i="27"/>
  <c r="N1434" i="27"/>
  <c r="L1434" i="27"/>
  <c r="N1433" i="27"/>
  <c r="L1433" i="27"/>
  <c r="M1428" i="27"/>
  <c r="M1427" i="27"/>
  <c r="N1426" i="27"/>
  <c r="L1426" i="27"/>
  <c r="O1426" i="27" s="1"/>
  <c r="N1425" i="27"/>
  <c r="L1425" i="27"/>
  <c r="O1425" i="27" s="1"/>
  <c r="M1420" i="27"/>
  <c r="M1419" i="27"/>
  <c r="N1418" i="27"/>
  <c r="L1418" i="27"/>
  <c r="N1417" i="27"/>
  <c r="L1417" i="27"/>
  <c r="M1412" i="27"/>
  <c r="M1411" i="27"/>
  <c r="N1410" i="27"/>
  <c r="L1410" i="27"/>
  <c r="N1409" i="27"/>
  <c r="N1401" i="27"/>
  <c r="N1393" i="27"/>
  <c r="N1385" i="27"/>
  <c r="N1377" i="27"/>
  <c r="N1369" i="27"/>
  <c r="N1361" i="27"/>
  <c r="N1353" i="27"/>
  <c r="N1345" i="27"/>
  <c r="N1337" i="27"/>
  <c r="N1329" i="27"/>
  <c r="N1321" i="27"/>
  <c r="N1313" i="27"/>
  <c r="N1305" i="27"/>
  <c r="N1297" i="27"/>
  <c r="N1289" i="27"/>
  <c r="N1283" i="27"/>
  <c r="H1268" i="27"/>
  <c r="N1255" i="27"/>
  <c r="H1249" i="27"/>
  <c r="F1168" i="27"/>
  <c r="H1166" i="27"/>
  <c r="N1118" i="27"/>
  <c r="N1102" i="27"/>
  <c r="N1086" i="27"/>
  <c r="N1070" i="27"/>
  <c r="N1054" i="27"/>
  <c r="N1038" i="27"/>
  <c r="H1024" i="27"/>
  <c r="N1015" i="27"/>
  <c r="H1012" i="27"/>
  <c r="L1003" i="27"/>
  <c r="N991" i="27"/>
  <c r="H988" i="27"/>
  <c r="M852" i="27"/>
  <c r="N852" i="27"/>
  <c r="M844" i="27"/>
  <c r="N844" i="27"/>
  <c r="M836" i="27"/>
  <c r="N836" i="27"/>
  <c r="M830" i="27"/>
  <c r="K830" i="27"/>
  <c r="O830" i="27" s="1"/>
  <c r="M828" i="27"/>
  <c r="L828" i="27"/>
  <c r="E826" i="27"/>
  <c r="F826" i="27"/>
  <c r="E820" i="27"/>
  <c r="F820" i="27"/>
  <c r="E819" i="27"/>
  <c r="G819" i="27"/>
  <c r="E817" i="27"/>
  <c r="G817" i="27"/>
  <c r="E815" i="27"/>
  <c r="F815" i="27"/>
  <c r="K811" i="27"/>
  <c r="O811" i="27" s="1"/>
  <c r="M811" i="27"/>
  <c r="E810" i="27"/>
  <c r="G810" i="27"/>
  <c r="M807" i="27"/>
  <c r="K807" i="27"/>
  <c r="E799" i="27"/>
  <c r="G799" i="27"/>
  <c r="E797" i="27"/>
  <c r="G797" i="27"/>
  <c r="E795" i="27"/>
  <c r="G795" i="27"/>
  <c r="E793" i="27"/>
  <c r="G793" i="27"/>
  <c r="E791" i="27"/>
  <c r="I791" i="27" s="1"/>
  <c r="G791" i="27"/>
  <c r="E785" i="27"/>
  <c r="I785" i="27" s="1"/>
  <c r="G785" i="27"/>
  <c r="E780" i="27"/>
  <c r="I780" i="27" s="1"/>
  <c r="G780" i="27"/>
  <c r="M779" i="27"/>
  <c r="E776" i="27"/>
  <c r="G776" i="27"/>
  <c r="E774" i="27"/>
  <c r="G774" i="27"/>
  <c r="E766" i="27"/>
  <c r="G766" i="27"/>
  <c r="E758" i="27"/>
  <c r="G758" i="27"/>
  <c r="E750" i="27"/>
  <c r="G750" i="27"/>
  <c r="N975" i="27"/>
  <c r="H972" i="27"/>
  <c r="N959" i="27"/>
  <c r="H956" i="27"/>
  <c r="L947" i="27"/>
  <c r="K901" i="27"/>
  <c r="H901" i="27"/>
  <c r="N899" i="27"/>
  <c r="K899" i="27"/>
  <c r="O899" i="27" s="1"/>
  <c r="H899" i="27"/>
  <c r="F899" i="27"/>
  <c r="K897" i="27"/>
  <c r="O897" i="27" s="1"/>
  <c r="H897" i="27"/>
  <c r="K893" i="27"/>
  <c r="H893" i="27"/>
  <c r="N891" i="27"/>
  <c r="K891" i="27"/>
  <c r="O891" i="27" s="1"/>
  <c r="H891" i="27"/>
  <c r="F891" i="27"/>
  <c r="I891" i="27" s="1"/>
  <c r="K889" i="27"/>
  <c r="H889" i="27"/>
  <c r="K885" i="27"/>
  <c r="H885" i="27"/>
  <c r="N883" i="27"/>
  <c r="K883" i="27"/>
  <c r="H883" i="27"/>
  <c r="F883" i="27"/>
  <c r="I883" i="27" s="1"/>
  <c r="K881" i="27"/>
  <c r="H881" i="27"/>
  <c r="K877" i="27"/>
  <c r="H877" i="27"/>
  <c r="H869" i="27"/>
  <c r="N862" i="27"/>
  <c r="K862" i="27"/>
  <c r="H862" i="27"/>
  <c r="F862" i="27"/>
  <c r="N860" i="27"/>
  <c r="F856" i="27"/>
  <c r="M854" i="27"/>
  <c r="K854" i="27"/>
  <c r="O854" i="27" s="1"/>
  <c r="E854" i="27"/>
  <c r="F854" i="27"/>
  <c r="H854" i="27"/>
  <c r="E848" i="27"/>
  <c r="F848" i="27"/>
  <c r="M846" i="27"/>
  <c r="K846" i="27"/>
  <c r="O846" i="27" s="1"/>
  <c r="N846" i="27"/>
  <c r="E846" i="27"/>
  <c r="F846" i="27"/>
  <c r="H846" i="27"/>
  <c r="E840" i="27"/>
  <c r="F840" i="27"/>
  <c r="M838" i="27"/>
  <c r="K838" i="27"/>
  <c r="O838" i="27" s="1"/>
  <c r="N838" i="27"/>
  <c r="E838" i="27"/>
  <c r="F838" i="27"/>
  <c r="H838" i="27"/>
  <c r="E836" i="27"/>
  <c r="G836" i="27"/>
  <c r="N830" i="27"/>
  <c r="E830" i="27"/>
  <c r="H830" i="27"/>
  <c r="E828" i="27"/>
  <c r="G828" i="27"/>
  <c r="H826" i="27"/>
  <c r="L824" i="27"/>
  <c r="M824" i="27"/>
  <c r="E823" i="27"/>
  <c r="G823" i="27"/>
  <c r="E821" i="27"/>
  <c r="I821" i="27" s="1"/>
  <c r="G821" i="27"/>
  <c r="H820" i="27"/>
  <c r="F819" i="27"/>
  <c r="F817" i="27"/>
  <c r="E816" i="27"/>
  <c r="F816" i="27"/>
  <c r="H815" i="27"/>
  <c r="L812" i="27"/>
  <c r="M812" i="27"/>
  <c r="F810" i="27"/>
  <c r="L808" i="27"/>
  <c r="M808" i="27"/>
  <c r="H801" i="27"/>
  <c r="F799" i="27"/>
  <c r="F797" i="27"/>
  <c r="M783" i="27"/>
  <c r="K783" i="27"/>
  <c r="O783" i="27" s="1"/>
  <c r="L780" i="27"/>
  <c r="K780" i="27"/>
  <c r="N780" i="27"/>
  <c r="L776" i="27"/>
  <c r="K776" i="27"/>
  <c r="N776" i="27"/>
  <c r="E770" i="27"/>
  <c r="G770" i="27"/>
  <c r="E762" i="27"/>
  <c r="I762" i="27" s="1"/>
  <c r="G762" i="27"/>
  <c r="E754" i="27"/>
  <c r="G754" i="27"/>
  <c r="E746" i="27"/>
  <c r="G746" i="27"/>
  <c r="G742" i="27"/>
  <c r="G738" i="27"/>
  <c r="G734" i="27"/>
  <c r="G730" i="27"/>
  <c r="G726" i="27"/>
  <c r="G722" i="27"/>
  <c r="G718" i="27"/>
  <c r="G714" i="27"/>
  <c r="G710" i="27"/>
  <c r="G706" i="27"/>
  <c r="G702" i="27"/>
  <c r="E690" i="27"/>
  <c r="G690" i="27"/>
  <c r="E682" i="27"/>
  <c r="I682" i="27" s="1"/>
  <c r="G682" i="27"/>
  <c r="E674" i="27"/>
  <c r="G674" i="27"/>
  <c r="E666" i="27"/>
  <c r="G666" i="27"/>
  <c r="E658" i="27"/>
  <c r="G658" i="27"/>
  <c r="E650" i="27"/>
  <c r="I650" i="27" s="1"/>
  <c r="G650" i="27"/>
  <c r="E642" i="27"/>
  <c r="I642" i="27" s="1"/>
  <c r="G642" i="27"/>
  <c r="E640" i="27"/>
  <c r="I640" i="27" s="1"/>
  <c r="G640" i="27"/>
  <c r="E638" i="27"/>
  <c r="I638" i="27" s="1"/>
  <c r="G638" i="27"/>
  <c r="E636" i="27"/>
  <c r="I636" i="27" s="1"/>
  <c r="G636" i="27"/>
  <c r="E634" i="27"/>
  <c r="G634" i="27"/>
  <c r="E632" i="27"/>
  <c r="I632" i="27" s="1"/>
  <c r="G632" i="27"/>
  <c r="E630" i="27"/>
  <c r="I630" i="27" s="1"/>
  <c r="G630" i="27"/>
  <c r="G624" i="27"/>
  <c r="F624" i="27"/>
  <c r="H624" i="27"/>
  <c r="G616" i="27"/>
  <c r="F616" i="27"/>
  <c r="H616" i="27"/>
  <c r="G608" i="27"/>
  <c r="F608" i="27"/>
  <c r="H608" i="27"/>
  <c r="G600" i="27"/>
  <c r="F600" i="27"/>
  <c r="H600" i="27"/>
  <c r="G592" i="27"/>
  <c r="F592" i="27"/>
  <c r="H592" i="27"/>
  <c r="G584" i="27"/>
  <c r="F584" i="27"/>
  <c r="H584" i="27"/>
  <c r="K563" i="27"/>
  <c r="L563" i="27"/>
  <c r="N563" i="27"/>
  <c r="M563" i="27"/>
  <c r="L450" i="27"/>
  <c r="N450" i="27"/>
  <c r="L386" i="27"/>
  <c r="N386" i="27"/>
  <c r="L322" i="27"/>
  <c r="N322" i="27"/>
  <c r="E694" i="27"/>
  <c r="G694" i="27"/>
  <c r="E686" i="27"/>
  <c r="I686" i="27" s="1"/>
  <c r="G686" i="27"/>
  <c r="E678" i="27"/>
  <c r="G678" i="27"/>
  <c r="E670" i="27"/>
  <c r="G670" i="27"/>
  <c r="E662" i="27"/>
  <c r="G662" i="27"/>
  <c r="E654" i="27"/>
  <c r="G654" i="27"/>
  <c r="E646" i="27"/>
  <c r="G646" i="27"/>
  <c r="G628" i="27"/>
  <c r="F628" i="27"/>
  <c r="G620" i="27"/>
  <c r="F620" i="27"/>
  <c r="H620" i="27"/>
  <c r="G612" i="27"/>
  <c r="F612" i="27"/>
  <c r="H612" i="27"/>
  <c r="G604" i="27"/>
  <c r="F604" i="27"/>
  <c r="H604" i="27"/>
  <c r="G596" i="27"/>
  <c r="F596" i="27"/>
  <c r="H596" i="27"/>
  <c r="G588" i="27"/>
  <c r="F588" i="27"/>
  <c r="H588" i="27"/>
  <c r="G580" i="27"/>
  <c r="F580" i="27"/>
  <c r="H580" i="27"/>
  <c r="K562" i="27"/>
  <c r="O562" i="27" s="1"/>
  <c r="S562" i="27" s="1"/>
  <c r="L562" i="27"/>
  <c r="N562" i="27"/>
  <c r="M562" i="27"/>
  <c r="L532" i="27"/>
  <c r="N532" i="27"/>
  <c r="L516" i="27"/>
  <c r="N516" i="27"/>
  <c r="L500" i="27"/>
  <c r="N500" i="27"/>
  <c r="L484" i="27"/>
  <c r="N484" i="27"/>
  <c r="F463" i="27"/>
  <c r="H463" i="27"/>
  <c r="L426" i="27"/>
  <c r="N426" i="27"/>
  <c r="F399" i="27"/>
  <c r="H399" i="27"/>
  <c r="L362" i="27"/>
  <c r="N362" i="27"/>
  <c r="F335" i="27"/>
  <c r="H335" i="27"/>
  <c r="G626" i="27"/>
  <c r="F626" i="27"/>
  <c r="G622" i="27"/>
  <c r="F622" i="27"/>
  <c r="G618" i="27"/>
  <c r="F618" i="27"/>
  <c r="G614" i="27"/>
  <c r="F614" i="27"/>
  <c r="G610" i="27"/>
  <c r="F610" i="27"/>
  <c r="G606" i="27"/>
  <c r="F606" i="27"/>
  <c r="G602" i="27"/>
  <c r="F602" i="27"/>
  <c r="G598" i="27"/>
  <c r="F598" i="27"/>
  <c r="G594" i="27"/>
  <c r="F594" i="27"/>
  <c r="G590" i="27"/>
  <c r="F590" i="27"/>
  <c r="G586" i="27"/>
  <c r="F586" i="27"/>
  <c r="G582" i="27"/>
  <c r="F582" i="27"/>
  <c r="G578" i="27"/>
  <c r="F578" i="27"/>
  <c r="K571" i="27"/>
  <c r="L571" i="27"/>
  <c r="N571" i="27"/>
  <c r="K570" i="27"/>
  <c r="L570" i="27"/>
  <c r="N570" i="27"/>
  <c r="K555" i="27"/>
  <c r="L555" i="27"/>
  <c r="N555" i="27"/>
  <c r="K554" i="27"/>
  <c r="L554" i="27"/>
  <c r="N554" i="27"/>
  <c r="L546" i="27"/>
  <c r="N546" i="27"/>
  <c r="L524" i="27"/>
  <c r="N524" i="27"/>
  <c r="L508" i="27"/>
  <c r="N508" i="27"/>
  <c r="L492" i="27"/>
  <c r="N492" i="27"/>
  <c r="L476" i="27"/>
  <c r="N476" i="27"/>
  <c r="F431" i="27"/>
  <c r="H431" i="27"/>
  <c r="F367" i="27"/>
  <c r="H367" i="27"/>
  <c r="F303" i="27"/>
  <c r="H303" i="27"/>
  <c r="L291" i="27"/>
  <c r="N291" i="27"/>
  <c r="L259" i="27"/>
  <c r="N259" i="27"/>
  <c r="L191" i="27"/>
  <c r="N191" i="27"/>
  <c r="F147" i="27"/>
  <c r="H147" i="27"/>
  <c r="F298" i="27"/>
  <c r="H298" i="27"/>
  <c r="H296" i="27"/>
  <c r="F274" i="27"/>
  <c r="H274" i="27"/>
  <c r="L227" i="27"/>
  <c r="N227" i="27"/>
  <c r="L158" i="27"/>
  <c r="N158" i="27"/>
  <c r="H123" i="27"/>
  <c r="H99" i="27"/>
  <c r="N84" i="27"/>
  <c r="H69" i="27"/>
  <c r="O1715" i="27"/>
  <c r="O1692" i="27"/>
  <c r="O1670" i="27"/>
  <c r="O1647" i="27"/>
  <c r="N2646" i="27"/>
  <c r="H2642" i="27"/>
  <c r="N2614" i="27"/>
  <c r="S2614" i="27" s="1"/>
  <c r="F2603" i="27"/>
  <c r="I2603" i="27" s="1"/>
  <c r="N2599" i="27"/>
  <c r="S2599" i="27" s="1"/>
  <c r="N2577" i="27"/>
  <c r="N2576" i="27"/>
  <c r="S2576" i="27" s="1"/>
  <c r="G2575" i="27"/>
  <c r="H2537" i="27"/>
  <c r="H2534" i="27"/>
  <c r="H2503" i="27"/>
  <c r="N2489" i="27"/>
  <c r="N2451" i="27"/>
  <c r="N2448" i="27"/>
  <c r="S2448" i="27" s="1"/>
  <c r="N2428" i="27"/>
  <c r="N2389" i="27"/>
  <c r="N2382" i="27"/>
  <c r="N2373" i="27"/>
  <c r="F2372" i="27"/>
  <c r="E2368" i="27"/>
  <c r="M2367" i="27"/>
  <c r="L2366" i="27"/>
  <c r="N2318" i="27"/>
  <c r="S2318" i="27" s="1"/>
  <c r="N2315" i="27"/>
  <c r="H2292" i="27"/>
  <c r="L2287" i="27"/>
  <c r="O2287" i="27" s="1"/>
  <c r="H2272" i="27"/>
  <c r="N2242" i="27"/>
  <c r="N2201" i="27"/>
  <c r="N2200" i="27"/>
  <c r="L2200" i="27"/>
  <c r="H2199" i="27"/>
  <c r="H2198" i="27"/>
  <c r="L2089" i="27"/>
  <c r="N2025" i="27"/>
  <c r="H2024" i="27"/>
  <c r="H1921" i="27"/>
  <c r="H1830" i="27"/>
  <c r="K1815" i="27"/>
  <c r="H1809" i="27"/>
  <c r="H1805" i="27"/>
  <c r="L1803" i="27"/>
  <c r="K1791" i="27"/>
  <c r="O1791" i="27" s="1"/>
  <c r="N1783" i="27"/>
  <c r="N1769" i="27"/>
  <c r="M1760" i="27"/>
  <c r="E1758" i="27"/>
  <c r="M1756" i="27"/>
  <c r="M1755" i="27"/>
  <c r="M1751" i="27"/>
  <c r="M1748" i="27"/>
  <c r="M1745" i="27"/>
  <c r="M1743" i="27"/>
  <c r="M1741" i="27"/>
  <c r="M1739" i="27"/>
  <c r="M1738" i="27"/>
  <c r="M1737" i="27"/>
  <c r="M1732" i="27"/>
  <c r="M1730" i="27"/>
  <c r="M1729" i="27"/>
  <c r="M1728" i="27"/>
  <c r="M1727" i="27"/>
  <c r="M1724" i="27"/>
  <c r="M1722" i="27"/>
  <c r="M1721" i="27"/>
  <c r="M1719" i="27"/>
  <c r="M1717" i="27"/>
  <c r="M1715" i="27"/>
  <c r="M1713" i="27"/>
  <c r="M1712" i="27"/>
  <c r="M1711" i="27"/>
  <c r="M1708" i="27"/>
  <c r="M1707" i="27"/>
  <c r="M1704" i="27"/>
  <c r="M1702" i="27"/>
  <c r="M1701" i="27"/>
  <c r="M1699" i="27"/>
  <c r="M1697" i="27"/>
  <c r="M1694" i="27"/>
  <c r="M1692" i="27"/>
  <c r="M1689" i="27"/>
  <c r="M1686" i="27"/>
  <c r="M1685" i="27"/>
  <c r="M1683" i="27"/>
  <c r="M1681" i="27"/>
  <c r="M1679" i="27"/>
  <c r="M1677" i="27"/>
  <c r="M1675" i="27"/>
  <c r="M1674" i="27"/>
  <c r="M1671" i="27"/>
  <c r="M1670" i="27"/>
  <c r="M1666" i="27"/>
  <c r="M1665" i="27"/>
  <c r="M1663" i="27"/>
  <c r="M1660" i="27"/>
  <c r="M1658" i="27"/>
  <c r="M1656" i="27"/>
  <c r="M1655" i="27"/>
  <c r="M1652" i="27"/>
  <c r="M1651" i="27"/>
  <c r="M1649" i="27"/>
  <c r="M1647" i="27"/>
  <c r="M1645" i="27"/>
  <c r="M1643" i="27"/>
  <c r="M1640" i="27"/>
  <c r="M1638" i="27"/>
  <c r="M1635" i="27"/>
  <c r="M1633" i="27"/>
  <c r="M1631" i="27"/>
  <c r="M1630" i="27"/>
  <c r="M1629" i="27"/>
  <c r="M1627" i="27"/>
  <c r="M1625" i="27"/>
  <c r="M1624" i="27"/>
  <c r="M1622" i="27"/>
  <c r="M1620" i="27"/>
  <c r="M1617" i="27"/>
  <c r="M1615" i="27"/>
  <c r="M1613" i="27"/>
  <c r="N1610" i="27"/>
  <c r="S1610" i="27" s="1"/>
  <c r="L1610" i="27"/>
  <c r="K1608" i="27"/>
  <c r="O1608" i="27" s="1"/>
  <c r="M1608" i="27"/>
  <c r="M1607" i="27"/>
  <c r="M1605" i="27"/>
  <c r="M1603" i="27"/>
  <c r="H1600" i="27"/>
  <c r="K1596" i="27"/>
  <c r="O1596" i="27" s="1"/>
  <c r="M1596" i="27"/>
  <c r="K1594" i="27"/>
  <c r="O1594" i="27" s="1"/>
  <c r="M1594" i="27"/>
  <c r="K1592" i="27"/>
  <c r="O1592" i="27" s="1"/>
  <c r="M1592" i="27"/>
  <c r="K1590" i="27"/>
  <c r="O1590" i="27" s="1"/>
  <c r="M1590" i="27"/>
  <c r="K1588" i="27"/>
  <c r="O1588" i="27" s="1"/>
  <c r="S1588" i="27" s="1"/>
  <c r="M1588" i="27"/>
  <c r="K1585" i="27"/>
  <c r="O1585" i="27" s="1"/>
  <c r="M1585" i="27"/>
  <c r="K1582" i="27"/>
  <c r="O1582" i="27" s="1"/>
  <c r="M1582" i="27"/>
  <c r="H1581" i="27"/>
  <c r="K1575" i="27"/>
  <c r="O1575" i="27" s="1"/>
  <c r="M1575" i="27"/>
  <c r="H1570" i="27"/>
  <c r="K1563" i="27"/>
  <c r="O1563" i="27" s="1"/>
  <c r="S1563" i="27" s="1"/>
  <c r="M1563" i="27"/>
  <c r="K1556" i="27"/>
  <c r="O1556" i="27" s="1"/>
  <c r="S1556" i="27" s="1"/>
  <c r="M1556" i="27"/>
  <c r="K1553" i="27"/>
  <c r="O1553" i="27" s="1"/>
  <c r="M1553" i="27"/>
  <c r="H1551" i="27"/>
  <c r="K1545" i="27"/>
  <c r="O1545" i="27" s="1"/>
  <c r="S1545" i="27" s="1"/>
  <c r="M1545" i="27"/>
  <c r="K1541" i="27"/>
  <c r="M1541" i="27"/>
  <c r="K1539" i="27"/>
  <c r="O1539" i="27" s="1"/>
  <c r="S1539" i="27" s="1"/>
  <c r="M1539" i="27"/>
  <c r="K1535" i="27"/>
  <c r="M1535" i="27"/>
  <c r="K1532" i="27"/>
  <c r="M1532" i="27"/>
  <c r="K1525" i="27"/>
  <c r="O1525" i="27" s="1"/>
  <c r="S1525" i="27" s="1"/>
  <c r="M1525" i="27"/>
  <c r="K1522" i="27"/>
  <c r="O1522" i="27" s="1"/>
  <c r="S1522" i="27" s="1"/>
  <c r="M1522" i="27"/>
  <c r="K1513" i="27"/>
  <c r="O1513" i="27" s="1"/>
  <c r="S1513" i="27" s="1"/>
  <c r="M1513" i="27"/>
  <c r="K1511" i="27"/>
  <c r="M1511" i="27"/>
  <c r="K1509" i="27"/>
  <c r="M1509" i="27"/>
  <c r="K1507" i="27"/>
  <c r="O1507" i="27" s="1"/>
  <c r="S1507" i="27" s="1"/>
  <c r="M1507" i="27"/>
  <c r="K1505" i="27"/>
  <c r="O1505" i="27" s="1"/>
  <c r="S1505" i="27" s="1"/>
  <c r="M1505" i="27"/>
  <c r="K1503" i="27"/>
  <c r="O1503" i="27" s="1"/>
  <c r="S1503" i="27" s="1"/>
  <c r="M1503" i="27"/>
  <c r="K1500" i="27"/>
  <c r="M1500" i="27"/>
  <c r="K1496" i="27"/>
  <c r="M1496" i="27"/>
  <c r="K1493" i="27"/>
  <c r="O1493" i="27" s="1"/>
  <c r="S1493" i="27" s="1"/>
  <c r="M1493" i="27"/>
  <c r="K1489" i="27"/>
  <c r="O1489" i="27" s="1"/>
  <c r="S1489" i="27" s="1"/>
  <c r="M1489" i="27"/>
  <c r="K1486" i="27"/>
  <c r="M1486" i="27"/>
  <c r="K1480" i="27"/>
  <c r="O1480" i="27" s="1"/>
  <c r="S1480" i="27" s="1"/>
  <c r="M1480" i="27"/>
  <c r="K1472" i="27"/>
  <c r="M1472" i="27"/>
  <c r="K1463" i="27"/>
  <c r="M1463" i="27"/>
  <c r="K1461" i="27"/>
  <c r="O1461" i="27" s="1"/>
  <c r="S1461" i="27" s="1"/>
  <c r="M1461" i="27"/>
  <c r="K1459" i="27"/>
  <c r="M1459" i="27"/>
  <c r="K1456" i="27"/>
  <c r="M1456" i="27"/>
  <c r="K1451" i="27"/>
  <c r="M1451" i="27"/>
  <c r="K1599" i="27"/>
  <c r="M1599" i="27"/>
  <c r="K1589" i="27"/>
  <c r="O1589" i="27" s="1"/>
  <c r="M1589" i="27"/>
  <c r="K1587" i="27"/>
  <c r="O1587" i="27" s="1"/>
  <c r="M1587" i="27"/>
  <c r="K1584" i="27"/>
  <c r="O1584" i="27" s="1"/>
  <c r="M1584" i="27"/>
  <c r="K1580" i="27"/>
  <c r="O1580" i="27" s="1"/>
  <c r="M1580" i="27"/>
  <c r="K1574" i="27"/>
  <c r="O1574" i="27" s="1"/>
  <c r="M1574" i="27"/>
  <c r="K1568" i="27"/>
  <c r="O1568" i="27" s="1"/>
  <c r="M1568" i="27"/>
  <c r="K1566" i="27"/>
  <c r="O1566" i="27" s="1"/>
  <c r="M1566" i="27"/>
  <c r="L1563" i="27"/>
  <c r="K1561" i="27"/>
  <c r="O1561" i="27" s="1"/>
  <c r="M1561" i="27"/>
  <c r="H1560" i="27"/>
  <c r="K1557" i="27"/>
  <c r="O1557" i="27" s="1"/>
  <c r="M1557" i="27"/>
  <c r="L1556" i="27"/>
  <c r="H1552" i="27"/>
  <c r="K1549" i="27"/>
  <c r="O1549" i="27" s="1"/>
  <c r="M1549" i="27"/>
  <c r="K1546" i="27"/>
  <c r="O1546" i="27" s="1"/>
  <c r="M1546" i="27"/>
  <c r="L1545" i="27"/>
  <c r="H1543" i="27"/>
  <c r="L1541" i="27"/>
  <c r="K1540" i="27"/>
  <c r="O1540" i="27" s="1"/>
  <c r="M1540" i="27"/>
  <c r="L1539" i="27"/>
  <c r="K1537" i="27"/>
  <c r="O1537" i="27" s="1"/>
  <c r="M1537" i="27"/>
  <c r="H1536" i="27"/>
  <c r="L1535" i="27"/>
  <c r="K1534" i="27"/>
  <c r="O1534" i="27" s="1"/>
  <c r="M1534" i="27"/>
  <c r="H1533" i="27"/>
  <c r="L1532" i="27"/>
  <c r="K1531" i="27"/>
  <c r="O1531" i="27" s="1"/>
  <c r="M1531" i="27"/>
  <c r="K1529" i="27"/>
  <c r="O1529" i="27" s="1"/>
  <c r="M1529" i="27"/>
  <c r="K1526" i="27"/>
  <c r="M1526" i="27"/>
  <c r="L1525" i="27"/>
  <c r="K1523" i="27"/>
  <c r="O1523" i="27" s="1"/>
  <c r="M1523" i="27"/>
  <c r="L1522" i="27"/>
  <c r="K1521" i="27"/>
  <c r="O1521" i="27" s="1"/>
  <c r="M1521" i="27"/>
  <c r="K1519" i="27"/>
  <c r="O1519" i="27" s="1"/>
  <c r="M1519" i="27"/>
  <c r="H1516" i="27"/>
  <c r="K1514" i="27"/>
  <c r="O1514" i="27" s="1"/>
  <c r="M1514" i="27"/>
  <c r="L1513" i="27"/>
  <c r="L1511" i="27"/>
  <c r="L1509" i="27"/>
  <c r="K1508" i="27"/>
  <c r="O1508" i="27" s="1"/>
  <c r="M1508" i="27"/>
  <c r="L1507" i="27"/>
  <c r="K1506" i="27"/>
  <c r="O1506" i="27" s="1"/>
  <c r="M1506" i="27"/>
  <c r="L1505" i="27"/>
  <c r="K1504" i="27"/>
  <c r="O1504" i="27" s="1"/>
  <c r="M1504" i="27"/>
  <c r="L1503" i="27"/>
  <c r="K1502" i="27"/>
  <c r="O1502" i="27" s="1"/>
  <c r="M1502" i="27"/>
  <c r="H1501" i="27"/>
  <c r="L1500" i="27"/>
  <c r="K1498" i="27"/>
  <c r="M1498" i="27"/>
  <c r="H1497" i="27"/>
  <c r="L1496" i="27"/>
  <c r="K1494" i="27"/>
  <c r="O1494" i="27" s="1"/>
  <c r="M1494" i="27"/>
  <c r="L1493" i="27"/>
  <c r="K1492" i="27"/>
  <c r="O1492" i="27" s="1"/>
  <c r="M1492" i="27"/>
  <c r="K1490" i="27"/>
  <c r="O1490" i="27" s="1"/>
  <c r="M1490" i="27"/>
  <c r="L1489" i="27"/>
  <c r="H1487" i="27"/>
  <c r="L1486" i="27"/>
  <c r="K1483" i="27"/>
  <c r="O1483" i="27" s="1"/>
  <c r="M1483" i="27"/>
  <c r="K1481" i="27"/>
  <c r="O1481" i="27" s="1"/>
  <c r="M1481" i="27"/>
  <c r="L1480" i="27"/>
  <c r="K1477" i="27"/>
  <c r="M1477" i="27"/>
  <c r="H1476" i="27"/>
  <c r="K1474" i="27"/>
  <c r="O1474" i="27" s="1"/>
  <c r="M1474" i="27"/>
  <c r="H1473" i="27"/>
  <c r="L1472" i="27"/>
  <c r="K1468" i="27"/>
  <c r="O1468" i="27" s="1"/>
  <c r="M1468" i="27"/>
  <c r="K1466" i="27"/>
  <c r="M1466" i="27"/>
  <c r="H1464" i="27"/>
  <c r="L1463" i="27"/>
  <c r="K1462" i="27"/>
  <c r="O1462" i="27" s="1"/>
  <c r="M1462" i="27"/>
  <c r="L1461" i="27"/>
  <c r="L1459" i="27"/>
  <c r="L1456" i="27"/>
  <c r="K1453" i="27"/>
  <c r="O1453" i="27" s="1"/>
  <c r="M1453" i="27"/>
  <c r="H1452" i="27"/>
  <c r="L1451" i="27"/>
  <c r="M799" i="27"/>
  <c r="K799" i="27"/>
  <c r="L796" i="27"/>
  <c r="K796" i="27"/>
  <c r="N796" i="27"/>
  <c r="L792" i="27"/>
  <c r="K792" i="27"/>
  <c r="O792" i="27" s="1"/>
  <c r="N792" i="27"/>
  <c r="M791" i="27"/>
  <c r="K791" i="27"/>
  <c r="O791" i="27" s="1"/>
  <c r="E790" i="27"/>
  <c r="G790" i="27"/>
  <c r="L788" i="27"/>
  <c r="K788" i="27"/>
  <c r="N788" i="27"/>
  <c r="E786" i="27"/>
  <c r="G786" i="27"/>
  <c r="L784" i="27"/>
  <c r="K784" i="27"/>
  <c r="N784" i="27"/>
  <c r="E775" i="27"/>
  <c r="G775" i="27"/>
  <c r="E773" i="27"/>
  <c r="G773" i="27"/>
  <c r="E771" i="27"/>
  <c r="G771" i="27"/>
  <c r="E769" i="27"/>
  <c r="G769" i="27"/>
  <c r="E767" i="27"/>
  <c r="G767" i="27"/>
  <c r="E765" i="27"/>
  <c r="G765" i="27"/>
  <c r="E763" i="27"/>
  <c r="G763" i="27"/>
  <c r="E761" i="27"/>
  <c r="G761" i="27"/>
  <c r="E759" i="27"/>
  <c r="G759" i="27"/>
  <c r="E757" i="27"/>
  <c r="G757" i="27"/>
  <c r="E755" i="27"/>
  <c r="G755" i="27"/>
  <c r="E753" i="27"/>
  <c r="G753" i="27"/>
  <c r="E751" i="27"/>
  <c r="G751" i="27"/>
  <c r="E749" i="27"/>
  <c r="G749" i="27"/>
  <c r="E747" i="27"/>
  <c r="G747" i="27"/>
  <c r="E745" i="27"/>
  <c r="G745" i="27"/>
  <c r="E743" i="27"/>
  <c r="G743" i="27"/>
  <c r="E741" i="27"/>
  <c r="G741" i="27"/>
  <c r="E739" i="27"/>
  <c r="G739" i="27"/>
  <c r="E737" i="27"/>
  <c r="G737" i="27"/>
  <c r="E735" i="27"/>
  <c r="G735" i="27"/>
  <c r="E733" i="27"/>
  <c r="G733" i="27"/>
  <c r="E731" i="27"/>
  <c r="G731" i="27"/>
  <c r="E729" i="27"/>
  <c r="G729" i="27"/>
  <c r="E727" i="27"/>
  <c r="G727" i="27"/>
  <c r="E725" i="27"/>
  <c r="G725" i="27"/>
  <c r="E723" i="27"/>
  <c r="G723" i="27"/>
  <c r="E721" i="27"/>
  <c r="G721" i="27"/>
  <c r="E719" i="27"/>
  <c r="G719" i="27"/>
  <c r="E717" i="27"/>
  <c r="G717" i="27"/>
  <c r="E715" i="27"/>
  <c r="G715" i="27"/>
  <c r="E713" i="27"/>
  <c r="G713" i="27"/>
  <c r="E711" i="27"/>
  <c r="G711" i="27"/>
  <c r="E709" i="27"/>
  <c r="G709" i="27"/>
  <c r="E707" i="27"/>
  <c r="G707" i="27"/>
  <c r="E705" i="27"/>
  <c r="G705" i="27"/>
  <c r="E703" i="27"/>
  <c r="G703" i="27"/>
  <c r="E701" i="27"/>
  <c r="G701" i="27"/>
  <c r="E699" i="27"/>
  <c r="G699" i="27"/>
  <c r="E697" i="27"/>
  <c r="G697" i="27"/>
  <c r="E695" i="27"/>
  <c r="G695" i="27"/>
  <c r="E693" i="27"/>
  <c r="G693" i="27"/>
  <c r="E691" i="27"/>
  <c r="G691" i="27"/>
  <c r="E689" i="27"/>
  <c r="G689" i="27"/>
  <c r="E687" i="27"/>
  <c r="G687" i="27"/>
  <c r="E685" i="27"/>
  <c r="G685" i="27"/>
  <c r="E683" i="27"/>
  <c r="G683" i="27"/>
  <c r="E681" i="27"/>
  <c r="G681" i="27"/>
  <c r="E679" i="27"/>
  <c r="G679" i="27"/>
  <c r="E677" i="27"/>
  <c r="G677" i="27"/>
  <c r="E675" i="27"/>
  <c r="G675" i="27"/>
  <c r="E673" i="27"/>
  <c r="G673" i="27"/>
  <c r="E671" i="27"/>
  <c r="G671" i="27"/>
  <c r="E669" i="27"/>
  <c r="G669" i="27"/>
  <c r="E667" i="27"/>
  <c r="G667" i="27"/>
  <c r="E665" i="27"/>
  <c r="G665" i="27"/>
  <c r="E663" i="27"/>
  <c r="G663" i="27"/>
  <c r="E661" i="27"/>
  <c r="G661" i="27"/>
  <c r="E659" i="27"/>
  <c r="G659" i="27"/>
  <c r="E657" i="27"/>
  <c r="G657" i="27"/>
  <c r="E655" i="27"/>
  <c r="G655" i="27"/>
  <c r="E653" i="27"/>
  <c r="G653" i="27"/>
  <c r="E651" i="27"/>
  <c r="G651" i="27"/>
  <c r="E649" i="27"/>
  <c r="G649" i="27"/>
  <c r="E647" i="27"/>
  <c r="G647" i="27"/>
  <c r="E645" i="27"/>
  <c r="G645" i="27"/>
  <c r="K627" i="27"/>
  <c r="L627" i="27"/>
  <c r="N627" i="27"/>
  <c r="M627" i="27"/>
  <c r="K625" i="27"/>
  <c r="L625" i="27"/>
  <c r="N625" i="27"/>
  <c r="M625" i="27"/>
  <c r="K623" i="27"/>
  <c r="O623" i="27" s="1"/>
  <c r="L623" i="27"/>
  <c r="N623" i="27"/>
  <c r="M623" i="27"/>
  <c r="K621" i="27"/>
  <c r="O621" i="27" s="1"/>
  <c r="S621" i="27" s="1"/>
  <c r="L621" i="27"/>
  <c r="N621" i="27"/>
  <c r="M621" i="27"/>
  <c r="K619" i="27"/>
  <c r="O619" i="27" s="1"/>
  <c r="L619" i="27"/>
  <c r="N619" i="27"/>
  <c r="M619" i="27"/>
  <c r="K617" i="27"/>
  <c r="L617" i="27"/>
  <c r="N617" i="27"/>
  <c r="M617" i="27"/>
  <c r="K615" i="27"/>
  <c r="L615" i="27"/>
  <c r="N615" i="27"/>
  <c r="M615" i="27"/>
  <c r="K613" i="27"/>
  <c r="O613" i="27" s="1"/>
  <c r="L613" i="27"/>
  <c r="N613" i="27"/>
  <c r="M613" i="27"/>
  <c r="K611" i="27"/>
  <c r="L611" i="27"/>
  <c r="N611" i="27"/>
  <c r="M611" i="27"/>
  <c r="K609" i="27"/>
  <c r="L609" i="27"/>
  <c r="N609" i="27"/>
  <c r="M609" i="27"/>
  <c r="K607" i="27"/>
  <c r="L607" i="27"/>
  <c r="N607" i="27"/>
  <c r="M607" i="27"/>
  <c r="K605" i="27"/>
  <c r="L605" i="27"/>
  <c r="N605" i="27"/>
  <c r="M605" i="27"/>
  <c r="K603" i="27"/>
  <c r="L603" i="27"/>
  <c r="N603" i="27"/>
  <c r="M603" i="27"/>
  <c r="K601" i="27"/>
  <c r="O601" i="27" s="1"/>
  <c r="L601" i="27"/>
  <c r="N601" i="27"/>
  <c r="M601" i="27"/>
  <c r="K599" i="27"/>
  <c r="L599" i="27"/>
  <c r="N599" i="27"/>
  <c r="M599" i="27"/>
  <c r="K597" i="27"/>
  <c r="L597" i="27"/>
  <c r="N597" i="27"/>
  <c r="M597" i="27"/>
  <c r="K595" i="27"/>
  <c r="L595" i="27"/>
  <c r="N595" i="27"/>
  <c r="M595" i="27"/>
  <c r="K593" i="27"/>
  <c r="L593" i="27"/>
  <c r="N593" i="27"/>
  <c r="M593" i="27"/>
  <c r="K591" i="27"/>
  <c r="L591" i="27"/>
  <c r="N591" i="27"/>
  <c r="M591" i="27"/>
  <c r="K589" i="27"/>
  <c r="O589" i="27" s="1"/>
  <c r="S589" i="27" s="1"/>
  <c r="L589" i="27"/>
  <c r="N589" i="27"/>
  <c r="M589" i="27"/>
  <c r="K587" i="27"/>
  <c r="L587" i="27"/>
  <c r="N587" i="27"/>
  <c r="M587" i="27"/>
  <c r="K585" i="27"/>
  <c r="L585" i="27"/>
  <c r="N585" i="27"/>
  <c r="M585" i="27"/>
  <c r="K583" i="27"/>
  <c r="L583" i="27"/>
  <c r="N583" i="27"/>
  <c r="M583" i="27"/>
  <c r="K581" i="27"/>
  <c r="L581" i="27"/>
  <c r="N581" i="27"/>
  <c r="M581" i="27"/>
  <c r="K579" i="27"/>
  <c r="L579" i="27"/>
  <c r="N579" i="27"/>
  <c r="M579" i="27"/>
  <c r="K577" i="27"/>
  <c r="L577" i="27"/>
  <c r="N577" i="27"/>
  <c r="M577" i="27"/>
  <c r="K569" i="27"/>
  <c r="L569" i="27"/>
  <c r="N569" i="27"/>
  <c r="M569" i="27"/>
  <c r="K561" i="27"/>
  <c r="L561" i="27"/>
  <c r="N561" i="27"/>
  <c r="M561" i="27"/>
  <c r="K553" i="27"/>
  <c r="L553" i="27"/>
  <c r="N553" i="27"/>
  <c r="M553" i="27"/>
  <c r="F545" i="27"/>
  <c r="H545" i="27"/>
  <c r="F531" i="27"/>
  <c r="H531" i="27"/>
  <c r="F523" i="27"/>
  <c r="H523" i="27"/>
  <c r="F515" i="27"/>
  <c r="H515" i="27"/>
  <c r="F507" i="27"/>
  <c r="H507" i="27"/>
  <c r="F499" i="27"/>
  <c r="H499" i="27"/>
  <c r="F491" i="27"/>
  <c r="H491" i="27"/>
  <c r="F483" i="27"/>
  <c r="H483" i="27"/>
  <c r="F475" i="27"/>
  <c r="H475" i="27"/>
  <c r="F455" i="27"/>
  <c r="H455" i="27"/>
  <c r="L448" i="27"/>
  <c r="N448" i="27"/>
  <c r="F423" i="27"/>
  <c r="H423" i="27"/>
  <c r="L416" i="27"/>
  <c r="N416" i="27"/>
  <c r="F391" i="27"/>
  <c r="H391" i="27"/>
  <c r="L384" i="27"/>
  <c r="N384" i="27"/>
  <c r="F359" i="27"/>
  <c r="H359" i="27"/>
  <c r="F353" i="27"/>
  <c r="H353" i="27"/>
  <c r="F327" i="27"/>
  <c r="H327" i="27"/>
  <c r="F321" i="27"/>
  <c r="H321" i="27"/>
  <c r="M1448" i="27"/>
  <c r="M1447" i="27"/>
  <c r="M1442" i="27"/>
  <c r="M1439" i="27"/>
  <c r="N1436" i="27"/>
  <c r="L1436" i="27"/>
  <c r="O1436" i="27" s="1"/>
  <c r="N1435" i="27"/>
  <c r="L1435" i="27"/>
  <c r="O1435" i="27" s="1"/>
  <c r="N1432" i="27"/>
  <c r="L1432" i="27"/>
  <c r="N1431" i="27"/>
  <c r="L1431" i="27"/>
  <c r="N1428" i="27"/>
  <c r="L1428" i="27"/>
  <c r="O1428" i="27" s="1"/>
  <c r="N1427" i="27"/>
  <c r="L1427" i="27"/>
  <c r="N1424" i="27"/>
  <c r="S1424" i="27" s="1"/>
  <c r="L1424" i="27"/>
  <c r="N1423" i="27"/>
  <c r="L1423" i="27"/>
  <c r="N1420" i="27"/>
  <c r="L1420" i="27"/>
  <c r="O1420" i="27" s="1"/>
  <c r="N1419" i="27"/>
  <c r="L1419" i="27"/>
  <c r="N1416" i="27"/>
  <c r="L1416" i="27"/>
  <c r="N1415" i="27"/>
  <c r="L1415" i="27"/>
  <c r="N1412" i="27"/>
  <c r="S1412" i="27" s="1"/>
  <c r="L1412" i="27"/>
  <c r="N1411" i="27"/>
  <c r="L1411" i="27"/>
  <c r="N1279" i="27"/>
  <c r="N1275" i="27"/>
  <c r="N1267" i="27"/>
  <c r="N1259" i="27"/>
  <c r="N1242" i="27"/>
  <c r="L1171" i="27"/>
  <c r="N1169" i="27"/>
  <c r="L1163" i="27"/>
  <c r="N1161" i="27"/>
  <c r="N1122" i="27"/>
  <c r="N1114" i="27"/>
  <c r="N1106" i="27"/>
  <c r="N1098" i="27"/>
  <c r="N1090" i="27"/>
  <c r="N1082" i="27"/>
  <c r="N1074" i="27"/>
  <c r="N1066" i="27"/>
  <c r="N1058" i="27"/>
  <c r="N1050" i="27"/>
  <c r="N1042" i="27"/>
  <c r="N1034" i="27"/>
  <c r="L1027" i="27"/>
  <c r="N1023" i="27"/>
  <c r="H1020" i="27"/>
  <c r="H1016" i="27"/>
  <c r="L1011" i="27"/>
  <c r="N1007" i="27"/>
  <c r="H1004" i="27"/>
  <c r="N999" i="27"/>
  <c r="H996" i="27"/>
  <c r="H992" i="27"/>
  <c r="L987" i="27"/>
  <c r="N983" i="27"/>
  <c r="H980" i="27"/>
  <c r="H976" i="27"/>
  <c r="L971" i="27"/>
  <c r="L963" i="27"/>
  <c r="L955" i="27"/>
  <c r="N951" i="27"/>
  <c r="H948" i="27"/>
  <c r="H944" i="27"/>
  <c r="L939" i="27"/>
  <c r="F901" i="27"/>
  <c r="F897" i="27"/>
  <c r="I897" i="27" s="1"/>
  <c r="F893" i="27"/>
  <c r="I893" i="27" s="1"/>
  <c r="F889" i="27"/>
  <c r="F885" i="27"/>
  <c r="F881" i="27"/>
  <c r="I881" i="27" s="1"/>
  <c r="F877" i="27"/>
  <c r="K860" i="27"/>
  <c r="O860" i="27" s="1"/>
  <c r="S860" i="27" s="1"/>
  <c r="K856" i="27"/>
  <c r="K852" i="27"/>
  <c r="O852" i="27" s="1"/>
  <c r="K848" i="27"/>
  <c r="K844" i="27"/>
  <c r="K840" i="27"/>
  <c r="O840" i="27" s="1"/>
  <c r="K836" i="27"/>
  <c r="H836" i="27"/>
  <c r="F836" i="27"/>
  <c r="F834" i="27"/>
  <c r="N832" i="27"/>
  <c r="K832" i="27"/>
  <c r="O832" i="27" s="1"/>
  <c r="H832" i="27"/>
  <c r="F832" i="27"/>
  <c r="I832" i="27" s="1"/>
  <c r="F830" i="27"/>
  <c r="N828" i="27"/>
  <c r="K828" i="27"/>
  <c r="O828" i="27" s="1"/>
  <c r="H828" i="27"/>
  <c r="F828" i="27"/>
  <c r="G826" i="27"/>
  <c r="N824" i="27"/>
  <c r="K824" i="27"/>
  <c r="K823" i="27"/>
  <c r="N820" i="27"/>
  <c r="K820" i="27"/>
  <c r="G820" i="27"/>
  <c r="N816" i="27"/>
  <c r="K816" i="27"/>
  <c r="O816" i="27" s="1"/>
  <c r="G816" i="27"/>
  <c r="G815" i="27"/>
  <c r="N812" i="27"/>
  <c r="K812" i="27"/>
  <c r="N808" i="27"/>
  <c r="K808" i="27"/>
  <c r="O808" i="27" s="1"/>
  <c r="G808" i="27"/>
  <c r="G807" i="27"/>
  <c r="E806" i="27"/>
  <c r="G806" i="27"/>
  <c r="L804" i="27"/>
  <c r="K804" i="27"/>
  <c r="N804" i="27"/>
  <c r="E803" i="27"/>
  <c r="G803" i="27"/>
  <c r="E801" i="27"/>
  <c r="I801" i="27" s="1"/>
  <c r="G801" i="27"/>
  <c r="M796" i="27"/>
  <c r="E796" i="27"/>
  <c r="G796" i="27"/>
  <c r="M795" i="27"/>
  <c r="M792" i="27"/>
  <c r="E792" i="27"/>
  <c r="I792" i="27" s="1"/>
  <c r="G792" i="27"/>
  <c r="F790" i="27"/>
  <c r="M788" i="27"/>
  <c r="E788" i="27"/>
  <c r="G788" i="27"/>
  <c r="M787" i="27"/>
  <c r="F786" i="27"/>
  <c r="M784" i="27"/>
  <c r="E784" i="27"/>
  <c r="I784" i="27" s="1"/>
  <c r="G784" i="27"/>
  <c r="E783" i="27"/>
  <c r="G783" i="27"/>
  <c r="E782" i="27"/>
  <c r="I782" i="27" s="1"/>
  <c r="G782" i="27"/>
  <c r="E781" i="27"/>
  <c r="G781" i="27"/>
  <c r="E779" i="27"/>
  <c r="G779" i="27"/>
  <c r="E778" i="27"/>
  <c r="I778" i="27" s="1"/>
  <c r="G778" i="27"/>
  <c r="E777" i="27"/>
  <c r="G777" i="27"/>
  <c r="F775" i="27"/>
  <c r="F773" i="27"/>
  <c r="I773" i="27" s="1"/>
  <c r="F771" i="27"/>
  <c r="F769" i="27"/>
  <c r="F767" i="27"/>
  <c r="F765" i="27"/>
  <c r="I765" i="27" s="1"/>
  <c r="F763" i="27"/>
  <c r="F761" i="27"/>
  <c r="F759" i="27"/>
  <c r="F757" i="27"/>
  <c r="F755" i="27"/>
  <c r="F753" i="27"/>
  <c r="F751" i="27"/>
  <c r="F749" i="27"/>
  <c r="I749" i="27" s="1"/>
  <c r="F747" i="27"/>
  <c r="F745" i="27"/>
  <c r="F743" i="27"/>
  <c r="F741" i="27"/>
  <c r="F739" i="27"/>
  <c r="F737" i="27"/>
  <c r="F735" i="27"/>
  <c r="F733" i="27"/>
  <c r="I733" i="27" s="1"/>
  <c r="F731" i="27"/>
  <c r="F729" i="27"/>
  <c r="F727" i="27"/>
  <c r="F725" i="27"/>
  <c r="I725" i="27" s="1"/>
  <c r="F723" i="27"/>
  <c r="F721" i="27"/>
  <c r="F719" i="27"/>
  <c r="F717" i="27"/>
  <c r="I717" i="27" s="1"/>
  <c r="F715" i="27"/>
  <c r="F713" i="27"/>
  <c r="F711" i="27"/>
  <c r="F709" i="27"/>
  <c r="I709" i="27" s="1"/>
  <c r="F707" i="27"/>
  <c r="F705" i="27"/>
  <c r="F703" i="27"/>
  <c r="F701" i="27"/>
  <c r="I701" i="27" s="1"/>
  <c r="F699" i="27"/>
  <c r="F697" i="27"/>
  <c r="F695" i="27"/>
  <c r="F693" i="27"/>
  <c r="I693" i="27" s="1"/>
  <c r="F691" i="27"/>
  <c r="F689" i="27"/>
  <c r="F687" i="27"/>
  <c r="F685" i="27"/>
  <c r="F683" i="27"/>
  <c r="F681" i="27"/>
  <c r="F679" i="27"/>
  <c r="F677" i="27"/>
  <c r="I677" i="27" s="1"/>
  <c r="F675" i="27"/>
  <c r="F673" i="27"/>
  <c r="F671" i="27"/>
  <c r="F669" i="27"/>
  <c r="I669" i="27" s="1"/>
  <c r="F667" i="27"/>
  <c r="F665" i="27"/>
  <c r="F663" i="27"/>
  <c r="F661" i="27"/>
  <c r="I661" i="27" s="1"/>
  <c r="F659" i="27"/>
  <c r="F657" i="27"/>
  <c r="F655" i="27"/>
  <c r="F653" i="27"/>
  <c r="F651" i="27"/>
  <c r="F649" i="27"/>
  <c r="F647" i="27"/>
  <c r="F645" i="27"/>
  <c r="I645" i="27" s="1"/>
  <c r="K628" i="27"/>
  <c r="L628" i="27"/>
  <c r="N628" i="27"/>
  <c r="M628" i="27"/>
  <c r="K626" i="27"/>
  <c r="L626" i="27"/>
  <c r="N626" i="27"/>
  <c r="M626" i="27"/>
  <c r="K624" i="27"/>
  <c r="L624" i="27"/>
  <c r="N624" i="27"/>
  <c r="M624" i="27"/>
  <c r="K622" i="27"/>
  <c r="O622" i="27" s="1"/>
  <c r="L622" i="27"/>
  <c r="N622" i="27"/>
  <c r="M622" i="27"/>
  <c r="K620" i="27"/>
  <c r="O620" i="27" s="1"/>
  <c r="L620" i="27"/>
  <c r="N620" i="27"/>
  <c r="M620" i="27"/>
  <c r="K618" i="27"/>
  <c r="O618" i="27" s="1"/>
  <c r="L618" i="27"/>
  <c r="N618" i="27"/>
  <c r="M618" i="27"/>
  <c r="K616" i="27"/>
  <c r="L616" i="27"/>
  <c r="N616" i="27"/>
  <c r="M616" i="27"/>
  <c r="K614" i="27"/>
  <c r="O614" i="27" s="1"/>
  <c r="L614" i="27"/>
  <c r="N614" i="27"/>
  <c r="M614" i="27"/>
  <c r="K612" i="27"/>
  <c r="L612" i="27"/>
  <c r="N612" i="27"/>
  <c r="M612" i="27"/>
  <c r="K610" i="27"/>
  <c r="O610" i="27" s="1"/>
  <c r="L610" i="27"/>
  <c r="N610" i="27"/>
  <c r="M610" i="27"/>
  <c r="K608" i="27"/>
  <c r="L608" i="27"/>
  <c r="N608" i="27"/>
  <c r="M608" i="27"/>
  <c r="K606" i="27"/>
  <c r="O606" i="27" s="1"/>
  <c r="L606" i="27"/>
  <c r="N606" i="27"/>
  <c r="M606" i="27"/>
  <c r="K604" i="27"/>
  <c r="L604" i="27"/>
  <c r="N604" i="27"/>
  <c r="M604" i="27"/>
  <c r="K602" i="27"/>
  <c r="L602" i="27"/>
  <c r="N602" i="27"/>
  <c r="M602" i="27"/>
  <c r="K600" i="27"/>
  <c r="L600" i="27"/>
  <c r="N600" i="27"/>
  <c r="M600" i="27"/>
  <c r="K598" i="27"/>
  <c r="O598" i="27" s="1"/>
  <c r="L598" i="27"/>
  <c r="N598" i="27"/>
  <c r="M598" i="27"/>
  <c r="K596" i="27"/>
  <c r="L596" i="27"/>
  <c r="N596" i="27"/>
  <c r="M596" i="27"/>
  <c r="K594" i="27"/>
  <c r="L594" i="27"/>
  <c r="N594" i="27"/>
  <c r="M594" i="27"/>
  <c r="K592" i="27"/>
  <c r="L592" i="27"/>
  <c r="N592" i="27"/>
  <c r="M592" i="27"/>
  <c r="K590" i="27"/>
  <c r="L590" i="27"/>
  <c r="N590" i="27"/>
  <c r="M590" i="27"/>
  <c r="K588" i="27"/>
  <c r="L588" i="27"/>
  <c r="N588" i="27"/>
  <c r="M588" i="27"/>
  <c r="K586" i="27"/>
  <c r="L586" i="27"/>
  <c r="N586" i="27"/>
  <c r="M586" i="27"/>
  <c r="K584" i="27"/>
  <c r="L584" i="27"/>
  <c r="N584" i="27"/>
  <c r="M584" i="27"/>
  <c r="K582" i="27"/>
  <c r="L582" i="27"/>
  <c r="N582" i="27"/>
  <c r="M582" i="27"/>
  <c r="K580" i="27"/>
  <c r="L580" i="27"/>
  <c r="N580" i="27"/>
  <c r="M580" i="27"/>
  <c r="K578" i="27"/>
  <c r="L578" i="27"/>
  <c r="N578" i="27"/>
  <c r="M578" i="27"/>
  <c r="K576" i="27"/>
  <c r="L576" i="27"/>
  <c r="N576" i="27"/>
  <c r="M576" i="27"/>
  <c r="K568" i="27"/>
  <c r="L568" i="27"/>
  <c r="N568" i="27"/>
  <c r="M568" i="27"/>
  <c r="K560" i="27"/>
  <c r="L560" i="27"/>
  <c r="N560" i="27"/>
  <c r="M560" i="27"/>
  <c r="L283" i="27"/>
  <c r="N283" i="27"/>
  <c r="L271" i="27"/>
  <c r="N271" i="27"/>
  <c r="F256" i="27"/>
  <c r="H256" i="27"/>
  <c r="L223" i="27"/>
  <c r="N223" i="27"/>
  <c r="L175" i="27"/>
  <c r="N175" i="27"/>
  <c r="F155" i="27"/>
  <c r="H155" i="27"/>
  <c r="L142" i="27"/>
  <c r="N142" i="27"/>
  <c r="F119" i="27"/>
  <c r="H119" i="27"/>
  <c r="F91" i="27"/>
  <c r="H91" i="27"/>
  <c r="E83" i="27"/>
  <c r="H83" i="27"/>
  <c r="F65" i="27"/>
  <c r="H65" i="27"/>
  <c r="I634" i="27"/>
  <c r="K573" i="27"/>
  <c r="L573" i="27"/>
  <c r="N573" i="27"/>
  <c r="K572" i="27"/>
  <c r="L572" i="27"/>
  <c r="N572" i="27"/>
  <c r="K565" i="27"/>
  <c r="L565" i="27"/>
  <c r="N565" i="27"/>
  <c r="K564" i="27"/>
  <c r="L564" i="27"/>
  <c r="N564" i="27"/>
  <c r="K557" i="27"/>
  <c r="O557" i="27" s="1"/>
  <c r="L557" i="27"/>
  <c r="N557" i="27"/>
  <c r="K556" i="27"/>
  <c r="L556" i="27"/>
  <c r="N556" i="27"/>
  <c r="F549" i="27"/>
  <c r="H549" i="27"/>
  <c r="L538" i="27"/>
  <c r="N538" i="27"/>
  <c r="F527" i="27"/>
  <c r="H527" i="27"/>
  <c r="F519" i="27"/>
  <c r="H519" i="27"/>
  <c r="F511" i="27"/>
  <c r="H511" i="27"/>
  <c r="F503" i="27"/>
  <c r="H503" i="27"/>
  <c r="F495" i="27"/>
  <c r="H495" i="27"/>
  <c r="F487" i="27"/>
  <c r="H487" i="27"/>
  <c r="F479" i="27"/>
  <c r="H479" i="27"/>
  <c r="L464" i="27"/>
  <c r="N464" i="27"/>
  <c r="F439" i="27"/>
  <c r="H439" i="27"/>
  <c r="L432" i="27"/>
  <c r="N432" i="27"/>
  <c r="F407" i="27"/>
  <c r="H407" i="27"/>
  <c r="L400" i="27"/>
  <c r="N400" i="27"/>
  <c r="F375" i="27"/>
  <c r="H375" i="27"/>
  <c r="L368" i="27"/>
  <c r="N368" i="27"/>
  <c r="F343" i="27"/>
  <c r="H343" i="27"/>
  <c r="F337" i="27"/>
  <c r="H337" i="27"/>
  <c r="F311" i="27"/>
  <c r="H311" i="27"/>
  <c r="F305" i="27"/>
  <c r="H305" i="27"/>
  <c r="L456" i="27"/>
  <c r="N456" i="27"/>
  <c r="L440" i="27"/>
  <c r="N440" i="27"/>
  <c r="L424" i="27"/>
  <c r="N424" i="27"/>
  <c r="L408" i="27"/>
  <c r="N408" i="27"/>
  <c r="L392" i="27"/>
  <c r="N392" i="27"/>
  <c r="L376" i="27"/>
  <c r="N376" i="27"/>
  <c r="F361" i="27"/>
  <c r="H361" i="27"/>
  <c r="F345" i="27"/>
  <c r="H345" i="27"/>
  <c r="F329" i="27"/>
  <c r="H329" i="27"/>
  <c r="F313" i="27"/>
  <c r="H313" i="27"/>
  <c r="L263" i="27"/>
  <c r="N263" i="27"/>
  <c r="L247" i="27"/>
  <c r="N247" i="27"/>
  <c r="L195" i="27"/>
  <c r="N195" i="27"/>
  <c r="F163" i="27"/>
  <c r="H163" i="27"/>
  <c r="L150" i="27"/>
  <c r="N150" i="27"/>
  <c r="F131" i="27"/>
  <c r="H131" i="27"/>
  <c r="F103" i="27"/>
  <c r="H103" i="27"/>
  <c r="E85" i="27"/>
  <c r="H85" i="27"/>
  <c r="E71" i="27"/>
  <c r="H71" i="27"/>
  <c r="K2631" i="27"/>
  <c r="N2631" i="27"/>
  <c r="E2614" i="27"/>
  <c r="H2614" i="27"/>
  <c r="E2594" i="27"/>
  <c r="H2594" i="27"/>
  <c r="L2537" i="27"/>
  <c r="N2537" i="27"/>
  <c r="K2517" i="27"/>
  <c r="O2517" i="27" s="1"/>
  <c r="N2517" i="27"/>
  <c r="L2435" i="27"/>
  <c r="N2435" i="27"/>
  <c r="M2370" i="27"/>
  <c r="L2370" i="27"/>
  <c r="K2370" i="27"/>
  <c r="L2369" i="27"/>
  <c r="M2369" i="27"/>
  <c r="K2369" i="27"/>
  <c r="K2317" i="27"/>
  <c r="O2317" i="27" s="1"/>
  <c r="N2317" i="27"/>
  <c r="L2317" i="27"/>
  <c r="E2250" i="27"/>
  <c r="H2250" i="27"/>
  <c r="G2200" i="27"/>
  <c r="F2200" i="27"/>
  <c r="E2200" i="27"/>
  <c r="F1968" i="27"/>
  <c r="H1968" i="27"/>
  <c r="N1790" i="27"/>
  <c r="L1790" i="27"/>
  <c r="G1780" i="27"/>
  <c r="H1780" i="27"/>
  <c r="F1780" i="27"/>
  <c r="G1779" i="27"/>
  <c r="H1779" i="27"/>
  <c r="F1779" i="27"/>
  <c r="G1778" i="27"/>
  <c r="H1778" i="27"/>
  <c r="F1778" i="27"/>
  <c r="G1777" i="27"/>
  <c r="H1777" i="27"/>
  <c r="F1777" i="27"/>
  <c r="G1776" i="27"/>
  <c r="H1776" i="27"/>
  <c r="F1776" i="27"/>
  <c r="G1775" i="27"/>
  <c r="H1775" i="27"/>
  <c r="F1775" i="27"/>
  <c r="G1774" i="27"/>
  <c r="H1774" i="27"/>
  <c r="F1774" i="27"/>
  <c r="G1773" i="27"/>
  <c r="H1773" i="27"/>
  <c r="F1773" i="27"/>
  <c r="G1772" i="27"/>
  <c r="H1772" i="27"/>
  <c r="F1772" i="27"/>
  <c r="G1771" i="27"/>
  <c r="H1771" i="27"/>
  <c r="F1771" i="27"/>
  <c r="G1770" i="27"/>
  <c r="H1770" i="27"/>
  <c r="F1770" i="27"/>
  <c r="F1760" i="27"/>
  <c r="G1760" i="27"/>
  <c r="E1760" i="27"/>
  <c r="G1735" i="27"/>
  <c r="F1735" i="27"/>
  <c r="H1735" i="27"/>
  <c r="G1720" i="27"/>
  <c r="F1720" i="27"/>
  <c r="H1720" i="27"/>
  <c r="E1720" i="27"/>
  <c r="G1718" i="27"/>
  <c r="F1718" i="27"/>
  <c r="H1718" i="27"/>
  <c r="E1718" i="27"/>
  <c r="G1695" i="27"/>
  <c r="F1695" i="27"/>
  <c r="H1695" i="27"/>
  <c r="E1695" i="27"/>
  <c r="G1693" i="27"/>
  <c r="F1693" i="27"/>
  <c r="H1693" i="27"/>
  <c r="E1693" i="27"/>
  <c r="G1691" i="27"/>
  <c r="F1691" i="27"/>
  <c r="H1691" i="27"/>
  <c r="E1691" i="27"/>
  <c r="G1674" i="27"/>
  <c r="F1674" i="27"/>
  <c r="H1674" i="27"/>
  <c r="G1670" i="27"/>
  <c r="F1670" i="27"/>
  <c r="H1670" i="27"/>
  <c r="G1668" i="27"/>
  <c r="F1668" i="27"/>
  <c r="H1668" i="27"/>
  <c r="G1655" i="27"/>
  <c r="F1655" i="27"/>
  <c r="H1655" i="27"/>
  <c r="G1630" i="27"/>
  <c r="F1630" i="27"/>
  <c r="H1630" i="27"/>
  <c r="G1618" i="27"/>
  <c r="F1618" i="27"/>
  <c r="H1618" i="27"/>
  <c r="E1618" i="27"/>
  <c r="G1612" i="27"/>
  <c r="F1612" i="27"/>
  <c r="H1612" i="27"/>
  <c r="E1612" i="27"/>
  <c r="G1556" i="27"/>
  <c r="F1556" i="27"/>
  <c r="H1556" i="27"/>
  <c r="G1554" i="27"/>
  <c r="F1554" i="27"/>
  <c r="H1554" i="27"/>
  <c r="G1491" i="27"/>
  <c r="F1491" i="27"/>
  <c r="E1491" i="27"/>
  <c r="H1491" i="27"/>
  <c r="G1466" i="27"/>
  <c r="F1466" i="27"/>
  <c r="H1466" i="27"/>
  <c r="E1466" i="27"/>
  <c r="G1456" i="27"/>
  <c r="F1456" i="27"/>
  <c r="H1456" i="27"/>
  <c r="E1456" i="27"/>
  <c r="G1401" i="27"/>
  <c r="E1401" i="27"/>
  <c r="H1401" i="27"/>
  <c r="F1401" i="27"/>
  <c r="G1369" i="27"/>
  <c r="E1369" i="27"/>
  <c r="H1369" i="27"/>
  <c r="F1369" i="27"/>
  <c r="G1353" i="27"/>
  <c r="E1353" i="27"/>
  <c r="H1353" i="27"/>
  <c r="F1353" i="27"/>
  <c r="G1337" i="27"/>
  <c r="E1337" i="27"/>
  <c r="H1337" i="27"/>
  <c r="F1337" i="27"/>
  <c r="G1305" i="27"/>
  <c r="E1305" i="27"/>
  <c r="H1305" i="27"/>
  <c r="F1305" i="27"/>
  <c r="G1289" i="27"/>
  <c r="E1289" i="27"/>
  <c r="H1289" i="27"/>
  <c r="F1289" i="27"/>
  <c r="F1280" i="27"/>
  <c r="H1280" i="27"/>
  <c r="E874" i="27"/>
  <c r="G874" i="27"/>
  <c r="F874" i="27"/>
  <c r="H874" i="27"/>
  <c r="L786" i="27"/>
  <c r="M786" i="27"/>
  <c r="K786" i="27"/>
  <c r="N786" i="27"/>
  <c r="K12" i="27"/>
  <c r="N12" i="27"/>
  <c r="K2368" i="27"/>
  <c r="N2368" i="27"/>
  <c r="M2368" i="27"/>
  <c r="E2365" i="27"/>
  <c r="H2365" i="27"/>
  <c r="E2288" i="27"/>
  <c r="F2288" i="27"/>
  <c r="H2288" i="27"/>
  <c r="K2198" i="27"/>
  <c r="O2198" i="27" s="1"/>
  <c r="L2198" i="27"/>
  <c r="N2198" i="27"/>
  <c r="L2177" i="27"/>
  <c r="N2177" i="27"/>
  <c r="F1906" i="27"/>
  <c r="H1906" i="27"/>
  <c r="N1808" i="27"/>
  <c r="L1808" i="27"/>
  <c r="F1782" i="27"/>
  <c r="H1782" i="27"/>
  <c r="F1757" i="27"/>
  <c r="H1757" i="27"/>
  <c r="G1757" i="27"/>
  <c r="G1745" i="27"/>
  <c r="F1745" i="27"/>
  <c r="H1745" i="27"/>
  <c r="E1745" i="27"/>
  <c r="G1741" i="27"/>
  <c r="F1741" i="27"/>
  <c r="H1741" i="27"/>
  <c r="E1741" i="27"/>
  <c r="G1739" i="27"/>
  <c r="F1739" i="27"/>
  <c r="H1739" i="27"/>
  <c r="E1739" i="27"/>
  <c r="G1709" i="27"/>
  <c r="F1709" i="27"/>
  <c r="H1709" i="27"/>
  <c r="G1707" i="27"/>
  <c r="F1707" i="27"/>
  <c r="H1707" i="27"/>
  <c r="G1682" i="27"/>
  <c r="F1682" i="27"/>
  <c r="H1682" i="27"/>
  <c r="E1682" i="27"/>
  <c r="G1676" i="27"/>
  <c r="F1676" i="27"/>
  <c r="H1676" i="27"/>
  <c r="E1676" i="27"/>
  <c r="G1659" i="27"/>
  <c r="F1659" i="27"/>
  <c r="H1659" i="27"/>
  <c r="E1659" i="27"/>
  <c r="G1634" i="27"/>
  <c r="F1634" i="27"/>
  <c r="H1634" i="27"/>
  <c r="E1634" i="27"/>
  <c r="G1611" i="27"/>
  <c r="F1611" i="27"/>
  <c r="H1611" i="27"/>
  <c r="G1596" i="27"/>
  <c r="F1596" i="27"/>
  <c r="H1596" i="27"/>
  <c r="E1596" i="27"/>
  <c r="G1594" i="27"/>
  <c r="F1594" i="27"/>
  <c r="H1594" i="27"/>
  <c r="E1594" i="27"/>
  <c r="G1592" i="27"/>
  <c r="F1592" i="27"/>
  <c r="H1592" i="27"/>
  <c r="E1592" i="27"/>
  <c r="G1590" i="27"/>
  <c r="F1590" i="27"/>
  <c r="H1590" i="27"/>
  <c r="E1590" i="27"/>
  <c r="G1576" i="27"/>
  <c r="F1576" i="27"/>
  <c r="H1576" i="27"/>
  <c r="G1574" i="27"/>
  <c r="F1574" i="27"/>
  <c r="H1574" i="27"/>
  <c r="G1572" i="27"/>
  <c r="F1572" i="27"/>
  <c r="H1572" i="27"/>
  <c r="G1569" i="27"/>
  <c r="F1569" i="27"/>
  <c r="H1569" i="27"/>
  <c r="E1569" i="27"/>
  <c r="G1567" i="27"/>
  <c r="F1567" i="27"/>
  <c r="H1567" i="27"/>
  <c r="E1567" i="27"/>
  <c r="G1565" i="27"/>
  <c r="F1565" i="27"/>
  <c r="H1565" i="27"/>
  <c r="E1565" i="27"/>
  <c r="G1558" i="27"/>
  <c r="F1558" i="27"/>
  <c r="H1558" i="27"/>
  <c r="E1558" i="27"/>
  <c r="G1547" i="27"/>
  <c r="F1547" i="27"/>
  <c r="E1547" i="27"/>
  <c r="H1547" i="27"/>
  <c r="G1527" i="27"/>
  <c r="F1527" i="27"/>
  <c r="H1527" i="27"/>
  <c r="E1527" i="27"/>
  <c r="G1492" i="27"/>
  <c r="F1492" i="27"/>
  <c r="H1492" i="27"/>
  <c r="E1492" i="27"/>
  <c r="G1467" i="27"/>
  <c r="F1467" i="27"/>
  <c r="H1467" i="27"/>
  <c r="E1467" i="27"/>
  <c r="G1457" i="27"/>
  <c r="F1457" i="27"/>
  <c r="H1457" i="27"/>
  <c r="E1457" i="27"/>
  <c r="G1445" i="27"/>
  <c r="F1445" i="27"/>
  <c r="H1445" i="27"/>
  <c r="E1445" i="27"/>
  <c r="G1438" i="27"/>
  <c r="F1438" i="27"/>
  <c r="E1438" i="27"/>
  <c r="H1438" i="27"/>
  <c r="G1434" i="27"/>
  <c r="F1434" i="27"/>
  <c r="E1434" i="27"/>
  <c r="H1434" i="27"/>
  <c r="G1430" i="27"/>
  <c r="F1430" i="27"/>
  <c r="E1430" i="27"/>
  <c r="H1430" i="27"/>
  <c r="G1426" i="27"/>
  <c r="F1426" i="27"/>
  <c r="E1426" i="27"/>
  <c r="H1426" i="27"/>
  <c r="G1422" i="27"/>
  <c r="F1422" i="27"/>
  <c r="E1422" i="27"/>
  <c r="H1422" i="27"/>
  <c r="G1418" i="27"/>
  <c r="F1418" i="27"/>
  <c r="E1418" i="27"/>
  <c r="H1418" i="27"/>
  <c r="G1414" i="27"/>
  <c r="F1414" i="27"/>
  <c r="E1414" i="27"/>
  <c r="H1414" i="27"/>
  <c r="G1410" i="27"/>
  <c r="F1410" i="27"/>
  <c r="E1410" i="27"/>
  <c r="H1410" i="27"/>
  <c r="G1394" i="27"/>
  <c r="E1394" i="27"/>
  <c r="H1394" i="27"/>
  <c r="F1394" i="27"/>
  <c r="G1378" i="27"/>
  <c r="E1378" i="27"/>
  <c r="H1378" i="27"/>
  <c r="F1378" i="27"/>
  <c r="G1362" i="27"/>
  <c r="E1362" i="27"/>
  <c r="H1362" i="27"/>
  <c r="F1362" i="27"/>
  <c r="G1346" i="27"/>
  <c r="E1346" i="27"/>
  <c r="H1346" i="27"/>
  <c r="F1346" i="27"/>
  <c r="G1330" i="27"/>
  <c r="E1330" i="27"/>
  <c r="H1330" i="27"/>
  <c r="F1330" i="27"/>
  <c r="G1314" i="27"/>
  <c r="E1314" i="27"/>
  <c r="H1314" i="27"/>
  <c r="F1314" i="27"/>
  <c r="G1298" i="27"/>
  <c r="E1298" i="27"/>
  <c r="H1298" i="27"/>
  <c r="F1298" i="27"/>
  <c r="L1271" i="27"/>
  <c r="N1271" i="27"/>
  <c r="L1265" i="27"/>
  <c r="N1265" i="27"/>
  <c r="E864" i="27"/>
  <c r="G864" i="27"/>
  <c r="F864" i="27"/>
  <c r="H864" i="27"/>
  <c r="E859" i="27"/>
  <c r="H859" i="27"/>
  <c r="F859" i="27"/>
  <c r="G859" i="27"/>
  <c r="E851" i="27"/>
  <c r="H851" i="27"/>
  <c r="F851" i="27"/>
  <c r="G851" i="27"/>
  <c r="E843" i="27"/>
  <c r="H843" i="27"/>
  <c r="F843" i="27"/>
  <c r="G843" i="27"/>
  <c r="E2649" i="27"/>
  <c r="H2649" i="27"/>
  <c r="K2598" i="27"/>
  <c r="O2598" i="27" s="1"/>
  <c r="N2598" i="27"/>
  <c r="K2536" i="27"/>
  <c r="N2536" i="27"/>
  <c r="L2536" i="27"/>
  <c r="K2512" i="27"/>
  <c r="N2512" i="27"/>
  <c r="E2460" i="27"/>
  <c r="H2460" i="27"/>
  <c r="E2445" i="27"/>
  <c r="H2445" i="27"/>
  <c r="K2384" i="27"/>
  <c r="N2384" i="27"/>
  <c r="E2370" i="27"/>
  <c r="G2370" i="27"/>
  <c r="F2370" i="27"/>
  <c r="E2319" i="27"/>
  <c r="H2319" i="27"/>
  <c r="F2204" i="27"/>
  <c r="H2204" i="27"/>
  <c r="L2076" i="27"/>
  <c r="N2076" i="27"/>
  <c r="L2008" i="27"/>
  <c r="N2008" i="27"/>
  <c r="F1902" i="27"/>
  <c r="H1902" i="27"/>
  <c r="L1814" i="27"/>
  <c r="O1814" i="27" s="1"/>
  <c r="N1814" i="27"/>
  <c r="M1814" i="27"/>
  <c r="L1813" i="27"/>
  <c r="M1813" i="27"/>
  <c r="K1813" i="27"/>
  <c r="O1813" i="27" s="1"/>
  <c r="S1813" i="27" s="1"/>
  <c r="F1807" i="27"/>
  <c r="H1807" i="27"/>
  <c r="L1792" i="27"/>
  <c r="N1792" i="27"/>
  <c r="G1738" i="27"/>
  <c r="F1738" i="27"/>
  <c r="I1738" i="27" s="1"/>
  <c r="H1738" i="27"/>
  <c r="G1736" i="27"/>
  <c r="F1736" i="27"/>
  <c r="H1736" i="27"/>
  <c r="G1721" i="27"/>
  <c r="F1721" i="27"/>
  <c r="H1721" i="27"/>
  <c r="E1721" i="27"/>
  <c r="G1719" i="27"/>
  <c r="F1719" i="27"/>
  <c r="H1719" i="27"/>
  <c r="E1719" i="27"/>
  <c r="G1717" i="27"/>
  <c r="F1717" i="27"/>
  <c r="H1717" i="27"/>
  <c r="E1717" i="27"/>
  <c r="G1715" i="27"/>
  <c r="F1715" i="27"/>
  <c r="H1715" i="27"/>
  <c r="E1715" i="27"/>
  <c r="G1713" i="27"/>
  <c r="F1713" i="27"/>
  <c r="H1713" i="27"/>
  <c r="E1713" i="27"/>
  <c r="G1694" i="27"/>
  <c r="F1694" i="27"/>
  <c r="H1694" i="27"/>
  <c r="E1694" i="27"/>
  <c r="G1692" i="27"/>
  <c r="F1692" i="27"/>
  <c r="H1692" i="27"/>
  <c r="E1692" i="27"/>
  <c r="G1673" i="27"/>
  <c r="F1673" i="27"/>
  <c r="H1673" i="27"/>
  <c r="G1671" i="27"/>
  <c r="F1671" i="27"/>
  <c r="H1671" i="27"/>
  <c r="G1669" i="27"/>
  <c r="F1669" i="27"/>
  <c r="H1669" i="27"/>
  <c r="G1654" i="27"/>
  <c r="F1654" i="27"/>
  <c r="H1654" i="27"/>
  <c r="G1652" i="27"/>
  <c r="F1652" i="27"/>
  <c r="H1652" i="27"/>
  <c r="G1650" i="27"/>
  <c r="F1650" i="27"/>
  <c r="H1650" i="27"/>
  <c r="G1617" i="27"/>
  <c r="F1617" i="27"/>
  <c r="H1617" i="27"/>
  <c r="E1617" i="27"/>
  <c r="G1615" i="27"/>
  <c r="F1615" i="27"/>
  <c r="H1615" i="27"/>
  <c r="E1615" i="27"/>
  <c r="G1613" i="27"/>
  <c r="F1613" i="27"/>
  <c r="H1613" i="27"/>
  <c r="E1613" i="27"/>
  <c r="G1589" i="27"/>
  <c r="F1589" i="27"/>
  <c r="I1589" i="27" s="1"/>
  <c r="H1589" i="27"/>
  <c r="G1578" i="27"/>
  <c r="F1578" i="27"/>
  <c r="H1578" i="27"/>
  <c r="E1578" i="27"/>
  <c r="G1564" i="27"/>
  <c r="F1564" i="27"/>
  <c r="I1564" i="27" s="1"/>
  <c r="H1564" i="27"/>
  <c r="G1555" i="27"/>
  <c r="F1555" i="27"/>
  <c r="I1555" i="27" s="1"/>
  <c r="H1555" i="27"/>
  <c r="G1553" i="27"/>
  <c r="F1553" i="27"/>
  <c r="I1553" i="27" s="1"/>
  <c r="H1553" i="27"/>
  <c r="G1540" i="27"/>
  <c r="F1540" i="27"/>
  <c r="H1540" i="27"/>
  <c r="E1540" i="27"/>
  <c r="G1504" i="27"/>
  <c r="F1504" i="27"/>
  <c r="E1504" i="27"/>
  <c r="H1504" i="27"/>
  <c r="G1479" i="27"/>
  <c r="F1479" i="27"/>
  <c r="H1479" i="27"/>
  <c r="E1479" i="27"/>
  <c r="G1468" i="27"/>
  <c r="F1468" i="27"/>
  <c r="H1468" i="27"/>
  <c r="E1468" i="27"/>
  <c r="G1409" i="27"/>
  <c r="E1409" i="27"/>
  <c r="H1409" i="27"/>
  <c r="F1409" i="27"/>
  <c r="G1393" i="27"/>
  <c r="E1393" i="27"/>
  <c r="H1393" i="27"/>
  <c r="F1393" i="27"/>
  <c r="G1377" i="27"/>
  <c r="E1377" i="27"/>
  <c r="H1377" i="27"/>
  <c r="F1377" i="27"/>
  <c r="G1361" i="27"/>
  <c r="E1361" i="27"/>
  <c r="H1361" i="27"/>
  <c r="F1361" i="27"/>
  <c r="G1345" i="27"/>
  <c r="E1345" i="27"/>
  <c r="H1345" i="27"/>
  <c r="F1345" i="27"/>
  <c r="G1329" i="27"/>
  <c r="E1329" i="27"/>
  <c r="H1329" i="27"/>
  <c r="F1329" i="27"/>
  <c r="G1313" i="27"/>
  <c r="E1313" i="27"/>
  <c r="H1313" i="27"/>
  <c r="F1313" i="27"/>
  <c r="G1297" i="27"/>
  <c r="E1297" i="27"/>
  <c r="H1297" i="27"/>
  <c r="F1297" i="27"/>
  <c r="F1000" i="27"/>
  <c r="H1000" i="27"/>
  <c r="L997" i="27"/>
  <c r="N997" i="27"/>
  <c r="F978" i="27"/>
  <c r="H978" i="27"/>
  <c r="F2614" i="27"/>
  <c r="I2614" i="27" s="1"/>
  <c r="N2405" i="27"/>
  <c r="N2369" i="27"/>
  <c r="F2250" i="27"/>
  <c r="N2243" i="27"/>
  <c r="S2243" i="27" s="1"/>
  <c r="N2209" i="27"/>
  <c r="L1829" i="27"/>
  <c r="E1780" i="27"/>
  <c r="E1779" i="27"/>
  <c r="E1778" i="27"/>
  <c r="E1777" i="27"/>
  <c r="E1775" i="27"/>
  <c r="E1771" i="27"/>
  <c r="E1770" i="27"/>
  <c r="H1760" i="27"/>
  <c r="E1674" i="27"/>
  <c r="E1670" i="27"/>
  <c r="E1668" i="27"/>
  <c r="E1655" i="27"/>
  <c r="E1556" i="27"/>
  <c r="E1554" i="27"/>
  <c r="N2645" i="27"/>
  <c r="N2570" i="27"/>
  <c r="N2564" i="27"/>
  <c r="H2553" i="27"/>
  <c r="N2546" i="27"/>
  <c r="H2545" i="27"/>
  <c r="H2543" i="27"/>
  <c r="N2459" i="27"/>
  <c r="N2446" i="27"/>
  <c r="L2368" i="27"/>
  <c r="L1763" i="27"/>
  <c r="E1757" i="27"/>
  <c r="E1709" i="27"/>
  <c r="E1707" i="27"/>
  <c r="E1611" i="27"/>
  <c r="E1576" i="27"/>
  <c r="E1574" i="27"/>
  <c r="E1572" i="27"/>
  <c r="K2573" i="27"/>
  <c r="O2573" i="27" s="1"/>
  <c r="N2573" i="27"/>
  <c r="K2534" i="27"/>
  <c r="O2534" i="27" s="1"/>
  <c r="N2534" i="27"/>
  <c r="L2534" i="27"/>
  <c r="K2417" i="27"/>
  <c r="N2417" i="27"/>
  <c r="H1900" i="27"/>
  <c r="F1900" i="27"/>
  <c r="L1798" i="27"/>
  <c r="N1798" i="27"/>
  <c r="G1737" i="27"/>
  <c r="F1737" i="27"/>
  <c r="H1737" i="27"/>
  <c r="G1729" i="27"/>
  <c r="F1729" i="27"/>
  <c r="H1729" i="27"/>
  <c r="E1729" i="27"/>
  <c r="G1716" i="27"/>
  <c r="F1716" i="27"/>
  <c r="H1716" i="27"/>
  <c r="E1716" i="27"/>
  <c r="G1714" i="27"/>
  <c r="F1714" i="27"/>
  <c r="H1714" i="27"/>
  <c r="E1714" i="27"/>
  <c r="G1672" i="27"/>
  <c r="F1672" i="27"/>
  <c r="H1672" i="27"/>
  <c r="G1653" i="27"/>
  <c r="F1653" i="27"/>
  <c r="H1653" i="27"/>
  <c r="G1651" i="27"/>
  <c r="F1651" i="27"/>
  <c r="H1651" i="27"/>
  <c r="G1616" i="27"/>
  <c r="F1616" i="27"/>
  <c r="H1616" i="27"/>
  <c r="E1616" i="27"/>
  <c r="G1614" i="27"/>
  <c r="F1614" i="27"/>
  <c r="H1614" i="27"/>
  <c r="E1614" i="27"/>
  <c r="G1588" i="27"/>
  <c r="F1588" i="27"/>
  <c r="H1588" i="27"/>
  <c r="G1546" i="27"/>
  <c r="F1546" i="27"/>
  <c r="E1546" i="27"/>
  <c r="H1546" i="27"/>
  <c r="G1526" i="27"/>
  <c r="F1526" i="27"/>
  <c r="E1526" i="27"/>
  <c r="H1526" i="27"/>
  <c r="G1385" i="27"/>
  <c r="E1385" i="27"/>
  <c r="H1385" i="27"/>
  <c r="F1385" i="27"/>
  <c r="G1321" i="27"/>
  <c r="E1321" i="27"/>
  <c r="H1321" i="27"/>
  <c r="F1321" i="27"/>
  <c r="K2651" i="27"/>
  <c r="O2651" i="27" s="1"/>
  <c r="N2651" i="27"/>
  <c r="M2575" i="27"/>
  <c r="L2575" i="27"/>
  <c r="O2575" i="27" s="1"/>
  <c r="K2572" i="27"/>
  <c r="O2572" i="27" s="1"/>
  <c r="N2572" i="27"/>
  <c r="E2482" i="27"/>
  <c r="H2482" i="27"/>
  <c r="F2427" i="27"/>
  <c r="H2427" i="27"/>
  <c r="K2411" i="27"/>
  <c r="N2411" i="27"/>
  <c r="E2382" i="27"/>
  <c r="H2382" i="27"/>
  <c r="L2202" i="27"/>
  <c r="N2202" i="27"/>
  <c r="H1797" i="27"/>
  <c r="F1797" i="27"/>
  <c r="G1755" i="27"/>
  <c r="F1755" i="27"/>
  <c r="H1755" i="27"/>
  <c r="G1753" i="27"/>
  <c r="F1753" i="27"/>
  <c r="H1753" i="27"/>
  <c r="G1743" i="27"/>
  <c r="F1743" i="27"/>
  <c r="H1743" i="27"/>
  <c r="E1743" i="27"/>
  <c r="G1728" i="27"/>
  <c r="F1728" i="27"/>
  <c r="I1728" i="27" s="1"/>
  <c r="H1728" i="27"/>
  <c r="G1711" i="27"/>
  <c r="F1711" i="27"/>
  <c r="H1711" i="27"/>
  <c r="G1705" i="27"/>
  <c r="F1705" i="27"/>
  <c r="H1705" i="27"/>
  <c r="G1690" i="27"/>
  <c r="F1690" i="27"/>
  <c r="I1690" i="27" s="1"/>
  <c r="H1690" i="27"/>
  <c r="G1684" i="27"/>
  <c r="F1684" i="27"/>
  <c r="H1684" i="27"/>
  <c r="E1684" i="27"/>
  <c r="G1680" i="27"/>
  <c r="F1680" i="27"/>
  <c r="H1680" i="27"/>
  <c r="E1680" i="27"/>
  <c r="G1678" i="27"/>
  <c r="F1678" i="27"/>
  <c r="H1678" i="27"/>
  <c r="E1678" i="27"/>
  <c r="G1661" i="27"/>
  <c r="F1661" i="27"/>
  <c r="H1661" i="27"/>
  <c r="E1661" i="27"/>
  <c r="G1657" i="27"/>
  <c r="F1657" i="27"/>
  <c r="H1657" i="27"/>
  <c r="E1657" i="27"/>
  <c r="G1636" i="27"/>
  <c r="F1636" i="27"/>
  <c r="H1636" i="27"/>
  <c r="E1636" i="27"/>
  <c r="G1632" i="27"/>
  <c r="F1632" i="27"/>
  <c r="H1632" i="27"/>
  <c r="E1632" i="27"/>
  <c r="K2634" i="27"/>
  <c r="N2634" i="27"/>
  <c r="E2597" i="27"/>
  <c r="H2597" i="27"/>
  <c r="K2574" i="27"/>
  <c r="O2574" i="27" s="1"/>
  <c r="N2574" i="27"/>
  <c r="K2540" i="27"/>
  <c r="N2540" i="27"/>
  <c r="K2503" i="27"/>
  <c r="N2503" i="27"/>
  <c r="E2439" i="27"/>
  <c r="H2439" i="27"/>
  <c r="F2367" i="27"/>
  <c r="G2367" i="27"/>
  <c r="E2367" i="27"/>
  <c r="K2199" i="27"/>
  <c r="O2199" i="27" s="1"/>
  <c r="S2199" i="27" s="1"/>
  <c r="L2199" i="27"/>
  <c r="L2090" i="27"/>
  <c r="M2090" i="27"/>
  <c r="K2090" i="27"/>
  <c r="F1899" i="27"/>
  <c r="H1899" i="27"/>
  <c r="K1780" i="27"/>
  <c r="O1780" i="27" s="1"/>
  <c r="S1780" i="27" s="1"/>
  <c r="M1780" i="27"/>
  <c r="L1780" i="27"/>
  <c r="K1779" i="27"/>
  <c r="O1779" i="27" s="1"/>
  <c r="S1779" i="27" s="1"/>
  <c r="M1779" i="27"/>
  <c r="L1779" i="27"/>
  <c r="K1778" i="27"/>
  <c r="M1778" i="27"/>
  <c r="L1778" i="27"/>
  <c r="K1777" i="27"/>
  <c r="O1777" i="27" s="1"/>
  <c r="S1777" i="27" s="1"/>
  <c r="M1777" i="27"/>
  <c r="L1777" i="27"/>
  <c r="K1776" i="27"/>
  <c r="M1776" i="27"/>
  <c r="L1776" i="27"/>
  <c r="K1775" i="27"/>
  <c r="M1775" i="27"/>
  <c r="L1775" i="27"/>
  <c r="K1774" i="27"/>
  <c r="M1774" i="27"/>
  <c r="L1774" i="27"/>
  <c r="K1773" i="27"/>
  <c r="M1773" i="27"/>
  <c r="L1773" i="27"/>
  <c r="K1772" i="27"/>
  <c r="M1772" i="27"/>
  <c r="L1772" i="27"/>
  <c r="K1771" i="27"/>
  <c r="O1771" i="27" s="1"/>
  <c r="S1771" i="27" s="1"/>
  <c r="M1771" i="27"/>
  <c r="L1771" i="27"/>
  <c r="K1770" i="27"/>
  <c r="M1770" i="27"/>
  <c r="L1770" i="27"/>
  <c r="G1756" i="27"/>
  <c r="F1756" i="27"/>
  <c r="H1756" i="27"/>
  <c r="G1754" i="27"/>
  <c r="F1754" i="27"/>
  <c r="H1754" i="27"/>
  <c r="G1746" i="27"/>
  <c r="F1746" i="27"/>
  <c r="H1746" i="27"/>
  <c r="E1746" i="27"/>
  <c r="G1744" i="27"/>
  <c r="F1744" i="27"/>
  <c r="H1744" i="27"/>
  <c r="E1744" i="27"/>
  <c r="G1742" i="27"/>
  <c r="F1742" i="27"/>
  <c r="H1742" i="27"/>
  <c r="E1742" i="27"/>
  <c r="G1740" i="27"/>
  <c r="F1740" i="27"/>
  <c r="H1740" i="27"/>
  <c r="E1740" i="27"/>
  <c r="G1712" i="27"/>
  <c r="F1712" i="27"/>
  <c r="I1712" i="27" s="1"/>
  <c r="H1712" i="27"/>
  <c r="G1710" i="27"/>
  <c r="F1710" i="27"/>
  <c r="H1710" i="27"/>
  <c r="G1708" i="27"/>
  <c r="F1708" i="27"/>
  <c r="I1708" i="27" s="1"/>
  <c r="H1708" i="27"/>
  <c r="G1706" i="27"/>
  <c r="F1706" i="27"/>
  <c r="I1706" i="27" s="1"/>
  <c r="H1706" i="27"/>
  <c r="G1704" i="27"/>
  <c r="F1704" i="27"/>
  <c r="H1704" i="27"/>
  <c r="G1689" i="27"/>
  <c r="F1689" i="27"/>
  <c r="H1689" i="27"/>
  <c r="G1685" i="27"/>
  <c r="F1685" i="27"/>
  <c r="H1685" i="27"/>
  <c r="E1685" i="27"/>
  <c r="G1683" i="27"/>
  <c r="F1683" i="27"/>
  <c r="H1683" i="27"/>
  <c r="E1683" i="27"/>
  <c r="G1681" i="27"/>
  <c r="F1681" i="27"/>
  <c r="H1681" i="27"/>
  <c r="E1681" i="27"/>
  <c r="G1679" i="27"/>
  <c r="F1679" i="27"/>
  <c r="H1679" i="27"/>
  <c r="E1679" i="27"/>
  <c r="G1677" i="27"/>
  <c r="F1677" i="27"/>
  <c r="H1677" i="27"/>
  <c r="E1677" i="27"/>
  <c r="G1675" i="27"/>
  <c r="F1675" i="27"/>
  <c r="H1675" i="27"/>
  <c r="E1675" i="27"/>
  <c r="G1660" i="27"/>
  <c r="F1660" i="27"/>
  <c r="H1660" i="27"/>
  <c r="E1660" i="27"/>
  <c r="G1658" i="27"/>
  <c r="F1658" i="27"/>
  <c r="H1658" i="27"/>
  <c r="E1658" i="27"/>
  <c r="G1656" i="27"/>
  <c r="F1656" i="27"/>
  <c r="H1656" i="27"/>
  <c r="E1656" i="27"/>
  <c r="G1635" i="27"/>
  <c r="F1635" i="27"/>
  <c r="H1635" i="27"/>
  <c r="E1635" i="27"/>
  <c r="G1633" i="27"/>
  <c r="F1633" i="27"/>
  <c r="H1633" i="27"/>
  <c r="E1633" i="27"/>
  <c r="G1631" i="27"/>
  <c r="F1631" i="27"/>
  <c r="H1631" i="27"/>
  <c r="E1631" i="27"/>
  <c r="G1597" i="27"/>
  <c r="F1597" i="27"/>
  <c r="H1597" i="27"/>
  <c r="E1597" i="27"/>
  <c r="G1595" i="27"/>
  <c r="F1595" i="27"/>
  <c r="H1595" i="27"/>
  <c r="E1595" i="27"/>
  <c r="G1593" i="27"/>
  <c r="F1593" i="27"/>
  <c r="H1593" i="27"/>
  <c r="E1593" i="27"/>
  <c r="G1591" i="27"/>
  <c r="F1591" i="27"/>
  <c r="H1591" i="27"/>
  <c r="E1591" i="27"/>
  <c r="G1577" i="27"/>
  <c r="F1577" i="27"/>
  <c r="I1577" i="27" s="1"/>
  <c r="H1577" i="27"/>
  <c r="G1575" i="27"/>
  <c r="F1575" i="27"/>
  <c r="H1575" i="27"/>
  <c r="G1573" i="27"/>
  <c r="F1573" i="27"/>
  <c r="H1573" i="27"/>
  <c r="G1568" i="27"/>
  <c r="F1568" i="27"/>
  <c r="H1568" i="27"/>
  <c r="E1568" i="27"/>
  <c r="G1566" i="27"/>
  <c r="F1566" i="27"/>
  <c r="H1566" i="27"/>
  <c r="E1566" i="27"/>
  <c r="G1557" i="27"/>
  <c r="F1557" i="27"/>
  <c r="H1557" i="27"/>
  <c r="E1557" i="27"/>
  <c r="G1517" i="27"/>
  <c r="F1517" i="27"/>
  <c r="H1517" i="27"/>
  <c r="E1517" i="27"/>
  <c r="G1508" i="27"/>
  <c r="F1508" i="27"/>
  <c r="E1508" i="27"/>
  <c r="H1508" i="27"/>
  <c r="G1490" i="27"/>
  <c r="F1490" i="27"/>
  <c r="E1490" i="27"/>
  <c r="H1490" i="27"/>
  <c r="G1480" i="27"/>
  <c r="F1480" i="27"/>
  <c r="H1480" i="27"/>
  <c r="E1480" i="27"/>
  <c r="G1469" i="27"/>
  <c r="F1469" i="27"/>
  <c r="H1469" i="27"/>
  <c r="E1469" i="27"/>
  <c r="G1465" i="27"/>
  <c r="F1465" i="27"/>
  <c r="H1465" i="27"/>
  <c r="E1465" i="27"/>
  <c r="G1455" i="27"/>
  <c r="F1455" i="27"/>
  <c r="H1455" i="27"/>
  <c r="E1455" i="27"/>
  <c r="G1436" i="27"/>
  <c r="F1436" i="27"/>
  <c r="E1436" i="27"/>
  <c r="H1436" i="27"/>
  <c r="G1432" i="27"/>
  <c r="F1432" i="27"/>
  <c r="E1432" i="27"/>
  <c r="H1432" i="27"/>
  <c r="G1428" i="27"/>
  <c r="F1428" i="27"/>
  <c r="E1428" i="27"/>
  <c r="H1428" i="27"/>
  <c r="G1424" i="27"/>
  <c r="F1424" i="27"/>
  <c r="E1424" i="27"/>
  <c r="I1424" i="27" s="1"/>
  <c r="H1424" i="27"/>
  <c r="G1420" i="27"/>
  <c r="F1420" i="27"/>
  <c r="E1420" i="27"/>
  <c r="H1420" i="27"/>
  <c r="G1416" i="27"/>
  <c r="F1416" i="27"/>
  <c r="E1416" i="27"/>
  <c r="H1416" i="27"/>
  <c r="G1412" i="27"/>
  <c r="F1412" i="27"/>
  <c r="E1412" i="27"/>
  <c r="H1412" i="27"/>
  <c r="G1402" i="27"/>
  <c r="E1402" i="27"/>
  <c r="H1402" i="27"/>
  <c r="F1402" i="27"/>
  <c r="G1386" i="27"/>
  <c r="E1386" i="27"/>
  <c r="H1386" i="27"/>
  <c r="F1386" i="27"/>
  <c r="G1370" i="27"/>
  <c r="E1370" i="27"/>
  <c r="H1370" i="27"/>
  <c r="F1370" i="27"/>
  <c r="G1354" i="27"/>
  <c r="E1354" i="27"/>
  <c r="H1354" i="27"/>
  <c r="F1354" i="27"/>
  <c r="G1338" i="27"/>
  <c r="E1338" i="27"/>
  <c r="H1338" i="27"/>
  <c r="F1338" i="27"/>
  <c r="G1322" i="27"/>
  <c r="E1322" i="27"/>
  <c r="H1322" i="27"/>
  <c r="F1322" i="27"/>
  <c r="G1306" i="27"/>
  <c r="E1306" i="27"/>
  <c r="H1306" i="27"/>
  <c r="F1306" i="27"/>
  <c r="G1290" i="27"/>
  <c r="E1290" i="27"/>
  <c r="H1290" i="27"/>
  <c r="F1290" i="27"/>
  <c r="F960" i="27"/>
  <c r="H960" i="27"/>
  <c r="L957" i="27"/>
  <c r="N957" i="27"/>
  <c r="L814" i="27"/>
  <c r="M814" i="27"/>
  <c r="K814" i="27"/>
  <c r="N814" i="27"/>
  <c r="L2517" i="27"/>
  <c r="N2370" i="27"/>
  <c r="H2286" i="27"/>
  <c r="N2212" i="27"/>
  <c r="H2200" i="27"/>
  <c r="N1903" i="27"/>
  <c r="E1776" i="27"/>
  <c r="E1774" i="27"/>
  <c r="I1774" i="27" s="1"/>
  <c r="E1773" i="27"/>
  <c r="E1772" i="27"/>
  <c r="E1735" i="27"/>
  <c r="S1699" i="27"/>
  <c r="E1672" i="27"/>
  <c r="E1653" i="27"/>
  <c r="E1630" i="27"/>
  <c r="N2575" i="27"/>
  <c r="G1542" i="27"/>
  <c r="F1542" i="27"/>
  <c r="G1531" i="27"/>
  <c r="F1531" i="27"/>
  <c r="G1528" i="27"/>
  <c r="F1528" i="27"/>
  <c r="G1519" i="27"/>
  <c r="F1519" i="27"/>
  <c r="G1518" i="27"/>
  <c r="F1518" i="27"/>
  <c r="G1513" i="27"/>
  <c r="F1513" i="27"/>
  <c r="G1510" i="27"/>
  <c r="F1510" i="27"/>
  <c r="G1484" i="27"/>
  <c r="F1484" i="27"/>
  <c r="G1483" i="27"/>
  <c r="F1483" i="27"/>
  <c r="G1482" i="27"/>
  <c r="F1482" i="27"/>
  <c r="G1481" i="27"/>
  <c r="F1481" i="27"/>
  <c r="G1470" i="27"/>
  <c r="F1470" i="27"/>
  <c r="G1461" i="27"/>
  <c r="F1461" i="27"/>
  <c r="G1460" i="27"/>
  <c r="F1460" i="27"/>
  <c r="G1459" i="27"/>
  <c r="F1459" i="27"/>
  <c r="G1458" i="27"/>
  <c r="F1458" i="27"/>
  <c r="G1447" i="27"/>
  <c r="F1447" i="27"/>
  <c r="G1446" i="27"/>
  <c r="F1446" i="27"/>
  <c r="G1440" i="27"/>
  <c r="F1440" i="27"/>
  <c r="K1403" i="27"/>
  <c r="M1403" i="27"/>
  <c r="N1403" i="27"/>
  <c r="L1403" i="27"/>
  <c r="K1402" i="27"/>
  <c r="M1402" i="27"/>
  <c r="N1402" i="27"/>
  <c r="K1395" i="27"/>
  <c r="M1395" i="27"/>
  <c r="N1395" i="27"/>
  <c r="L1395" i="27"/>
  <c r="K1394" i="27"/>
  <c r="O1394" i="27" s="1"/>
  <c r="M1394" i="27"/>
  <c r="N1394" i="27"/>
  <c r="K1387" i="27"/>
  <c r="O1387" i="27" s="1"/>
  <c r="M1387" i="27"/>
  <c r="N1387" i="27"/>
  <c r="L1387" i="27"/>
  <c r="K1386" i="27"/>
  <c r="M1386" i="27"/>
  <c r="N1386" i="27"/>
  <c r="K1379" i="27"/>
  <c r="O1379" i="27" s="1"/>
  <c r="M1379" i="27"/>
  <c r="N1379" i="27"/>
  <c r="L1379" i="27"/>
  <c r="K1378" i="27"/>
  <c r="M1378" i="27"/>
  <c r="N1378" i="27"/>
  <c r="K1371" i="27"/>
  <c r="O1371" i="27" s="1"/>
  <c r="M1371" i="27"/>
  <c r="N1371" i="27"/>
  <c r="L1371" i="27"/>
  <c r="K1370" i="27"/>
  <c r="M1370" i="27"/>
  <c r="N1370" i="27"/>
  <c r="K1363" i="27"/>
  <c r="M1363" i="27"/>
  <c r="N1363" i="27"/>
  <c r="L1363" i="27"/>
  <c r="K1362" i="27"/>
  <c r="M1362" i="27"/>
  <c r="N1362" i="27"/>
  <c r="K1355" i="27"/>
  <c r="M1355" i="27"/>
  <c r="N1355" i="27"/>
  <c r="L1355" i="27"/>
  <c r="K1354" i="27"/>
  <c r="M1354" i="27"/>
  <c r="N1354" i="27"/>
  <c r="K1347" i="27"/>
  <c r="M1347" i="27"/>
  <c r="N1347" i="27"/>
  <c r="L1347" i="27"/>
  <c r="K1346" i="27"/>
  <c r="M1346" i="27"/>
  <c r="N1346" i="27"/>
  <c r="K1339" i="27"/>
  <c r="O1339" i="27" s="1"/>
  <c r="M1339" i="27"/>
  <c r="N1339" i="27"/>
  <c r="L1339" i="27"/>
  <c r="K1338" i="27"/>
  <c r="O1338" i="27" s="1"/>
  <c r="M1338" i="27"/>
  <c r="N1338" i="27"/>
  <c r="K1331" i="27"/>
  <c r="O1331" i="27" s="1"/>
  <c r="M1331" i="27"/>
  <c r="N1331" i="27"/>
  <c r="L1331" i="27"/>
  <c r="K1330" i="27"/>
  <c r="O1330" i="27" s="1"/>
  <c r="M1330" i="27"/>
  <c r="N1330" i="27"/>
  <c r="K1323" i="27"/>
  <c r="O1323" i="27" s="1"/>
  <c r="M1323" i="27"/>
  <c r="N1323" i="27"/>
  <c r="L1323" i="27"/>
  <c r="K1322" i="27"/>
  <c r="M1322" i="27"/>
  <c r="N1322" i="27"/>
  <c r="K1315" i="27"/>
  <c r="O1315" i="27" s="1"/>
  <c r="M1315" i="27"/>
  <c r="N1315" i="27"/>
  <c r="L1315" i="27"/>
  <c r="K1314" i="27"/>
  <c r="O1314" i="27" s="1"/>
  <c r="M1314" i="27"/>
  <c r="N1314" i="27"/>
  <c r="K1307" i="27"/>
  <c r="O1307" i="27" s="1"/>
  <c r="M1307" i="27"/>
  <c r="N1307" i="27"/>
  <c r="L1307" i="27"/>
  <c r="K1306" i="27"/>
  <c r="M1306" i="27"/>
  <c r="N1306" i="27"/>
  <c r="K1299" i="27"/>
  <c r="O1299" i="27" s="1"/>
  <c r="M1299" i="27"/>
  <c r="N1299" i="27"/>
  <c r="L1299" i="27"/>
  <c r="K1298" i="27"/>
  <c r="M1298" i="27"/>
  <c r="N1298" i="27"/>
  <c r="K1291" i="27"/>
  <c r="M1291" i="27"/>
  <c r="N1291" i="27"/>
  <c r="L1291" i="27"/>
  <c r="K1290" i="27"/>
  <c r="M1290" i="27"/>
  <c r="N1290" i="27"/>
  <c r="F1272" i="27"/>
  <c r="H1272" i="27"/>
  <c r="L1257" i="27"/>
  <c r="N1257" i="27"/>
  <c r="F968" i="27"/>
  <c r="H968" i="27"/>
  <c r="L965" i="27"/>
  <c r="N965" i="27"/>
  <c r="F946" i="27"/>
  <c r="H946" i="27"/>
  <c r="M898" i="27"/>
  <c r="K898" i="27"/>
  <c r="O898" i="27" s="1"/>
  <c r="N898" i="27"/>
  <c r="L898" i="27"/>
  <c r="M890" i="27"/>
  <c r="K890" i="27"/>
  <c r="N890" i="27"/>
  <c r="L890" i="27"/>
  <c r="M882" i="27"/>
  <c r="K882" i="27"/>
  <c r="N882" i="27"/>
  <c r="L882" i="27"/>
  <c r="M871" i="27"/>
  <c r="K871" i="27"/>
  <c r="O871" i="27" s="1"/>
  <c r="L871" i="27"/>
  <c r="L826" i="27"/>
  <c r="M826" i="27"/>
  <c r="K826" i="27"/>
  <c r="O826" i="27" s="1"/>
  <c r="N826" i="27"/>
  <c r="L789" i="27"/>
  <c r="K789" i="27"/>
  <c r="O789" i="27" s="1"/>
  <c r="M789" i="27"/>
  <c r="N789" i="27"/>
  <c r="L774" i="27"/>
  <c r="M774" i="27"/>
  <c r="K774" i="27"/>
  <c r="N774" i="27"/>
  <c r="K2447" i="27"/>
  <c r="N2447" i="27"/>
  <c r="F2434" i="27"/>
  <c r="H2434" i="27"/>
  <c r="K2409" i="27"/>
  <c r="N2409" i="27"/>
  <c r="K2371" i="27"/>
  <c r="O2371" i="27" s="1"/>
  <c r="S2371" i="27" s="1"/>
  <c r="L2371" i="27"/>
  <c r="E2363" i="27"/>
  <c r="I2363" i="27" s="1"/>
  <c r="H2363" i="27"/>
  <c r="E2287" i="27"/>
  <c r="H2287" i="27"/>
  <c r="K2272" i="27"/>
  <c r="O2272" i="27" s="1"/>
  <c r="N2272" i="27"/>
  <c r="L2213" i="27"/>
  <c r="N2213" i="27"/>
  <c r="K2197" i="27"/>
  <c r="O2197" i="27" s="1"/>
  <c r="S2197" i="27" s="1"/>
  <c r="L2197" i="27"/>
  <c r="G1749" i="27"/>
  <c r="F1749" i="27"/>
  <c r="G1748" i="27"/>
  <c r="F1748" i="27"/>
  <c r="G1747" i="27"/>
  <c r="F1747" i="27"/>
  <c r="I1747" i="27" s="1"/>
  <c r="G1733" i="27"/>
  <c r="F1733" i="27"/>
  <c r="I1733" i="27" s="1"/>
  <c r="G1732" i="27"/>
  <c r="F1732" i="27"/>
  <c r="G1731" i="27"/>
  <c r="F1731" i="27"/>
  <c r="G1730" i="27"/>
  <c r="F1730" i="27"/>
  <c r="I1730" i="27" s="1"/>
  <c r="G1725" i="27"/>
  <c r="F1725" i="27"/>
  <c r="I1725" i="27" s="1"/>
  <c r="G1724" i="27"/>
  <c r="F1724" i="27"/>
  <c r="G1723" i="27"/>
  <c r="F1723" i="27"/>
  <c r="G1722" i="27"/>
  <c r="F1722" i="27"/>
  <c r="G1701" i="27"/>
  <c r="F1701" i="27"/>
  <c r="I1701" i="27" s="1"/>
  <c r="G1700" i="27"/>
  <c r="F1700" i="27"/>
  <c r="G1699" i="27"/>
  <c r="F1699" i="27"/>
  <c r="G1698" i="27"/>
  <c r="F1698" i="27"/>
  <c r="G1697" i="27"/>
  <c r="F1697" i="27"/>
  <c r="G1696" i="27"/>
  <c r="F1696" i="27"/>
  <c r="G1687" i="27"/>
  <c r="F1687" i="27"/>
  <c r="I1687" i="27" s="1"/>
  <c r="G1686" i="27"/>
  <c r="F1686" i="27"/>
  <c r="G1665" i="27"/>
  <c r="F1665" i="27"/>
  <c r="I1665" i="27" s="1"/>
  <c r="G1664" i="27"/>
  <c r="F1664" i="27"/>
  <c r="I1664" i="27" s="1"/>
  <c r="G1663" i="27"/>
  <c r="F1663" i="27"/>
  <c r="I1663" i="27" s="1"/>
  <c r="G1662" i="27"/>
  <c r="F1662" i="27"/>
  <c r="G1641" i="27"/>
  <c r="F1641" i="27"/>
  <c r="G1640" i="27"/>
  <c r="F1640" i="27"/>
  <c r="G1639" i="27"/>
  <c r="F1639" i="27"/>
  <c r="G1638" i="27"/>
  <c r="F1638" i="27"/>
  <c r="I1638" i="27" s="1"/>
  <c r="G1637" i="27"/>
  <c r="F1637" i="27"/>
  <c r="G1624" i="27"/>
  <c r="F1624" i="27"/>
  <c r="I1624" i="27" s="1"/>
  <c r="G1623" i="27"/>
  <c r="F1623" i="27"/>
  <c r="G1622" i="27"/>
  <c r="F1622" i="27"/>
  <c r="I1622" i="27" s="1"/>
  <c r="G1621" i="27"/>
  <c r="F1621" i="27"/>
  <c r="G1620" i="27"/>
  <c r="F1620" i="27"/>
  <c r="G1619" i="27"/>
  <c r="F1619" i="27"/>
  <c r="G1607" i="27"/>
  <c r="F1607" i="27"/>
  <c r="I1607" i="27" s="1"/>
  <c r="G1606" i="27"/>
  <c r="F1606" i="27"/>
  <c r="G1605" i="27"/>
  <c r="F1605" i="27"/>
  <c r="G1604" i="27"/>
  <c r="F1604" i="27"/>
  <c r="G1603" i="27"/>
  <c r="F1603" i="27"/>
  <c r="G1602" i="27"/>
  <c r="F1602" i="27"/>
  <c r="G1601" i="27"/>
  <c r="F1601" i="27"/>
  <c r="G1600" i="27"/>
  <c r="F1600" i="27"/>
  <c r="G1599" i="27"/>
  <c r="F1599" i="27"/>
  <c r="G1598" i="27"/>
  <c r="F1598" i="27"/>
  <c r="I1598" i="27" s="1"/>
  <c r="G1584" i="27"/>
  <c r="F1584" i="27"/>
  <c r="I1584" i="27" s="1"/>
  <c r="G1583" i="27"/>
  <c r="F1583" i="27"/>
  <c r="G1582" i="27"/>
  <c r="F1582" i="27"/>
  <c r="G1581" i="27"/>
  <c r="F1581" i="27"/>
  <c r="G1580" i="27"/>
  <c r="F1580" i="27"/>
  <c r="G1579" i="27"/>
  <c r="F1579" i="27"/>
  <c r="G1570" i="27"/>
  <c r="F1570" i="27"/>
  <c r="I1570" i="27" s="1"/>
  <c r="G1559" i="27"/>
  <c r="F1559" i="27"/>
  <c r="I1559" i="27" s="1"/>
  <c r="G1551" i="27"/>
  <c r="F1551" i="27"/>
  <c r="I1551" i="27" s="1"/>
  <c r="G1543" i="27"/>
  <c r="F1543" i="27"/>
  <c r="I1543" i="27" s="1"/>
  <c r="G1534" i="27"/>
  <c r="F1534" i="27"/>
  <c r="I1534" i="27" s="1"/>
  <c r="G1533" i="27"/>
  <c r="F1533" i="27"/>
  <c r="G1532" i="27"/>
  <c r="F1532" i="27"/>
  <c r="G1522" i="27"/>
  <c r="F1522" i="27"/>
  <c r="I1522" i="27" s="1"/>
  <c r="G1515" i="27"/>
  <c r="F1515" i="27"/>
  <c r="I1515" i="27" s="1"/>
  <c r="G1514" i="27"/>
  <c r="F1514" i="27"/>
  <c r="G1506" i="27"/>
  <c r="F1506" i="27"/>
  <c r="G1502" i="27"/>
  <c r="F1502" i="27"/>
  <c r="I1502" i="27" s="1"/>
  <c r="G1501" i="27"/>
  <c r="F1501" i="27"/>
  <c r="I1501" i="27" s="1"/>
  <c r="G1500" i="27"/>
  <c r="F1500" i="27"/>
  <c r="G1499" i="27"/>
  <c r="F1499" i="27"/>
  <c r="G1498" i="27"/>
  <c r="F1498" i="27"/>
  <c r="G1497" i="27"/>
  <c r="F1497" i="27"/>
  <c r="I1497" i="27" s="1"/>
  <c r="G1496" i="27"/>
  <c r="F1496" i="27"/>
  <c r="G1495" i="27"/>
  <c r="F1495" i="27"/>
  <c r="G1494" i="27"/>
  <c r="F1494" i="27"/>
  <c r="G1487" i="27"/>
  <c r="F1487" i="27"/>
  <c r="I1487" i="27" s="1"/>
  <c r="G1486" i="27"/>
  <c r="F1486" i="27"/>
  <c r="G1485" i="27"/>
  <c r="F1485" i="27"/>
  <c r="G1475" i="27"/>
  <c r="F1475" i="27"/>
  <c r="I1475" i="27" s="1"/>
  <c r="G1474" i="27"/>
  <c r="F1474" i="27"/>
  <c r="G1473" i="27"/>
  <c r="F1473" i="27"/>
  <c r="G1472" i="27"/>
  <c r="F1472" i="27"/>
  <c r="G1471" i="27"/>
  <c r="F1471" i="27"/>
  <c r="I1471" i="27" s="1"/>
  <c r="G1462" i="27"/>
  <c r="F1462" i="27"/>
  <c r="I1462" i="27" s="1"/>
  <c r="G1449" i="27"/>
  <c r="F1449" i="27"/>
  <c r="G1448" i="27"/>
  <c r="F1448" i="27"/>
  <c r="G1443" i="27"/>
  <c r="F1443" i="27"/>
  <c r="I1443" i="27" s="1"/>
  <c r="G1442" i="27"/>
  <c r="F1442" i="27"/>
  <c r="G1441" i="27"/>
  <c r="F1441" i="27"/>
  <c r="I1441" i="27" s="1"/>
  <c r="G1439" i="27"/>
  <c r="F1439" i="27"/>
  <c r="E1439" i="27"/>
  <c r="G1437" i="27"/>
  <c r="F1437" i="27"/>
  <c r="E1437" i="27"/>
  <c r="G1435" i="27"/>
  <c r="F1435" i="27"/>
  <c r="E1435" i="27"/>
  <c r="G1433" i="27"/>
  <c r="F1433" i="27"/>
  <c r="E1433" i="27"/>
  <c r="G1431" i="27"/>
  <c r="F1431" i="27"/>
  <c r="E1431" i="27"/>
  <c r="G1429" i="27"/>
  <c r="F1429" i="27"/>
  <c r="E1429" i="27"/>
  <c r="G1427" i="27"/>
  <c r="F1427" i="27"/>
  <c r="E1427" i="27"/>
  <c r="G1425" i="27"/>
  <c r="F1425" i="27"/>
  <c r="E1425" i="27"/>
  <c r="G1423" i="27"/>
  <c r="F1423" i="27"/>
  <c r="E1423" i="27"/>
  <c r="G1421" i="27"/>
  <c r="F1421" i="27"/>
  <c r="E1421" i="27"/>
  <c r="G1419" i="27"/>
  <c r="F1419" i="27"/>
  <c r="E1419" i="27"/>
  <c r="G1417" i="27"/>
  <c r="F1417" i="27"/>
  <c r="E1417" i="27"/>
  <c r="G1415" i="27"/>
  <c r="F1415" i="27"/>
  <c r="E1415" i="27"/>
  <c r="G1413" i="27"/>
  <c r="F1413" i="27"/>
  <c r="E1413" i="27"/>
  <c r="G1411" i="27"/>
  <c r="F1411" i="27"/>
  <c r="E1411" i="27"/>
  <c r="G1406" i="27"/>
  <c r="E1406" i="27"/>
  <c r="H1406" i="27"/>
  <c r="F1406" i="27"/>
  <c r="G1405" i="27"/>
  <c r="E1405" i="27"/>
  <c r="H1405" i="27"/>
  <c r="G1398" i="27"/>
  <c r="E1398" i="27"/>
  <c r="H1398" i="27"/>
  <c r="F1398" i="27"/>
  <c r="G1397" i="27"/>
  <c r="E1397" i="27"/>
  <c r="H1397" i="27"/>
  <c r="G1390" i="27"/>
  <c r="E1390" i="27"/>
  <c r="H1390" i="27"/>
  <c r="F1390" i="27"/>
  <c r="G1389" i="27"/>
  <c r="E1389" i="27"/>
  <c r="I1389" i="27" s="1"/>
  <c r="H1389" i="27"/>
  <c r="G1382" i="27"/>
  <c r="E1382" i="27"/>
  <c r="H1382" i="27"/>
  <c r="F1382" i="27"/>
  <c r="G1381" i="27"/>
  <c r="E1381" i="27"/>
  <c r="H1381" i="27"/>
  <c r="G1374" i="27"/>
  <c r="E1374" i="27"/>
  <c r="H1374" i="27"/>
  <c r="F1374" i="27"/>
  <c r="G1373" i="27"/>
  <c r="E1373" i="27"/>
  <c r="I1373" i="27" s="1"/>
  <c r="H1373" i="27"/>
  <c r="G1366" i="27"/>
  <c r="E1366" i="27"/>
  <c r="H1366" i="27"/>
  <c r="F1366" i="27"/>
  <c r="G1365" i="27"/>
  <c r="E1365" i="27"/>
  <c r="H1365" i="27"/>
  <c r="G1358" i="27"/>
  <c r="E1358" i="27"/>
  <c r="H1358" i="27"/>
  <c r="F1358" i="27"/>
  <c r="G1357" i="27"/>
  <c r="E1357" i="27"/>
  <c r="I1357" i="27" s="1"/>
  <c r="H1357" i="27"/>
  <c r="G1350" i="27"/>
  <c r="E1350" i="27"/>
  <c r="H1350" i="27"/>
  <c r="F1350" i="27"/>
  <c r="G1349" i="27"/>
  <c r="E1349" i="27"/>
  <c r="I1349" i="27" s="1"/>
  <c r="H1349" i="27"/>
  <c r="G1342" i="27"/>
  <c r="E1342" i="27"/>
  <c r="H1342" i="27"/>
  <c r="F1342" i="27"/>
  <c r="G1341" i="27"/>
  <c r="E1341" i="27"/>
  <c r="H1341" i="27"/>
  <c r="G1334" i="27"/>
  <c r="E1334" i="27"/>
  <c r="I1334" i="27" s="1"/>
  <c r="H1334" i="27"/>
  <c r="F1334" i="27"/>
  <c r="G1333" i="27"/>
  <c r="E1333" i="27"/>
  <c r="I1333" i="27" s="1"/>
  <c r="H1333" i="27"/>
  <c r="G1326" i="27"/>
  <c r="E1326" i="27"/>
  <c r="H1326" i="27"/>
  <c r="F1326" i="27"/>
  <c r="G1325" i="27"/>
  <c r="E1325" i="27"/>
  <c r="I1325" i="27" s="1"/>
  <c r="H1325" i="27"/>
  <c r="G1318" i="27"/>
  <c r="E1318" i="27"/>
  <c r="H1318" i="27"/>
  <c r="F1318" i="27"/>
  <c r="G1317" i="27"/>
  <c r="E1317" i="27"/>
  <c r="I1317" i="27" s="1"/>
  <c r="H1317" i="27"/>
  <c r="G1310" i="27"/>
  <c r="E1310" i="27"/>
  <c r="H1310" i="27"/>
  <c r="F1310" i="27"/>
  <c r="G1309" i="27"/>
  <c r="E1309" i="27"/>
  <c r="H1309" i="27"/>
  <c r="G1302" i="27"/>
  <c r="E1302" i="27"/>
  <c r="H1302" i="27"/>
  <c r="F1302" i="27"/>
  <c r="G1301" i="27"/>
  <c r="E1301" i="27"/>
  <c r="H1301" i="27"/>
  <c r="G1294" i="27"/>
  <c r="E1294" i="27"/>
  <c r="H1294" i="27"/>
  <c r="F1294" i="27"/>
  <c r="G1293" i="27"/>
  <c r="E1293" i="27"/>
  <c r="H1293" i="27"/>
  <c r="G1286" i="27"/>
  <c r="E1286" i="27"/>
  <c r="H1286" i="27"/>
  <c r="F1286" i="27"/>
  <c r="G1285" i="27"/>
  <c r="E1285" i="27"/>
  <c r="H1285" i="27"/>
  <c r="L1281" i="27"/>
  <c r="N1281" i="27"/>
  <c r="F1264" i="27"/>
  <c r="H1264" i="27"/>
  <c r="L1248" i="27"/>
  <c r="N1248" i="27"/>
  <c r="L1124" i="27"/>
  <c r="N1124" i="27"/>
  <c r="L1121" i="27"/>
  <c r="N1121" i="27"/>
  <c r="L1108" i="27"/>
  <c r="N1108" i="27"/>
  <c r="L1105" i="27"/>
  <c r="N1105" i="27"/>
  <c r="L1092" i="27"/>
  <c r="N1092" i="27"/>
  <c r="L1089" i="27"/>
  <c r="N1089" i="27"/>
  <c r="L1076" i="27"/>
  <c r="N1076" i="27"/>
  <c r="L1073" i="27"/>
  <c r="N1073" i="27"/>
  <c r="L1060" i="27"/>
  <c r="N1060" i="27"/>
  <c r="L1057" i="27"/>
  <c r="N1057" i="27"/>
  <c r="L1044" i="27"/>
  <c r="N1044" i="27"/>
  <c r="L1041" i="27"/>
  <c r="N1041" i="27"/>
  <c r="L1021" i="27"/>
  <c r="N1021" i="27"/>
  <c r="F1002" i="27"/>
  <c r="H1002" i="27"/>
  <c r="E904" i="27"/>
  <c r="H904" i="27"/>
  <c r="F904" i="27"/>
  <c r="G904" i="27"/>
  <c r="M900" i="27"/>
  <c r="N900" i="27"/>
  <c r="K900" i="27"/>
  <c r="L900" i="27"/>
  <c r="E896" i="27"/>
  <c r="H896" i="27"/>
  <c r="F896" i="27"/>
  <c r="G896" i="27"/>
  <c r="M892" i="27"/>
  <c r="N892" i="27"/>
  <c r="K892" i="27"/>
  <c r="O892" i="27" s="1"/>
  <c r="L892" i="27"/>
  <c r="E888" i="27"/>
  <c r="H888" i="27"/>
  <c r="F888" i="27"/>
  <c r="G888" i="27"/>
  <c r="M884" i="27"/>
  <c r="N884" i="27"/>
  <c r="K884" i="27"/>
  <c r="O884" i="27" s="1"/>
  <c r="L884" i="27"/>
  <c r="E880" i="27"/>
  <c r="H880" i="27"/>
  <c r="F880" i="27"/>
  <c r="G880" i="27"/>
  <c r="E872" i="27"/>
  <c r="G872" i="27"/>
  <c r="F872" i="27"/>
  <c r="H872" i="27"/>
  <c r="E866" i="27"/>
  <c r="G866" i="27"/>
  <c r="F866" i="27"/>
  <c r="E861" i="27"/>
  <c r="F861" i="27"/>
  <c r="H861" i="27"/>
  <c r="G861" i="27"/>
  <c r="E853" i="27"/>
  <c r="F853" i="27"/>
  <c r="H853" i="27"/>
  <c r="G853" i="27"/>
  <c r="E845" i="27"/>
  <c r="F845" i="27"/>
  <c r="H845" i="27"/>
  <c r="G845" i="27"/>
  <c r="E837" i="27"/>
  <c r="F837" i="27"/>
  <c r="H837" i="27"/>
  <c r="G837" i="27"/>
  <c r="L735" i="27"/>
  <c r="K735" i="27"/>
  <c r="M735" i="27"/>
  <c r="N735" i="27"/>
  <c r="L731" i="27"/>
  <c r="K731" i="27"/>
  <c r="M731" i="27"/>
  <c r="N731" i="27"/>
  <c r="L727" i="27"/>
  <c r="K727" i="27"/>
  <c r="O727" i="27" s="1"/>
  <c r="M727" i="27"/>
  <c r="N727" i="27"/>
  <c r="L723" i="27"/>
  <c r="K723" i="27"/>
  <c r="M723" i="27"/>
  <c r="N723" i="27"/>
  <c r="L719" i="27"/>
  <c r="K719" i="27"/>
  <c r="M719" i="27"/>
  <c r="N719" i="27"/>
  <c r="L715" i="27"/>
  <c r="K715" i="27"/>
  <c r="M715" i="27"/>
  <c r="N715" i="27"/>
  <c r="L711" i="27"/>
  <c r="K711" i="27"/>
  <c r="O711" i="27" s="1"/>
  <c r="M711" i="27"/>
  <c r="N711" i="27"/>
  <c r="L707" i="27"/>
  <c r="K707" i="27"/>
  <c r="M707" i="27"/>
  <c r="N707" i="27"/>
  <c r="L703" i="27"/>
  <c r="K703" i="27"/>
  <c r="O703" i="27" s="1"/>
  <c r="M703" i="27"/>
  <c r="N703" i="27"/>
  <c r="L699" i="27"/>
  <c r="K699" i="27"/>
  <c r="O699" i="27" s="1"/>
  <c r="M699" i="27"/>
  <c r="N699" i="27"/>
  <c r="L695" i="27"/>
  <c r="K695" i="27"/>
  <c r="M695" i="27"/>
  <c r="N695" i="27"/>
  <c r="L691" i="27"/>
  <c r="K691" i="27"/>
  <c r="M691" i="27"/>
  <c r="N691" i="27"/>
  <c r="L687" i="27"/>
  <c r="K687" i="27"/>
  <c r="O687" i="27" s="1"/>
  <c r="M687" i="27"/>
  <c r="N687" i="27"/>
  <c r="L683" i="27"/>
  <c r="K683" i="27"/>
  <c r="M683" i="27"/>
  <c r="N683" i="27"/>
  <c r="L679" i="27"/>
  <c r="K679" i="27"/>
  <c r="O679" i="27" s="1"/>
  <c r="M679" i="27"/>
  <c r="N679" i="27"/>
  <c r="L675" i="27"/>
  <c r="K675" i="27"/>
  <c r="M675" i="27"/>
  <c r="N675" i="27"/>
  <c r="L671" i="27"/>
  <c r="K671" i="27"/>
  <c r="M671" i="27"/>
  <c r="N671" i="27"/>
  <c r="L667" i="27"/>
  <c r="K667" i="27"/>
  <c r="M667" i="27"/>
  <c r="N667" i="27"/>
  <c r="L663" i="27"/>
  <c r="K663" i="27"/>
  <c r="M663" i="27"/>
  <c r="N663" i="27"/>
  <c r="L659" i="27"/>
  <c r="K659" i="27"/>
  <c r="M659" i="27"/>
  <c r="N659" i="27"/>
  <c r="L655" i="27"/>
  <c r="K655" i="27"/>
  <c r="M655" i="27"/>
  <c r="N655" i="27"/>
  <c r="L651" i="27"/>
  <c r="K651" i="27"/>
  <c r="M651" i="27"/>
  <c r="N651" i="27"/>
  <c r="L647" i="27"/>
  <c r="K647" i="27"/>
  <c r="O647" i="27" s="1"/>
  <c r="M647" i="27"/>
  <c r="N647" i="27"/>
  <c r="L643" i="27"/>
  <c r="K643" i="27"/>
  <c r="O643" i="27" s="1"/>
  <c r="M643" i="27"/>
  <c r="N643" i="27"/>
  <c r="G561" i="27"/>
  <c r="F561" i="27"/>
  <c r="E561" i="27"/>
  <c r="H561" i="27"/>
  <c r="H2368" i="27"/>
  <c r="N1815" i="27"/>
  <c r="N1791" i="27"/>
  <c r="H1791" i="27"/>
  <c r="H1758" i="27"/>
  <c r="E1542" i="27"/>
  <c r="E1531" i="27"/>
  <c r="E1528" i="27"/>
  <c r="E1519" i="27"/>
  <c r="E1518" i="27"/>
  <c r="E1513" i="27"/>
  <c r="E1510" i="27"/>
  <c r="E1484" i="27"/>
  <c r="E1483" i="27"/>
  <c r="E1482" i="27"/>
  <c r="E1481" i="27"/>
  <c r="E1470" i="27"/>
  <c r="E1461" i="27"/>
  <c r="E1460" i="27"/>
  <c r="E1459" i="27"/>
  <c r="E1458" i="27"/>
  <c r="E1447" i="27"/>
  <c r="E1446" i="27"/>
  <c r="E1440" i="27"/>
  <c r="L1402" i="27"/>
  <c r="L1394" i="27"/>
  <c r="L1386" i="27"/>
  <c r="L1378" i="27"/>
  <c r="L1370" i="27"/>
  <c r="L1362" i="27"/>
  <c r="L1354" i="27"/>
  <c r="L1346" i="27"/>
  <c r="L1338" i="27"/>
  <c r="L1330" i="27"/>
  <c r="L1322" i="27"/>
  <c r="L1314" i="27"/>
  <c r="L1306" i="27"/>
  <c r="L1298" i="27"/>
  <c r="L1290" i="27"/>
  <c r="N1263" i="27"/>
  <c r="N871" i="27"/>
  <c r="G1550" i="27"/>
  <c r="F1550" i="27"/>
  <c r="I1550" i="27" s="1"/>
  <c r="G1549" i="27"/>
  <c r="F1549" i="27"/>
  <c r="G1548" i="27"/>
  <c r="F1548" i="27"/>
  <c r="G1541" i="27"/>
  <c r="F1541" i="27"/>
  <c r="I1541" i="27" s="1"/>
  <c r="G1530" i="27"/>
  <c r="F1530" i="27"/>
  <c r="G1529" i="27"/>
  <c r="F1529" i="27"/>
  <c r="G1521" i="27"/>
  <c r="F1521" i="27"/>
  <c r="I1521" i="27" s="1"/>
  <c r="G1520" i="27"/>
  <c r="F1520" i="27"/>
  <c r="G1512" i="27"/>
  <c r="F1512" i="27"/>
  <c r="G1511" i="27"/>
  <c r="F1511" i="27"/>
  <c r="G1509" i="27"/>
  <c r="F1509" i="27"/>
  <c r="G1505" i="27"/>
  <c r="F1505" i="27"/>
  <c r="I1505" i="27" s="1"/>
  <c r="G1493" i="27"/>
  <c r="F1493" i="27"/>
  <c r="I1493" i="27" s="1"/>
  <c r="F2441" i="27"/>
  <c r="H2441" i="27"/>
  <c r="K2385" i="27"/>
  <c r="N2385" i="27"/>
  <c r="E2384" i="27"/>
  <c r="H2384" i="27"/>
  <c r="E2317" i="27"/>
  <c r="I2317" i="27" s="1"/>
  <c r="H2317" i="27"/>
  <c r="K2271" i="27"/>
  <c r="O2271" i="27" s="1"/>
  <c r="N2271" i="27"/>
  <c r="F2019" i="27"/>
  <c r="H2019" i="27"/>
  <c r="L1952" i="27"/>
  <c r="N1952" i="27"/>
  <c r="G1752" i="27"/>
  <c r="F1752" i="27"/>
  <c r="G1751" i="27"/>
  <c r="F1751" i="27"/>
  <c r="G1750" i="27"/>
  <c r="F1750" i="27"/>
  <c r="G1734" i="27"/>
  <c r="F1734" i="27"/>
  <c r="G1727" i="27"/>
  <c r="F1727" i="27"/>
  <c r="I1727" i="27" s="1"/>
  <c r="G1726" i="27"/>
  <c r="F1726" i="27"/>
  <c r="G1703" i="27"/>
  <c r="F1703" i="27"/>
  <c r="G1702" i="27"/>
  <c r="F1702" i="27"/>
  <c r="G1688" i="27"/>
  <c r="F1688" i="27"/>
  <c r="I1688" i="27" s="1"/>
  <c r="G1667" i="27"/>
  <c r="F1667" i="27"/>
  <c r="I1667" i="27" s="1"/>
  <c r="G1666" i="27"/>
  <c r="F1666" i="27"/>
  <c r="G1649" i="27"/>
  <c r="F1649" i="27"/>
  <c r="I1649" i="27" s="1"/>
  <c r="G1648" i="27"/>
  <c r="F1648" i="27"/>
  <c r="G1647" i="27"/>
  <c r="F1647" i="27"/>
  <c r="G1646" i="27"/>
  <c r="F1646" i="27"/>
  <c r="G1645" i="27"/>
  <c r="F1645" i="27"/>
  <c r="G1644" i="27"/>
  <c r="F1644" i="27"/>
  <c r="I1644" i="27" s="1"/>
  <c r="G1643" i="27"/>
  <c r="F1643" i="27"/>
  <c r="G1642" i="27"/>
  <c r="F1642" i="27"/>
  <c r="G1629" i="27"/>
  <c r="F1629" i="27"/>
  <c r="I1629" i="27" s="1"/>
  <c r="G1628" i="27"/>
  <c r="F1628" i="27"/>
  <c r="G1627" i="27"/>
  <c r="F1627" i="27"/>
  <c r="G1626" i="27"/>
  <c r="F1626" i="27"/>
  <c r="G1625" i="27"/>
  <c r="F1625" i="27"/>
  <c r="G1610" i="27"/>
  <c r="F1610" i="27"/>
  <c r="I1610" i="27" s="1"/>
  <c r="G1609" i="27"/>
  <c r="F1609" i="27"/>
  <c r="G1608" i="27"/>
  <c r="F1608" i="27"/>
  <c r="G1587" i="27"/>
  <c r="F1587" i="27"/>
  <c r="I1587" i="27" s="1"/>
  <c r="G1586" i="27"/>
  <c r="F1586" i="27"/>
  <c r="I1586" i="27" s="1"/>
  <c r="G1585" i="27"/>
  <c r="F1585" i="27"/>
  <c r="I1585" i="27" s="1"/>
  <c r="G1571" i="27"/>
  <c r="F1571" i="27"/>
  <c r="I1571" i="27" s="1"/>
  <c r="G1563" i="27"/>
  <c r="F1563" i="27"/>
  <c r="I1563" i="27" s="1"/>
  <c r="G1562" i="27"/>
  <c r="F1562" i="27"/>
  <c r="G1561" i="27"/>
  <c r="F1561" i="27"/>
  <c r="G1560" i="27"/>
  <c r="F1560" i="27"/>
  <c r="G1552" i="27"/>
  <c r="F1552" i="27"/>
  <c r="I1552" i="27" s="1"/>
  <c r="G1545" i="27"/>
  <c r="F1545" i="27"/>
  <c r="I1545" i="27" s="1"/>
  <c r="G1544" i="27"/>
  <c r="F1544" i="27"/>
  <c r="G1539" i="27"/>
  <c r="F1539" i="27"/>
  <c r="I1539" i="27" s="1"/>
  <c r="G1538" i="27"/>
  <c r="F1538" i="27"/>
  <c r="I1538" i="27" s="1"/>
  <c r="G1537" i="27"/>
  <c r="F1537" i="27"/>
  <c r="G1536" i="27"/>
  <c r="F1536" i="27"/>
  <c r="G1535" i="27"/>
  <c r="F1535" i="27"/>
  <c r="I1535" i="27" s="1"/>
  <c r="G1525" i="27"/>
  <c r="F1525" i="27"/>
  <c r="I1525" i="27" s="1"/>
  <c r="G1524" i="27"/>
  <c r="F1524" i="27"/>
  <c r="G1523" i="27"/>
  <c r="F1523" i="27"/>
  <c r="G1516" i="27"/>
  <c r="F1516" i="27"/>
  <c r="I1516" i="27" s="1"/>
  <c r="G1507" i="27"/>
  <c r="F1507" i="27"/>
  <c r="I1507" i="27" s="1"/>
  <c r="G1503" i="27"/>
  <c r="F1503" i="27"/>
  <c r="G1489" i="27"/>
  <c r="F1489" i="27"/>
  <c r="G1488" i="27"/>
  <c r="F1488" i="27"/>
  <c r="G1478" i="27"/>
  <c r="F1478" i="27"/>
  <c r="I1478" i="27" s="1"/>
  <c r="G1477" i="27"/>
  <c r="F1477" i="27"/>
  <c r="G1476" i="27"/>
  <c r="F1476" i="27"/>
  <c r="G1464" i="27"/>
  <c r="F1464" i="27"/>
  <c r="I1464" i="27" s="1"/>
  <c r="G1463" i="27"/>
  <c r="F1463" i="27"/>
  <c r="G1454" i="27"/>
  <c r="F1454" i="27"/>
  <c r="I1454" i="27" s="1"/>
  <c r="G1453" i="27"/>
  <c r="F1453" i="27"/>
  <c r="G1452" i="27"/>
  <c r="F1452" i="27"/>
  <c r="I1452" i="27" s="1"/>
  <c r="G1451" i="27"/>
  <c r="F1451" i="27"/>
  <c r="G1450" i="27"/>
  <c r="F1450" i="27"/>
  <c r="G1444" i="27"/>
  <c r="F1444" i="27"/>
  <c r="I1444" i="27" s="1"/>
  <c r="K1407" i="27"/>
  <c r="M1407" i="27"/>
  <c r="N1407" i="27"/>
  <c r="L1407" i="27"/>
  <c r="K1406" i="27"/>
  <c r="O1406" i="27" s="1"/>
  <c r="M1406" i="27"/>
  <c r="N1406" i="27"/>
  <c r="K1399" i="27"/>
  <c r="M1399" i="27"/>
  <c r="N1399" i="27"/>
  <c r="L1399" i="27"/>
  <c r="K1398" i="27"/>
  <c r="M1398" i="27"/>
  <c r="N1398" i="27"/>
  <c r="K1391" i="27"/>
  <c r="O1391" i="27" s="1"/>
  <c r="M1391" i="27"/>
  <c r="N1391" i="27"/>
  <c r="L1391" i="27"/>
  <c r="K1390" i="27"/>
  <c r="O1390" i="27" s="1"/>
  <c r="M1390" i="27"/>
  <c r="N1390" i="27"/>
  <c r="K1383" i="27"/>
  <c r="M1383" i="27"/>
  <c r="N1383" i="27"/>
  <c r="L1383" i="27"/>
  <c r="K1382" i="27"/>
  <c r="O1382" i="27" s="1"/>
  <c r="M1382" i="27"/>
  <c r="N1382" i="27"/>
  <c r="K1375" i="27"/>
  <c r="M1375" i="27"/>
  <c r="N1375" i="27"/>
  <c r="L1375" i="27"/>
  <c r="K1374" i="27"/>
  <c r="O1374" i="27" s="1"/>
  <c r="M1374" i="27"/>
  <c r="N1374" i="27"/>
  <c r="K1367" i="27"/>
  <c r="M1367" i="27"/>
  <c r="N1367" i="27"/>
  <c r="L1367" i="27"/>
  <c r="K1366" i="27"/>
  <c r="O1366" i="27" s="1"/>
  <c r="M1366" i="27"/>
  <c r="N1366" i="27"/>
  <c r="K1359" i="27"/>
  <c r="M1359" i="27"/>
  <c r="N1359" i="27"/>
  <c r="L1359" i="27"/>
  <c r="K1358" i="27"/>
  <c r="O1358" i="27" s="1"/>
  <c r="M1358" i="27"/>
  <c r="N1358" i="27"/>
  <c r="K1351" i="27"/>
  <c r="M1351" i="27"/>
  <c r="N1351" i="27"/>
  <c r="L1351" i="27"/>
  <c r="K1350" i="27"/>
  <c r="O1350" i="27" s="1"/>
  <c r="M1350" i="27"/>
  <c r="N1350" i="27"/>
  <c r="K1343" i="27"/>
  <c r="M1343" i="27"/>
  <c r="N1343" i="27"/>
  <c r="L1343" i="27"/>
  <c r="K1342" i="27"/>
  <c r="O1342" i="27" s="1"/>
  <c r="M1342" i="27"/>
  <c r="N1342" i="27"/>
  <c r="K1335" i="27"/>
  <c r="M1335" i="27"/>
  <c r="N1335" i="27"/>
  <c r="L1335" i="27"/>
  <c r="K1334" i="27"/>
  <c r="O1334" i="27" s="1"/>
  <c r="M1334" i="27"/>
  <c r="N1334" i="27"/>
  <c r="K1327" i="27"/>
  <c r="O1327" i="27" s="1"/>
  <c r="M1327" i="27"/>
  <c r="N1327" i="27"/>
  <c r="L1327" i="27"/>
  <c r="K1326" i="27"/>
  <c r="O1326" i="27" s="1"/>
  <c r="M1326" i="27"/>
  <c r="N1326" i="27"/>
  <c r="K1319" i="27"/>
  <c r="M1319" i="27"/>
  <c r="N1319" i="27"/>
  <c r="L1319" i="27"/>
  <c r="K1318" i="27"/>
  <c r="M1318" i="27"/>
  <c r="N1318" i="27"/>
  <c r="K1311" i="27"/>
  <c r="M1311" i="27"/>
  <c r="N1311" i="27"/>
  <c r="L1311" i="27"/>
  <c r="K1310" i="27"/>
  <c r="O1310" i="27" s="1"/>
  <c r="M1310" i="27"/>
  <c r="N1310" i="27"/>
  <c r="K1303" i="27"/>
  <c r="M1303" i="27"/>
  <c r="N1303" i="27"/>
  <c r="L1303" i="27"/>
  <c r="K1302" i="27"/>
  <c r="O1302" i="27" s="1"/>
  <c r="M1302" i="27"/>
  <c r="N1302" i="27"/>
  <c r="K1295" i="27"/>
  <c r="M1295" i="27"/>
  <c r="N1295" i="27"/>
  <c r="L1295" i="27"/>
  <c r="K1294" i="27"/>
  <c r="M1294" i="27"/>
  <c r="N1294" i="27"/>
  <c r="K1287" i="27"/>
  <c r="M1287" i="27"/>
  <c r="N1287" i="27"/>
  <c r="L1287" i="27"/>
  <c r="K1286" i="27"/>
  <c r="O1286" i="27" s="1"/>
  <c r="M1286" i="27"/>
  <c r="N1286" i="27"/>
  <c r="L1273" i="27"/>
  <c r="N1273" i="27"/>
  <c r="F1256" i="27"/>
  <c r="H1256" i="27"/>
  <c r="L1125" i="27"/>
  <c r="N1125" i="27"/>
  <c r="L1112" i="27"/>
  <c r="N1112" i="27"/>
  <c r="L1109" i="27"/>
  <c r="N1109" i="27"/>
  <c r="L1096" i="27"/>
  <c r="N1096" i="27"/>
  <c r="L1093" i="27"/>
  <c r="N1093" i="27"/>
  <c r="L1080" i="27"/>
  <c r="N1080" i="27"/>
  <c r="L1077" i="27"/>
  <c r="N1077" i="27"/>
  <c r="L1064" i="27"/>
  <c r="N1064" i="27"/>
  <c r="L1061" i="27"/>
  <c r="N1061" i="27"/>
  <c r="L1048" i="27"/>
  <c r="N1048" i="27"/>
  <c r="L1045" i="27"/>
  <c r="N1045" i="27"/>
  <c r="L1032" i="27"/>
  <c r="N1032" i="27"/>
  <c r="L1029" i="27"/>
  <c r="N1029" i="27"/>
  <c r="F1010" i="27"/>
  <c r="H1010" i="27"/>
  <c r="L989" i="27"/>
  <c r="N989" i="27"/>
  <c r="F970" i="27"/>
  <c r="H970" i="27"/>
  <c r="E902" i="27"/>
  <c r="F902" i="27"/>
  <c r="H902" i="27"/>
  <c r="G902" i="27"/>
  <c r="E894" i="27"/>
  <c r="F894" i="27"/>
  <c r="H894" i="27"/>
  <c r="G894" i="27"/>
  <c r="E886" i="27"/>
  <c r="F886" i="27"/>
  <c r="H886" i="27"/>
  <c r="G886" i="27"/>
  <c r="E878" i="27"/>
  <c r="F878" i="27"/>
  <c r="H878" i="27"/>
  <c r="G878" i="27"/>
  <c r="M869" i="27"/>
  <c r="K869" i="27"/>
  <c r="O869" i="27" s="1"/>
  <c r="L869" i="27"/>
  <c r="N869" i="27"/>
  <c r="M863" i="27"/>
  <c r="K863" i="27"/>
  <c r="L863" i="27"/>
  <c r="M857" i="27"/>
  <c r="K857" i="27"/>
  <c r="O857" i="27" s="1"/>
  <c r="N857" i="27"/>
  <c r="L857" i="27"/>
  <c r="M855" i="27"/>
  <c r="N855" i="27"/>
  <c r="K855" i="27"/>
  <c r="O855" i="27" s="1"/>
  <c r="L855" i="27"/>
  <c r="M849" i="27"/>
  <c r="K849" i="27"/>
  <c r="O849" i="27" s="1"/>
  <c r="N849" i="27"/>
  <c r="L849" i="27"/>
  <c r="M847" i="27"/>
  <c r="N847" i="27"/>
  <c r="K847" i="27"/>
  <c r="L847" i="27"/>
  <c r="M841" i="27"/>
  <c r="K841" i="27"/>
  <c r="O841" i="27" s="1"/>
  <c r="N841" i="27"/>
  <c r="L841" i="27"/>
  <c r="M839" i="27"/>
  <c r="N839" i="27"/>
  <c r="K839" i="27"/>
  <c r="O839" i="27" s="1"/>
  <c r="L839" i="27"/>
  <c r="L813" i="27"/>
  <c r="K813" i="27"/>
  <c r="O813" i="27" s="1"/>
  <c r="M813" i="27"/>
  <c r="N813" i="27"/>
  <c r="L801" i="27"/>
  <c r="K801" i="27"/>
  <c r="M801" i="27"/>
  <c r="N801" i="27"/>
  <c r="G557" i="27"/>
  <c r="F557" i="27"/>
  <c r="E557" i="27"/>
  <c r="H557" i="27"/>
  <c r="S2200" i="27"/>
  <c r="H1550" i="27"/>
  <c r="H1549" i="27"/>
  <c r="H1548" i="27"/>
  <c r="H1542" i="27"/>
  <c r="H1541" i="27"/>
  <c r="H1531" i="27"/>
  <c r="H1530" i="27"/>
  <c r="H1529" i="27"/>
  <c r="H1528" i="27"/>
  <c r="H1521" i="27"/>
  <c r="H1520" i="27"/>
  <c r="H1519" i="27"/>
  <c r="H1518" i="27"/>
  <c r="H1513" i="27"/>
  <c r="H1512" i="27"/>
  <c r="H1511" i="27"/>
  <c r="H1510" i="27"/>
  <c r="H1509" i="27"/>
  <c r="H1505" i="27"/>
  <c r="H1493" i="27"/>
  <c r="H1484" i="27"/>
  <c r="H1483" i="27"/>
  <c r="H1482" i="27"/>
  <c r="H1481" i="27"/>
  <c r="H1470" i="27"/>
  <c r="H1461" i="27"/>
  <c r="H1460" i="27"/>
  <c r="H1459" i="27"/>
  <c r="H1458" i="27"/>
  <c r="H1447" i="27"/>
  <c r="H1446" i="27"/>
  <c r="H1440" i="27"/>
  <c r="K1408" i="27"/>
  <c r="O1408" i="27" s="1"/>
  <c r="M1408" i="27"/>
  <c r="G1407" i="27"/>
  <c r="E1407" i="27"/>
  <c r="K1404" i="27"/>
  <c r="M1404" i="27"/>
  <c r="G1403" i="27"/>
  <c r="E1403" i="27"/>
  <c r="K1400" i="27"/>
  <c r="O1400" i="27" s="1"/>
  <c r="M1400" i="27"/>
  <c r="G1399" i="27"/>
  <c r="E1399" i="27"/>
  <c r="K1396" i="27"/>
  <c r="O1396" i="27" s="1"/>
  <c r="M1396" i="27"/>
  <c r="G1395" i="27"/>
  <c r="E1395" i="27"/>
  <c r="K1392" i="27"/>
  <c r="O1392" i="27" s="1"/>
  <c r="M1392" i="27"/>
  <c r="G1391" i="27"/>
  <c r="E1391" i="27"/>
  <c r="K1388" i="27"/>
  <c r="M1388" i="27"/>
  <c r="G1387" i="27"/>
  <c r="E1387" i="27"/>
  <c r="I1387" i="27" s="1"/>
  <c r="K1384" i="27"/>
  <c r="O1384" i="27" s="1"/>
  <c r="M1384" i="27"/>
  <c r="G1383" i="27"/>
  <c r="E1383" i="27"/>
  <c r="I1383" i="27" s="1"/>
  <c r="K1380" i="27"/>
  <c r="M1380" i="27"/>
  <c r="G1379" i="27"/>
  <c r="E1379" i="27"/>
  <c r="K1376" i="27"/>
  <c r="O1376" i="27" s="1"/>
  <c r="M1376" i="27"/>
  <c r="G1375" i="27"/>
  <c r="E1375" i="27"/>
  <c r="K1372" i="27"/>
  <c r="M1372" i="27"/>
  <c r="G1371" i="27"/>
  <c r="E1371" i="27"/>
  <c r="I1371" i="27" s="1"/>
  <c r="K1368" i="27"/>
  <c r="O1368" i="27" s="1"/>
  <c r="M1368" i="27"/>
  <c r="G1367" i="27"/>
  <c r="E1367" i="27"/>
  <c r="K1364" i="27"/>
  <c r="O1364" i="27" s="1"/>
  <c r="M1364" i="27"/>
  <c r="G1363" i="27"/>
  <c r="E1363" i="27"/>
  <c r="K1360" i="27"/>
  <c r="O1360" i="27" s="1"/>
  <c r="M1360" i="27"/>
  <c r="G1359" i="27"/>
  <c r="E1359" i="27"/>
  <c r="K1356" i="27"/>
  <c r="M1356" i="27"/>
  <c r="G1355" i="27"/>
  <c r="E1355" i="27"/>
  <c r="K1352" i="27"/>
  <c r="O1352" i="27" s="1"/>
  <c r="M1352" i="27"/>
  <c r="G1351" i="27"/>
  <c r="E1351" i="27"/>
  <c r="K1348" i="27"/>
  <c r="O1348" i="27" s="1"/>
  <c r="M1348" i="27"/>
  <c r="G1347" i="27"/>
  <c r="E1347" i="27"/>
  <c r="K1344" i="27"/>
  <c r="M1344" i="27"/>
  <c r="G1343" i="27"/>
  <c r="E1343" i="27"/>
  <c r="K1340" i="27"/>
  <c r="M1340" i="27"/>
  <c r="G1339" i="27"/>
  <c r="E1339" i="27"/>
  <c r="I1339" i="27" s="1"/>
  <c r="K1336" i="27"/>
  <c r="O1336" i="27" s="1"/>
  <c r="M1336" i="27"/>
  <c r="G1335" i="27"/>
  <c r="E1335" i="27"/>
  <c r="I1335" i="27" s="1"/>
  <c r="K1332" i="27"/>
  <c r="O1332" i="27" s="1"/>
  <c r="M1332" i="27"/>
  <c r="G1331" i="27"/>
  <c r="E1331" i="27"/>
  <c r="K1328" i="27"/>
  <c r="O1328" i="27" s="1"/>
  <c r="M1328" i="27"/>
  <c r="G1327" i="27"/>
  <c r="E1327" i="27"/>
  <c r="K1324" i="27"/>
  <c r="M1324" i="27"/>
  <c r="G1323" i="27"/>
  <c r="E1323" i="27"/>
  <c r="I1323" i="27" s="1"/>
  <c r="K1320" i="27"/>
  <c r="O1320" i="27" s="1"/>
  <c r="M1320" i="27"/>
  <c r="G1319" i="27"/>
  <c r="E1319" i="27"/>
  <c r="I1319" i="27" s="1"/>
  <c r="K1316" i="27"/>
  <c r="O1316" i="27" s="1"/>
  <c r="M1316" i="27"/>
  <c r="G1315" i="27"/>
  <c r="E1315" i="27"/>
  <c r="K1312" i="27"/>
  <c r="O1312" i="27" s="1"/>
  <c r="M1312" i="27"/>
  <c r="G1311" i="27"/>
  <c r="E1311" i="27"/>
  <c r="K1308" i="27"/>
  <c r="M1308" i="27"/>
  <c r="G1307" i="27"/>
  <c r="E1307" i="27"/>
  <c r="I1307" i="27" s="1"/>
  <c r="K1304" i="27"/>
  <c r="O1304" i="27" s="1"/>
  <c r="M1304" i="27"/>
  <c r="G1303" i="27"/>
  <c r="E1303" i="27"/>
  <c r="K1300" i="27"/>
  <c r="O1300" i="27" s="1"/>
  <c r="M1300" i="27"/>
  <c r="G1299" i="27"/>
  <c r="E1299" i="27"/>
  <c r="K1296" i="27"/>
  <c r="O1296" i="27" s="1"/>
  <c r="M1296" i="27"/>
  <c r="G1295" i="27"/>
  <c r="E1295" i="27"/>
  <c r="K1292" i="27"/>
  <c r="M1292" i="27"/>
  <c r="G1291" i="27"/>
  <c r="E1291" i="27"/>
  <c r="I1291" i="27" s="1"/>
  <c r="K1288" i="27"/>
  <c r="M1288" i="27"/>
  <c r="G1287" i="27"/>
  <c r="E1287" i="27"/>
  <c r="K1284" i="27"/>
  <c r="O1284" i="27" s="1"/>
  <c r="M1284" i="27"/>
  <c r="F1278" i="27"/>
  <c r="H1278" i="27"/>
  <c r="F1270" i="27"/>
  <c r="H1270" i="27"/>
  <c r="F1262" i="27"/>
  <c r="H1262" i="27"/>
  <c r="L1116" i="27"/>
  <c r="N1116" i="27"/>
  <c r="L1113" i="27"/>
  <c r="N1113" i="27"/>
  <c r="L1100" i="27"/>
  <c r="N1100" i="27"/>
  <c r="L1097" i="27"/>
  <c r="N1097" i="27"/>
  <c r="L1084" i="27"/>
  <c r="N1084" i="27"/>
  <c r="L1081" i="27"/>
  <c r="N1081" i="27"/>
  <c r="L1068" i="27"/>
  <c r="N1068" i="27"/>
  <c r="L1065" i="27"/>
  <c r="N1065" i="27"/>
  <c r="L1052" i="27"/>
  <c r="N1052" i="27"/>
  <c r="L1049" i="27"/>
  <c r="N1049" i="27"/>
  <c r="L1036" i="27"/>
  <c r="N1036" i="27"/>
  <c r="L1033" i="27"/>
  <c r="N1033" i="27"/>
  <c r="F1018" i="27"/>
  <c r="H1018" i="27"/>
  <c r="L1005" i="27"/>
  <c r="N1005" i="27"/>
  <c r="F986" i="27"/>
  <c r="H986" i="27"/>
  <c r="L973" i="27"/>
  <c r="N973" i="27"/>
  <c r="F954" i="27"/>
  <c r="H954" i="27"/>
  <c r="L941" i="27"/>
  <c r="N941" i="27"/>
  <c r="M875" i="27"/>
  <c r="K875" i="27"/>
  <c r="L875" i="27"/>
  <c r="E870" i="27"/>
  <c r="G870" i="27"/>
  <c r="F870" i="27"/>
  <c r="M867" i="27"/>
  <c r="K867" i="27"/>
  <c r="L867" i="27"/>
  <c r="M861" i="27"/>
  <c r="K861" i="27"/>
  <c r="N861" i="27"/>
  <c r="L861" i="27"/>
  <c r="M859" i="27"/>
  <c r="N859" i="27"/>
  <c r="K859" i="27"/>
  <c r="L859" i="27"/>
  <c r="M853" i="27"/>
  <c r="K853" i="27"/>
  <c r="N853" i="27"/>
  <c r="L853" i="27"/>
  <c r="M851" i="27"/>
  <c r="N851" i="27"/>
  <c r="K851" i="27"/>
  <c r="L851" i="27"/>
  <c r="M845" i="27"/>
  <c r="K845" i="27"/>
  <c r="O845" i="27" s="1"/>
  <c r="N845" i="27"/>
  <c r="L845" i="27"/>
  <c r="M843" i="27"/>
  <c r="N843" i="27"/>
  <c r="K843" i="27"/>
  <c r="L843" i="27"/>
  <c r="M837" i="27"/>
  <c r="K837" i="27"/>
  <c r="O837" i="27" s="1"/>
  <c r="N837" i="27"/>
  <c r="L837" i="27"/>
  <c r="L805" i="27"/>
  <c r="K805" i="27"/>
  <c r="M805" i="27"/>
  <c r="N805" i="27"/>
  <c r="L802" i="27"/>
  <c r="M802" i="27"/>
  <c r="K802" i="27"/>
  <c r="O802" i="27" s="1"/>
  <c r="N802" i="27"/>
  <c r="L790" i="27"/>
  <c r="M790" i="27"/>
  <c r="K790" i="27"/>
  <c r="N790" i="27"/>
  <c r="G563" i="27"/>
  <c r="E563" i="27"/>
  <c r="H563" i="27"/>
  <c r="F563" i="27"/>
  <c r="G559" i="27"/>
  <c r="F559" i="27"/>
  <c r="E559" i="27"/>
  <c r="H559" i="27"/>
  <c r="G555" i="27"/>
  <c r="F555" i="27"/>
  <c r="E555" i="27"/>
  <c r="H555" i="27"/>
  <c r="L550" i="27"/>
  <c r="N550" i="27"/>
  <c r="O1427" i="27"/>
  <c r="O1419" i="27"/>
  <c r="O1411" i="27"/>
  <c r="K1409" i="27"/>
  <c r="O1409" i="27" s="1"/>
  <c r="M1409" i="27"/>
  <c r="G1408" i="27"/>
  <c r="E1408" i="27"/>
  <c r="K1405" i="27"/>
  <c r="M1405" i="27"/>
  <c r="G1404" i="27"/>
  <c r="E1404" i="27"/>
  <c r="K1401" i="27"/>
  <c r="O1401" i="27" s="1"/>
  <c r="M1401" i="27"/>
  <c r="G1400" i="27"/>
  <c r="E1400" i="27"/>
  <c r="I1400" i="27" s="1"/>
  <c r="K1397" i="27"/>
  <c r="O1397" i="27" s="1"/>
  <c r="M1397" i="27"/>
  <c r="G1396" i="27"/>
  <c r="E1396" i="27"/>
  <c r="K1393" i="27"/>
  <c r="O1393" i="27" s="1"/>
  <c r="M1393" i="27"/>
  <c r="G1392" i="27"/>
  <c r="E1392" i="27"/>
  <c r="K1389" i="27"/>
  <c r="O1389" i="27" s="1"/>
  <c r="M1389" i="27"/>
  <c r="G1388" i="27"/>
  <c r="E1388" i="27"/>
  <c r="I1388" i="27" s="1"/>
  <c r="K1385" i="27"/>
  <c r="O1385" i="27" s="1"/>
  <c r="M1385" i="27"/>
  <c r="G1384" i="27"/>
  <c r="E1384" i="27"/>
  <c r="I1384" i="27" s="1"/>
  <c r="K1381" i="27"/>
  <c r="O1381" i="27" s="1"/>
  <c r="M1381" i="27"/>
  <c r="G1380" i="27"/>
  <c r="E1380" i="27"/>
  <c r="K1377" i="27"/>
  <c r="O1377" i="27" s="1"/>
  <c r="M1377" i="27"/>
  <c r="G1376" i="27"/>
  <c r="E1376" i="27"/>
  <c r="K1373" i="27"/>
  <c r="O1373" i="27" s="1"/>
  <c r="M1373" i="27"/>
  <c r="G1372" i="27"/>
  <c r="E1372" i="27"/>
  <c r="K1369" i="27"/>
  <c r="O1369" i="27" s="1"/>
  <c r="M1369" i="27"/>
  <c r="G1368" i="27"/>
  <c r="E1368" i="27"/>
  <c r="K1365" i="27"/>
  <c r="O1365" i="27" s="1"/>
  <c r="M1365" i="27"/>
  <c r="G1364" i="27"/>
  <c r="E1364" i="27"/>
  <c r="K1361" i="27"/>
  <c r="O1361" i="27" s="1"/>
  <c r="M1361" i="27"/>
  <c r="G1360" i="27"/>
  <c r="E1360" i="27"/>
  <c r="K1357" i="27"/>
  <c r="O1357" i="27" s="1"/>
  <c r="S1357" i="27" s="1"/>
  <c r="M1357" i="27"/>
  <c r="G1356" i="27"/>
  <c r="E1356" i="27"/>
  <c r="K1353" i="27"/>
  <c r="O1353" i="27" s="1"/>
  <c r="M1353" i="27"/>
  <c r="G1352" i="27"/>
  <c r="E1352" i="27"/>
  <c r="K1349" i="27"/>
  <c r="O1349" i="27" s="1"/>
  <c r="M1349" i="27"/>
  <c r="G1348" i="27"/>
  <c r="E1348" i="27"/>
  <c r="K1345" i="27"/>
  <c r="O1345" i="27" s="1"/>
  <c r="M1345" i="27"/>
  <c r="G1344" i="27"/>
  <c r="E1344" i="27"/>
  <c r="K1341" i="27"/>
  <c r="M1341" i="27"/>
  <c r="G1340" i="27"/>
  <c r="E1340" i="27"/>
  <c r="K1337" i="27"/>
  <c r="O1337" i="27" s="1"/>
  <c r="M1337" i="27"/>
  <c r="G1336" i="27"/>
  <c r="E1336" i="27"/>
  <c r="I1336" i="27" s="1"/>
  <c r="K1333" i="27"/>
  <c r="O1333" i="27" s="1"/>
  <c r="M1333" i="27"/>
  <c r="G1332" i="27"/>
  <c r="E1332" i="27"/>
  <c r="K1329" i="27"/>
  <c r="O1329" i="27" s="1"/>
  <c r="M1329" i="27"/>
  <c r="G1328" i="27"/>
  <c r="E1328" i="27"/>
  <c r="K1325" i="27"/>
  <c r="M1325" i="27"/>
  <c r="G1324" i="27"/>
  <c r="E1324" i="27"/>
  <c r="K1321" i="27"/>
  <c r="O1321" i="27" s="1"/>
  <c r="M1321" i="27"/>
  <c r="G1320" i="27"/>
  <c r="E1320" i="27"/>
  <c r="K1317" i="27"/>
  <c r="O1317" i="27" s="1"/>
  <c r="M1317" i="27"/>
  <c r="G1316" i="27"/>
  <c r="E1316" i="27"/>
  <c r="K1313" i="27"/>
  <c r="O1313" i="27" s="1"/>
  <c r="M1313" i="27"/>
  <c r="G1312" i="27"/>
  <c r="E1312" i="27"/>
  <c r="I1312" i="27" s="1"/>
  <c r="K1309" i="27"/>
  <c r="O1309" i="27" s="1"/>
  <c r="M1309" i="27"/>
  <c r="G1308" i="27"/>
  <c r="E1308" i="27"/>
  <c r="K1305" i="27"/>
  <c r="O1305" i="27" s="1"/>
  <c r="M1305" i="27"/>
  <c r="G1304" i="27"/>
  <c r="E1304" i="27"/>
  <c r="K1301" i="27"/>
  <c r="O1301" i="27" s="1"/>
  <c r="M1301" i="27"/>
  <c r="G1300" i="27"/>
  <c r="E1300" i="27"/>
  <c r="K1297" i="27"/>
  <c r="O1297" i="27" s="1"/>
  <c r="M1297" i="27"/>
  <c r="G1296" i="27"/>
  <c r="E1296" i="27"/>
  <c r="K1293" i="27"/>
  <c r="M1293" i="27"/>
  <c r="G1292" i="27"/>
  <c r="E1292" i="27"/>
  <c r="K1289" i="27"/>
  <c r="O1289" i="27" s="1"/>
  <c r="M1289" i="27"/>
  <c r="G1288" i="27"/>
  <c r="E1288" i="27"/>
  <c r="K1285" i="27"/>
  <c r="O1285" i="27" s="1"/>
  <c r="M1285" i="27"/>
  <c r="G1284" i="27"/>
  <c r="E1284" i="27"/>
  <c r="F1255" i="27"/>
  <c r="H1255" i="27"/>
  <c r="L1120" i="27"/>
  <c r="N1120" i="27"/>
  <c r="L1117" i="27"/>
  <c r="N1117" i="27"/>
  <c r="L1104" i="27"/>
  <c r="N1104" i="27"/>
  <c r="L1101" i="27"/>
  <c r="N1101" i="27"/>
  <c r="L1088" i="27"/>
  <c r="N1088" i="27"/>
  <c r="L1085" i="27"/>
  <c r="N1085" i="27"/>
  <c r="L1072" i="27"/>
  <c r="N1072" i="27"/>
  <c r="L1069" i="27"/>
  <c r="N1069" i="27"/>
  <c r="L1056" i="27"/>
  <c r="N1056" i="27"/>
  <c r="L1053" i="27"/>
  <c r="N1053" i="27"/>
  <c r="L1040" i="27"/>
  <c r="N1040" i="27"/>
  <c r="L1037" i="27"/>
  <c r="N1037" i="27"/>
  <c r="F1026" i="27"/>
  <c r="H1026" i="27"/>
  <c r="L1013" i="27"/>
  <c r="N1013" i="27"/>
  <c r="F994" i="27"/>
  <c r="H994" i="27"/>
  <c r="L981" i="27"/>
  <c r="N981" i="27"/>
  <c r="F962" i="27"/>
  <c r="H962" i="27"/>
  <c r="L949" i="27"/>
  <c r="N949" i="27"/>
  <c r="M904" i="27"/>
  <c r="N904" i="27"/>
  <c r="K904" i="27"/>
  <c r="O904" i="27" s="1"/>
  <c r="M902" i="27"/>
  <c r="K902" i="27"/>
  <c r="O902" i="27" s="1"/>
  <c r="N902" i="27"/>
  <c r="E900" i="27"/>
  <c r="H900" i="27"/>
  <c r="F900" i="27"/>
  <c r="E898" i="27"/>
  <c r="F898" i="27"/>
  <c r="H898" i="27"/>
  <c r="M896" i="27"/>
  <c r="N896" i="27"/>
  <c r="K896" i="27"/>
  <c r="O896" i="27" s="1"/>
  <c r="M894" i="27"/>
  <c r="K894" i="27"/>
  <c r="O894" i="27" s="1"/>
  <c r="N894" i="27"/>
  <c r="E892" i="27"/>
  <c r="H892" i="27"/>
  <c r="F892" i="27"/>
  <c r="E890" i="27"/>
  <c r="F890" i="27"/>
  <c r="H890" i="27"/>
  <c r="M888" i="27"/>
  <c r="N888" i="27"/>
  <c r="K888" i="27"/>
  <c r="O888" i="27" s="1"/>
  <c r="M886" i="27"/>
  <c r="K886" i="27"/>
  <c r="O886" i="27" s="1"/>
  <c r="N886" i="27"/>
  <c r="E884" i="27"/>
  <c r="H884" i="27"/>
  <c r="F884" i="27"/>
  <c r="E882" i="27"/>
  <c r="F882" i="27"/>
  <c r="H882" i="27"/>
  <c r="M880" i="27"/>
  <c r="N880" i="27"/>
  <c r="K880" i="27"/>
  <c r="O880" i="27" s="1"/>
  <c r="M878" i="27"/>
  <c r="K878" i="27"/>
  <c r="O878" i="27" s="1"/>
  <c r="N878" i="27"/>
  <c r="E876" i="27"/>
  <c r="G876" i="27"/>
  <c r="F876" i="27"/>
  <c r="M873" i="27"/>
  <c r="K873" i="27"/>
  <c r="L873" i="27"/>
  <c r="E868" i="27"/>
  <c r="G868" i="27"/>
  <c r="F868" i="27"/>
  <c r="M865" i="27"/>
  <c r="K865" i="27"/>
  <c r="O865" i="27" s="1"/>
  <c r="S865" i="27" s="1"/>
  <c r="L865" i="27"/>
  <c r="E863" i="27"/>
  <c r="H863" i="27"/>
  <c r="F863" i="27"/>
  <c r="G863" i="27"/>
  <c r="E857" i="27"/>
  <c r="F857" i="27"/>
  <c r="H857" i="27"/>
  <c r="G857" i="27"/>
  <c r="E855" i="27"/>
  <c r="H855" i="27"/>
  <c r="F855" i="27"/>
  <c r="G855" i="27"/>
  <c r="E849" i="27"/>
  <c r="F849" i="27"/>
  <c r="H849" i="27"/>
  <c r="G849" i="27"/>
  <c r="E847" i="27"/>
  <c r="H847" i="27"/>
  <c r="F847" i="27"/>
  <c r="G847" i="27"/>
  <c r="E841" i="27"/>
  <c r="F841" i="27"/>
  <c r="H841" i="27"/>
  <c r="G841" i="27"/>
  <c r="E839" i="27"/>
  <c r="H839" i="27"/>
  <c r="F839" i="27"/>
  <c r="G839" i="27"/>
  <c r="L825" i="27"/>
  <c r="K825" i="27"/>
  <c r="M825" i="27"/>
  <c r="N825" i="27"/>
  <c r="L806" i="27"/>
  <c r="M806" i="27"/>
  <c r="K806" i="27"/>
  <c r="O806" i="27" s="1"/>
  <c r="N806" i="27"/>
  <c r="L785" i="27"/>
  <c r="K785" i="27"/>
  <c r="O785" i="27" s="1"/>
  <c r="M785" i="27"/>
  <c r="N785" i="27"/>
  <c r="L773" i="27"/>
  <c r="K773" i="27"/>
  <c r="M773" i="27"/>
  <c r="N773" i="27"/>
  <c r="L771" i="27"/>
  <c r="K771" i="27"/>
  <c r="M771" i="27"/>
  <c r="N771" i="27"/>
  <c r="L769" i="27"/>
  <c r="K769" i="27"/>
  <c r="O769" i="27" s="1"/>
  <c r="M769" i="27"/>
  <c r="N769" i="27"/>
  <c r="L767" i="27"/>
  <c r="K767" i="27"/>
  <c r="O767" i="27" s="1"/>
  <c r="M767" i="27"/>
  <c r="N767" i="27"/>
  <c r="L765" i="27"/>
  <c r="K765" i="27"/>
  <c r="M765" i="27"/>
  <c r="N765" i="27"/>
  <c r="L763" i="27"/>
  <c r="K763" i="27"/>
  <c r="O763" i="27" s="1"/>
  <c r="M763" i="27"/>
  <c r="N763" i="27"/>
  <c r="L761" i="27"/>
  <c r="K761" i="27"/>
  <c r="M761" i="27"/>
  <c r="N761" i="27"/>
  <c r="L759" i="27"/>
  <c r="K759" i="27"/>
  <c r="O759" i="27" s="1"/>
  <c r="M759" i="27"/>
  <c r="N759" i="27"/>
  <c r="L757" i="27"/>
  <c r="K757" i="27"/>
  <c r="M757" i="27"/>
  <c r="N757" i="27"/>
  <c r="L755" i="27"/>
  <c r="K755" i="27"/>
  <c r="M755" i="27"/>
  <c r="N755" i="27"/>
  <c r="L753" i="27"/>
  <c r="K753" i="27"/>
  <c r="M753" i="27"/>
  <c r="N753" i="27"/>
  <c r="L751" i="27"/>
  <c r="K751" i="27"/>
  <c r="M751" i="27"/>
  <c r="N751" i="27"/>
  <c r="L749" i="27"/>
  <c r="K749" i="27"/>
  <c r="O749" i="27" s="1"/>
  <c r="M749" i="27"/>
  <c r="N749" i="27"/>
  <c r="L747" i="27"/>
  <c r="K747" i="27"/>
  <c r="O747" i="27" s="1"/>
  <c r="M747" i="27"/>
  <c r="N747" i="27"/>
  <c r="L745" i="27"/>
  <c r="K745" i="27"/>
  <c r="M745" i="27"/>
  <c r="N745" i="27"/>
  <c r="L743" i="27"/>
  <c r="K743" i="27"/>
  <c r="M743" i="27"/>
  <c r="N743" i="27"/>
  <c r="L741" i="27"/>
  <c r="K741" i="27"/>
  <c r="M741" i="27"/>
  <c r="N741" i="27"/>
  <c r="L739" i="27"/>
  <c r="K739" i="27"/>
  <c r="O739" i="27" s="1"/>
  <c r="M739" i="27"/>
  <c r="N739" i="27"/>
  <c r="L737" i="27"/>
  <c r="K737" i="27"/>
  <c r="M737" i="27"/>
  <c r="N737" i="27"/>
  <c r="L733" i="27"/>
  <c r="K733" i="27"/>
  <c r="O733" i="27" s="1"/>
  <c r="M733" i="27"/>
  <c r="N733" i="27"/>
  <c r="L729" i="27"/>
  <c r="K729" i="27"/>
  <c r="M729" i="27"/>
  <c r="N729" i="27"/>
  <c r="L725" i="27"/>
  <c r="K725" i="27"/>
  <c r="M725" i="27"/>
  <c r="N725" i="27"/>
  <c r="L721" i="27"/>
  <c r="K721" i="27"/>
  <c r="M721" i="27"/>
  <c r="N721" i="27"/>
  <c r="L717" i="27"/>
  <c r="K717" i="27"/>
  <c r="O717" i="27" s="1"/>
  <c r="M717" i="27"/>
  <c r="N717" i="27"/>
  <c r="L713" i="27"/>
  <c r="K713" i="27"/>
  <c r="M713" i="27"/>
  <c r="N713" i="27"/>
  <c r="L709" i="27"/>
  <c r="K709" i="27"/>
  <c r="O709" i="27" s="1"/>
  <c r="M709" i="27"/>
  <c r="N709" i="27"/>
  <c r="L705" i="27"/>
  <c r="K705" i="27"/>
  <c r="M705" i="27"/>
  <c r="N705" i="27"/>
  <c r="L701" i="27"/>
  <c r="K701" i="27"/>
  <c r="M701" i="27"/>
  <c r="N701" i="27"/>
  <c r="L697" i="27"/>
  <c r="K697" i="27"/>
  <c r="M697" i="27"/>
  <c r="N697" i="27"/>
  <c r="L693" i="27"/>
  <c r="K693" i="27"/>
  <c r="O693" i="27" s="1"/>
  <c r="M693" i="27"/>
  <c r="N693" i="27"/>
  <c r="L689" i="27"/>
  <c r="K689" i="27"/>
  <c r="M689" i="27"/>
  <c r="N689" i="27"/>
  <c r="L685" i="27"/>
  <c r="K685" i="27"/>
  <c r="M685" i="27"/>
  <c r="N685" i="27"/>
  <c r="L681" i="27"/>
  <c r="K681" i="27"/>
  <c r="M681" i="27"/>
  <c r="N681" i="27"/>
  <c r="L677" i="27"/>
  <c r="K677" i="27"/>
  <c r="O677" i="27" s="1"/>
  <c r="M677" i="27"/>
  <c r="N677" i="27"/>
  <c r="L673" i="27"/>
  <c r="K673" i="27"/>
  <c r="M673" i="27"/>
  <c r="N673" i="27"/>
  <c r="L669" i="27"/>
  <c r="K669" i="27"/>
  <c r="O669" i="27" s="1"/>
  <c r="M669" i="27"/>
  <c r="N669" i="27"/>
  <c r="L665" i="27"/>
  <c r="K665" i="27"/>
  <c r="M665" i="27"/>
  <c r="N665" i="27"/>
  <c r="L661" i="27"/>
  <c r="K661" i="27"/>
  <c r="O661" i="27" s="1"/>
  <c r="M661" i="27"/>
  <c r="N661" i="27"/>
  <c r="L657" i="27"/>
  <c r="K657" i="27"/>
  <c r="M657" i="27"/>
  <c r="N657" i="27"/>
  <c r="L653" i="27"/>
  <c r="K653" i="27"/>
  <c r="M653" i="27"/>
  <c r="N653" i="27"/>
  <c r="L649" i="27"/>
  <c r="K649" i="27"/>
  <c r="O649" i="27" s="1"/>
  <c r="M649" i="27"/>
  <c r="N649" i="27"/>
  <c r="L645" i="27"/>
  <c r="K645" i="27"/>
  <c r="O645" i="27" s="1"/>
  <c r="M645" i="27"/>
  <c r="N645" i="27"/>
  <c r="F1120" i="27"/>
  <c r="H1120" i="27"/>
  <c r="F1112" i="27"/>
  <c r="H1112" i="27"/>
  <c r="F1104" i="27"/>
  <c r="H1104" i="27"/>
  <c r="F1096" i="27"/>
  <c r="H1096" i="27"/>
  <c r="F1088" i="27"/>
  <c r="H1088" i="27"/>
  <c r="F1080" i="27"/>
  <c r="H1080" i="27"/>
  <c r="F1072" i="27"/>
  <c r="H1072" i="27"/>
  <c r="F1064" i="27"/>
  <c r="H1064" i="27"/>
  <c r="F1056" i="27"/>
  <c r="H1056" i="27"/>
  <c r="F1048" i="27"/>
  <c r="H1048" i="27"/>
  <c r="F1040" i="27"/>
  <c r="H1040" i="27"/>
  <c r="F1032" i="27"/>
  <c r="H1032" i="27"/>
  <c r="E905" i="27"/>
  <c r="F905" i="27"/>
  <c r="M876" i="27"/>
  <c r="K876" i="27"/>
  <c r="O876" i="27" s="1"/>
  <c r="E875" i="27"/>
  <c r="G875" i="27"/>
  <c r="M872" i="27"/>
  <c r="K872" i="27"/>
  <c r="O872" i="27" s="1"/>
  <c r="E871" i="27"/>
  <c r="I871" i="27" s="1"/>
  <c r="G871" i="27"/>
  <c r="M868" i="27"/>
  <c r="K868" i="27"/>
  <c r="O868" i="27" s="1"/>
  <c r="E867" i="27"/>
  <c r="I867" i="27" s="1"/>
  <c r="G867" i="27"/>
  <c r="M864" i="27"/>
  <c r="K864" i="27"/>
  <c r="O864" i="27" s="1"/>
  <c r="M835" i="27"/>
  <c r="N835" i="27"/>
  <c r="K835" i="27"/>
  <c r="O835" i="27" s="1"/>
  <c r="E833" i="27"/>
  <c r="F833" i="27"/>
  <c r="H833" i="27"/>
  <c r="E831" i="27"/>
  <c r="H831" i="27"/>
  <c r="F831" i="27"/>
  <c r="M829" i="27"/>
  <c r="K829" i="27"/>
  <c r="O829" i="27" s="1"/>
  <c r="N829" i="27"/>
  <c r="M827" i="27"/>
  <c r="N827" i="27"/>
  <c r="K827" i="27"/>
  <c r="O827" i="27" s="1"/>
  <c r="L822" i="27"/>
  <c r="M822" i="27"/>
  <c r="K822" i="27"/>
  <c r="L817" i="27"/>
  <c r="K817" i="27"/>
  <c r="O817" i="27" s="1"/>
  <c r="S817" i="27" s="1"/>
  <c r="M817" i="27"/>
  <c r="L809" i="27"/>
  <c r="K809" i="27"/>
  <c r="O809" i="27" s="1"/>
  <c r="S809" i="27" s="1"/>
  <c r="M809" i="27"/>
  <c r="L797" i="27"/>
  <c r="K797" i="27"/>
  <c r="O797" i="27" s="1"/>
  <c r="S797" i="27" s="1"/>
  <c r="M797" i="27"/>
  <c r="L794" i="27"/>
  <c r="M794" i="27"/>
  <c r="K794" i="27"/>
  <c r="L782" i="27"/>
  <c r="M782" i="27"/>
  <c r="K782" i="27"/>
  <c r="O782" i="27" s="1"/>
  <c r="S782" i="27" s="1"/>
  <c r="L777" i="27"/>
  <c r="K777" i="27"/>
  <c r="M777" i="27"/>
  <c r="L734" i="27"/>
  <c r="K734" i="27"/>
  <c r="M734" i="27"/>
  <c r="N734" i="27"/>
  <c r="L730" i="27"/>
  <c r="K730" i="27"/>
  <c r="O730" i="27" s="1"/>
  <c r="M730" i="27"/>
  <c r="N730" i="27"/>
  <c r="L726" i="27"/>
  <c r="K726" i="27"/>
  <c r="M726" i="27"/>
  <c r="N726" i="27"/>
  <c r="L722" i="27"/>
  <c r="K722" i="27"/>
  <c r="M722" i="27"/>
  <c r="N722" i="27"/>
  <c r="L718" i="27"/>
  <c r="K718" i="27"/>
  <c r="M718" i="27"/>
  <c r="N718" i="27"/>
  <c r="L714" i="27"/>
  <c r="K714" i="27"/>
  <c r="M714" i="27"/>
  <c r="N714" i="27"/>
  <c r="L710" i="27"/>
  <c r="K710" i="27"/>
  <c r="M710" i="27"/>
  <c r="N710" i="27"/>
  <c r="L706" i="27"/>
  <c r="K706" i="27"/>
  <c r="O706" i="27" s="1"/>
  <c r="M706" i="27"/>
  <c r="N706" i="27"/>
  <c r="L702" i="27"/>
  <c r="K702" i="27"/>
  <c r="M702" i="27"/>
  <c r="N702" i="27"/>
  <c r="L698" i="27"/>
  <c r="K698" i="27"/>
  <c r="O698" i="27" s="1"/>
  <c r="M698" i="27"/>
  <c r="N698" i="27"/>
  <c r="L694" i="27"/>
  <c r="K694" i="27"/>
  <c r="M694" i="27"/>
  <c r="N694" i="27"/>
  <c r="L690" i="27"/>
  <c r="K690" i="27"/>
  <c r="M690" i="27"/>
  <c r="N690" i="27"/>
  <c r="L686" i="27"/>
  <c r="K686" i="27"/>
  <c r="O686" i="27" s="1"/>
  <c r="M686" i="27"/>
  <c r="N686" i="27"/>
  <c r="L682" i="27"/>
  <c r="K682" i="27"/>
  <c r="O682" i="27" s="1"/>
  <c r="M682" i="27"/>
  <c r="N682" i="27"/>
  <c r="L678" i="27"/>
  <c r="K678" i="27"/>
  <c r="M678" i="27"/>
  <c r="N678" i="27"/>
  <c r="L674" i="27"/>
  <c r="K674" i="27"/>
  <c r="M674" i="27"/>
  <c r="N674" i="27"/>
  <c r="L670" i="27"/>
  <c r="K670" i="27"/>
  <c r="O670" i="27" s="1"/>
  <c r="M670" i="27"/>
  <c r="N670" i="27"/>
  <c r="L666" i="27"/>
  <c r="K666" i="27"/>
  <c r="M666" i="27"/>
  <c r="N666" i="27"/>
  <c r="L662" i="27"/>
  <c r="K662" i="27"/>
  <c r="O662" i="27" s="1"/>
  <c r="M662" i="27"/>
  <c r="N662" i="27"/>
  <c r="L658" i="27"/>
  <c r="K658" i="27"/>
  <c r="M658" i="27"/>
  <c r="N658" i="27"/>
  <c r="L654" i="27"/>
  <c r="K654" i="27"/>
  <c r="M654" i="27"/>
  <c r="N654" i="27"/>
  <c r="L650" i="27"/>
  <c r="K650" i="27"/>
  <c r="O650" i="27" s="1"/>
  <c r="M650" i="27"/>
  <c r="N650" i="27"/>
  <c r="L646" i="27"/>
  <c r="K646" i="27"/>
  <c r="M646" i="27"/>
  <c r="N646" i="27"/>
  <c r="F1124" i="27"/>
  <c r="H1124" i="27"/>
  <c r="F1116" i="27"/>
  <c r="H1116" i="27"/>
  <c r="F1108" i="27"/>
  <c r="H1108" i="27"/>
  <c r="F1100" i="27"/>
  <c r="H1100" i="27"/>
  <c r="F1092" i="27"/>
  <c r="H1092" i="27"/>
  <c r="F1084" i="27"/>
  <c r="H1084" i="27"/>
  <c r="F1076" i="27"/>
  <c r="H1076" i="27"/>
  <c r="F1068" i="27"/>
  <c r="H1068" i="27"/>
  <c r="F1060" i="27"/>
  <c r="H1060" i="27"/>
  <c r="F1052" i="27"/>
  <c r="H1052" i="27"/>
  <c r="F1044" i="27"/>
  <c r="H1044" i="27"/>
  <c r="F1036" i="27"/>
  <c r="H1036" i="27"/>
  <c r="M874" i="27"/>
  <c r="K874" i="27"/>
  <c r="O874" i="27" s="1"/>
  <c r="E873" i="27"/>
  <c r="G873" i="27"/>
  <c r="M870" i="27"/>
  <c r="K870" i="27"/>
  <c r="O870" i="27" s="1"/>
  <c r="E869" i="27"/>
  <c r="I869" i="27" s="1"/>
  <c r="G869" i="27"/>
  <c r="M866" i="27"/>
  <c r="K866" i="27"/>
  <c r="O866" i="27" s="1"/>
  <c r="S866" i="27" s="1"/>
  <c r="E865" i="27"/>
  <c r="G865" i="27"/>
  <c r="E835" i="27"/>
  <c r="H835" i="27"/>
  <c r="F835" i="27"/>
  <c r="M833" i="27"/>
  <c r="K833" i="27"/>
  <c r="O833" i="27" s="1"/>
  <c r="N833" i="27"/>
  <c r="M831" i="27"/>
  <c r="N831" i="27"/>
  <c r="K831" i="27"/>
  <c r="O831" i="27" s="1"/>
  <c r="E829" i="27"/>
  <c r="F829" i="27"/>
  <c r="H829" i="27"/>
  <c r="E827" i="27"/>
  <c r="H827" i="27"/>
  <c r="F827" i="27"/>
  <c r="L821" i="27"/>
  <c r="K821" i="27"/>
  <c r="M821" i="27"/>
  <c r="L818" i="27"/>
  <c r="M818" i="27"/>
  <c r="K818" i="27"/>
  <c r="L810" i="27"/>
  <c r="M810" i="27"/>
  <c r="K810" i="27"/>
  <c r="L798" i="27"/>
  <c r="M798" i="27"/>
  <c r="K798" i="27"/>
  <c r="L793" i="27"/>
  <c r="K793" i="27"/>
  <c r="M793" i="27"/>
  <c r="L781" i="27"/>
  <c r="K781" i="27"/>
  <c r="M781" i="27"/>
  <c r="L778" i="27"/>
  <c r="M778" i="27"/>
  <c r="K778" i="27"/>
  <c r="O778" i="27" s="1"/>
  <c r="S778" i="27" s="1"/>
  <c r="L736" i="27"/>
  <c r="K736" i="27"/>
  <c r="M736" i="27"/>
  <c r="N736" i="27"/>
  <c r="L732" i="27"/>
  <c r="K732" i="27"/>
  <c r="M732" i="27"/>
  <c r="N732" i="27"/>
  <c r="L728" i="27"/>
  <c r="K728" i="27"/>
  <c r="M728" i="27"/>
  <c r="N728" i="27"/>
  <c r="L724" i="27"/>
  <c r="K724" i="27"/>
  <c r="M724" i="27"/>
  <c r="N724" i="27"/>
  <c r="L720" i="27"/>
  <c r="K720" i="27"/>
  <c r="M720" i="27"/>
  <c r="N720" i="27"/>
  <c r="L716" i="27"/>
  <c r="K716" i="27"/>
  <c r="M716" i="27"/>
  <c r="N716" i="27"/>
  <c r="L712" i="27"/>
  <c r="K712" i="27"/>
  <c r="M712" i="27"/>
  <c r="N712" i="27"/>
  <c r="L708" i="27"/>
  <c r="K708" i="27"/>
  <c r="O708" i="27" s="1"/>
  <c r="M708" i="27"/>
  <c r="N708" i="27"/>
  <c r="L704" i="27"/>
  <c r="K704" i="27"/>
  <c r="O704" i="27" s="1"/>
  <c r="M704" i="27"/>
  <c r="N704" i="27"/>
  <c r="L700" i="27"/>
  <c r="K700" i="27"/>
  <c r="M700" i="27"/>
  <c r="N700" i="27"/>
  <c r="L696" i="27"/>
  <c r="K696" i="27"/>
  <c r="M696" i="27"/>
  <c r="N696" i="27"/>
  <c r="L692" i="27"/>
  <c r="K692" i="27"/>
  <c r="M692" i="27"/>
  <c r="N692" i="27"/>
  <c r="L688" i="27"/>
  <c r="K688" i="27"/>
  <c r="O688" i="27" s="1"/>
  <c r="M688" i="27"/>
  <c r="N688" i="27"/>
  <c r="L684" i="27"/>
  <c r="K684" i="27"/>
  <c r="O684" i="27" s="1"/>
  <c r="M684" i="27"/>
  <c r="N684" i="27"/>
  <c r="L680" i="27"/>
  <c r="K680" i="27"/>
  <c r="M680" i="27"/>
  <c r="N680" i="27"/>
  <c r="L676" i="27"/>
  <c r="K676" i="27"/>
  <c r="M676" i="27"/>
  <c r="N676" i="27"/>
  <c r="L672" i="27"/>
  <c r="K672" i="27"/>
  <c r="M672" i="27"/>
  <c r="N672" i="27"/>
  <c r="L668" i="27"/>
  <c r="K668" i="27"/>
  <c r="M668" i="27"/>
  <c r="N668" i="27"/>
  <c r="L664" i="27"/>
  <c r="K664" i="27"/>
  <c r="M664" i="27"/>
  <c r="N664" i="27"/>
  <c r="L660" i="27"/>
  <c r="K660" i="27"/>
  <c r="O660" i="27" s="1"/>
  <c r="M660" i="27"/>
  <c r="N660" i="27"/>
  <c r="L656" i="27"/>
  <c r="K656" i="27"/>
  <c r="M656" i="27"/>
  <c r="N656" i="27"/>
  <c r="L652" i="27"/>
  <c r="K652" i="27"/>
  <c r="M652" i="27"/>
  <c r="N652" i="27"/>
  <c r="L648" i="27"/>
  <c r="K648" i="27"/>
  <c r="O648" i="27" s="1"/>
  <c r="M648" i="27"/>
  <c r="N648" i="27"/>
  <c r="L644" i="27"/>
  <c r="K644" i="27"/>
  <c r="M644" i="27"/>
  <c r="N644" i="27"/>
  <c r="G571" i="27"/>
  <c r="E571" i="27"/>
  <c r="H571" i="27"/>
  <c r="F571" i="27"/>
  <c r="L901" i="27"/>
  <c r="G901" i="27"/>
  <c r="L897" i="27"/>
  <c r="G897" i="27"/>
  <c r="L893" i="27"/>
  <c r="G893" i="27"/>
  <c r="L889" i="27"/>
  <c r="G889" i="27"/>
  <c r="L885" i="27"/>
  <c r="G885" i="27"/>
  <c r="L881" i="27"/>
  <c r="G881" i="27"/>
  <c r="L877" i="27"/>
  <c r="G877" i="27"/>
  <c r="N876" i="27"/>
  <c r="H875" i="27"/>
  <c r="N872" i="27"/>
  <c r="H871" i="27"/>
  <c r="N868" i="27"/>
  <c r="H867" i="27"/>
  <c r="N864" i="27"/>
  <c r="L819" i="27"/>
  <c r="N819" i="27"/>
  <c r="L811" i="27"/>
  <c r="N811" i="27"/>
  <c r="L803" i="27"/>
  <c r="N803" i="27"/>
  <c r="L795" i="27"/>
  <c r="O795" i="27" s="1"/>
  <c r="N795" i="27"/>
  <c r="L787" i="27"/>
  <c r="O787" i="27" s="1"/>
  <c r="N787" i="27"/>
  <c r="L779" i="27"/>
  <c r="O779" i="27" s="1"/>
  <c r="N779" i="27"/>
  <c r="L772" i="27"/>
  <c r="K772" i="27"/>
  <c r="M772" i="27"/>
  <c r="L768" i="27"/>
  <c r="K768" i="27"/>
  <c r="M768" i="27"/>
  <c r="L764" i="27"/>
  <c r="K764" i="27"/>
  <c r="O764" i="27" s="1"/>
  <c r="S764" i="27" s="1"/>
  <c r="M764" i="27"/>
  <c r="L760" i="27"/>
  <c r="K760" i="27"/>
  <c r="M760" i="27"/>
  <c r="L756" i="27"/>
  <c r="K756" i="27"/>
  <c r="M756" i="27"/>
  <c r="L752" i="27"/>
  <c r="K752" i="27"/>
  <c r="M752" i="27"/>
  <c r="L748" i="27"/>
  <c r="K748" i="27"/>
  <c r="M748" i="27"/>
  <c r="L744" i="27"/>
  <c r="K744" i="27"/>
  <c r="M744" i="27"/>
  <c r="L740" i="27"/>
  <c r="K740" i="27"/>
  <c r="M740" i="27"/>
  <c r="L642" i="27"/>
  <c r="K642" i="27"/>
  <c r="M642" i="27"/>
  <c r="L640" i="27"/>
  <c r="K640" i="27"/>
  <c r="O640" i="27" s="1"/>
  <c r="S640" i="27" s="1"/>
  <c r="M640" i="27"/>
  <c r="L638" i="27"/>
  <c r="K638" i="27"/>
  <c r="O638" i="27" s="1"/>
  <c r="S638" i="27" s="1"/>
  <c r="M638" i="27"/>
  <c r="L636" i="27"/>
  <c r="K636" i="27"/>
  <c r="O636" i="27" s="1"/>
  <c r="S636" i="27" s="1"/>
  <c r="M636" i="27"/>
  <c r="L634" i="27"/>
  <c r="K634" i="27"/>
  <c r="O634" i="27" s="1"/>
  <c r="S634" i="27" s="1"/>
  <c r="M634" i="27"/>
  <c r="L632" i="27"/>
  <c r="K632" i="27"/>
  <c r="M632" i="27"/>
  <c r="L630" i="27"/>
  <c r="K630" i="27"/>
  <c r="O630" i="27" s="1"/>
  <c r="S630" i="27" s="1"/>
  <c r="M630" i="27"/>
  <c r="G575" i="27"/>
  <c r="E575" i="27"/>
  <c r="H575" i="27"/>
  <c r="F575" i="27"/>
  <c r="L251" i="27"/>
  <c r="N251" i="27"/>
  <c r="L834" i="27"/>
  <c r="G834" i="27"/>
  <c r="L830" i="27"/>
  <c r="G830" i="27"/>
  <c r="L823" i="27"/>
  <c r="O823" i="27" s="1"/>
  <c r="N823" i="27"/>
  <c r="L815" i="27"/>
  <c r="N815" i="27"/>
  <c r="L807" i="27"/>
  <c r="N807" i="27"/>
  <c r="L799" i="27"/>
  <c r="N799" i="27"/>
  <c r="L791" i="27"/>
  <c r="N791" i="27"/>
  <c r="L783" i="27"/>
  <c r="N783" i="27"/>
  <c r="L775" i="27"/>
  <c r="N775" i="27"/>
  <c r="S775" i="27" s="1"/>
  <c r="L770" i="27"/>
  <c r="K770" i="27"/>
  <c r="O770" i="27" s="1"/>
  <c r="S770" i="27" s="1"/>
  <c r="M770" i="27"/>
  <c r="L766" i="27"/>
  <c r="K766" i="27"/>
  <c r="M766" i="27"/>
  <c r="L762" i="27"/>
  <c r="K762" i="27"/>
  <c r="O762" i="27" s="1"/>
  <c r="S762" i="27" s="1"/>
  <c r="M762" i="27"/>
  <c r="L758" i="27"/>
  <c r="K758" i="27"/>
  <c r="M758" i="27"/>
  <c r="L754" i="27"/>
  <c r="K754" i="27"/>
  <c r="M754" i="27"/>
  <c r="L750" i="27"/>
  <c r="K750" i="27"/>
  <c r="O750" i="27" s="1"/>
  <c r="S750" i="27" s="1"/>
  <c r="M750" i="27"/>
  <c r="L746" i="27"/>
  <c r="K746" i="27"/>
  <c r="M746" i="27"/>
  <c r="L742" i="27"/>
  <c r="K742" i="27"/>
  <c r="O742" i="27" s="1"/>
  <c r="S742" i="27" s="1"/>
  <c r="M742" i="27"/>
  <c r="L738" i="27"/>
  <c r="K738" i="27"/>
  <c r="M738" i="27"/>
  <c r="L641" i="27"/>
  <c r="K641" i="27"/>
  <c r="M641" i="27"/>
  <c r="L639" i="27"/>
  <c r="K639" i="27"/>
  <c r="M639" i="27"/>
  <c r="L637" i="27"/>
  <c r="K637" i="27"/>
  <c r="O637" i="27" s="1"/>
  <c r="S637" i="27" s="1"/>
  <c r="M637" i="27"/>
  <c r="L635" i="27"/>
  <c r="K635" i="27"/>
  <c r="O635" i="27" s="1"/>
  <c r="S635" i="27" s="1"/>
  <c r="M635" i="27"/>
  <c r="L633" i="27"/>
  <c r="K633" i="27"/>
  <c r="O633" i="27" s="1"/>
  <c r="S633" i="27" s="1"/>
  <c r="M633" i="27"/>
  <c r="L631" i="27"/>
  <c r="K631" i="27"/>
  <c r="M631" i="27"/>
  <c r="L629" i="27"/>
  <c r="K629" i="27"/>
  <c r="M629" i="27"/>
  <c r="G567" i="27"/>
  <c r="E567" i="27"/>
  <c r="H567" i="27"/>
  <c r="F567" i="27"/>
  <c r="F537" i="27"/>
  <c r="H537" i="27"/>
  <c r="L179" i="27"/>
  <c r="N179" i="27"/>
  <c r="F107" i="27"/>
  <c r="H107" i="27"/>
  <c r="K80" i="27"/>
  <c r="L80" i="27"/>
  <c r="N80" i="27"/>
  <c r="K74" i="27"/>
  <c r="O74" i="27" s="1"/>
  <c r="N74" i="27"/>
  <c r="L860" i="27"/>
  <c r="G860" i="27"/>
  <c r="L856" i="27"/>
  <c r="G856" i="27"/>
  <c r="L852" i="27"/>
  <c r="G852" i="27"/>
  <c r="L848" i="27"/>
  <c r="G848" i="27"/>
  <c r="L844" i="27"/>
  <c r="G844" i="27"/>
  <c r="L840" i="27"/>
  <c r="G840" i="27"/>
  <c r="L836" i="27"/>
  <c r="O836" i="27" s="1"/>
  <c r="G572" i="27"/>
  <c r="E572" i="27"/>
  <c r="H572" i="27"/>
  <c r="G564" i="27"/>
  <c r="E564" i="27"/>
  <c r="H564" i="27"/>
  <c r="L542" i="27"/>
  <c r="N542" i="27"/>
  <c r="L470" i="27"/>
  <c r="N470" i="27"/>
  <c r="L454" i="27"/>
  <c r="N454" i="27"/>
  <c r="L438" i="27"/>
  <c r="N438" i="27"/>
  <c r="L422" i="27"/>
  <c r="N422" i="27"/>
  <c r="L406" i="27"/>
  <c r="N406" i="27"/>
  <c r="L390" i="27"/>
  <c r="N390" i="27"/>
  <c r="L374" i="27"/>
  <c r="N374" i="27"/>
  <c r="L358" i="27"/>
  <c r="N358" i="27"/>
  <c r="L342" i="27"/>
  <c r="N342" i="27"/>
  <c r="L326" i="27"/>
  <c r="N326" i="27"/>
  <c r="L310" i="27"/>
  <c r="N310" i="27"/>
  <c r="L293" i="27"/>
  <c r="N293" i="27"/>
  <c r="F284" i="27"/>
  <c r="H284" i="27"/>
  <c r="L277" i="27"/>
  <c r="N277" i="27"/>
  <c r="F260" i="27"/>
  <c r="H260" i="27"/>
  <c r="F167" i="27"/>
  <c r="H167" i="27"/>
  <c r="K78" i="27"/>
  <c r="O78" i="27" s="1"/>
  <c r="N78" i="27"/>
  <c r="E17" i="27"/>
  <c r="H17" i="27"/>
  <c r="G576" i="27"/>
  <c r="E576" i="27"/>
  <c r="H576" i="27"/>
  <c r="G568" i="27"/>
  <c r="E568" i="27"/>
  <c r="H568" i="27"/>
  <c r="L211" i="27"/>
  <c r="N211" i="27"/>
  <c r="G574" i="27"/>
  <c r="E574" i="27"/>
  <c r="G570" i="27"/>
  <c r="E570" i="27"/>
  <c r="G566" i="27"/>
  <c r="E566" i="27"/>
  <c r="F535" i="27"/>
  <c r="H535" i="27"/>
  <c r="F469" i="27"/>
  <c r="H469" i="27"/>
  <c r="F459" i="27"/>
  <c r="H459" i="27"/>
  <c r="F453" i="27"/>
  <c r="H453" i="27"/>
  <c r="F443" i="27"/>
  <c r="H443" i="27"/>
  <c r="F437" i="27"/>
  <c r="H437" i="27"/>
  <c r="F427" i="27"/>
  <c r="H427" i="27"/>
  <c r="F421" i="27"/>
  <c r="H421" i="27"/>
  <c r="F411" i="27"/>
  <c r="H411" i="27"/>
  <c r="F405" i="27"/>
  <c r="H405" i="27"/>
  <c r="F395" i="27"/>
  <c r="H395" i="27"/>
  <c r="F389" i="27"/>
  <c r="H389" i="27"/>
  <c r="F379" i="27"/>
  <c r="H379" i="27"/>
  <c r="F373" i="27"/>
  <c r="H373" i="27"/>
  <c r="F363" i="27"/>
  <c r="H363" i="27"/>
  <c r="L356" i="27"/>
  <c r="N356" i="27"/>
  <c r="F347" i="27"/>
  <c r="H347" i="27"/>
  <c r="L340" i="27"/>
  <c r="N340" i="27"/>
  <c r="F331" i="27"/>
  <c r="H331" i="27"/>
  <c r="L324" i="27"/>
  <c r="N324" i="27"/>
  <c r="F315" i="27"/>
  <c r="H315" i="27"/>
  <c r="L308" i="27"/>
  <c r="N308" i="27"/>
  <c r="F299" i="27"/>
  <c r="H299" i="27"/>
  <c r="L287" i="27"/>
  <c r="N287" i="27"/>
  <c r="F252" i="27"/>
  <c r="H252" i="27"/>
  <c r="L215" i="27"/>
  <c r="N215" i="27"/>
  <c r="L183" i="27"/>
  <c r="N183" i="27"/>
  <c r="L146" i="27"/>
  <c r="N146" i="27"/>
  <c r="G577" i="27"/>
  <c r="E577" i="27"/>
  <c r="G573" i="27"/>
  <c r="E573" i="27"/>
  <c r="G569" i="27"/>
  <c r="E569" i="27"/>
  <c r="G565" i="27"/>
  <c r="E565" i="27"/>
  <c r="I565" i="27" s="1"/>
  <c r="G562" i="27"/>
  <c r="F562" i="27"/>
  <c r="E562" i="27"/>
  <c r="G560" i="27"/>
  <c r="F560" i="27"/>
  <c r="E560" i="27"/>
  <c r="G558" i="27"/>
  <c r="F558" i="27"/>
  <c r="E558" i="27"/>
  <c r="G556" i="27"/>
  <c r="F556" i="27"/>
  <c r="E556" i="27"/>
  <c r="G554" i="27"/>
  <c r="F554" i="27"/>
  <c r="E554" i="27"/>
  <c r="F159" i="27"/>
  <c r="H159" i="27"/>
  <c r="F127" i="27"/>
  <c r="H127" i="27"/>
  <c r="E628" i="27"/>
  <c r="E627" i="27"/>
  <c r="E626" i="27"/>
  <c r="E625" i="27"/>
  <c r="E624" i="27"/>
  <c r="E623" i="27"/>
  <c r="E622" i="27"/>
  <c r="E621" i="27"/>
  <c r="E620" i="27"/>
  <c r="E619" i="27"/>
  <c r="E618" i="27"/>
  <c r="E617" i="27"/>
  <c r="E616" i="27"/>
  <c r="E615" i="27"/>
  <c r="E614" i="27"/>
  <c r="E613" i="27"/>
  <c r="E612" i="27"/>
  <c r="E611" i="27"/>
  <c r="E610" i="27"/>
  <c r="E609" i="27"/>
  <c r="E608" i="27"/>
  <c r="E607" i="27"/>
  <c r="E606" i="27"/>
  <c r="E605" i="27"/>
  <c r="E604" i="27"/>
  <c r="E603" i="27"/>
  <c r="E602" i="27"/>
  <c r="E601" i="27"/>
  <c r="E600" i="27"/>
  <c r="E599" i="27"/>
  <c r="E598" i="27"/>
  <c r="E597" i="27"/>
  <c r="E596" i="27"/>
  <c r="E595" i="27"/>
  <c r="E594" i="27"/>
  <c r="E593" i="27"/>
  <c r="E592" i="27"/>
  <c r="E591" i="27"/>
  <c r="E590" i="27"/>
  <c r="E589" i="27"/>
  <c r="E588" i="27"/>
  <c r="E587" i="27"/>
  <c r="E586" i="27"/>
  <c r="E585" i="27"/>
  <c r="E584" i="27"/>
  <c r="E583" i="27"/>
  <c r="E582" i="27"/>
  <c r="E581" i="27"/>
  <c r="E580" i="27"/>
  <c r="E579" i="27"/>
  <c r="E578" i="27"/>
  <c r="F574" i="27"/>
  <c r="F570" i="27"/>
  <c r="F566" i="27"/>
  <c r="H553" i="27"/>
  <c r="L462" i="27"/>
  <c r="N462" i="27"/>
  <c r="L446" i="27"/>
  <c r="N446" i="27"/>
  <c r="L430" i="27"/>
  <c r="N430" i="27"/>
  <c r="L414" i="27"/>
  <c r="N414" i="27"/>
  <c r="L398" i="27"/>
  <c r="N398" i="27"/>
  <c r="L382" i="27"/>
  <c r="N382" i="27"/>
  <c r="L366" i="27"/>
  <c r="N366" i="27"/>
  <c r="L350" i="27"/>
  <c r="N350" i="27"/>
  <c r="L334" i="27"/>
  <c r="N334" i="27"/>
  <c r="L318" i="27"/>
  <c r="N318" i="27"/>
  <c r="L302" i="27"/>
  <c r="N302" i="27"/>
  <c r="F292" i="27"/>
  <c r="H292" i="27"/>
  <c r="L285" i="27"/>
  <c r="N285" i="27"/>
  <c r="F276" i="27"/>
  <c r="H276" i="27"/>
  <c r="L162" i="27"/>
  <c r="N162" i="27"/>
  <c r="F111" i="27"/>
  <c r="H111" i="27"/>
  <c r="E79" i="27"/>
  <c r="H79" i="27"/>
  <c r="E77" i="27"/>
  <c r="H77" i="27"/>
  <c r="E73" i="27"/>
  <c r="F73" i="27"/>
  <c r="H73" i="27"/>
  <c r="F467" i="27"/>
  <c r="H467" i="27"/>
  <c r="F461" i="27"/>
  <c r="H461" i="27"/>
  <c r="F451" i="27"/>
  <c r="H451" i="27"/>
  <c r="F445" i="27"/>
  <c r="H445" i="27"/>
  <c r="F435" i="27"/>
  <c r="H435" i="27"/>
  <c r="F429" i="27"/>
  <c r="H429" i="27"/>
  <c r="F419" i="27"/>
  <c r="H419" i="27"/>
  <c r="F413" i="27"/>
  <c r="H413" i="27"/>
  <c r="F403" i="27"/>
  <c r="H403" i="27"/>
  <c r="F397" i="27"/>
  <c r="H397" i="27"/>
  <c r="F387" i="27"/>
  <c r="H387" i="27"/>
  <c r="F381" i="27"/>
  <c r="H381" i="27"/>
  <c r="F371" i="27"/>
  <c r="H371" i="27"/>
  <c r="F365" i="27"/>
  <c r="H365" i="27"/>
  <c r="F355" i="27"/>
  <c r="H355" i="27"/>
  <c r="L348" i="27"/>
  <c r="N348" i="27"/>
  <c r="F339" i="27"/>
  <c r="H339" i="27"/>
  <c r="L332" i="27"/>
  <c r="N332" i="27"/>
  <c r="F323" i="27"/>
  <c r="H323" i="27"/>
  <c r="L316" i="27"/>
  <c r="N316" i="27"/>
  <c r="F307" i="27"/>
  <c r="H307" i="27"/>
  <c r="L300" i="27"/>
  <c r="N300" i="27"/>
  <c r="L295" i="27"/>
  <c r="N295" i="27"/>
  <c r="L279" i="27"/>
  <c r="N279" i="27"/>
  <c r="L231" i="27"/>
  <c r="N231" i="27"/>
  <c r="L199" i="27"/>
  <c r="N199" i="27"/>
  <c r="L154" i="27"/>
  <c r="N154" i="27"/>
  <c r="F95" i="27"/>
  <c r="H95" i="27"/>
  <c r="N239" i="27"/>
  <c r="N219" i="27"/>
  <c r="N203" i="27"/>
  <c r="N187" i="27"/>
  <c r="N60" i="27"/>
  <c r="H2647" i="27"/>
  <c r="H2632" i="27"/>
  <c r="N2630" i="27"/>
  <c r="S2630" i="27" s="1"/>
  <c r="N2467" i="27"/>
  <c r="L2020" i="27"/>
  <c r="N2020" i="27"/>
  <c r="F2017" i="27"/>
  <c r="H2017" i="27"/>
  <c r="L1956" i="27"/>
  <c r="N1956" i="27"/>
  <c r="E1933" i="27"/>
  <c r="F1933" i="27"/>
  <c r="K1893" i="27"/>
  <c r="L1893" i="27"/>
  <c r="F1876" i="27"/>
  <c r="H1876" i="27"/>
  <c r="F1870" i="27"/>
  <c r="H1870" i="27"/>
  <c r="K1832" i="27"/>
  <c r="N1832" i="27"/>
  <c r="E1831" i="27"/>
  <c r="G1831" i="27"/>
  <c r="K1830" i="27"/>
  <c r="M1830" i="27"/>
  <c r="E1829" i="27"/>
  <c r="G1829" i="27"/>
  <c r="E1825" i="27"/>
  <c r="F1825" i="27"/>
  <c r="K1809" i="27"/>
  <c r="M1809" i="27"/>
  <c r="E1808" i="27"/>
  <c r="G1808" i="27"/>
  <c r="K1807" i="27"/>
  <c r="M1807" i="27"/>
  <c r="E1806" i="27"/>
  <c r="G1806" i="27"/>
  <c r="K1805" i="27"/>
  <c r="M1805" i="27"/>
  <c r="K1799" i="27"/>
  <c r="O1799" i="27" s="1"/>
  <c r="S1799" i="27" s="1"/>
  <c r="M1799" i="27"/>
  <c r="E1798" i="27"/>
  <c r="G1798" i="27"/>
  <c r="F2316" i="27"/>
  <c r="N2314" i="27"/>
  <c r="S2314" i="27" s="1"/>
  <c r="E2314" i="27"/>
  <c r="F2314" i="27"/>
  <c r="F2280" i="27"/>
  <c r="H2280" i="27"/>
  <c r="F2265" i="27"/>
  <c r="H2265" i="27"/>
  <c r="L2216" i="27"/>
  <c r="N2216" i="27"/>
  <c r="K2023" i="27"/>
  <c r="M2023" i="27"/>
  <c r="F2005" i="27"/>
  <c r="H2005" i="27"/>
  <c r="N2648" i="27"/>
  <c r="F2647" i="27"/>
  <c r="L2646" i="27"/>
  <c r="H2646" i="27"/>
  <c r="L2645" i="27"/>
  <c r="O2645" i="27" s="1"/>
  <c r="H2645" i="27"/>
  <c r="N2643" i="27"/>
  <c r="F2642" i="27"/>
  <c r="I2642" i="27" s="1"/>
  <c r="L2641" i="27"/>
  <c r="O2641" i="27" s="1"/>
  <c r="H2641" i="27"/>
  <c r="N2639" i="27"/>
  <c r="F2635" i="27"/>
  <c r="I2635" i="27" s="1"/>
  <c r="L2634" i="27"/>
  <c r="H2634" i="27"/>
  <c r="F2632" i="27"/>
  <c r="L2631" i="27"/>
  <c r="H2631" i="27"/>
  <c r="L2630" i="27"/>
  <c r="N2629" i="27"/>
  <c r="N2628" i="27"/>
  <c r="N2626" i="27"/>
  <c r="S2626" i="27" s="1"/>
  <c r="N2625" i="27"/>
  <c r="N2623" i="27"/>
  <c r="S2623" i="27" s="1"/>
  <c r="N2622" i="27"/>
  <c r="S2622" i="27" s="1"/>
  <c r="N2620" i="27"/>
  <c r="S2620" i="27" s="1"/>
  <c r="H2620" i="27"/>
  <c r="H2617" i="27"/>
  <c r="L2614" i="27"/>
  <c r="N2613" i="27"/>
  <c r="N2593" i="27"/>
  <c r="S2593" i="27" s="1"/>
  <c r="N2557" i="27"/>
  <c r="S2557" i="27" s="1"/>
  <c r="N2554" i="27"/>
  <c r="F2553" i="27"/>
  <c r="L2552" i="27"/>
  <c r="O2552" i="27" s="1"/>
  <c r="H2552" i="27"/>
  <c r="H2551" i="27"/>
  <c r="H2541" i="27"/>
  <c r="M2536" i="27"/>
  <c r="G2536" i="27"/>
  <c r="N2533" i="27"/>
  <c r="S2533" i="27" s="1"/>
  <c r="H2519" i="27"/>
  <c r="N2516" i="27"/>
  <c r="S2516" i="27" s="1"/>
  <c r="H2490" i="27"/>
  <c r="N2481" i="27"/>
  <c r="N2476" i="27"/>
  <c r="S2476" i="27" s="1"/>
  <c r="N2475" i="27"/>
  <c r="H2475" i="27"/>
  <c r="F2468" i="27"/>
  <c r="I2468" i="27" s="1"/>
  <c r="L2467" i="27"/>
  <c r="O2467" i="27" s="1"/>
  <c r="S2467" i="27" s="1"/>
  <c r="H2467" i="27"/>
  <c r="N2465" i="27"/>
  <c r="N2464" i="27"/>
  <c r="H2464" i="27"/>
  <c r="F2460" i="27"/>
  <c r="L2459" i="27"/>
  <c r="O2459" i="27" s="1"/>
  <c r="H2459" i="27"/>
  <c r="N2457" i="27"/>
  <c r="H2457" i="27"/>
  <c r="H2452" i="27"/>
  <c r="L2448" i="27"/>
  <c r="H2448" i="27"/>
  <c r="L2417" i="27"/>
  <c r="H2417" i="27"/>
  <c r="N2397" i="27"/>
  <c r="H2386" i="27"/>
  <c r="L2384" i="27"/>
  <c r="F2383" i="27"/>
  <c r="L2382" i="27"/>
  <c r="O2382" i="27" s="1"/>
  <c r="N2381" i="27"/>
  <c r="N2320" i="27"/>
  <c r="F2319" i="27"/>
  <c r="L2318" i="27"/>
  <c r="M2317" i="27"/>
  <c r="G2317" i="27"/>
  <c r="M2316" i="27"/>
  <c r="G2316" i="27"/>
  <c r="H2315" i="27"/>
  <c r="L2314" i="27"/>
  <c r="H2314" i="27"/>
  <c r="K2299" i="27"/>
  <c r="O2299" i="27" s="1"/>
  <c r="N2299" i="27"/>
  <c r="K2269" i="27"/>
  <c r="O2269" i="27" s="1"/>
  <c r="N2269" i="27"/>
  <c r="F2218" i="27"/>
  <c r="H2218" i="27"/>
  <c r="F2216" i="27"/>
  <c r="H2216" i="27"/>
  <c r="H2208" i="27"/>
  <c r="L2171" i="27"/>
  <c r="N2171" i="27"/>
  <c r="H2088" i="27"/>
  <c r="L2084" i="27"/>
  <c r="N2084" i="27"/>
  <c r="H2075" i="27"/>
  <c r="L2057" i="27"/>
  <c r="N2057" i="27"/>
  <c r="L2051" i="27"/>
  <c r="N2051" i="27"/>
  <c r="F2032" i="27"/>
  <c r="H2032" i="27"/>
  <c r="L2023" i="27"/>
  <c r="E2023" i="27"/>
  <c r="G2023" i="27"/>
  <c r="N2022" i="27"/>
  <c r="N2018" i="27"/>
  <c r="E2015" i="27"/>
  <c r="F2015" i="27"/>
  <c r="F2013" i="27"/>
  <c r="H2013" i="27"/>
  <c r="L2010" i="27"/>
  <c r="N2010" i="27"/>
  <c r="H2009" i="27"/>
  <c r="F2007" i="27"/>
  <c r="H2007" i="27"/>
  <c r="N2006" i="27"/>
  <c r="F1966" i="27"/>
  <c r="H1966" i="27"/>
  <c r="H1962" i="27"/>
  <c r="F1960" i="27"/>
  <c r="H1960" i="27"/>
  <c r="L1948" i="27"/>
  <c r="N1948" i="27"/>
  <c r="L1936" i="27"/>
  <c r="N1936" i="27"/>
  <c r="H1933" i="27"/>
  <c r="F1913" i="27"/>
  <c r="H1913" i="27"/>
  <c r="N1893" i="27"/>
  <c r="L1872" i="27"/>
  <c r="N1872" i="27"/>
  <c r="F1867" i="27"/>
  <c r="H1867" i="27"/>
  <c r="K1831" i="27"/>
  <c r="O1831" i="27" s="1"/>
  <c r="M1831" i="27"/>
  <c r="F1831" i="27"/>
  <c r="L1830" i="27"/>
  <c r="E1830" i="27"/>
  <c r="I1830" i="27" s="1"/>
  <c r="G1830" i="27"/>
  <c r="K1829" i="27"/>
  <c r="O1829" i="27" s="1"/>
  <c r="S1829" i="27" s="1"/>
  <c r="M1829" i="27"/>
  <c r="F1829" i="27"/>
  <c r="K1828" i="27"/>
  <c r="O1828" i="27" s="1"/>
  <c r="S1828" i="27" s="1"/>
  <c r="L1828" i="27"/>
  <c r="H1825" i="27"/>
  <c r="K1824" i="27"/>
  <c r="L1824" i="27"/>
  <c r="H1812" i="27"/>
  <c r="L1809" i="27"/>
  <c r="E1809" i="27"/>
  <c r="G1809" i="27"/>
  <c r="K1808" i="27"/>
  <c r="M1808" i="27"/>
  <c r="F1808" i="27"/>
  <c r="L1807" i="27"/>
  <c r="E1807" i="27"/>
  <c r="I1807" i="27" s="1"/>
  <c r="G1807" i="27"/>
  <c r="K1806" i="27"/>
  <c r="O1806" i="27" s="1"/>
  <c r="M1806" i="27"/>
  <c r="F1806" i="27"/>
  <c r="L1805" i="27"/>
  <c r="E1805" i="27"/>
  <c r="G1805" i="27"/>
  <c r="H1802" i="27"/>
  <c r="L1799" i="27"/>
  <c r="E1799" i="27"/>
  <c r="I1799" i="27" s="1"/>
  <c r="G1799" i="27"/>
  <c r="K1798" i="27"/>
  <c r="O1798" i="27" s="1"/>
  <c r="M1798" i="27"/>
  <c r="F1798" i="27"/>
  <c r="H1788" i="27"/>
  <c r="H1766" i="27"/>
  <c r="N267" i="27"/>
  <c r="N1250" i="27"/>
  <c r="H1247" i="27"/>
  <c r="H272" i="27"/>
  <c r="L269" i="27"/>
  <c r="N269" i="27"/>
  <c r="H268" i="27"/>
  <c r="H266" i="27"/>
  <c r="N261" i="27"/>
  <c r="H258" i="27"/>
  <c r="N253" i="27"/>
  <c r="N243" i="27"/>
  <c r="N235" i="27"/>
  <c r="H228" i="27"/>
  <c r="H224" i="27"/>
  <c r="H220" i="27"/>
  <c r="H216" i="27"/>
  <c r="H212" i="27"/>
  <c r="H208" i="27"/>
  <c r="H204" i="27"/>
  <c r="H200" i="27"/>
  <c r="H196" i="27"/>
  <c r="H192" i="27"/>
  <c r="H188" i="27"/>
  <c r="H184" i="27"/>
  <c r="H180" i="27"/>
  <c r="H176" i="27"/>
  <c r="H172" i="27"/>
  <c r="H165" i="27"/>
  <c r="N160" i="27"/>
  <c r="H157" i="27"/>
  <c r="N152" i="27"/>
  <c r="H149" i="27"/>
  <c r="N138" i="27"/>
  <c r="N134" i="27"/>
  <c r="N130" i="27"/>
  <c r="N126" i="27"/>
  <c r="N122" i="27"/>
  <c r="N118" i="27"/>
  <c r="N114" i="27"/>
  <c r="N110" i="27"/>
  <c r="N106" i="27"/>
  <c r="N102" i="27"/>
  <c r="N98" i="27"/>
  <c r="N94" i="27"/>
  <c r="N90" i="27"/>
  <c r="N86" i="27"/>
  <c r="F85" i="27"/>
  <c r="I85" i="27" s="1"/>
  <c r="L84" i="27"/>
  <c r="O84" i="27" s="1"/>
  <c r="N70" i="27"/>
  <c r="F69" i="27"/>
  <c r="N64" i="27"/>
  <c r="N46" i="27"/>
  <c r="N45" i="27"/>
  <c r="H45" i="27"/>
  <c r="H13" i="27"/>
  <c r="H2644" i="27"/>
  <c r="F2517" i="27"/>
  <c r="I2517" i="27" s="1"/>
  <c r="H2513" i="27"/>
  <c r="E2231" i="27"/>
  <c r="F2231" i="27"/>
  <c r="E2230" i="27"/>
  <c r="H2230" i="27"/>
  <c r="F2222" i="27"/>
  <c r="H2222" i="27"/>
  <c r="F2212" i="27"/>
  <c r="H2212" i="27"/>
  <c r="K2208" i="27"/>
  <c r="O2208" i="27" s="1"/>
  <c r="S2208" i="27" s="1"/>
  <c r="M2208" i="27"/>
  <c r="L2205" i="27"/>
  <c r="N2205" i="27"/>
  <c r="E2202" i="27"/>
  <c r="G2202" i="27"/>
  <c r="E2187" i="27"/>
  <c r="H2187" i="27"/>
  <c r="K2184" i="27"/>
  <c r="L2184" i="27"/>
  <c r="E2182" i="27"/>
  <c r="I2182" i="27" s="1"/>
  <c r="H2182" i="27"/>
  <c r="L2162" i="27"/>
  <c r="N2162" i="27"/>
  <c r="L2150" i="27"/>
  <c r="N2150" i="27"/>
  <c r="L2136" i="27"/>
  <c r="N2136" i="27"/>
  <c r="F2102" i="27"/>
  <c r="H2102" i="27"/>
  <c r="K2092" i="27"/>
  <c r="M2092" i="27"/>
  <c r="K2075" i="27"/>
  <c r="O2075" i="27" s="1"/>
  <c r="S2075" i="27" s="1"/>
  <c r="M2075" i="27"/>
  <c r="E2054" i="27"/>
  <c r="F2054" i="27"/>
  <c r="L2033" i="27"/>
  <c r="N2033" i="27"/>
  <c r="F2030" i="27"/>
  <c r="H2030" i="27"/>
  <c r="F2028" i="27"/>
  <c r="H2028" i="27"/>
  <c r="L1998" i="27"/>
  <c r="N1998" i="27"/>
  <c r="F1985" i="27"/>
  <c r="H1985" i="27"/>
  <c r="E1969" i="27"/>
  <c r="G1969" i="27"/>
  <c r="K1968" i="27"/>
  <c r="M1968" i="27"/>
  <c r="E1967" i="27"/>
  <c r="G1967" i="27"/>
  <c r="F1949" i="27"/>
  <c r="H1949" i="27"/>
  <c r="L1946" i="27"/>
  <c r="N1946" i="27"/>
  <c r="F1945" i="27"/>
  <c r="H1945" i="27"/>
  <c r="F1941" i="27"/>
  <c r="H1941" i="27"/>
  <c r="F1917" i="27"/>
  <c r="H1917" i="27"/>
  <c r="F1895" i="27"/>
  <c r="H1895" i="27"/>
  <c r="F1888" i="27"/>
  <c r="H1888" i="27"/>
  <c r="F1849" i="27"/>
  <c r="H1849" i="27"/>
  <c r="E1827" i="27"/>
  <c r="F1827" i="27"/>
  <c r="H1827" i="27"/>
  <c r="L1821" i="27"/>
  <c r="N1821" i="27"/>
  <c r="L1817" i="27"/>
  <c r="N1817" i="27"/>
  <c r="K1811" i="27"/>
  <c r="M1811" i="27"/>
  <c r="L1811" i="27"/>
  <c r="K1802" i="27"/>
  <c r="M1802" i="27"/>
  <c r="L1802" i="27"/>
  <c r="F1800" i="27"/>
  <c r="H1800" i="27"/>
  <c r="L1794" i="27"/>
  <c r="N1794" i="27"/>
  <c r="E1789" i="27"/>
  <c r="G1789" i="27"/>
  <c r="F1789" i="27"/>
  <c r="E1787" i="27"/>
  <c r="G1787" i="27"/>
  <c r="F1787" i="27"/>
  <c r="L1785" i="27"/>
  <c r="N1785" i="27"/>
  <c r="L1781" i="27"/>
  <c r="N1781" i="27"/>
  <c r="E1767" i="27"/>
  <c r="G1767" i="27"/>
  <c r="F1767" i="27"/>
  <c r="E1765" i="27"/>
  <c r="G1765" i="27"/>
  <c r="F1765" i="27"/>
  <c r="E1763" i="27"/>
  <c r="G1763" i="27"/>
  <c r="F1763" i="27"/>
  <c r="F1761" i="27"/>
  <c r="H1761" i="27"/>
  <c r="N2616" i="27"/>
  <c r="F2534" i="27"/>
  <c r="I2534" i="27" s="1"/>
  <c r="H2530" i="27"/>
  <c r="F2448" i="27"/>
  <c r="I2448" i="27" s="1"/>
  <c r="L2652" i="27"/>
  <c r="O2652" i="27" s="1"/>
  <c r="H2652" i="27"/>
  <c r="L2651" i="27"/>
  <c r="H2651" i="27"/>
  <c r="F2649" i="27"/>
  <c r="L2648" i="27"/>
  <c r="O2648" i="27" s="1"/>
  <c r="H2648" i="27"/>
  <c r="F2644" i="27"/>
  <c r="L2643" i="27"/>
  <c r="O2643" i="27" s="1"/>
  <c r="H2643" i="27"/>
  <c r="F2617" i="27"/>
  <c r="I2617" i="27" s="1"/>
  <c r="L2616" i="27"/>
  <c r="N2615" i="27"/>
  <c r="M2614" i="27"/>
  <c r="G2614" i="27"/>
  <c r="L2613" i="27"/>
  <c r="O2613" i="27" s="1"/>
  <c r="H2613" i="27"/>
  <c r="N2611" i="27"/>
  <c r="N2610" i="27"/>
  <c r="H2610" i="27"/>
  <c r="N2606" i="27"/>
  <c r="N2605" i="27"/>
  <c r="H2605" i="27"/>
  <c r="F2594" i="27"/>
  <c r="L2593" i="27"/>
  <c r="H2593" i="27"/>
  <c r="N2587" i="27"/>
  <c r="N2585" i="27"/>
  <c r="N2582" i="27"/>
  <c r="H2582" i="27"/>
  <c r="H2570" i="27"/>
  <c r="F2558" i="27"/>
  <c r="L2557" i="27"/>
  <c r="H2557" i="27"/>
  <c r="F2543" i="27"/>
  <c r="F2541" i="27"/>
  <c r="I2541" i="27" s="1"/>
  <c r="L2540" i="27"/>
  <c r="H2540" i="27"/>
  <c r="N2535" i="27"/>
  <c r="M2534" i="27"/>
  <c r="G2534" i="27"/>
  <c r="L2533" i="27"/>
  <c r="H2533" i="27"/>
  <c r="N2531" i="27"/>
  <c r="S2531" i="27" s="1"/>
  <c r="F2530" i="27"/>
  <c r="L2529" i="27"/>
  <c r="O2529" i="27" s="1"/>
  <c r="S2529" i="27" s="1"/>
  <c r="H2529" i="27"/>
  <c r="L2528" i="27"/>
  <c r="N2527" i="27"/>
  <c r="N2526" i="27"/>
  <c r="H2526" i="27"/>
  <c r="N2522" i="27"/>
  <c r="N2518" i="27"/>
  <c r="M2517" i="27"/>
  <c r="G2517" i="27"/>
  <c r="L2516" i="27"/>
  <c r="H2516" i="27"/>
  <c r="N2514" i="27"/>
  <c r="F2513" i="27"/>
  <c r="I2513" i="27" s="1"/>
  <c r="L2512" i="27"/>
  <c r="H2512" i="27"/>
  <c r="L2511" i="27"/>
  <c r="H2511" i="27"/>
  <c r="F2497" i="27"/>
  <c r="H2496" i="27"/>
  <c r="N2491" i="27"/>
  <c r="F2490" i="27"/>
  <c r="I2490" i="27" s="1"/>
  <c r="L2489" i="27"/>
  <c r="H2489" i="27"/>
  <c r="H2488" i="27"/>
  <c r="N2483" i="27"/>
  <c r="F2482" i="27"/>
  <c r="L2481" i="27"/>
  <c r="O2481" i="27" s="1"/>
  <c r="H2481" i="27"/>
  <c r="N2479" i="27"/>
  <c r="S2479" i="27" s="1"/>
  <c r="H2479" i="27"/>
  <c r="F2452" i="27"/>
  <c r="L2451" i="27"/>
  <c r="O2451" i="27" s="1"/>
  <c r="H2451" i="27"/>
  <c r="N2449" i="27"/>
  <c r="S2449" i="27" s="1"/>
  <c r="M2448" i="27"/>
  <c r="G2448" i="27"/>
  <c r="L2447" i="27"/>
  <c r="O2447" i="27" s="1"/>
  <c r="H2447" i="27"/>
  <c r="L2446" i="27"/>
  <c r="O2446" i="27" s="1"/>
  <c r="H2446" i="27"/>
  <c r="N2393" i="27"/>
  <c r="N2387" i="27"/>
  <c r="F2386" i="27"/>
  <c r="L2385" i="27"/>
  <c r="M2384" i="27"/>
  <c r="G2384" i="27"/>
  <c r="M2383" i="27"/>
  <c r="G2383" i="27"/>
  <c r="M2382" i="27"/>
  <c r="G2382" i="27"/>
  <c r="L2381" i="27"/>
  <c r="O2381" i="27" s="1"/>
  <c r="H2380" i="27"/>
  <c r="H2378" i="27"/>
  <c r="N2357" i="27"/>
  <c r="N2346" i="27"/>
  <c r="F2336" i="27"/>
  <c r="H2335" i="27"/>
  <c r="H2323" i="27"/>
  <c r="M2314" i="27"/>
  <c r="G2314" i="27"/>
  <c r="H2313" i="27"/>
  <c r="N2301" i="27"/>
  <c r="F2286" i="27"/>
  <c r="I2286" i="27" s="1"/>
  <c r="H2276" i="27"/>
  <c r="F2270" i="27"/>
  <c r="I2270" i="27" s="1"/>
  <c r="L2269" i="27"/>
  <c r="H2269" i="27"/>
  <c r="H2261" i="27"/>
  <c r="L2251" i="27"/>
  <c r="L2234" i="27"/>
  <c r="N2234" i="27"/>
  <c r="H2231" i="27"/>
  <c r="K2230" i="27"/>
  <c r="L2230" i="27"/>
  <c r="L2226" i="27"/>
  <c r="N2226" i="27"/>
  <c r="H2213" i="27"/>
  <c r="L2208" i="27"/>
  <c r="E2208" i="27"/>
  <c r="I2208" i="27" s="1"/>
  <c r="G2208" i="27"/>
  <c r="N2207" i="27"/>
  <c r="N2203" i="27"/>
  <c r="K2202" i="27"/>
  <c r="O2202" i="27" s="1"/>
  <c r="M2202" i="27"/>
  <c r="F2202" i="27"/>
  <c r="K2187" i="27"/>
  <c r="O2187" i="27" s="1"/>
  <c r="S2187" i="27" s="1"/>
  <c r="L2187" i="27"/>
  <c r="E2185" i="27"/>
  <c r="F2185" i="27"/>
  <c r="N2184" i="27"/>
  <c r="K2182" i="27"/>
  <c r="O2182" i="27" s="1"/>
  <c r="S2182" i="27" s="1"/>
  <c r="L2182" i="27"/>
  <c r="E2180" i="27"/>
  <c r="F2180" i="27"/>
  <c r="H2178" i="27"/>
  <c r="L2175" i="27"/>
  <c r="N2175" i="27"/>
  <c r="F2174" i="27"/>
  <c r="H2174" i="27"/>
  <c r="H2172" i="27"/>
  <c r="F2168" i="27"/>
  <c r="H2168" i="27"/>
  <c r="F2154" i="27"/>
  <c r="H2154" i="27"/>
  <c r="K2148" i="27"/>
  <c r="L2148" i="27"/>
  <c r="L2115" i="27"/>
  <c r="N2115" i="27"/>
  <c r="F2099" i="27"/>
  <c r="H2099" i="27"/>
  <c r="H2097" i="27"/>
  <c r="N2094" i="27"/>
  <c r="L2092" i="27"/>
  <c r="E2092" i="27"/>
  <c r="G2092" i="27"/>
  <c r="N2091" i="27"/>
  <c r="L2080" i="27"/>
  <c r="N2080" i="27"/>
  <c r="H2077" i="27"/>
  <c r="L2075" i="27"/>
  <c r="E2075" i="27"/>
  <c r="I2075" i="27" s="1"/>
  <c r="G2075" i="27"/>
  <c r="H2074" i="27"/>
  <c r="L2065" i="27"/>
  <c r="N2065" i="27"/>
  <c r="H2054" i="27"/>
  <c r="F2037" i="27"/>
  <c r="H2037" i="27"/>
  <c r="N2031" i="27"/>
  <c r="L1989" i="27"/>
  <c r="N1989" i="27"/>
  <c r="K1969" i="27"/>
  <c r="O1969" i="27" s="1"/>
  <c r="M1969" i="27"/>
  <c r="F1969" i="27"/>
  <c r="L1968" i="27"/>
  <c r="E1968" i="27"/>
  <c r="G1968" i="27"/>
  <c r="K1967" i="27"/>
  <c r="O1967" i="27" s="1"/>
  <c r="M1967" i="27"/>
  <c r="F1967" i="27"/>
  <c r="N1965" i="27"/>
  <c r="H1957" i="27"/>
  <c r="F1953" i="27"/>
  <c r="H1953" i="27"/>
  <c r="K1947" i="27"/>
  <c r="M1947" i="27"/>
  <c r="L1947" i="27"/>
  <c r="K1839" i="27"/>
  <c r="O1839" i="27" s="1"/>
  <c r="L1839" i="27"/>
  <c r="N1839" i="27"/>
  <c r="K1822" i="27"/>
  <c r="L1822" i="27"/>
  <c r="N1822" i="27"/>
  <c r="F1820" i="27"/>
  <c r="H1820" i="27"/>
  <c r="F1816" i="27"/>
  <c r="H1816" i="27"/>
  <c r="N1811" i="27"/>
  <c r="F1810" i="27"/>
  <c r="H1810" i="27"/>
  <c r="N1802" i="27"/>
  <c r="L1801" i="27"/>
  <c r="N1801" i="27"/>
  <c r="K1795" i="27"/>
  <c r="M1795" i="27"/>
  <c r="L1795" i="27"/>
  <c r="F1793" i="27"/>
  <c r="H1793" i="27"/>
  <c r="H1789" i="27"/>
  <c r="K1788" i="27"/>
  <c r="M1788" i="27"/>
  <c r="L1788" i="27"/>
  <c r="H1787" i="27"/>
  <c r="K1786" i="27"/>
  <c r="M1786" i="27"/>
  <c r="L1786" i="27"/>
  <c r="F1784" i="27"/>
  <c r="H1784" i="27"/>
  <c r="K1768" i="27"/>
  <c r="M1768" i="27"/>
  <c r="L1768" i="27"/>
  <c r="H1767" i="27"/>
  <c r="K1766" i="27"/>
  <c r="O1766" i="27" s="1"/>
  <c r="S1766" i="27" s="1"/>
  <c r="M1766" i="27"/>
  <c r="L1766" i="27"/>
  <c r="H1765" i="27"/>
  <c r="K1764" i="27"/>
  <c r="M1764" i="27"/>
  <c r="L1764" i="27"/>
  <c r="H1763" i="27"/>
  <c r="K1762" i="27"/>
  <c r="M1762" i="27"/>
  <c r="L1762" i="27"/>
  <c r="F1955" i="27"/>
  <c r="H1955" i="27"/>
  <c r="L1950" i="27"/>
  <c r="N1950" i="27"/>
  <c r="E1947" i="27"/>
  <c r="G1947" i="27"/>
  <c r="F1944" i="27"/>
  <c r="H1944" i="27"/>
  <c r="L1928" i="27"/>
  <c r="N1928" i="27"/>
  <c r="F1909" i="27"/>
  <c r="H1909" i="27"/>
  <c r="L1892" i="27"/>
  <c r="N1892" i="27"/>
  <c r="L1860" i="27"/>
  <c r="N1860" i="27"/>
  <c r="E1840" i="27"/>
  <c r="F1840" i="27"/>
  <c r="K1826" i="27"/>
  <c r="O1826" i="27" s="1"/>
  <c r="S1826" i="27" s="1"/>
  <c r="L1826" i="27"/>
  <c r="E1823" i="27"/>
  <c r="F1823" i="27"/>
  <c r="E1822" i="27"/>
  <c r="H1822" i="27"/>
  <c r="E1811" i="27"/>
  <c r="G1811" i="27"/>
  <c r="E1802" i="27"/>
  <c r="I1802" i="27" s="1"/>
  <c r="G1802" i="27"/>
  <c r="E1795" i="27"/>
  <c r="G1795" i="27"/>
  <c r="K1789" i="27"/>
  <c r="O1789" i="27" s="1"/>
  <c r="M1789" i="27"/>
  <c r="E1788" i="27"/>
  <c r="G1788" i="27"/>
  <c r="K1787" i="27"/>
  <c r="M1787" i="27"/>
  <c r="E1786" i="27"/>
  <c r="G1786" i="27"/>
  <c r="E1768" i="27"/>
  <c r="G1768" i="27"/>
  <c r="K1767" i="27"/>
  <c r="O1767" i="27" s="1"/>
  <c r="M1767" i="27"/>
  <c r="E1766" i="27"/>
  <c r="I1766" i="27" s="1"/>
  <c r="G1766" i="27"/>
  <c r="K1765" i="27"/>
  <c r="O1765" i="27" s="1"/>
  <c r="M1765" i="27"/>
  <c r="E1764" i="27"/>
  <c r="G1764" i="27"/>
  <c r="K1763" i="27"/>
  <c r="M1763" i="27"/>
  <c r="N1252" i="27"/>
  <c r="H1245" i="27"/>
  <c r="F250" i="27"/>
  <c r="H250" i="27"/>
  <c r="H248" i="27"/>
  <c r="L245" i="27"/>
  <c r="N245" i="27"/>
  <c r="H244" i="27"/>
  <c r="F242" i="27"/>
  <c r="H242" i="27"/>
  <c r="H240" i="27"/>
  <c r="L237" i="27"/>
  <c r="N237" i="27"/>
  <c r="H236" i="27"/>
  <c r="F234" i="27"/>
  <c r="H234" i="27"/>
  <c r="H232" i="27"/>
  <c r="N229" i="27"/>
  <c r="H226" i="27"/>
  <c r="N221" i="27"/>
  <c r="H218" i="27"/>
  <c r="N213" i="27"/>
  <c r="H210" i="27"/>
  <c r="N205" i="27"/>
  <c r="H202" i="27"/>
  <c r="N197" i="27"/>
  <c r="H194" i="27"/>
  <c r="N189" i="27"/>
  <c r="H186" i="27"/>
  <c r="N181" i="27"/>
  <c r="H178" i="27"/>
  <c r="N173" i="27"/>
  <c r="H170" i="27"/>
  <c r="L144" i="27"/>
  <c r="N144" i="27"/>
  <c r="H143" i="27"/>
  <c r="F141" i="27"/>
  <c r="H141" i="27"/>
  <c r="H139" i="27"/>
  <c r="N136" i="27"/>
  <c r="H133" i="27"/>
  <c r="N128" i="27"/>
  <c r="H125" i="27"/>
  <c r="N120" i="27"/>
  <c r="H117" i="27"/>
  <c r="N112" i="27"/>
  <c r="H109" i="27"/>
  <c r="N104" i="27"/>
  <c r="H101" i="27"/>
  <c r="N96" i="27"/>
  <c r="H93" i="27"/>
  <c r="N88" i="27"/>
  <c r="L86" i="27"/>
  <c r="O86" i="27" s="1"/>
  <c r="F83" i="27"/>
  <c r="L82" i="27"/>
  <c r="F79" i="27"/>
  <c r="L78" i="27"/>
  <c r="F75" i="27"/>
  <c r="L74" i="27"/>
  <c r="F71" i="27"/>
  <c r="L70" i="27"/>
  <c r="O70" i="27" s="1"/>
  <c r="N66" i="27"/>
  <c r="H64" i="27"/>
  <c r="H63" i="27"/>
  <c r="N54" i="27"/>
  <c r="N53" i="27"/>
  <c r="H53" i="27"/>
  <c r="H39" i="27"/>
  <c r="N14" i="27"/>
  <c r="F13" i="27"/>
  <c r="L12" i="27"/>
  <c r="H12" i="27"/>
  <c r="H11" i="27"/>
  <c r="K2649" i="27"/>
  <c r="O2649" i="27" s="1"/>
  <c r="N2649" i="27"/>
  <c r="K2644" i="27"/>
  <c r="N2644" i="27"/>
  <c r="K2640" i="27"/>
  <c r="O2640" i="27" s="1"/>
  <c r="N2640" i="27"/>
  <c r="E2639" i="27"/>
  <c r="G2639" i="27"/>
  <c r="E2625" i="27"/>
  <c r="F2625" i="27"/>
  <c r="E2624" i="27"/>
  <c r="H2624" i="27"/>
  <c r="K2619" i="27"/>
  <c r="N2619" i="27"/>
  <c r="K2617" i="27"/>
  <c r="O2617" i="27" s="1"/>
  <c r="N2617" i="27"/>
  <c r="E2595" i="27"/>
  <c r="H2595" i="27"/>
  <c r="E2588" i="27"/>
  <c r="H2588" i="27"/>
  <c r="K2586" i="27"/>
  <c r="O2586" i="27" s="1"/>
  <c r="L2586" i="27"/>
  <c r="K2650" i="27"/>
  <c r="N2650" i="27"/>
  <c r="K2647" i="27"/>
  <c r="N2647" i="27"/>
  <c r="K2642" i="27"/>
  <c r="O2642" i="27" s="1"/>
  <c r="N2642" i="27"/>
  <c r="K2639" i="27"/>
  <c r="O2639" i="27" s="1"/>
  <c r="M2639" i="27"/>
  <c r="K2638" i="27"/>
  <c r="L2638" i="27"/>
  <c r="K2637" i="27"/>
  <c r="L2637" i="27"/>
  <c r="K2636" i="27"/>
  <c r="O2636" i="27" s="1"/>
  <c r="S2636" i="27" s="1"/>
  <c r="L2636" i="27"/>
  <c r="K2633" i="27"/>
  <c r="N2633" i="27"/>
  <c r="E2628" i="27"/>
  <c r="F2628" i="27"/>
  <c r="E2627" i="27"/>
  <c r="H2627" i="27"/>
  <c r="K2624" i="27"/>
  <c r="L2624" i="27"/>
  <c r="E2622" i="27"/>
  <c r="F2622" i="27"/>
  <c r="E2621" i="27"/>
  <c r="H2621" i="27"/>
  <c r="K2618" i="27"/>
  <c r="N2618" i="27"/>
  <c r="K2603" i="27"/>
  <c r="O2603" i="27" s="1"/>
  <c r="S2603" i="27" s="1"/>
  <c r="L2603" i="27"/>
  <c r="E2600" i="27"/>
  <c r="H2600" i="27"/>
  <c r="K2595" i="27"/>
  <c r="O2595" i="27" s="1"/>
  <c r="N2595" i="27"/>
  <c r="E2592" i="27"/>
  <c r="F2592" i="27"/>
  <c r="E2591" i="27"/>
  <c r="H2591" i="27"/>
  <c r="K2588" i="27"/>
  <c r="L2588" i="27"/>
  <c r="E2587" i="27"/>
  <c r="F2587" i="27"/>
  <c r="E2586" i="27"/>
  <c r="H2586" i="27"/>
  <c r="K2581" i="27"/>
  <c r="O2581" i="27" s="1"/>
  <c r="N2581" i="27"/>
  <c r="E2580" i="27"/>
  <c r="H2580" i="27"/>
  <c r="K2570" i="27"/>
  <c r="O2570" i="27" s="1"/>
  <c r="M2570" i="27"/>
  <c r="K2569" i="27"/>
  <c r="L2569" i="27"/>
  <c r="E2568" i="27"/>
  <c r="H2568" i="27"/>
  <c r="K2560" i="27"/>
  <c r="N2560" i="27"/>
  <c r="E2559" i="27"/>
  <c r="H2559" i="27"/>
  <c r="E2555" i="27"/>
  <c r="H2555" i="27"/>
  <c r="E2549" i="27"/>
  <c r="F2549" i="27"/>
  <c r="E2548" i="27"/>
  <c r="I2548" i="27" s="1"/>
  <c r="H2548" i="27"/>
  <c r="K2543" i="27"/>
  <c r="L2543" i="27"/>
  <c r="K2541" i="27"/>
  <c r="O2541" i="27" s="1"/>
  <c r="N2541" i="27"/>
  <c r="K2538" i="27"/>
  <c r="N2538" i="27"/>
  <c r="E2537" i="27"/>
  <c r="I2537" i="27" s="1"/>
  <c r="G2537" i="27"/>
  <c r="E2535" i="27"/>
  <c r="I2535" i="27" s="1"/>
  <c r="G2535" i="27"/>
  <c r="E2523" i="27"/>
  <c r="H2523" i="27"/>
  <c r="K2519" i="27"/>
  <c r="O2519" i="27" s="1"/>
  <c r="M2519" i="27"/>
  <c r="E2518" i="27"/>
  <c r="I2518" i="27" s="1"/>
  <c r="G2518" i="27"/>
  <c r="K2509" i="27"/>
  <c r="N2509" i="27"/>
  <c r="K2507" i="27"/>
  <c r="N2507" i="27"/>
  <c r="E2502" i="27"/>
  <c r="F2502" i="27"/>
  <c r="E2501" i="27"/>
  <c r="H2501" i="27"/>
  <c r="K2498" i="27"/>
  <c r="O2498" i="27" s="1"/>
  <c r="N2498" i="27"/>
  <c r="K2495" i="27"/>
  <c r="N2495" i="27"/>
  <c r="K2493" i="27"/>
  <c r="L2493" i="27"/>
  <c r="E2492" i="27"/>
  <c r="H2492" i="27"/>
  <c r="E2486" i="27"/>
  <c r="F2486" i="27"/>
  <c r="E2485" i="27"/>
  <c r="H2485" i="27"/>
  <c r="K2478" i="27"/>
  <c r="N2478" i="27"/>
  <c r="E2477" i="27"/>
  <c r="H2477" i="27"/>
  <c r="K2473" i="27"/>
  <c r="O2473" i="27" s="1"/>
  <c r="N2473" i="27"/>
  <c r="K2471" i="27"/>
  <c r="O2471" i="27" s="1"/>
  <c r="N2471" i="27"/>
  <c r="K2469" i="27"/>
  <c r="O2469" i="27" s="1"/>
  <c r="S2469" i="27" s="1"/>
  <c r="L2469" i="27"/>
  <c r="K2461" i="27"/>
  <c r="N2461" i="27"/>
  <c r="K2456" i="27"/>
  <c r="N2456" i="27"/>
  <c r="K2454" i="27"/>
  <c r="N2454" i="27"/>
  <c r="E2453" i="27"/>
  <c r="H2453" i="27"/>
  <c r="L2424" i="27"/>
  <c r="N2424" i="27"/>
  <c r="E2423" i="27"/>
  <c r="H2423" i="27"/>
  <c r="K2420" i="27"/>
  <c r="L2420" i="27"/>
  <c r="E2419" i="27"/>
  <c r="H2419" i="27"/>
  <c r="E2415" i="27"/>
  <c r="F2415" i="27"/>
  <c r="E2413" i="27"/>
  <c r="H2413" i="27"/>
  <c r="K2410" i="27"/>
  <c r="L2410" i="27"/>
  <c r="E2409" i="27"/>
  <c r="F2409" i="27"/>
  <c r="E2408" i="27"/>
  <c r="H2408" i="27"/>
  <c r="E2402" i="27"/>
  <c r="F2402" i="27"/>
  <c r="K2399" i="27"/>
  <c r="N2399" i="27"/>
  <c r="F2396" i="27"/>
  <c r="H2396" i="27"/>
  <c r="F2392" i="27"/>
  <c r="H2392" i="27"/>
  <c r="F2388" i="27"/>
  <c r="H2388" i="27"/>
  <c r="K2364" i="27"/>
  <c r="N2364" i="27"/>
  <c r="E2360" i="27"/>
  <c r="F2360" i="27"/>
  <c r="E2354" i="27"/>
  <c r="F2354" i="27"/>
  <c r="E2351" i="27"/>
  <c r="F2351" i="27"/>
  <c r="E2343" i="27"/>
  <c r="H2343" i="27"/>
  <c r="E2337" i="27"/>
  <c r="H2337" i="27"/>
  <c r="F2327" i="27"/>
  <c r="H2327" i="27"/>
  <c r="K2315" i="27"/>
  <c r="O2315" i="27" s="1"/>
  <c r="M2315" i="27"/>
  <c r="K2313" i="27"/>
  <c r="O2313" i="27" s="1"/>
  <c r="S2313" i="27" s="1"/>
  <c r="M2313" i="27"/>
  <c r="K2312" i="27"/>
  <c r="O2312" i="27" s="1"/>
  <c r="S2312" i="27" s="1"/>
  <c r="L2312" i="27"/>
  <c r="K2311" i="27"/>
  <c r="L2311" i="27"/>
  <c r="K2305" i="27"/>
  <c r="L2305" i="27"/>
  <c r="E2304" i="27"/>
  <c r="F2304" i="27"/>
  <c r="E2300" i="27"/>
  <c r="H2300" i="27"/>
  <c r="E2296" i="27"/>
  <c r="F2296" i="27"/>
  <c r="K2289" i="27"/>
  <c r="O2289" i="27" s="1"/>
  <c r="N2289" i="27"/>
  <c r="K2286" i="27"/>
  <c r="N2286" i="27"/>
  <c r="L2279" i="27"/>
  <c r="N2279" i="27"/>
  <c r="E2271" i="27"/>
  <c r="F2271" i="27"/>
  <c r="L2268" i="27"/>
  <c r="N2268" i="27"/>
  <c r="F2257" i="27"/>
  <c r="H2257" i="27"/>
  <c r="E2251" i="27"/>
  <c r="F2251" i="27"/>
  <c r="L2249" i="27"/>
  <c r="N2249" i="27"/>
  <c r="E2242" i="27"/>
  <c r="F2242" i="27"/>
  <c r="E2241" i="27"/>
  <c r="H2241" i="27"/>
  <c r="E2234" i="27"/>
  <c r="G2234" i="27"/>
  <c r="K2231" i="27"/>
  <c r="N2231" i="27"/>
  <c r="L2228" i="27"/>
  <c r="N2228" i="27"/>
  <c r="F2225" i="27"/>
  <c r="H2225" i="27"/>
  <c r="E2216" i="27"/>
  <c r="G2216" i="27"/>
  <c r="E2213" i="27"/>
  <c r="I2213" i="27" s="1"/>
  <c r="G2213" i="27"/>
  <c r="K2212" i="27"/>
  <c r="O2212" i="27" s="1"/>
  <c r="M2212" i="27"/>
  <c r="F2211" i="27"/>
  <c r="H2211" i="27"/>
  <c r="F2639" i="27"/>
  <c r="H2625" i="27"/>
  <c r="N2586" i="27"/>
  <c r="S2586" i="27" s="1"/>
  <c r="H2394" i="27"/>
  <c r="H2390" i="27"/>
  <c r="N2334" i="27"/>
  <c r="H2227" i="27"/>
  <c r="N2221" i="27"/>
  <c r="N2215" i="27"/>
  <c r="F2638" i="27"/>
  <c r="H2638" i="27"/>
  <c r="E2637" i="27"/>
  <c r="H2637" i="27"/>
  <c r="K2635" i="27"/>
  <c r="N2635" i="27"/>
  <c r="K2632" i="27"/>
  <c r="N2632" i="27"/>
  <c r="K2627" i="27"/>
  <c r="L2627" i="27"/>
  <c r="K2621" i="27"/>
  <c r="L2621" i="27"/>
  <c r="K2602" i="27"/>
  <c r="O2602" i="27" s="1"/>
  <c r="N2602" i="27"/>
  <c r="K2596" i="27"/>
  <c r="N2596" i="27"/>
  <c r="K2591" i="27"/>
  <c r="L2591" i="27"/>
  <c r="E2589" i="27"/>
  <c r="F2589" i="27"/>
  <c r="E2585" i="27"/>
  <c r="F2585" i="27"/>
  <c r="K2580" i="27"/>
  <c r="N2580" i="27"/>
  <c r="K2571" i="27"/>
  <c r="O2571" i="27" s="1"/>
  <c r="N2571" i="27"/>
  <c r="E2570" i="27"/>
  <c r="G2570" i="27"/>
  <c r="E2569" i="27"/>
  <c r="H2569" i="27"/>
  <c r="E2565" i="27"/>
  <c r="H2565" i="27"/>
  <c r="K2559" i="27"/>
  <c r="N2559" i="27"/>
  <c r="E2556" i="27"/>
  <c r="F2556" i="27"/>
  <c r="K2550" i="27"/>
  <c r="O2550" i="27" s="1"/>
  <c r="N2550" i="27"/>
  <c r="K2548" i="27"/>
  <c r="O2548" i="27" s="1"/>
  <c r="S2548" i="27" s="1"/>
  <c r="L2548" i="27"/>
  <c r="E2547" i="27"/>
  <c r="H2547" i="27"/>
  <c r="K2542" i="27"/>
  <c r="O2542" i="27" s="1"/>
  <c r="N2542" i="27"/>
  <c r="K2539" i="27"/>
  <c r="O2539" i="27" s="1"/>
  <c r="N2539" i="27"/>
  <c r="K2537" i="27"/>
  <c r="M2537" i="27"/>
  <c r="K2535" i="27"/>
  <c r="O2535" i="27" s="1"/>
  <c r="M2535" i="27"/>
  <c r="K2523" i="27"/>
  <c r="O2523" i="27" s="1"/>
  <c r="N2523" i="27"/>
  <c r="K2520" i="27"/>
  <c r="O2520" i="27" s="1"/>
  <c r="N2520" i="27"/>
  <c r="E2519" i="27"/>
  <c r="I2519" i="27" s="1"/>
  <c r="G2519" i="27"/>
  <c r="K2518" i="27"/>
  <c r="O2518" i="27" s="1"/>
  <c r="S2518" i="27" s="1"/>
  <c r="M2518" i="27"/>
  <c r="K2510" i="27"/>
  <c r="O2510" i="27" s="1"/>
  <c r="N2510" i="27"/>
  <c r="K2508" i="27"/>
  <c r="N2508" i="27"/>
  <c r="E2507" i="27"/>
  <c r="H2507" i="27"/>
  <c r="K2501" i="27"/>
  <c r="L2501" i="27"/>
  <c r="K2499" i="27"/>
  <c r="O2499" i="27" s="1"/>
  <c r="N2499" i="27"/>
  <c r="E2498" i="27"/>
  <c r="H2498" i="27"/>
  <c r="E2494" i="27"/>
  <c r="F2494" i="27"/>
  <c r="E2493" i="27"/>
  <c r="H2493" i="27"/>
  <c r="K2487" i="27"/>
  <c r="N2487" i="27"/>
  <c r="K2485" i="27"/>
  <c r="O2485" i="27" s="1"/>
  <c r="S2485" i="27" s="1"/>
  <c r="L2485" i="27"/>
  <c r="E2484" i="27"/>
  <c r="H2484" i="27"/>
  <c r="K2477" i="27"/>
  <c r="N2477" i="27"/>
  <c r="K2474" i="27"/>
  <c r="N2474" i="27"/>
  <c r="K2472" i="27"/>
  <c r="N2472" i="27"/>
  <c r="E2470" i="27"/>
  <c r="F2470" i="27"/>
  <c r="E2469" i="27"/>
  <c r="H2469" i="27"/>
  <c r="E2461" i="27"/>
  <c r="H2461" i="27"/>
  <c r="K2455" i="27"/>
  <c r="O2455" i="27" s="1"/>
  <c r="N2455" i="27"/>
  <c r="K2453" i="27"/>
  <c r="N2453" i="27"/>
  <c r="K2445" i="27"/>
  <c r="N2445" i="27"/>
  <c r="F2431" i="27"/>
  <c r="H2431" i="27"/>
  <c r="E2421" i="27"/>
  <c r="F2421" i="27"/>
  <c r="K2416" i="27"/>
  <c r="O2416" i="27" s="1"/>
  <c r="N2416" i="27"/>
  <c r="K2414" i="27"/>
  <c r="O2414" i="27" s="1"/>
  <c r="S2414" i="27" s="1"/>
  <c r="L2414" i="27"/>
  <c r="K2413" i="27"/>
  <c r="L2413" i="27"/>
  <c r="E2411" i="27"/>
  <c r="F2411" i="27"/>
  <c r="E2410" i="27"/>
  <c r="H2410" i="27"/>
  <c r="K2408" i="27"/>
  <c r="O2408" i="27" s="1"/>
  <c r="S2408" i="27" s="1"/>
  <c r="L2408" i="27"/>
  <c r="K2403" i="27"/>
  <c r="O2403" i="27" s="1"/>
  <c r="N2403" i="27"/>
  <c r="F2401" i="27"/>
  <c r="H2401" i="27"/>
  <c r="E2398" i="27"/>
  <c r="F2398" i="27"/>
  <c r="K2375" i="27"/>
  <c r="N2375" i="27"/>
  <c r="K2363" i="27"/>
  <c r="N2363" i="27"/>
  <c r="K2355" i="27"/>
  <c r="N2355" i="27"/>
  <c r="F2353" i="27"/>
  <c r="H2353" i="27"/>
  <c r="K2350" i="27"/>
  <c r="O2350" i="27" s="1"/>
  <c r="S2350" i="27" s="1"/>
  <c r="L2350" i="27"/>
  <c r="E2349" i="27"/>
  <c r="H2349" i="27"/>
  <c r="K2337" i="27"/>
  <c r="O2337" i="27" s="1"/>
  <c r="S2337" i="27" s="1"/>
  <c r="L2337" i="27"/>
  <c r="K2336" i="27"/>
  <c r="L2336" i="27"/>
  <c r="F2333" i="27"/>
  <c r="H2333" i="27"/>
  <c r="K2322" i="27"/>
  <c r="N2322" i="27"/>
  <c r="E2315" i="27"/>
  <c r="G2315" i="27"/>
  <c r="E2313" i="27"/>
  <c r="G2313" i="27"/>
  <c r="E2311" i="27"/>
  <c r="H2311" i="27"/>
  <c r="E2305" i="27"/>
  <c r="H2305" i="27"/>
  <c r="E2302" i="27"/>
  <c r="F2302" i="27"/>
  <c r="K2297" i="27"/>
  <c r="N2297" i="27"/>
  <c r="K2295" i="27"/>
  <c r="L2295" i="27"/>
  <c r="E2294" i="27"/>
  <c r="H2294" i="27"/>
  <c r="K2288" i="27"/>
  <c r="O2288" i="27" s="1"/>
  <c r="N2288" i="27"/>
  <c r="L2283" i="27"/>
  <c r="N2283" i="27"/>
  <c r="L2275" i="27"/>
  <c r="N2275" i="27"/>
  <c r="K2270" i="27"/>
  <c r="O2270" i="27" s="1"/>
  <c r="S2270" i="27" s="1"/>
  <c r="L2270" i="27"/>
  <c r="L2264" i="27"/>
  <c r="N2264" i="27"/>
  <c r="L2252" i="27"/>
  <c r="N2252" i="27"/>
  <c r="K2250" i="27"/>
  <c r="O2250" i="27" s="1"/>
  <c r="S2250" i="27" s="1"/>
  <c r="L2250" i="27"/>
  <c r="L2248" i="27"/>
  <c r="N2248" i="27"/>
  <c r="K2241" i="27"/>
  <c r="O2241" i="27" s="1"/>
  <c r="S2241" i="27" s="1"/>
  <c r="L2241" i="27"/>
  <c r="K2234" i="27"/>
  <c r="M2234" i="27"/>
  <c r="L2232" i="27"/>
  <c r="N2232" i="27"/>
  <c r="L2229" i="27"/>
  <c r="N2229" i="27"/>
  <c r="L2223" i="27"/>
  <c r="N2223" i="27"/>
  <c r="F2220" i="27"/>
  <c r="H2220" i="27"/>
  <c r="K2216" i="27"/>
  <c r="M2216" i="27"/>
  <c r="K2213" i="27"/>
  <c r="O2213" i="27" s="1"/>
  <c r="M2213" i="27"/>
  <c r="E2212" i="27"/>
  <c r="G2212" i="27"/>
  <c r="E2209" i="27"/>
  <c r="G2209" i="27"/>
  <c r="F2209" i="27"/>
  <c r="E2201" i="27"/>
  <c r="G2201" i="27"/>
  <c r="L2195" i="27"/>
  <c r="N2195" i="27"/>
  <c r="K2186" i="27"/>
  <c r="O2186" i="27" s="1"/>
  <c r="N2186" i="27"/>
  <c r="K2180" i="27"/>
  <c r="O2180" i="27" s="1"/>
  <c r="L2180" i="27"/>
  <c r="F2152" i="27"/>
  <c r="H2152" i="27"/>
  <c r="E2148" i="27"/>
  <c r="F2148" i="27"/>
  <c r="F2126" i="27"/>
  <c r="H2126" i="27"/>
  <c r="L2123" i="27"/>
  <c r="N2123" i="27"/>
  <c r="L2105" i="27"/>
  <c r="N2105" i="27"/>
  <c r="E2091" i="27"/>
  <c r="G2091" i="27"/>
  <c r="E2089" i="27"/>
  <c r="G2089" i="27"/>
  <c r="K2088" i="27"/>
  <c r="M2088" i="27"/>
  <c r="F2085" i="27"/>
  <c r="H2085" i="27"/>
  <c r="K2074" i="27"/>
  <c r="O2074" i="27" s="1"/>
  <c r="S2074" i="27" s="1"/>
  <c r="M2074" i="27"/>
  <c r="F2072" i="27"/>
  <c r="H2072" i="27"/>
  <c r="F2058" i="27"/>
  <c r="H2058" i="27"/>
  <c r="L2053" i="27"/>
  <c r="N2053" i="27"/>
  <c r="K2024" i="27"/>
  <c r="M2024" i="27"/>
  <c r="K2015" i="27"/>
  <c r="L2015" i="27"/>
  <c r="F2003" i="27"/>
  <c r="H2003" i="27"/>
  <c r="F2001" i="27"/>
  <c r="H2001" i="27"/>
  <c r="F1999" i="27"/>
  <c r="H1999" i="27"/>
  <c r="F1981" i="27"/>
  <c r="H1981" i="27"/>
  <c r="F1975" i="27"/>
  <c r="H1975" i="27"/>
  <c r="K1966" i="27"/>
  <c r="M1966" i="27"/>
  <c r="E1965" i="27"/>
  <c r="G1965" i="27"/>
  <c r="L1959" i="27"/>
  <c r="N1959" i="27"/>
  <c r="F1958" i="27"/>
  <c r="H1958" i="27"/>
  <c r="L1942" i="27"/>
  <c r="N1942" i="27"/>
  <c r="K1933" i="27"/>
  <c r="L1933" i="27"/>
  <c r="L1922" i="27"/>
  <c r="N1922" i="27"/>
  <c r="F1919" i="27"/>
  <c r="H1919" i="27"/>
  <c r="F1915" i="27"/>
  <c r="H1915" i="27"/>
  <c r="L1910" i="27"/>
  <c r="N1910" i="27"/>
  <c r="F1907" i="27"/>
  <c r="H1907" i="27"/>
  <c r="L1894" i="27"/>
  <c r="N1894" i="27"/>
  <c r="L1883" i="27"/>
  <c r="N1883" i="27"/>
  <c r="F1857" i="27"/>
  <c r="H1857" i="27"/>
  <c r="L1844" i="27"/>
  <c r="N1844" i="27"/>
  <c r="K1840" i="27"/>
  <c r="O1840" i="27" s="1"/>
  <c r="L1840" i="27"/>
  <c r="K1838" i="27"/>
  <c r="L1838" i="27"/>
  <c r="K1837" i="27"/>
  <c r="L1837" i="27"/>
  <c r="K1836" i="27"/>
  <c r="L1836" i="27"/>
  <c r="K1835" i="27"/>
  <c r="O1835" i="27" s="1"/>
  <c r="L1835" i="27"/>
  <c r="K1834" i="27"/>
  <c r="L1834" i="27"/>
  <c r="K1833" i="27"/>
  <c r="L1833" i="27"/>
  <c r="E1832" i="27"/>
  <c r="F1832" i="27"/>
  <c r="K1827" i="27"/>
  <c r="O1827" i="27" s="1"/>
  <c r="L1827" i="27"/>
  <c r="K1825" i="27"/>
  <c r="O1825" i="27" s="1"/>
  <c r="L1825" i="27"/>
  <c r="K1823" i="27"/>
  <c r="O1823" i="27" s="1"/>
  <c r="L1823" i="27"/>
  <c r="E1821" i="27"/>
  <c r="G1821" i="27"/>
  <c r="K1820" i="27"/>
  <c r="O1820" i="27" s="1"/>
  <c r="S1820" i="27" s="1"/>
  <c r="M1820" i="27"/>
  <c r="E1819" i="27"/>
  <c r="G1819" i="27"/>
  <c r="K1818" i="27"/>
  <c r="O1818" i="27" s="1"/>
  <c r="S1818" i="27" s="1"/>
  <c r="M1818" i="27"/>
  <c r="E1817" i="27"/>
  <c r="G1817" i="27"/>
  <c r="K1816" i="27"/>
  <c r="M1816" i="27"/>
  <c r="K1812" i="27"/>
  <c r="O1812" i="27" s="1"/>
  <c r="S1812" i="27" s="1"/>
  <c r="M1812" i="27"/>
  <c r="K1810" i="27"/>
  <c r="O1810" i="27" s="1"/>
  <c r="S1810" i="27" s="1"/>
  <c r="M1810" i="27"/>
  <c r="K1804" i="27"/>
  <c r="M1804" i="27"/>
  <c r="E1803" i="27"/>
  <c r="G1803" i="27"/>
  <c r="E1801" i="27"/>
  <c r="G1801" i="27"/>
  <c r="K1800" i="27"/>
  <c r="O1800" i="27" s="1"/>
  <c r="S1800" i="27" s="1"/>
  <c r="M1800" i="27"/>
  <c r="K1797" i="27"/>
  <c r="O1797" i="27" s="1"/>
  <c r="S1797" i="27" s="1"/>
  <c r="M1797" i="27"/>
  <c r="E1796" i="27"/>
  <c r="G1796" i="27"/>
  <c r="E1794" i="27"/>
  <c r="G1794" i="27"/>
  <c r="K1793" i="27"/>
  <c r="M1793" i="27"/>
  <c r="E1792" i="27"/>
  <c r="G1792" i="27"/>
  <c r="E1790" i="27"/>
  <c r="G1790" i="27"/>
  <c r="E1785" i="27"/>
  <c r="G1785" i="27"/>
  <c r="K1784" i="27"/>
  <c r="M1784" i="27"/>
  <c r="E1783" i="27"/>
  <c r="G1783" i="27"/>
  <c r="K1782" i="27"/>
  <c r="M1782" i="27"/>
  <c r="E1781" i="27"/>
  <c r="G1781" i="27"/>
  <c r="E1769" i="27"/>
  <c r="G1769" i="27"/>
  <c r="E1762" i="27"/>
  <c r="G1762" i="27"/>
  <c r="K1761" i="27"/>
  <c r="M1761" i="27"/>
  <c r="L1246" i="27"/>
  <c r="N1246" i="27"/>
  <c r="F1243" i="27"/>
  <c r="H1243" i="27"/>
  <c r="L534" i="27"/>
  <c r="N534" i="27"/>
  <c r="L530" i="27"/>
  <c r="N530" i="27"/>
  <c r="L526" i="27"/>
  <c r="N526" i="27"/>
  <c r="L522" i="27"/>
  <c r="N522" i="27"/>
  <c r="L518" i="27"/>
  <c r="N518" i="27"/>
  <c r="L514" i="27"/>
  <c r="N514" i="27"/>
  <c r="L510" i="27"/>
  <c r="N510" i="27"/>
  <c r="L506" i="27"/>
  <c r="N506" i="27"/>
  <c r="L502" i="27"/>
  <c r="N502" i="27"/>
  <c r="L498" i="27"/>
  <c r="N498" i="27"/>
  <c r="L494" i="27"/>
  <c r="N494" i="27"/>
  <c r="L490" i="27"/>
  <c r="N490" i="27"/>
  <c r="L486" i="27"/>
  <c r="N486" i="27"/>
  <c r="L482" i="27"/>
  <c r="N482" i="27"/>
  <c r="L478" i="27"/>
  <c r="N478" i="27"/>
  <c r="L474" i="27"/>
  <c r="N474" i="27"/>
  <c r="L468" i="27"/>
  <c r="N468" i="27"/>
  <c r="L460" i="27"/>
  <c r="N460" i="27"/>
  <c r="L452" i="27"/>
  <c r="N452" i="27"/>
  <c r="L444" i="27"/>
  <c r="N444" i="27"/>
  <c r="L436" i="27"/>
  <c r="N436" i="27"/>
  <c r="L428" i="27"/>
  <c r="N428" i="27"/>
  <c r="L420" i="27"/>
  <c r="N420" i="27"/>
  <c r="L412" i="27"/>
  <c r="N412" i="27"/>
  <c r="L404" i="27"/>
  <c r="N404" i="27"/>
  <c r="L396" i="27"/>
  <c r="N396" i="27"/>
  <c r="L388" i="27"/>
  <c r="N388" i="27"/>
  <c r="L380" i="27"/>
  <c r="N380" i="27"/>
  <c r="L372" i="27"/>
  <c r="N372" i="27"/>
  <c r="L364" i="27"/>
  <c r="N364" i="27"/>
  <c r="L360" i="27"/>
  <c r="N360" i="27"/>
  <c r="L352" i="27"/>
  <c r="N352" i="27"/>
  <c r="L344" i="27"/>
  <c r="N344" i="27"/>
  <c r="L336" i="27"/>
  <c r="N336" i="27"/>
  <c r="L328" i="27"/>
  <c r="N328" i="27"/>
  <c r="L320" i="27"/>
  <c r="N320" i="27"/>
  <c r="L312" i="27"/>
  <c r="N312" i="27"/>
  <c r="L304" i="27"/>
  <c r="N304" i="27"/>
  <c r="L297" i="27"/>
  <c r="N297" i="27"/>
  <c r="L289" i="27"/>
  <c r="N289" i="27"/>
  <c r="L281" i="27"/>
  <c r="N281" i="27"/>
  <c r="L273" i="27"/>
  <c r="N273" i="27"/>
  <c r="L265" i="27"/>
  <c r="N265" i="27"/>
  <c r="L257" i="27"/>
  <c r="N257" i="27"/>
  <c r="L249" i="27"/>
  <c r="N249" i="27"/>
  <c r="L241" i="27"/>
  <c r="N241" i="27"/>
  <c r="L233" i="27"/>
  <c r="N233" i="27"/>
  <c r="L225" i="27"/>
  <c r="N225" i="27"/>
  <c r="L217" i="27"/>
  <c r="N217" i="27"/>
  <c r="L209" i="27"/>
  <c r="N209" i="27"/>
  <c r="L201" i="27"/>
  <c r="N201" i="27"/>
  <c r="L193" i="27"/>
  <c r="N193" i="27"/>
  <c r="L185" i="27"/>
  <c r="N185" i="27"/>
  <c r="L177" i="27"/>
  <c r="N177" i="27"/>
  <c r="L169" i="27"/>
  <c r="N169" i="27"/>
  <c r="F161" i="27"/>
  <c r="H161" i="27"/>
  <c r="F153" i="27"/>
  <c r="H153" i="27"/>
  <c r="F145" i="27"/>
  <c r="H145" i="27"/>
  <c r="F137" i="27"/>
  <c r="H137" i="27"/>
  <c r="F129" i="27"/>
  <c r="H129" i="27"/>
  <c r="F121" i="27"/>
  <c r="H121" i="27"/>
  <c r="F113" i="27"/>
  <c r="H113" i="27"/>
  <c r="F105" i="27"/>
  <c r="H105" i="27"/>
  <c r="F97" i="27"/>
  <c r="H97" i="27"/>
  <c r="F89" i="27"/>
  <c r="H89" i="27"/>
  <c r="K83" i="27"/>
  <c r="L83" i="27"/>
  <c r="N83" i="27"/>
  <c r="K79" i="27"/>
  <c r="L79" i="27"/>
  <c r="N79" i="27"/>
  <c r="K75" i="27"/>
  <c r="L75" i="27"/>
  <c r="N75" i="27"/>
  <c r="K71" i="27"/>
  <c r="O71" i="27" s="1"/>
  <c r="L71" i="27"/>
  <c r="N71" i="27"/>
  <c r="K20" i="27"/>
  <c r="L20" i="27"/>
  <c r="N20" i="27"/>
  <c r="E19" i="27"/>
  <c r="H19" i="27"/>
  <c r="K8" i="27"/>
  <c r="N8" i="27"/>
  <c r="K2209" i="27"/>
  <c r="O2209" i="27" s="1"/>
  <c r="M2209" i="27"/>
  <c r="K2201" i="27"/>
  <c r="O2201" i="27" s="1"/>
  <c r="M2201" i="27"/>
  <c r="E2197" i="27"/>
  <c r="F2197" i="27"/>
  <c r="F2193" i="27"/>
  <c r="H2193" i="27"/>
  <c r="K2185" i="27"/>
  <c r="O2185" i="27" s="1"/>
  <c r="N2185" i="27"/>
  <c r="F2151" i="27"/>
  <c r="H2151" i="27"/>
  <c r="L2142" i="27"/>
  <c r="N2142" i="27"/>
  <c r="F2139" i="27"/>
  <c r="H2139" i="27"/>
  <c r="L2134" i="27"/>
  <c r="N2134" i="27"/>
  <c r="L2124" i="27"/>
  <c r="N2124" i="27"/>
  <c r="F2108" i="27"/>
  <c r="H2108" i="27"/>
  <c r="K2091" i="27"/>
  <c r="O2091" i="27" s="1"/>
  <c r="M2091" i="27"/>
  <c r="K2089" i="27"/>
  <c r="O2089" i="27" s="1"/>
  <c r="S2089" i="27" s="1"/>
  <c r="M2089" i="27"/>
  <c r="E2088" i="27"/>
  <c r="G2088" i="27"/>
  <c r="F2086" i="27"/>
  <c r="H2086" i="27"/>
  <c r="F2081" i="27"/>
  <c r="H2081" i="27"/>
  <c r="F2078" i="27"/>
  <c r="H2078" i="27"/>
  <c r="E2074" i="27"/>
  <c r="I2074" i="27" s="1"/>
  <c r="G2074" i="27"/>
  <c r="L2067" i="27"/>
  <c r="N2067" i="27"/>
  <c r="F2064" i="27"/>
  <c r="H2064" i="27"/>
  <c r="F2061" i="27"/>
  <c r="H2061" i="27"/>
  <c r="K2054" i="27"/>
  <c r="L2054" i="27"/>
  <c r="L2042" i="27"/>
  <c r="N2042" i="27"/>
  <c r="F2041" i="27"/>
  <c r="H2041" i="27"/>
  <c r="L2027" i="27"/>
  <c r="N2027" i="27"/>
  <c r="E2024" i="27"/>
  <c r="I2024" i="27" s="1"/>
  <c r="G2024" i="27"/>
  <c r="L1994" i="27"/>
  <c r="N1994" i="27"/>
  <c r="F1993" i="27"/>
  <c r="H1993" i="27"/>
  <c r="F1990" i="27"/>
  <c r="H1990" i="27"/>
  <c r="E1970" i="27"/>
  <c r="F1970" i="27"/>
  <c r="E1966" i="27"/>
  <c r="G1966" i="27"/>
  <c r="K1965" i="27"/>
  <c r="O1965" i="27" s="1"/>
  <c r="M1965" i="27"/>
  <c r="F1964" i="27"/>
  <c r="H1964" i="27"/>
  <c r="F1937" i="27"/>
  <c r="H1937" i="27"/>
  <c r="F1929" i="27"/>
  <c r="H1929" i="27"/>
  <c r="L1898" i="27"/>
  <c r="N1898" i="27"/>
  <c r="E1893" i="27"/>
  <c r="F1893" i="27"/>
  <c r="F1861" i="27"/>
  <c r="H1861" i="27"/>
  <c r="L1852" i="27"/>
  <c r="N1852" i="27"/>
  <c r="E1841" i="27"/>
  <c r="F1841" i="27"/>
  <c r="E1839" i="27"/>
  <c r="F1839" i="27"/>
  <c r="E1838" i="27"/>
  <c r="H1838" i="27"/>
  <c r="E1837" i="27"/>
  <c r="H1837" i="27"/>
  <c r="E1836" i="27"/>
  <c r="H1836" i="27"/>
  <c r="E1835" i="27"/>
  <c r="H1835" i="27"/>
  <c r="E1834" i="27"/>
  <c r="H1834" i="27"/>
  <c r="E1833" i="27"/>
  <c r="H1833" i="27"/>
  <c r="E1828" i="27"/>
  <c r="F1828" i="27"/>
  <c r="E1826" i="27"/>
  <c r="I1826" i="27" s="1"/>
  <c r="F1826" i="27"/>
  <c r="E1824" i="27"/>
  <c r="F1824" i="27"/>
  <c r="K1821" i="27"/>
  <c r="M1821" i="27"/>
  <c r="E1820" i="27"/>
  <c r="G1820" i="27"/>
  <c r="K1819" i="27"/>
  <c r="O1819" i="27" s="1"/>
  <c r="M1819" i="27"/>
  <c r="E1818" i="27"/>
  <c r="I1818" i="27" s="1"/>
  <c r="G1818" i="27"/>
  <c r="K1817" i="27"/>
  <c r="M1817" i="27"/>
  <c r="E1816" i="27"/>
  <c r="G1816" i="27"/>
  <c r="E1812" i="27"/>
  <c r="I1812" i="27" s="1"/>
  <c r="G1812" i="27"/>
  <c r="E1810" i="27"/>
  <c r="G1810" i="27"/>
  <c r="E1804" i="27"/>
  <c r="G1804" i="27"/>
  <c r="K1803" i="27"/>
  <c r="O1803" i="27" s="1"/>
  <c r="S1803" i="27" s="1"/>
  <c r="M1803" i="27"/>
  <c r="K1801" i="27"/>
  <c r="O1801" i="27" s="1"/>
  <c r="M1801" i="27"/>
  <c r="E1800" i="27"/>
  <c r="G1800" i="27"/>
  <c r="E1797" i="27"/>
  <c r="I1797" i="27" s="1"/>
  <c r="G1797" i="27"/>
  <c r="K1796" i="27"/>
  <c r="O1796" i="27" s="1"/>
  <c r="M1796" i="27"/>
  <c r="K1794" i="27"/>
  <c r="M1794" i="27"/>
  <c r="E1793" i="27"/>
  <c r="G1793" i="27"/>
  <c r="K1792" i="27"/>
  <c r="M1792" i="27"/>
  <c r="K1790" i="27"/>
  <c r="M1790" i="27"/>
  <c r="K1785" i="27"/>
  <c r="O1785" i="27" s="1"/>
  <c r="M1785" i="27"/>
  <c r="E1784" i="27"/>
  <c r="G1784" i="27"/>
  <c r="K1783" i="27"/>
  <c r="O1783" i="27" s="1"/>
  <c r="M1783" i="27"/>
  <c r="E1782" i="27"/>
  <c r="G1782" i="27"/>
  <c r="K1781" i="27"/>
  <c r="M1781" i="27"/>
  <c r="K1769" i="27"/>
  <c r="O1769" i="27" s="1"/>
  <c r="M1769" i="27"/>
  <c r="E1761" i="27"/>
  <c r="G1761" i="27"/>
  <c r="L1254" i="27"/>
  <c r="N1254" i="27"/>
  <c r="F1251" i="27"/>
  <c r="H1251" i="27"/>
  <c r="F533" i="27"/>
  <c r="H533" i="27"/>
  <c r="F529" i="27"/>
  <c r="H529" i="27"/>
  <c r="F525" i="27"/>
  <c r="H525" i="27"/>
  <c r="F521" i="27"/>
  <c r="H521" i="27"/>
  <c r="F517" i="27"/>
  <c r="H517" i="27"/>
  <c r="F513" i="27"/>
  <c r="H513" i="27"/>
  <c r="F509" i="27"/>
  <c r="H509" i="27"/>
  <c r="F505" i="27"/>
  <c r="H505" i="27"/>
  <c r="F501" i="27"/>
  <c r="H501" i="27"/>
  <c r="F497" i="27"/>
  <c r="H497" i="27"/>
  <c r="F493" i="27"/>
  <c r="H493" i="27"/>
  <c r="F489" i="27"/>
  <c r="H489" i="27"/>
  <c r="F485" i="27"/>
  <c r="H485" i="27"/>
  <c r="F481" i="27"/>
  <c r="H481" i="27"/>
  <c r="F477" i="27"/>
  <c r="H477" i="27"/>
  <c r="F473" i="27"/>
  <c r="H473" i="27"/>
  <c r="F465" i="27"/>
  <c r="H465" i="27"/>
  <c r="F457" i="27"/>
  <c r="H457" i="27"/>
  <c r="F449" i="27"/>
  <c r="H449" i="27"/>
  <c r="F441" i="27"/>
  <c r="H441" i="27"/>
  <c r="F433" i="27"/>
  <c r="H433" i="27"/>
  <c r="F425" i="27"/>
  <c r="H425" i="27"/>
  <c r="F417" i="27"/>
  <c r="H417" i="27"/>
  <c r="F409" i="27"/>
  <c r="H409" i="27"/>
  <c r="F401" i="27"/>
  <c r="H401" i="27"/>
  <c r="F393" i="27"/>
  <c r="H393" i="27"/>
  <c r="F385" i="27"/>
  <c r="H385" i="27"/>
  <c r="F377" i="27"/>
  <c r="H377" i="27"/>
  <c r="F369" i="27"/>
  <c r="H369" i="27"/>
  <c r="F2201" i="27"/>
  <c r="N2180" i="27"/>
  <c r="N2153" i="27"/>
  <c r="H2148" i="27"/>
  <c r="H2141" i="27"/>
  <c r="H2137" i="27"/>
  <c r="F2091" i="27"/>
  <c r="F2089" i="27"/>
  <c r="L2088" i="27"/>
  <c r="L2074" i="27"/>
  <c r="N2073" i="27"/>
  <c r="H2066" i="27"/>
  <c r="H2062" i="27"/>
  <c r="H2034" i="27"/>
  <c r="H2026" i="27"/>
  <c r="L2024" i="27"/>
  <c r="N2015" i="27"/>
  <c r="N2004" i="27"/>
  <c r="H1991" i="27"/>
  <c r="H1987" i="27"/>
  <c r="N1984" i="27"/>
  <c r="L1966" i="27"/>
  <c r="F1965" i="27"/>
  <c r="N1963" i="27"/>
  <c r="N1933" i="27"/>
  <c r="N1920" i="27"/>
  <c r="N1916" i="27"/>
  <c r="N1912" i="27"/>
  <c r="N1908" i="27"/>
  <c r="N1840" i="27"/>
  <c r="N1838" i="27"/>
  <c r="N1837" i="27"/>
  <c r="N1836" i="27"/>
  <c r="N1835" i="27"/>
  <c r="N1834" i="27"/>
  <c r="N1833" i="27"/>
  <c r="H1832" i="27"/>
  <c r="N1827" i="27"/>
  <c r="N1825" i="27"/>
  <c r="N1823" i="27"/>
  <c r="F1821" i="27"/>
  <c r="L1820" i="27"/>
  <c r="F1819" i="27"/>
  <c r="L1818" i="27"/>
  <c r="F1817" i="27"/>
  <c r="L1816" i="27"/>
  <c r="L1812" i="27"/>
  <c r="L1810" i="27"/>
  <c r="L1804" i="27"/>
  <c r="F1803" i="27"/>
  <c r="F1801" i="27"/>
  <c r="L1800" i="27"/>
  <c r="L1797" i="27"/>
  <c r="F1796" i="27"/>
  <c r="F1794" i="27"/>
  <c r="L1793" i="27"/>
  <c r="F1792" i="27"/>
  <c r="F1790" i="27"/>
  <c r="F1785" i="27"/>
  <c r="L1784" i="27"/>
  <c r="F1783" i="27"/>
  <c r="L1782" i="27"/>
  <c r="F1781" i="27"/>
  <c r="F1769" i="27"/>
  <c r="F1762" i="27"/>
  <c r="L1761" i="27"/>
  <c r="H1282" i="27"/>
  <c r="N1277" i="27"/>
  <c r="H1274" i="27"/>
  <c r="N1269" i="27"/>
  <c r="H1266" i="27"/>
  <c r="N1261" i="27"/>
  <c r="H1258" i="27"/>
  <c r="H1253" i="27"/>
  <c r="N1244" i="27"/>
  <c r="N552" i="27"/>
  <c r="H551" i="27"/>
  <c r="N548" i="27"/>
  <c r="H547" i="27"/>
  <c r="N544" i="27"/>
  <c r="H543" i="27"/>
  <c r="N540" i="27"/>
  <c r="H539" i="27"/>
  <c r="N536" i="27"/>
  <c r="F357" i="27"/>
  <c r="H357" i="27"/>
  <c r="F349" i="27"/>
  <c r="H349" i="27"/>
  <c r="F341" i="27"/>
  <c r="H341" i="27"/>
  <c r="F333" i="27"/>
  <c r="H333" i="27"/>
  <c r="F325" i="27"/>
  <c r="H325" i="27"/>
  <c r="F317" i="27"/>
  <c r="H317" i="27"/>
  <c r="F309" i="27"/>
  <c r="H309" i="27"/>
  <c r="F301" i="27"/>
  <c r="H301" i="27"/>
  <c r="F294" i="27"/>
  <c r="H294" i="27"/>
  <c r="F286" i="27"/>
  <c r="H286" i="27"/>
  <c r="F278" i="27"/>
  <c r="H278" i="27"/>
  <c r="F270" i="27"/>
  <c r="H270" i="27"/>
  <c r="F262" i="27"/>
  <c r="H262" i="27"/>
  <c r="F254" i="27"/>
  <c r="H254" i="27"/>
  <c r="F246" i="27"/>
  <c r="H246" i="27"/>
  <c r="F238" i="27"/>
  <c r="H238" i="27"/>
  <c r="F230" i="27"/>
  <c r="H230" i="27"/>
  <c r="F222" i="27"/>
  <c r="H222" i="27"/>
  <c r="F214" i="27"/>
  <c r="H214" i="27"/>
  <c r="F206" i="27"/>
  <c r="H206" i="27"/>
  <c r="F198" i="27"/>
  <c r="H198" i="27"/>
  <c r="F190" i="27"/>
  <c r="H190" i="27"/>
  <c r="F182" i="27"/>
  <c r="H182" i="27"/>
  <c r="F174" i="27"/>
  <c r="H174" i="27"/>
  <c r="L164" i="27"/>
  <c r="N164" i="27"/>
  <c r="L156" i="27"/>
  <c r="N156" i="27"/>
  <c r="L148" i="27"/>
  <c r="N148" i="27"/>
  <c r="L140" i="27"/>
  <c r="N140" i="27"/>
  <c r="L132" i="27"/>
  <c r="N132" i="27"/>
  <c r="L124" i="27"/>
  <c r="N124" i="27"/>
  <c r="L116" i="27"/>
  <c r="N116" i="27"/>
  <c r="L108" i="27"/>
  <c r="N108" i="27"/>
  <c r="L100" i="27"/>
  <c r="N100" i="27"/>
  <c r="L92" i="27"/>
  <c r="N92" i="27"/>
  <c r="K85" i="27"/>
  <c r="O85" i="27" s="1"/>
  <c r="L85" i="27"/>
  <c r="N85" i="27"/>
  <c r="K81" i="27"/>
  <c r="L81" i="27"/>
  <c r="N81" i="27"/>
  <c r="K77" i="27"/>
  <c r="L77" i="27"/>
  <c r="N77" i="27"/>
  <c r="K73" i="27"/>
  <c r="L73" i="27"/>
  <c r="N73" i="27"/>
  <c r="K69" i="27"/>
  <c r="L69" i="27"/>
  <c r="N69" i="27"/>
  <c r="F61" i="27"/>
  <c r="H61" i="27"/>
  <c r="K57" i="27"/>
  <c r="N57" i="27"/>
  <c r="K50" i="27"/>
  <c r="N50" i="27"/>
  <c r="E49" i="27"/>
  <c r="H49" i="27"/>
  <c r="K41" i="27"/>
  <c r="O41" i="27" s="1"/>
  <c r="N41" i="27"/>
  <c r="L24" i="27"/>
  <c r="N24" i="27"/>
  <c r="F23" i="27"/>
  <c r="H23" i="27"/>
  <c r="E86" i="27"/>
  <c r="F86" i="27"/>
  <c r="E84" i="27"/>
  <c r="F84" i="27"/>
  <c r="E82" i="27"/>
  <c r="F82" i="27"/>
  <c r="E80" i="27"/>
  <c r="F80" i="27"/>
  <c r="E78" i="27"/>
  <c r="F78" i="27"/>
  <c r="E76" i="27"/>
  <c r="F76" i="27"/>
  <c r="E74" i="27"/>
  <c r="F74" i="27"/>
  <c r="E72" i="27"/>
  <c r="F72" i="27"/>
  <c r="E70" i="27"/>
  <c r="F70" i="27"/>
  <c r="L68" i="27"/>
  <c r="N68" i="27"/>
  <c r="L58" i="27"/>
  <c r="N58" i="27"/>
  <c r="E57" i="27"/>
  <c r="H57" i="27"/>
  <c r="K49" i="27"/>
  <c r="N49" i="27"/>
  <c r="K42" i="27"/>
  <c r="O42" i="27" s="1"/>
  <c r="N42" i="27"/>
  <c r="E41" i="27"/>
  <c r="H41" i="27"/>
  <c r="E21" i="27"/>
  <c r="F21" i="27"/>
  <c r="E20" i="27"/>
  <c r="H20" i="27"/>
  <c r="K16" i="27"/>
  <c r="N16" i="27"/>
  <c r="F5" i="27"/>
  <c r="H5" i="27"/>
  <c r="K3" i="27"/>
  <c r="W3" i="27"/>
  <c r="C12" i="43" s="1"/>
  <c r="F12" i="43" s="1"/>
  <c r="I12" i="43" s="1"/>
  <c r="I81" i="27"/>
  <c r="E552" i="27"/>
  <c r="G552" i="27"/>
  <c r="K551" i="27"/>
  <c r="M551" i="27"/>
  <c r="E550" i="27"/>
  <c r="G550" i="27"/>
  <c r="K549" i="27"/>
  <c r="M549" i="27"/>
  <c r="E548" i="27"/>
  <c r="G548" i="27"/>
  <c r="K547" i="27"/>
  <c r="M547" i="27"/>
  <c r="E546" i="27"/>
  <c r="G546" i="27"/>
  <c r="K545" i="27"/>
  <c r="M545" i="27"/>
  <c r="E544" i="27"/>
  <c r="G544" i="27"/>
  <c r="K543" i="27"/>
  <c r="O543" i="27" s="1"/>
  <c r="S543" i="27" s="1"/>
  <c r="M543" i="27"/>
  <c r="E542" i="27"/>
  <c r="G542" i="27"/>
  <c r="K541" i="27"/>
  <c r="O541" i="27" s="1"/>
  <c r="S541" i="27" s="1"/>
  <c r="M541" i="27"/>
  <c r="E540" i="27"/>
  <c r="G540" i="27"/>
  <c r="K539" i="27"/>
  <c r="M539" i="27"/>
  <c r="E538" i="27"/>
  <c r="G538" i="27"/>
  <c r="K537" i="27"/>
  <c r="M537" i="27"/>
  <c r="E536" i="27"/>
  <c r="G536" i="27"/>
  <c r="K535" i="27"/>
  <c r="O535" i="27" s="1"/>
  <c r="S535" i="27" s="1"/>
  <c r="M535" i="27"/>
  <c r="E534" i="27"/>
  <c r="G534" i="27"/>
  <c r="K533" i="27"/>
  <c r="M533" i="27"/>
  <c r="E532" i="27"/>
  <c r="G532" i="27"/>
  <c r="K531" i="27"/>
  <c r="M531" i="27"/>
  <c r="E530" i="27"/>
  <c r="G530" i="27"/>
  <c r="K529" i="27"/>
  <c r="M529" i="27"/>
  <c r="E528" i="27"/>
  <c r="G528" i="27"/>
  <c r="K527" i="27"/>
  <c r="M527" i="27"/>
  <c r="E526" i="27"/>
  <c r="G526" i="27"/>
  <c r="K525" i="27"/>
  <c r="O525" i="27" s="1"/>
  <c r="S525" i="27" s="1"/>
  <c r="M525" i="27"/>
  <c r="E524" i="27"/>
  <c r="G524" i="27"/>
  <c r="K523" i="27"/>
  <c r="M523" i="27"/>
  <c r="E522" i="27"/>
  <c r="G522" i="27"/>
  <c r="K521" i="27"/>
  <c r="O521" i="27" s="1"/>
  <c r="S521" i="27" s="1"/>
  <c r="M521" i="27"/>
  <c r="E520" i="27"/>
  <c r="G520" i="27"/>
  <c r="K519" i="27"/>
  <c r="M519" i="27"/>
  <c r="E518" i="27"/>
  <c r="G518" i="27"/>
  <c r="K517" i="27"/>
  <c r="O517" i="27" s="1"/>
  <c r="S517" i="27" s="1"/>
  <c r="M517" i="27"/>
  <c r="E516" i="27"/>
  <c r="G516" i="27"/>
  <c r="K515" i="27"/>
  <c r="O515" i="27" s="1"/>
  <c r="S515" i="27" s="1"/>
  <c r="M515" i="27"/>
  <c r="E514" i="27"/>
  <c r="G514" i="27"/>
  <c r="K513" i="27"/>
  <c r="M513" i="27"/>
  <c r="E512" i="27"/>
  <c r="G512" i="27"/>
  <c r="K511" i="27"/>
  <c r="M511" i="27"/>
  <c r="E510" i="27"/>
  <c r="G510" i="27"/>
  <c r="K509" i="27"/>
  <c r="M509" i="27"/>
  <c r="E508" i="27"/>
  <c r="G508" i="27"/>
  <c r="K507" i="27"/>
  <c r="M507" i="27"/>
  <c r="E506" i="27"/>
  <c r="G506" i="27"/>
  <c r="K505" i="27"/>
  <c r="M505" i="27"/>
  <c r="E504" i="27"/>
  <c r="G504" i="27"/>
  <c r="K503" i="27"/>
  <c r="M503" i="27"/>
  <c r="E502" i="27"/>
  <c r="G502" i="27"/>
  <c r="K501" i="27"/>
  <c r="M501" i="27"/>
  <c r="E500" i="27"/>
  <c r="G500" i="27"/>
  <c r="K499" i="27"/>
  <c r="O499" i="27" s="1"/>
  <c r="S499" i="27" s="1"/>
  <c r="M499" i="27"/>
  <c r="E498" i="27"/>
  <c r="G498" i="27"/>
  <c r="K497" i="27"/>
  <c r="M497" i="27"/>
  <c r="E496" i="27"/>
  <c r="G496" i="27"/>
  <c r="K495" i="27"/>
  <c r="M495" i="27"/>
  <c r="E494" i="27"/>
  <c r="G494" i="27"/>
  <c r="K493" i="27"/>
  <c r="M493" i="27"/>
  <c r="E492" i="27"/>
  <c r="G492" i="27"/>
  <c r="K491" i="27"/>
  <c r="M491" i="27"/>
  <c r="E490" i="27"/>
  <c r="G490" i="27"/>
  <c r="K489" i="27"/>
  <c r="M489" i="27"/>
  <c r="E488" i="27"/>
  <c r="G488" i="27"/>
  <c r="K487" i="27"/>
  <c r="M487" i="27"/>
  <c r="E486" i="27"/>
  <c r="G486" i="27"/>
  <c r="K485" i="27"/>
  <c r="M485" i="27"/>
  <c r="E484" i="27"/>
  <c r="G484" i="27"/>
  <c r="K483" i="27"/>
  <c r="M483" i="27"/>
  <c r="E482" i="27"/>
  <c r="G482" i="27"/>
  <c r="K481" i="27"/>
  <c r="M481" i="27"/>
  <c r="E480" i="27"/>
  <c r="G480" i="27"/>
  <c r="K479" i="27"/>
  <c r="O479" i="27" s="1"/>
  <c r="S479" i="27" s="1"/>
  <c r="M479" i="27"/>
  <c r="E478" i="27"/>
  <c r="I478" i="27" s="1"/>
  <c r="G478" i="27"/>
  <c r="K477" i="27"/>
  <c r="O477" i="27" s="1"/>
  <c r="S477" i="27" s="1"/>
  <c r="M477" i="27"/>
  <c r="E476" i="27"/>
  <c r="G476" i="27"/>
  <c r="K475" i="27"/>
  <c r="O475" i="27" s="1"/>
  <c r="S475" i="27" s="1"/>
  <c r="M475" i="27"/>
  <c r="E474" i="27"/>
  <c r="G474" i="27"/>
  <c r="K473" i="27"/>
  <c r="M473" i="27"/>
  <c r="K471" i="27"/>
  <c r="M471" i="27"/>
  <c r="L471" i="27"/>
  <c r="K469" i="27"/>
  <c r="M469" i="27"/>
  <c r="L469" i="27"/>
  <c r="K467" i="27"/>
  <c r="M467" i="27"/>
  <c r="L467" i="27"/>
  <c r="K465" i="27"/>
  <c r="O465" i="27" s="1"/>
  <c r="M465" i="27"/>
  <c r="L465" i="27"/>
  <c r="K463" i="27"/>
  <c r="M463" i="27"/>
  <c r="L463" i="27"/>
  <c r="K461" i="27"/>
  <c r="M461" i="27"/>
  <c r="L461" i="27"/>
  <c r="K459" i="27"/>
  <c r="M459" i="27"/>
  <c r="L459" i="27"/>
  <c r="K457" i="27"/>
  <c r="M457" i="27"/>
  <c r="L457" i="27"/>
  <c r="K455" i="27"/>
  <c r="O455" i="27" s="1"/>
  <c r="M455" i="27"/>
  <c r="L455" i="27"/>
  <c r="K453" i="27"/>
  <c r="O453" i="27" s="1"/>
  <c r="M453" i="27"/>
  <c r="L453" i="27"/>
  <c r="K451" i="27"/>
  <c r="O451" i="27" s="1"/>
  <c r="M451" i="27"/>
  <c r="L451" i="27"/>
  <c r="K449" i="27"/>
  <c r="O449" i="27" s="1"/>
  <c r="M449" i="27"/>
  <c r="L449" i="27"/>
  <c r="K447" i="27"/>
  <c r="M447" i="27"/>
  <c r="L447" i="27"/>
  <c r="K445" i="27"/>
  <c r="M445" i="27"/>
  <c r="L445" i="27"/>
  <c r="K443" i="27"/>
  <c r="M443" i="27"/>
  <c r="L443" i="27"/>
  <c r="K441" i="27"/>
  <c r="M441" i="27"/>
  <c r="L441" i="27"/>
  <c r="K439" i="27"/>
  <c r="M439" i="27"/>
  <c r="L439" i="27"/>
  <c r="K437" i="27"/>
  <c r="M437" i="27"/>
  <c r="L437" i="27"/>
  <c r="K435" i="27"/>
  <c r="M435" i="27"/>
  <c r="L435" i="27"/>
  <c r="K433" i="27"/>
  <c r="O433" i="27" s="1"/>
  <c r="M433" i="27"/>
  <c r="L433" i="27"/>
  <c r="K431" i="27"/>
  <c r="O431" i="27" s="1"/>
  <c r="M431" i="27"/>
  <c r="L431" i="27"/>
  <c r="K429" i="27"/>
  <c r="M429" i="27"/>
  <c r="L429" i="27"/>
  <c r="K427" i="27"/>
  <c r="M427" i="27"/>
  <c r="L427" i="27"/>
  <c r="K425" i="27"/>
  <c r="M425" i="27"/>
  <c r="L425" i="27"/>
  <c r="K423" i="27"/>
  <c r="M423" i="27"/>
  <c r="L423" i="27"/>
  <c r="K421" i="27"/>
  <c r="O421" i="27" s="1"/>
  <c r="M421" i="27"/>
  <c r="L421" i="27"/>
  <c r="K419" i="27"/>
  <c r="M419" i="27"/>
  <c r="L419" i="27"/>
  <c r="K417" i="27"/>
  <c r="M417" i="27"/>
  <c r="L417" i="27"/>
  <c r="K415" i="27"/>
  <c r="O415" i="27" s="1"/>
  <c r="M415" i="27"/>
  <c r="L415" i="27"/>
  <c r="K413" i="27"/>
  <c r="M413" i="27"/>
  <c r="L413" i="27"/>
  <c r="K411" i="27"/>
  <c r="M411" i="27"/>
  <c r="L411" i="27"/>
  <c r="K409" i="27"/>
  <c r="M409" i="27"/>
  <c r="L409" i="27"/>
  <c r="K407" i="27"/>
  <c r="O407" i="27" s="1"/>
  <c r="M407" i="27"/>
  <c r="L407" i="27"/>
  <c r="K405" i="27"/>
  <c r="M405" i="27"/>
  <c r="L405" i="27"/>
  <c r="K403" i="27"/>
  <c r="M403" i="27"/>
  <c r="L403" i="27"/>
  <c r="K401" i="27"/>
  <c r="O401" i="27" s="1"/>
  <c r="M401" i="27"/>
  <c r="L401" i="27"/>
  <c r="K399" i="27"/>
  <c r="M399" i="27"/>
  <c r="L399" i="27"/>
  <c r="K397" i="27"/>
  <c r="M397" i="27"/>
  <c r="L397" i="27"/>
  <c r="K395" i="27"/>
  <c r="M395" i="27"/>
  <c r="L395" i="27"/>
  <c r="K393" i="27"/>
  <c r="O393" i="27" s="1"/>
  <c r="M393" i="27"/>
  <c r="L393" i="27"/>
  <c r="K391" i="27"/>
  <c r="M391" i="27"/>
  <c r="L391" i="27"/>
  <c r="K389" i="27"/>
  <c r="M389" i="27"/>
  <c r="L389" i="27"/>
  <c r="K387" i="27"/>
  <c r="O387" i="27" s="1"/>
  <c r="M387" i="27"/>
  <c r="L387" i="27"/>
  <c r="K385" i="27"/>
  <c r="O385" i="27" s="1"/>
  <c r="M385" i="27"/>
  <c r="L385" i="27"/>
  <c r="K383" i="27"/>
  <c r="O383" i="27" s="1"/>
  <c r="M383" i="27"/>
  <c r="L383" i="27"/>
  <c r="K381" i="27"/>
  <c r="M381" i="27"/>
  <c r="L381" i="27"/>
  <c r="K379" i="27"/>
  <c r="O379" i="27" s="1"/>
  <c r="M379" i="27"/>
  <c r="L379" i="27"/>
  <c r="K377" i="27"/>
  <c r="M377" i="27"/>
  <c r="L377" i="27"/>
  <c r="K375" i="27"/>
  <c r="M375" i="27"/>
  <c r="L375" i="27"/>
  <c r="K373" i="27"/>
  <c r="M373" i="27"/>
  <c r="L373" i="27"/>
  <c r="K371" i="27"/>
  <c r="M371" i="27"/>
  <c r="L371" i="27"/>
  <c r="K369" i="27"/>
  <c r="M369" i="27"/>
  <c r="L369" i="27"/>
  <c r="K367" i="27"/>
  <c r="M367" i="27"/>
  <c r="L367" i="27"/>
  <c r="K365" i="27"/>
  <c r="M365" i="27"/>
  <c r="L365" i="27"/>
  <c r="K363" i="27"/>
  <c r="O363" i="27" s="1"/>
  <c r="M363" i="27"/>
  <c r="L363" i="27"/>
  <c r="K361" i="27"/>
  <c r="O361" i="27" s="1"/>
  <c r="M361" i="27"/>
  <c r="L361" i="27"/>
  <c r="K359" i="27"/>
  <c r="M359" i="27"/>
  <c r="L359" i="27"/>
  <c r="K357" i="27"/>
  <c r="M357" i="27"/>
  <c r="L357" i="27"/>
  <c r="K355" i="27"/>
  <c r="O355" i="27" s="1"/>
  <c r="M355" i="27"/>
  <c r="L355" i="27"/>
  <c r="K353" i="27"/>
  <c r="M353" i="27"/>
  <c r="L353" i="27"/>
  <c r="K351" i="27"/>
  <c r="M351" i="27"/>
  <c r="L351" i="27"/>
  <c r="K349" i="27"/>
  <c r="M349" i="27"/>
  <c r="L349" i="27"/>
  <c r="K347" i="27"/>
  <c r="M347" i="27"/>
  <c r="L347" i="27"/>
  <c r="K345" i="27"/>
  <c r="M345" i="27"/>
  <c r="L345" i="27"/>
  <c r="K343" i="27"/>
  <c r="M343" i="27"/>
  <c r="L343" i="27"/>
  <c r="K341" i="27"/>
  <c r="M341" i="27"/>
  <c r="L341" i="27"/>
  <c r="K339" i="27"/>
  <c r="M339" i="27"/>
  <c r="L339" i="27"/>
  <c r="K337" i="27"/>
  <c r="M337" i="27"/>
  <c r="L337" i="27"/>
  <c r="K335" i="27"/>
  <c r="O335" i="27" s="1"/>
  <c r="M335" i="27"/>
  <c r="L335" i="27"/>
  <c r="K333" i="27"/>
  <c r="M333" i="27"/>
  <c r="L333" i="27"/>
  <c r="K331" i="27"/>
  <c r="M331" i="27"/>
  <c r="L331" i="27"/>
  <c r="K329" i="27"/>
  <c r="M329" i="27"/>
  <c r="L329" i="27"/>
  <c r="K327" i="27"/>
  <c r="O327" i="27" s="1"/>
  <c r="M327" i="27"/>
  <c r="L327" i="27"/>
  <c r="K325" i="27"/>
  <c r="M325" i="27"/>
  <c r="L325" i="27"/>
  <c r="K323" i="27"/>
  <c r="O323" i="27" s="1"/>
  <c r="M323" i="27"/>
  <c r="L323" i="27"/>
  <c r="K321" i="27"/>
  <c r="M321" i="27"/>
  <c r="L321" i="27"/>
  <c r="K319" i="27"/>
  <c r="M319" i="27"/>
  <c r="L319" i="27"/>
  <c r="K317" i="27"/>
  <c r="O317" i="27" s="1"/>
  <c r="M317" i="27"/>
  <c r="L317" i="27"/>
  <c r="K315" i="27"/>
  <c r="M315" i="27"/>
  <c r="L315" i="27"/>
  <c r="K313" i="27"/>
  <c r="M313" i="27"/>
  <c r="L313" i="27"/>
  <c r="K311" i="27"/>
  <c r="O311" i="27" s="1"/>
  <c r="M311" i="27"/>
  <c r="L311" i="27"/>
  <c r="K309" i="27"/>
  <c r="M309" i="27"/>
  <c r="L309" i="27"/>
  <c r="K307" i="27"/>
  <c r="M307" i="27"/>
  <c r="L307" i="27"/>
  <c r="K305" i="27"/>
  <c r="M305" i="27"/>
  <c r="L305" i="27"/>
  <c r="K303" i="27"/>
  <c r="M303" i="27"/>
  <c r="L303" i="27"/>
  <c r="K301" i="27"/>
  <c r="M301" i="27"/>
  <c r="L301" i="27"/>
  <c r="K299" i="27"/>
  <c r="O299" i="27" s="1"/>
  <c r="M299" i="27"/>
  <c r="L299" i="27"/>
  <c r="K296" i="27"/>
  <c r="M296" i="27"/>
  <c r="L296" i="27"/>
  <c r="N296" i="27"/>
  <c r="K292" i="27"/>
  <c r="M292" i="27"/>
  <c r="L292" i="27"/>
  <c r="N292" i="27"/>
  <c r="K288" i="27"/>
  <c r="M288" i="27"/>
  <c r="L288" i="27"/>
  <c r="N288" i="27"/>
  <c r="K284" i="27"/>
  <c r="M284" i="27"/>
  <c r="L284" i="27"/>
  <c r="N284" i="27"/>
  <c r="K280" i="27"/>
  <c r="M280" i="27"/>
  <c r="L280" i="27"/>
  <c r="N280" i="27"/>
  <c r="K276" i="27"/>
  <c r="M276" i="27"/>
  <c r="L276" i="27"/>
  <c r="N276" i="27"/>
  <c r="K272" i="27"/>
  <c r="M272" i="27"/>
  <c r="L272" i="27"/>
  <c r="N272" i="27"/>
  <c r="K268" i="27"/>
  <c r="M268" i="27"/>
  <c r="L268" i="27"/>
  <c r="N268" i="27"/>
  <c r="K264" i="27"/>
  <c r="O264" i="27" s="1"/>
  <c r="M264" i="27"/>
  <c r="L264" i="27"/>
  <c r="N264" i="27"/>
  <c r="K260" i="27"/>
  <c r="M260" i="27"/>
  <c r="L260" i="27"/>
  <c r="N260" i="27"/>
  <c r="K256" i="27"/>
  <c r="M256" i="27"/>
  <c r="L256" i="27"/>
  <c r="N256" i="27"/>
  <c r="K252" i="27"/>
  <c r="M252" i="27"/>
  <c r="L252" i="27"/>
  <c r="N252" i="27"/>
  <c r="K248" i="27"/>
  <c r="M248" i="27"/>
  <c r="L248" i="27"/>
  <c r="N248" i="27"/>
  <c r="H2618" i="27"/>
  <c r="H2616" i="27"/>
  <c r="H2528" i="27"/>
  <c r="H2515" i="27"/>
  <c r="N2395" i="27"/>
  <c r="N2391" i="27"/>
  <c r="H2358" i="27"/>
  <c r="H2347" i="27"/>
  <c r="N2338" i="27"/>
  <c r="S2338" i="27" s="1"/>
  <c r="F2337" i="27"/>
  <c r="N2330" i="27"/>
  <c r="N2326" i="27"/>
  <c r="N2308" i="27"/>
  <c r="N2291" i="27"/>
  <c r="S2291" i="27" s="1"/>
  <c r="F2272" i="27"/>
  <c r="F2269" i="27"/>
  <c r="I2269" i="27" s="1"/>
  <c r="H2253" i="27"/>
  <c r="F2198" i="27"/>
  <c r="I2198" i="27" s="1"/>
  <c r="N2196" i="27"/>
  <c r="F2182" i="27"/>
  <c r="N2179" i="27"/>
  <c r="N2060" i="27"/>
  <c r="N2029" i="27"/>
  <c r="H2011" i="27"/>
  <c r="N2000" i="27"/>
  <c r="N1974" i="27"/>
  <c r="N1972" i="27"/>
  <c r="H1943" i="27"/>
  <c r="N1932" i="27"/>
  <c r="H1904" i="27"/>
  <c r="N1887" i="27"/>
  <c r="H1884" i="27"/>
  <c r="H1873" i="27"/>
  <c r="N1866" i="27"/>
  <c r="N1848" i="27"/>
  <c r="F1838" i="27"/>
  <c r="F1837" i="27"/>
  <c r="F1834" i="27"/>
  <c r="F1833" i="27"/>
  <c r="E553" i="27"/>
  <c r="I553" i="27" s="1"/>
  <c r="G553" i="27"/>
  <c r="K552" i="27"/>
  <c r="O552" i="27" s="1"/>
  <c r="M552" i="27"/>
  <c r="E551" i="27"/>
  <c r="G551" i="27"/>
  <c r="K550" i="27"/>
  <c r="M550" i="27"/>
  <c r="E549" i="27"/>
  <c r="G549" i="27"/>
  <c r="K548" i="27"/>
  <c r="O548" i="27" s="1"/>
  <c r="M548" i="27"/>
  <c r="E547" i="27"/>
  <c r="G547" i="27"/>
  <c r="K546" i="27"/>
  <c r="M546" i="27"/>
  <c r="E545" i="27"/>
  <c r="G545" i="27"/>
  <c r="K544" i="27"/>
  <c r="O544" i="27" s="1"/>
  <c r="M544" i="27"/>
  <c r="E543" i="27"/>
  <c r="I543" i="27" s="1"/>
  <c r="G543" i="27"/>
  <c r="K542" i="27"/>
  <c r="M542" i="27"/>
  <c r="E541" i="27"/>
  <c r="I541" i="27" s="1"/>
  <c r="G541" i="27"/>
  <c r="K540" i="27"/>
  <c r="M540" i="27"/>
  <c r="E539" i="27"/>
  <c r="G539" i="27"/>
  <c r="K538" i="27"/>
  <c r="O538" i="27" s="1"/>
  <c r="M538" i="27"/>
  <c r="E537" i="27"/>
  <c r="G537" i="27"/>
  <c r="K536" i="27"/>
  <c r="O536" i="27" s="1"/>
  <c r="M536" i="27"/>
  <c r="E535" i="27"/>
  <c r="G535" i="27"/>
  <c r="K534" i="27"/>
  <c r="M534" i="27"/>
  <c r="E533" i="27"/>
  <c r="G533" i="27"/>
  <c r="K532" i="27"/>
  <c r="M532" i="27"/>
  <c r="E531" i="27"/>
  <c r="G531" i="27"/>
  <c r="K530" i="27"/>
  <c r="M530" i="27"/>
  <c r="E529" i="27"/>
  <c r="G529" i="27"/>
  <c r="K528" i="27"/>
  <c r="O528" i="27" s="1"/>
  <c r="M528" i="27"/>
  <c r="E527" i="27"/>
  <c r="G527" i="27"/>
  <c r="K526" i="27"/>
  <c r="M526" i="27"/>
  <c r="E525" i="27"/>
  <c r="G525" i="27"/>
  <c r="K524" i="27"/>
  <c r="O524" i="27" s="1"/>
  <c r="M524" i="27"/>
  <c r="E523" i="27"/>
  <c r="G523" i="27"/>
  <c r="K522" i="27"/>
  <c r="M522" i="27"/>
  <c r="E521" i="27"/>
  <c r="G521" i="27"/>
  <c r="K520" i="27"/>
  <c r="M520" i="27"/>
  <c r="E519" i="27"/>
  <c r="G519" i="27"/>
  <c r="K518" i="27"/>
  <c r="O518" i="27" s="1"/>
  <c r="M518" i="27"/>
  <c r="E517" i="27"/>
  <c r="G517" i="27"/>
  <c r="K516" i="27"/>
  <c r="O516" i="27" s="1"/>
  <c r="M516" i="27"/>
  <c r="E515" i="27"/>
  <c r="I515" i="27" s="1"/>
  <c r="G515" i="27"/>
  <c r="K514" i="27"/>
  <c r="M514" i="27"/>
  <c r="E513" i="27"/>
  <c r="G513" i="27"/>
  <c r="K512" i="27"/>
  <c r="O512" i="27" s="1"/>
  <c r="M512" i="27"/>
  <c r="E511" i="27"/>
  <c r="G511" i="27"/>
  <c r="K510" i="27"/>
  <c r="M510" i="27"/>
  <c r="E509" i="27"/>
  <c r="G509" i="27"/>
  <c r="K508" i="27"/>
  <c r="M508" i="27"/>
  <c r="E507" i="27"/>
  <c r="G507" i="27"/>
  <c r="K506" i="27"/>
  <c r="M506" i="27"/>
  <c r="E505" i="27"/>
  <c r="G505" i="27"/>
  <c r="K504" i="27"/>
  <c r="O504" i="27" s="1"/>
  <c r="M504" i="27"/>
  <c r="E503" i="27"/>
  <c r="G503" i="27"/>
  <c r="K502" i="27"/>
  <c r="M502" i="27"/>
  <c r="E501" i="27"/>
  <c r="G501" i="27"/>
  <c r="K500" i="27"/>
  <c r="M500" i="27"/>
  <c r="E499" i="27"/>
  <c r="I499" i="27" s="1"/>
  <c r="G499" i="27"/>
  <c r="K498" i="27"/>
  <c r="M498" i="27"/>
  <c r="E497" i="27"/>
  <c r="G497" i="27"/>
  <c r="K496" i="27"/>
  <c r="O496" i="27" s="1"/>
  <c r="M496" i="27"/>
  <c r="E495" i="27"/>
  <c r="G495" i="27"/>
  <c r="K494" i="27"/>
  <c r="O494" i="27" s="1"/>
  <c r="M494" i="27"/>
  <c r="E493" i="27"/>
  <c r="G493" i="27"/>
  <c r="K492" i="27"/>
  <c r="O492" i="27" s="1"/>
  <c r="M492" i="27"/>
  <c r="E491" i="27"/>
  <c r="G491" i="27"/>
  <c r="K490" i="27"/>
  <c r="O490" i="27" s="1"/>
  <c r="M490" i="27"/>
  <c r="E489" i="27"/>
  <c r="G489" i="27"/>
  <c r="K488" i="27"/>
  <c r="M488" i="27"/>
  <c r="E487" i="27"/>
  <c r="G487" i="27"/>
  <c r="K486" i="27"/>
  <c r="M486" i="27"/>
  <c r="E485" i="27"/>
  <c r="G485" i="27"/>
  <c r="K484" i="27"/>
  <c r="O484" i="27" s="1"/>
  <c r="M484" i="27"/>
  <c r="E483" i="27"/>
  <c r="G483" i="27"/>
  <c r="K482" i="27"/>
  <c r="M482" i="27"/>
  <c r="E481" i="27"/>
  <c r="G481" i="27"/>
  <c r="K480" i="27"/>
  <c r="O480" i="27" s="1"/>
  <c r="M480" i="27"/>
  <c r="E479" i="27"/>
  <c r="G479" i="27"/>
  <c r="K478" i="27"/>
  <c r="O478" i="27" s="1"/>
  <c r="M478" i="27"/>
  <c r="E477" i="27"/>
  <c r="G477" i="27"/>
  <c r="K476" i="27"/>
  <c r="M476" i="27"/>
  <c r="E475" i="27"/>
  <c r="G475" i="27"/>
  <c r="K474" i="27"/>
  <c r="M474" i="27"/>
  <c r="E473" i="27"/>
  <c r="G473" i="27"/>
  <c r="E472" i="27"/>
  <c r="G472" i="27"/>
  <c r="F472" i="27"/>
  <c r="E470" i="27"/>
  <c r="G470" i="27"/>
  <c r="F470" i="27"/>
  <c r="E468" i="27"/>
  <c r="G468" i="27"/>
  <c r="F468" i="27"/>
  <c r="E466" i="27"/>
  <c r="G466" i="27"/>
  <c r="F466" i="27"/>
  <c r="E464" i="27"/>
  <c r="G464" i="27"/>
  <c r="F464" i="27"/>
  <c r="E462" i="27"/>
  <c r="G462" i="27"/>
  <c r="F462" i="27"/>
  <c r="E460" i="27"/>
  <c r="G460" i="27"/>
  <c r="F460" i="27"/>
  <c r="E458" i="27"/>
  <c r="G458" i="27"/>
  <c r="F458" i="27"/>
  <c r="E456" i="27"/>
  <c r="G456" i="27"/>
  <c r="F456" i="27"/>
  <c r="E454" i="27"/>
  <c r="G454" i="27"/>
  <c r="F454" i="27"/>
  <c r="E452" i="27"/>
  <c r="G452" i="27"/>
  <c r="F452" i="27"/>
  <c r="E450" i="27"/>
  <c r="G450" i="27"/>
  <c r="F450" i="27"/>
  <c r="E448" i="27"/>
  <c r="G448" i="27"/>
  <c r="F448" i="27"/>
  <c r="E446" i="27"/>
  <c r="G446" i="27"/>
  <c r="F446" i="27"/>
  <c r="E444" i="27"/>
  <c r="G444" i="27"/>
  <c r="F444" i="27"/>
  <c r="E442" i="27"/>
  <c r="G442" i="27"/>
  <c r="F442" i="27"/>
  <c r="E440" i="27"/>
  <c r="G440" i="27"/>
  <c r="F440" i="27"/>
  <c r="E438" i="27"/>
  <c r="G438" i="27"/>
  <c r="F438" i="27"/>
  <c r="E436" i="27"/>
  <c r="G436" i="27"/>
  <c r="F436" i="27"/>
  <c r="E434" i="27"/>
  <c r="G434" i="27"/>
  <c r="F434" i="27"/>
  <c r="E432" i="27"/>
  <c r="G432" i="27"/>
  <c r="F432" i="27"/>
  <c r="E430" i="27"/>
  <c r="G430" i="27"/>
  <c r="F430" i="27"/>
  <c r="E428" i="27"/>
  <c r="G428" i="27"/>
  <c r="F428" i="27"/>
  <c r="E426" i="27"/>
  <c r="G426" i="27"/>
  <c r="F426" i="27"/>
  <c r="E424" i="27"/>
  <c r="G424" i="27"/>
  <c r="F424" i="27"/>
  <c r="E422" i="27"/>
  <c r="G422" i="27"/>
  <c r="F422" i="27"/>
  <c r="E420" i="27"/>
  <c r="G420" i="27"/>
  <c r="F420" i="27"/>
  <c r="E418" i="27"/>
  <c r="G418" i="27"/>
  <c r="F418" i="27"/>
  <c r="E416" i="27"/>
  <c r="G416" i="27"/>
  <c r="F416" i="27"/>
  <c r="E414" i="27"/>
  <c r="G414" i="27"/>
  <c r="F414" i="27"/>
  <c r="E412" i="27"/>
  <c r="G412" i="27"/>
  <c r="F412" i="27"/>
  <c r="E410" i="27"/>
  <c r="G410" i="27"/>
  <c r="F410" i="27"/>
  <c r="E408" i="27"/>
  <c r="G408" i="27"/>
  <c r="F408" i="27"/>
  <c r="E406" i="27"/>
  <c r="G406" i="27"/>
  <c r="F406" i="27"/>
  <c r="E404" i="27"/>
  <c r="G404" i="27"/>
  <c r="F404" i="27"/>
  <c r="E402" i="27"/>
  <c r="G402" i="27"/>
  <c r="F402" i="27"/>
  <c r="E400" i="27"/>
  <c r="G400" i="27"/>
  <c r="F400" i="27"/>
  <c r="E398" i="27"/>
  <c r="G398" i="27"/>
  <c r="F398" i="27"/>
  <c r="E396" i="27"/>
  <c r="G396" i="27"/>
  <c r="F396" i="27"/>
  <c r="E394" i="27"/>
  <c r="G394" i="27"/>
  <c r="F394" i="27"/>
  <c r="E392" i="27"/>
  <c r="G392" i="27"/>
  <c r="F392" i="27"/>
  <c r="E390" i="27"/>
  <c r="G390" i="27"/>
  <c r="F390" i="27"/>
  <c r="E388" i="27"/>
  <c r="G388" i="27"/>
  <c r="F388" i="27"/>
  <c r="E386" i="27"/>
  <c r="G386" i="27"/>
  <c r="F386" i="27"/>
  <c r="E384" i="27"/>
  <c r="G384" i="27"/>
  <c r="F384" i="27"/>
  <c r="E382" i="27"/>
  <c r="G382" i="27"/>
  <c r="F382" i="27"/>
  <c r="E380" i="27"/>
  <c r="G380" i="27"/>
  <c r="F380" i="27"/>
  <c r="E378" i="27"/>
  <c r="G378" i="27"/>
  <c r="F378" i="27"/>
  <c r="E376" i="27"/>
  <c r="G376" i="27"/>
  <c r="F376" i="27"/>
  <c r="E374" i="27"/>
  <c r="G374" i="27"/>
  <c r="F374" i="27"/>
  <c r="E372" i="27"/>
  <c r="G372" i="27"/>
  <c r="F372" i="27"/>
  <c r="E370" i="27"/>
  <c r="G370" i="27"/>
  <c r="F370" i="27"/>
  <c r="E368" i="27"/>
  <c r="G368" i="27"/>
  <c r="F368" i="27"/>
  <c r="E366" i="27"/>
  <c r="G366" i="27"/>
  <c r="F366" i="27"/>
  <c r="E364" i="27"/>
  <c r="G364" i="27"/>
  <c r="F364" i="27"/>
  <c r="E362" i="27"/>
  <c r="G362" i="27"/>
  <c r="F362" i="27"/>
  <c r="E360" i="27"/>
  <c r="G360" i="27"/>
  <c r="F360" i="27"/>
  <c r="E358" i="27"/>
  <c r="G358" i="27"/>
  <c r="F358" i="27"/>
  <c r="E356" i="27"/>
  <c r="G356" i="27"/>
  <c r="F356" i="27"/>
  <c r="E354" i="27"/>
  <c r="G354" i="27"/>
  <c r="F354" i="27"/>
  <c r="E352" i="27"/>
  <c r="G352" i="27"/>
  <c r="F352" i="27"/>
  <c r="E350" i="27"/>
  <c r="G350" i="27"/>
  <c r="F350" i="27"/>
  <c r="E348" i="27"/>
  <c r="G348" i="27"/>
  <c r="F348" i="27"/>
  <c r="E346" i="27"/>
  <c r="G346" i="27"/>
  <c r="F346" i="27"/>
  <c r="E344" i="27"/>
  <c r="G344" i="27"/>
  <c r="F344" i="27"/>
  <c r="E342" i="27"/>
  <c r="G342" i="27"/>
  <c r="F342" i="27"/>
  <c r="E340" i="27"/>
  <c r="G340" i="27"/>
  <c r="F340" i="27"/>
  <c r="E338" i="27"/>
  <c r="G338" i="27"/>
  <c r="F338" i="27"/>
  <c r="E336" i="27"/>
  <c r="G336" i="27"/>
  <c r="F336" i="27"/>
  <c r="E334" i="27"/>
  <c r="G334" i="27"/>
  <c r="F334" i="27"/>
  <c r="E332" i="27"/>
  <c r="G332" i="27"/>
  <c r="F332" i="27"/>
  <c r="E330" i="27"/>
  <c r="G330" i="27"/>
  <c r="F330" i="27"/>
  <c r="E328" i="27"/>
  <c r="G328" i="27"/>
  <c r="F328" i="27"/>
  <c r="E326" i="27"/>
  <c r="G326" i="27"/>
  <c r="F326" i="27"/>
  <c r="E324" i="27"/>
  <c r="G324" i="27"/>
  <c r="F324" i="27"/>
  <c r="E322" i="27"/>
  <c r="G322" i="27"/>
  <c r="F322" i="27"/>
  <c r="E320" i="27"/>
  <c r="G320" i="27"/>
  <c r="F320" i="27"/>
  <c r="E318" i="27"/>
  <c r="G318" i="27"/>
  <c r="F318" i="27"/>
  <c r="E316" i="27"/>
  <c r="G316" i="27"/>
  <c r="F316" i="27"/>
  <c r="E314" i="27"/>
  <c r="G314" i="27"/>
  <c r="F314" i="27"/>
  <c r="E312" i="27"/>
  <c r="G312" i="27"/>
  <c r="F312" i="27"/>
  <c r="E310" i="27"/>
  <c r="G310" i="27"/>
  <c r="F310" i="27"/>
  <c r="E308" i="27"/>
  <c r="G308" i="27"/>
  <c r="F308" i="27"/>
  <c r="E306" i="27"/>
  <c r="G306" i="27"/>
  <c r="F306" i="27"/>
  <c r="E304" i="27"/>
  <c r="G304" i="27"/>
  <c r="F304" i="27"/>
  <c r="E302" i="27"/>
  <c r="G302" i="27"/>
  <c r="F302" i="27"/>
  <c r="E300" i="27"/>
  <c r="G300" i="27"/>
  <c r="F300" i="27"/>
  <c r="K298" i="27"/>
  <c r="M298" i="27"/>
  <c r="L298" i="27"/>
  <c r="N298" i="27"/>
  <c r="K294" i="27"/>
  <c r="M294" i="27"/>
  <c r="L294" i="27"/>
  <c r="N294" i="27"/>
  <c r="K290" i="27"/>
  <c r="M290" i="27"/>
  <c r="L290" i="27"/>
  <c r="N290" i="27"/>
  <c r="K286" i="27"/>
  <c r="M286" i="27"/>
  <c r="L286" i="27"/>
  <c r="N286" i="27"/>
  <c r="K282" i="27"/>
  <c r="M282" i="27"/>
  <c r="L282" i="27"/>
  <c r="N282" i="27"/>
  <c r="K278" i="27"/>
  <c r="O278" i="27" s="1"/>
  <c r="M278" i="27"/>
  <c r="L278" i="27"/>
  <c r="N278" i="27"/>
  <c r="K274" i="27"/>
  <c r="O274" i="27" s="1"/>
  <c r="M274" i="27"/>
  <c r="L274" i="27"/>
  <c r="N274" i="27"/>
  <c r="K270" i="27"/>
  <c r="M270" i="27"/>
  <c r="L270" i="27"/>
  <c r="N270" i="27"/>
  <c r="K266" i="27"/>
  <c r="M266" i="27"/>
  <c r="L266" i="27"/>
  <c r="N266" i="27"/>
  <c r="K262" i="27"/>
  <c r="M262" i="27"/>
  <c r="L262" i="27"/>
  <c r="N262" i="27"/>
  <c r="K258" i="27"/>
  <c r="M258" i="27"/>
  <c r="L258" i="27"/>
  <c r="N258" i="27"/>
  <c r="K254" i="27"/>
  <c r="M254" i="27"/>
  <c r="L254" i="27"/>
  <c r="N254" i="27"/>
  <c r="K250" i="27"/>
  <c r="M250" i="27"/>
  <c r="L250" i="27"/>
  <c r="N250" i="27"/>
  <c r="H2636" i="27"/>
  <c r="H2630" i="27"/>
  <c r="N2567" i="27"/>
  <c r="H2532" i="27"/>
  <c r="H2473" i="27"/>
  <c r="H2471" i="27"/>
  <c r="H2406" i="27"/>
  <c r="H2376" i="27"/>
  <c r="H2362" i="27"/>
  <c r="N2352" i="27"/>
  <c r="N2342" i="27"/>
  <c r="H2284" i="27"/>
  <c r="N2260" i="27"/>
  <c r="F2199" i="27"/>
  <c r="I2199" i="27" s="1"/>
  <c r="N2101" i="27"/>
  <c r="H2050" i="27"/>
  <c r="N2012" i="27"/>
  <c r="N2002" i="27"/>
  <c r="N1979" i="27"/>
  <c r="N1940" i="27"/>
  <c r="N1856" i="27"/>
  <c r="H1845" i="27"/>
  <c r="F1836" i="27"/>
  <c r="F1835" i="27"/>
  <c r="L1832" i="27"/>
  <c r="F1822" i="27"/>
  <c r="F2651" i="27"/>
  <c r="I2651" i="27" s="1"/>
  <c r="L2650" i="27"/>
  <c r="H2650" i="27"/>
  <c r="L2649" i="27"/>
  <c r="F2648" i="27"/>
  <c r="L2647" i="27"/>
  <c r="F2645" i="27"/>
  <c r="I2645" i="27" s="1"/>
  <c r="L2644" i="27"/>
  <c r="F2643" i="27"/>
  <c r="L2642" i="27"/>
  <c r="F2641" i="27"/>
  <c r="F2636" i="27"/>
  <c r="I2636" i="27" s="1"/>
  <c r="L2635" i="27"/>
  <c r="F2634" i="27"/>
  <c r="I2634" i="27" s="1"/>
  <c r="L2633" i="27"/>
  <c r="H2633" i="27"/>
  <c r="L2632" i="27"/>
  <c r="F2630" i="27"/>
  <c r="I2630" i="27" s="1"/>
  <c r="L2629" i="27"/>
  <c r="O2629" i="27" s="1"/>
  <c r="H2629" i="27"/>
  <c r="L2628" i="27"/>
  <c r="O2628" i="27" s="1"/>
  <c r="F2627" i="27"/>
  <c r="L2626" i="27"/>
  <c r="H2626" i="27"/>
  <c r="L2625" i="27"/>
  <c r="O2625" i="27" s="1"/>
  <c r="F2624" i="27"/>
  <c r="L2623" i="27"/>
  <c r="H2623" i="27"/>
  <c r="L2622" i="27"/>
  <c r="F2621" i="27"/>
  <c r="F2620" i="27"/>
  <c r="I2620" i="27" s="1"/>
  <c r="L2619" i="27"/>
  <c r="H2619" i="27"/>
  <c r="F2618" i="27"/>
  <c r="L2617" i="27"/>
  <c r="O2616" i="27"/>
  <c r="F2616" i="27"/>
  <c r="N2612" i="27"/>
  <c r="H2612" i="27"/>
  <c r="N2609" i="27"/>
  <c r="N2608" i="27"/>
  <c r="N2607" i="27"/>
  <c r="H2607" i="27"/>
  <c r="N2604" i="27"/>
  <c r="M2603" i="27"/>
  <c r="G2603" i="27"/>
  <c r="L2602" i="27"/>
  <c r="H2602" i="27"/>
  <c r="F2600" i="27"/>
  <c r="L2599" i="27"/>
  <c r="H2599" i="27"/>
  <c r="L2598" i="27"/>
  <c r="H2598" i="27"/>
  <c r="F2597" i="27"/>
  <c r="L2596" i="27"/>
  <c r="H2596" i="27"/>
  <c r="N2594" i="27"/>
  <c r="S2594" i="27" s="1"/>
  <c r="N2592" i="27"/>
  <c r="N2590" i="27"/>
  <c r="S2590" i="27" s="1"/>
  <c r="N2589" i="27"/>
  <c r="F2588" i="27"/>
  <c r="L2587" i="27"/>
  <c r="O2587" i="27" s="1"/>
  <c r="F2586" i="27"/>
  <c r="L2585" i="27"/>
  <c r="O2585" i="27" s="1"/>
  <c r="N2584" i="27"/>
  <c r="N2583" i="27"/>
  <c r="H2583" i="27"/>
  <c r="F2582" i="27"/>
  <c r="L2581" i="27"/>
  <c r="H2581" i="27"/>
  <c r="N2579" i="27"/>
  <c r="N2578" i="27"/>
  <c r="H2578" i="27"/>
  <c r="F2572" i="27"/>
  <c r="F2568" i="27"/>
  <c r="L2567" i="27"/>
  <c r="O2567" i="27" s="1"/>
  <c r="H2567" i="27"/>
  <c r="F2565" i="27"/>
  <c r="L2564" i="27"/>
  <c r="O2564" i="27" s="1"/>
  <c r="H2564" i="27"/>
  <c r="L2563" i="27"/>
  <c r="O2563" i="27" s="1"/>
  <c r="H2563" i="27"/>
  <c r="F2561" i="27"/>
  <c r="I2561" i="27" s="1"/>
  <c r="L2560" i="27"/>
  <c r="H2560" i="27"/>
  <c r="F2559" i="27"/>
  <c r="N2556" i="27"/>
  <c r="F2555" i="27"/>
  <c r="L2554" i="27"/>
  <c r="O2554" i="27" s="1"/>
  <c r="H2554" i="27"/>
  <c r="F2551" i="27"/>
  <c r="L2550" i="27"/>
  <c r="H2550" i="27"/>
  <c r="F2547" i="27"/>
  <c r="L2546" i="27"/>
  <c r="O2546" i="27" s="1"/>
  <c r="H2546" i="27"/>
  <c r="N2544" i="27"/>
  <c r="M2543" i="27"/>
  <c r="G2543" i="27"/>
  <c r="L2542" i="27"/>
  <c r="H2542" i="27"/>
  <c r="L2541" i="27"/>
  <c r="F2540" i="27"/>
  <c r="I2540" i="27" s="1"/>
  <c r="L2539" i="27"/>
  <c r="H2539" i="27"/>
  <c r="F2532" i="27"/>
  <c r="L2531" i="27"/>
  <c r="H2531" i="27"/>
  <c r="F2528" i="27"/>
  <c r="I2528" i="27" s="1"/>
  <c r="N2525" i="27"/>
  <c r="N2524" i="27"/>
  <c r="H2524" i="27"/>
  <c r="F2523" i="27"/>
  <c r="L2522" i="27"/>
  <c r="O2522" i="27" s="1"/>
  <c r="N2521" i="27"/>
  <c r="S2521" i="27" s="1"/>
  <c r="H2521" i="27"/>
  <c r="F2515" i="27"/>
  <c r="I2515" i="27" s="1"/>
  <c r="L2514" i="27"/>
  <c r="H2514" i="27"/>
  <c r="F2511" i="27"/>
  <c r="I2511" i="27" s="1"/>
  <c r="N2506" i="27"/>
  <c r="N2505" i="27"/>
  <c r="H2505" i="27"/>
  <c r="N2502" i="27"/>
  <c r="S2502" i="27" s="1"/>
  <c r="N2500" i="27"/>
  <c r="H2500" i="27"/>
  <c r="N2497" i="27"/>
  <c r="F2496" i="27"/>
  <c r="I2496" i="27" s="1"/>
  <c r="L2495" i="27"/>
  <c r="H2495" i="27"/>
  <c r="F2492" i="27"/>
  <c r="L2491" i="27"/>
  <c r="O2491" i="27" s="1"/>
  <c r="H2491" i="27"/>
  <c r="F2488" i="27"/>
  <c r="L2487" i="27"/>
  <c r="H2487" i="27"/>
  <c r="F2484" i="27"/>
  <c r="L2483" i="27"/>
  <c r="O2483" i="27" s="1"/>
  <c r="H2483" i="27"/>
  <c r="N2480" i="27"/>
  <c r="H2480" i="27"/>
  <c r="F2479" i="27"/>
  <c r="I2479" i="27" s="1"/>
  <c r="L2478" i="27"/>
  <c r="H2478" i="27"/>
  <c r="F2477" i="27"/>
  <c r="L2476" i="27"/>
  <c r="H2476" i="27"/>
  <c r="F2475" i="27"/>
  <c r="L2474" i="27"/>
  <c r="H2474" i="27"/>
  <c r="F2473" i="27"/>
  <c r="I2473" i="27" s="1"/>
  <c r="L2472" i="27"/>
  <c r="H2472" i="27"/>
  <c r="F2471" i="27"/>
  <c r="I2471" i="27" s="1"/>
  <c r="N2468" i="27"/>
  <c r="N2466" i="27"/>
  <c r="S2466" i="27" s="1"/>
  <c r="H2466" i="27"/>
  <c r="N2463" i="27"/>
  <c r="N2462" i="27"/>
  <c r="H2462" i="27"/>
  <c r="F2461" i="27"/>
  <c r="N2458" i="27"/>
  <c r="H2458" i="27"/>
  <c r="F2457" i="27"/>
  <c r="L2456" i="27"/>
  <c r="H2456" i="27"/>
  <c r="N2452" i="27"/>
  <c r="N2450" i="27"/>
  <c r="S2450" i="27" s="1"/>
  <c r="H2450" i="27"/>
  <c r="F2446" i="27"/>
  <c r="L2445" i="27"/>
  <c r="M2444" i="27"/>
  <c r="H2444" i="27"/>
  <c r="H2442" i="27"/>
  <c r="H2438" i="27"/>
  <c r="H2436" i="27"/>
  <c r="N2433" i="27"/>
  <c r="H2432" i="27"/>
  <c r="N2430" i="27"/>
  <c r="H2429" i="27"/>
  <c r="N2426" i="27"/>
  <c r="H2425" i="27"/>
  <c r="N2418" i="27"/>
  <c r="F2417" i="27"/>
  <c r="F2413" i="27"/>
  <c r="L2412" i="27"/>
  <c r="O2412" i="27" s="1"/>
  <c r="H2412" i="27"/>
  <c r="L2411" i="27"/>
  <c r="F2410" i="27"/>
  <c r="L2409" i="27"/>
  <c r="F2408" i="27"/>
  <c r="F2406" i="27"/>
  <c r="L2405" i="27"/>
  <c r="O2405" i="27" s="1"/>
  <c r="H2404" i="27"/>
  <c r="H2400" i="27"/>
  <c r="N2377" i="27"/>
  <c r="S2377" i="27" s="1"/>
  <c r="F2376" i="27"/>
  <c r="I2376" i="27" s="1"/>
  <c r="L2375" i="27"/>
  <c r="H2374" i="27"/>
  <c r="F2365" i="27"/>
  <c r="L2364" i="27"/>
  <c r="H2364" i="27"/>
  <c r="L2363" i="27"/>
  <c r="F2362" i="27"/>
  <c r="L2361" i="27"/>
  <c r="O2361" i="27" s="1"/>
  <c r="H2361" i="27"/>
  <c r="L2360" i="27"/>
  <c r="O2360" i="27" s="1"/>
  <c r="N2359" i="27"/>
  <c r="F2358" i="27"/>
  <c r="I2358" i="27" s="1"/>
  <c r="L2357" i="27"/>
  <c r="O2357" i="27" s="1"/>
  <c r="H2356" i="27"/>
  <c r="N2348" i="27"/>
  <c r="F2347" i="27"/>
  <c r="I2347" i="27" s="1"/>
  <c r="L2346" i="27"/>
  <c r="O2346" i="27" s="1"/>
  <c r="H2345" i="27"/>
  <c r="F2343" i="27"/>
  <c r="L2342" i="27"/>
  <c r="O2342" i="27" s="1"/>
  <c r="H2341" i="27"/>
  <c r="F2339" i="27"/>
  <c r="L2338" i="27"/>
  <c r="M2337" i="27"/>
  <c r="G2337" i="27"/>
  <c r="M2336" i="27"/>
  <c r="G2336" i="27"/>
  <c r="N2332" i="27"/>
  <c r="N2328" i="27"/>
  <c r="H2325" i="27"/>
  <c r="F2323" i="27"/>
  <c r="L2322" i="27"/>
  <c r="H2321" i="27"/>
  <c r="F2311" i="27"/>
  <c r="F2309" i="27"/>
  <c r="L2308" i="27"/>
  <c r="O2308" i="27" s="1"/>
  <c r="H2307" i="27"/>
  <c r="F2305" i="27"/>
  <c r="L2304" i="27"/>
  <c r="O2304" i="27" s="1"/>
  <c r="F2300" i="27"/>
  <c r="L2299" i="27"/>
  <c r="H2298" i="27"/>
  <c r="N2293" i="27"/>
  <c r="F2292" i="27"/>
  <c r="L2291" i="27"/>
  <c r="H2290" i="27"/>
  <c r="L2288" i="27"/>
  <c r="I2288" i="27"/>
  <c r="F2287" i="27"/>
  <c r="L2286" i="27"/>
  <c r="N2285" i="27"/>
  <c r="H2283" i="27"/>
  <c r="N2281" i="27"/>
  <c r="H2278" i="27"/>
  <c r="N2273" i="27"/>
  <c r="M2272" i="27"/>
  <c r="G2272" i="27"/>
  <c r="M2271" i="27"/>
  <c r="G2271" i="27"/>
  <c r="M2270" i="27"/>
  <c r="G2270" i="27"/>
  <c r="M2269" i="27"/>
  <c r="G2269" i="27"/>
  <c r="H2267" i="27"/>
  <c r="N2262" i="27"/>
  <c r="H2259" i="27"/>
  <c r="N2254" i="27"/>
  <c r="M2251" i="27"/>
  <c r="G2251" i="27"/>
  <c r="M2250" i="27"/>
  <c r="G2250" i="27"/>
  <c r="H2247" i="27"/>
  <c r="L2243" i="27"/>
  <c r="H2243" i="27"/>
  <c r="L2242" i="27"/>
  <c r="O2242" i="27" s="1"/>
  <c r="N2240" i="27"/>
  <c r="N2236" i="27"/>
  <c r="L2231" i="27"/>
  <c r="F2230" i="27"/>
  <c r="M2199" i="27"/>
  <c r="G2199" i="27"/>
  <c r="M2198" i="27"/>
  <c r="G2198" i="27"/>
  <c r="M2197" i="27"/>
  <c r="G2197" i="27"/>
  <c r="N2190" i="27"/>
  <c r="F2187" i="27"/>
  <c r="L2186" i="27"/>
  <c r="H2186" i="27"/>
  <c r="L2185" i="27"/>
  <c r="M2182" i="27"/>
  <c r="G2182" i="27"/>
  <c r="M2180" i="27"/>
  <c r="G2180" i="27"/>
  <c r="N2166" i="27"/>
  <c r="N2158" i="27"/>
  <c r="M2148" i="27"/>
  <c r="G2148" i="27"/>
  <c r="N2146" i="27"/>
  <c r="H2130" i="27"/>
  <c r="N2119" i="27"/>
  <c r="N2111" i="27"/>
  <c r="N2110" i="27"/>
  <c r="N2109" i="27"/>
  <c r="H2104" i="27"/>
  <c r="N2082" i="27"/>
  <c r="H2079" i="27"/>
  <c r="N2055" i="27"/>
  <c r="M2054" i="27"/>
  <c r="G2054" i="27"/>
  <c r="H2052" i="27"/>
  <c r="H2047" i="27"/>
  <c r="M2015" i="27"/>
  <c r="G2015" i="27"/>
  <c r="H2014" i="27"/>
  <c r="N1988" i="27"/>
  <c r="M1970" i="27"/>
  <c r="G1970" i="27"/>
  <c r="H1939" i="27"/>
  <c r="N1934" i="27"/>
  <c r="M1933" i="27"/>
  <c r="G1933" i="27"/>
  <c r="H1931" i="27"/>
  <c r="N1926" i="27"/>
  <c r="N1924" i="27"/>
  <c r="N1896" i="27"/>
  <c r="M1893" i="27"/>
  <c r="G1893" i="27"/>
  <c r="N1889" i="27"/>
  <c r="H1886" i="27"/>
  <c r="H1880" i="27"/>
  <c r="H1863" i="27"/>
  <c r="N1858" i="27"/>
  <c r="H1855" i="27"/>
  <c r="N1850" i="27"/>
  <c r="H1847" i="27"/>
  <c r="N1842" i="27"/>
  <c r="G1841" i="27"/>
  <c r="M1840" i="27"/>
  <c r="G1840" i="27"/>
  <c r="M1839" i="27"/>
  <c r="G1839" i="27"/>
  <c r="M1838" i="27"/>
  <c r="G1838" i="27"/>
  <c r="M1837" i="27"/>
  <c r="G1837" i="27"/>
  <c r="M1836" i="27"/>
  <c r="G1836" i="27"/>
  <c r="M1835" i="27"/>
  <c r="G1835" i="27"/>
  <c r="M1834" i="27"/>
  <c r="G1834" i="27"/>
  <c r="M1833" i="27"/>
  <c r="G1833" i="27"/>
  <c r="M1832" i="27"/>
  <c r="G1832" i="27"/>
  <c r="M1828" i="27"/>
  <c r="G1828" i="27"/>
  <c r="M1827" i="27"/>
  <c r="G1827" i="27"/>
  <c r="M1826" i="27"/>
  <c r="G1826" i="27"/>
  <c r="M1825" i="27"/>
  <c r="G1825" i="27"/>
  <c r="M1824" i="27"/>
  <c r="G1824" i="27"/>
  <c r="M1823" i="27"/>
  <c r="G1823" i="27"/>
  <c r="M1822" i="27"/>
  <c r="G1822" i="27"/>
  <c r="F552" i="27"/>
  <c r="L551" i="27"/>
  <c r="F550" i="27"/>
  <c r="L549" i="27"/>
  <c r="F548" i="27"/>
  <c r="L547" i="27"/>
  <c r="F546" i="27"/>
  <c r="L545" i="27"/>
  <c r="F544" i="27"/>
  <c r="L543" i="27"/>
  <c r="F542" i="27"/>
  <c r="L541" i="27"/>
  <c r="F540" i="27"/>
  <c r="L539" i="27"/>
  <c r="F538" i="27"/>
  <c r="L537" i="27"/>
  <c r="F536" i="27"/>
  <c r="L535" i="27"/>
  <c r="F534" i="27"/>
  <c r="L533" i="27"/>
  <c r="F532" i="27"/>
  <c r="L531" i="27"/>
  <c r="F530" i="27"/>
  <c r="L529" i="27"/>
  <c r="F528" i="27"/>
  <c r="L527" i="27"/>
  <c r="F526" i="27"/>
  <c r="L525" i="27"/>
  <c r="F524" i="27"/>
  <c r="L523" i="27"/>
  <c r="F522" i="27"/>
  <c r="L521" i="27"/>
  <c r="F520" i="27"/>
  <c r="L519" i="27"/>
  <c r="F518" i="27"/>
  <c r="L517" i="27"/>
  <c r="F516" i="27"/>
  <c r="L515" i="27"/>
  <c r="F514" i="27"/>
  <c r="L513" i="27"/>
  <c r="F512" i="27"/>
  <c r="L511" i="27"/>
  <c r="F510" i="27"/>
  <c r="L509" i="27"/>
  <c r="F508" i="27"/>
  <c r="L507" i="27"/>
  <c r="F506" i="27"/>
  <c r="L505" i="27"/>
  <c r="F504" i="27"/>
  <c r="L503" i="27"/>
  <c r="F502" i="27"/>
  <c r="L501" i="27"/>
  <c r="F500" i="27"/>
  <c r="L499" i="27"/>
  <c r="F498" i="27"/>
  <c r="L497" i="27"/>
  <c r="F496" i="27"/>
  <c r="L495" i="27"/>
  <c r="F494" i="27"/>
  <c r="L493" i="27"/>
  <c r="F492" i="27"/>
  <c r="L491" i="27"/>
  <c r="F490" i="27"/>
  <c r="L489" i="27"/>
  <c r="F488" i="27"/>
  <c r="L487" i="27"/>
  <c r="F486" i="27"/>
  <c r="L485" i="27"/>
  <c r="F484" i="27"/>
  <c r="L483" i="27"/>
  <c r="F482" i="27"/>
  <c r="L481" i="27"/>
  <c r="F480" i="27"/>
  <c r="L479" i="27"/>
  <c r="F478" i="27"/>
  <c r="L477" i="27"/>
  <c r="F476" i="27"/>
  <c r="L475" i="27"/>
  <c r="F474" i="27"/>
  <c r="L473" i="27"/>
  <c r="N471" i="27"/>
  <c r="N469" i="27"/>
  <c r="N467" i="27"/>
  <c r="N465" i="27"/>
  <c r="N463" i="27"/>
  <c r="N461" i="27"/>
  <c r="N459" i="27"/>
  <c r="N457" i="27"/>
  <c r="N455" i="27"/>
  <c r="S455" i="27" s="1"/>
  <c r="N453" i="27"/>
  <c r="N451" i="27"/>
  <c r="N449" i="27"/>
  <c r="N447" i="27"/>
  <c r="N445" i="27"/>
  <c r="N443" i="27"/>
  <c r="N441" i="27"/>
  <c r="N439" i="27"/>
  <c r="N437" i="27"/>
  <c r="N435" i="27"/>
  <c r="N433" i="27"/>
  <c r="N431" i="27"/>
  <c r="S431" i="27" s="1"/>
  <c r="N429" i="27"/>
  <c r="N427" i="27"/>
  <c r="N425" i="27"/>
  <c r="N423" i="27"/>
  <c r="N421" i="27"/>
  <c r="N419" i="27"/>
  <c r="N417" i="27"/>
  <c r="N415" i="27"/>
  <c r="S415" i="27" s="1"/>
  <c r="N413" i="27"/>
  <c r="N411" i="27"/>
  <c r="N409" i="27"/>
  <c r="N407" i="27"/>
  <c r="S407" i="27" s="1"/>
  <c r="N405" i="27"/>
  <c r="N403" i="27"/>
  <c r="N401" i="27"/>
  <c r="N399" i="27"/>
  <c r="N397" i="27"/>
  <c r="N395" i="27"/>
  <c r="N393" i="27"/>
  <c r="N391" i="27"/>
  <c r="N389" i="27"/>
  <c r="N387" i="27"/>
  <c r="N385" i="27"/>
  <c r="N383" i="27"/>
  <c r="S383" i="27" s="1"/>
  <c r="N381" i="27"/>
  <c r="N379" i="27"/>
  <c r="N377" i="27"/>
  <c r="N375" i="27"/>
  <c r="N373" i="27"/>
  <c r="N371" i="27"/>
  <c r="N369" i="27"/>
  <c r="N367" i="27"/>
  <c r="N365" i="27"/>
  <c r="N363" i="27"/>
  <c r="N361" i="27"/>
  <c r="N359" i="27"/>
  <c r="N357" i="27"/>
  <c r="N355" i="27"/>
  <c r="N353" i="27"/>
  <c r="N351" i="27"/>
  <c r="N349" i="27"/>
  <c r="N347" i="27"/>
  <c r="N345" i="27"/>
  <c r="N343" i="27"/>
  <c r="N341" i="27"/>
  <c r="N339" i="27"/>
  <c r="N337" i="27"/>
  <c r="N335" i="27"/>
  <c r="S335" i="27" s="1"/>
  <c r="N333" i="27"/>
  <c r="N331" i="27"/>
  <c r="N329" i="27"/>
  <c r="N327" i="27"/>
  <c r="S327" i="27" s="1"/>
  <c r="N325" i="27"/>
  <c r="N323" i="27"/>
  <c r="N321" i="27"/>
  <c r="N319" i="27"/>
  <c r="N317" i="27"/>
  <c r="N315" i="27"/>
  <c r="N313" i="27"/>
  <c r="N311" i="27"/>
  <c r="S311" i="27" s="1"/>
  <c r="N309" i="27"/>
  <c r="N307" i="27"/>
  <c r="N305" i="27"/>
  <c r="N303" i="27"/>
  <c r="N301" i="27"/>
  <c r="N299" i="27"/>
  <c r="K246" i="27"/>
  <c r="M246" i="27"/>
  <c r="L246" i="27"/>
  <c r="K244" i="27"/>
  <c r="M244" i="27"/>
  <c r="L244" i="27"/>
  <c r="K242" i="27"/>
  <c r="M242" i="27"/>
  <c r="L242" i="27"/>
  <c r="K240" i="27"/>
  <c r="O240" i="27" s="1"/>
  <c r="M240" i="27"/>
  <c r="L240" i="27"/>
  <c r="K238" i="27"/>
  <c r="M238" i="27"/>
  <c r="L238" i="27"/>
  <c r="K236" i="27"/>
  <c r="M236" i="27"/>
  <c r="L236" i="27"/>
  <c r="K234" i="27"/>
  <c r="O234" i="27" s="1"/>
  <c r="M234" i="27"/>
  <c r="L234" i="27"/>
  <c r="K232" i="27"/>
  <c r="M232" i="27"/>
  <c r="L232" i="27"/>
  <c r="K230" i="27"/>
  <c r="M230" i="27"/>
  <c r="L230" i="27"/>
  <c r="K228" i="27"/>
  <c r="M228" i="27"/>
  <c r="L228" i="27"/>
  <c r="K226" i="27"/>
  <c r="M226" i="27"/>
  <c r="L226" i="27"/>
  <c r="K224" i="27"/>
  <c r="M224" i="27"/>
  <c r="L224" i="27"/>
  <c r="K222" i="27"/>
  <c r="O222" i="27" s="1"/>
  <c r="M222" i="27"/>
  <c r="L222" i="27"/>
  <c r="K220" i="27"/>
  <c r="M220" i="27"/>
  <c r="L220" i="27"/>
  <c r="K218" i="27"/>
  <c r="M218" i="27"/>
  <c r="L218" i="27"/>
  <c r="K216" i="27"/>
  <c r="M216" i="27"/>
  <c r="L216" i="27"/>
  <c r="K214" i="27"/>
  <c r="O214" i="27" s="1"/>
  <c r="M214" i="27"/>
  <c r="L214" i="27"/>
  <c r="K212" i="27"/>
  <c r="M212" i="27"/>
  <c r="L212" i="27"/>
  <c r="K210" i="27"/>
  <c r="O210" i="27" s="1"/>
  <c r="M210" i="27"/>
  <c r="L210" i="27"/>
  <c r="K208" i="27"/>
  <c r="M208" i="27"/>
  <c r="L208" i="27"/>
  <c r="K206" i="27"/>
  <c r="M206" i="27"/>
  <c r="L206" i="27"/>
  <c r="K204" i="27"/>
  <c r="M204" i="27"/>
  <c r="L204" i="27"/>
  <c r="K202" i="27"/>
  <c r="M202" i="27"/>
  <c r="L202" i="27"/>
  <c r="K200" i="27"/>
  <c r="M200" i="27"/>
  <c r="L200" i="27"/>
  <c r="K198" i="27"/>
  <c r="O198" i="27" s="1"/>
  <c r="M198" i="27"/>
  <c r="L198" i="27"/>
  <c r="K196" i="27"/>
  <c r="M196" i="27"/>
  <c r="L196" i="27"/>
  <c r="K194" i="27"/>
  <c r="M194" i="27"/>
  <c r="L194" i="27"/>
  <c r="K192" i="27"/>
  <c r="O192" i="27" s="1"/>
  <c r="M192" i="27"/>
  <c r="L192" i="27"/>
  <c r="K190" i="27"/>
  <c r="M190" i="27"/>
  <c r="L190" i="27"/>
  <c r="K188" i="27"/>
  <c r="M188" i="27"/>
  <c r="L188" i="27"/>
  <c r="K186" i="27"/>
  <c r="O186" i="27" s="1"/>
  <c r="M186" i="27"/>
  <c r="L186" i="27"/>
  <c r="K184" i="27"/>
  <c r="O184" i="27" s="1"/>
  <c r="M184" i="27"/>
  <c r="L184" i="27"/>
  <c r="K182" i="27"/>
  <c r="O182" i="27" s="1"/>
  <c r="M182" i="27"/>
  <c r="L182" i="27"/>
  <c r="K180" i="27"/>
  <c r="M180" i="27"/>
  <c r="L180" i="27"/>
  <c r="K178" i="27"/>
  <c r="M178" i="27"/>
  <c r="L178" i="27"/>
  <c r="K176" i="27"/>
  <c r="M176" i="27"/>
  <c r="L176" i="27"/>
  <c r="K174" i="27"/>
  <c r="M174" i="27"/>
  <c r="L174" i="27"/>
  <c r="K172" i="27"/>
  <c r="O172" i="27" s="1"/>
  <c r="M172" i="27"/>
  <c r="L172" i="27"/>
  <c r="K170" i="27"/>
  <c r="M170" i="27"/>
  <c r="L170" i="27"/>
  <c r="K168" i="27"/>
  <c r="M168" i="27"/>
  <c r="L168" i="27"/>
  <c r="E166" i="27"/>
  <c r="G166" i="27"/>
  <c r="F166" i="27"/>
  <c r="H166" i="27"/>
  <c r="E162" i="27"/>
  <c r="G162" i="27"/>
  <c r="F162" i="27"/>
  <c r="H162" i="27"/>
  <c r="E158" i="27"/>
  <c r="G158" i="27"/>
  <c r="F158" i="27"/>
  <c r="H158" i="27"/>
  <c r="E154" i="27"/>
  <c r="G154" i="27"/>
  <c r="F154" i="27"/>
  <c r="H154" i="27"/>
  <c r="E150" i="27"/>
  <c r="G150" i="27"/>
  <c r="F150" i="27"/>
  <c r="H150" i="27"/>
  <c r="E146" i="27"/>
  <c r="G146" i="27"/>
  <c r="F146" i="27"/>
  <c r="H146" i="27"/>
  <c r="E142" i="27"/>
  <c r="G142" i="27"/>
  <c r="F142" i="27"/>
  <c r="H142" i="27"/>
  <c r="E138" i="27"/>
  <c r="G138" i="27"/>
  <c r="F138" i="27"/>
  <c r="H138" i="27"/>
  <c r="E134" i="27"/>
  <c r="G134" i="27"/>
  <c r="F134" i="27"/>
  <c r="H134" i="27"/>
  <c r="E130" i="27"/>
  <c r="G130" i="27"/>
  <c r="F130" i="27"/>
  <c r="H130" i="27"/>
  <c r="E126" i="27"/>
  <c r="G126" i="27"/>
  <c r="F126" i="27"/>
  <c r="H126" i="27"/>
  <c r="E122" i="27"/>
  <c r="G122" i="27"/>
  <c r="F122" i="27"/>
  <c r="H122" i="27"/>
  <c r="E118" i="27"/>
  <c r="G118" i="27"/>
  <c r="F118" i="27"/>
  <c r="H118" i="27"/>
  <c r="E114" i="27"/>
  <c r="G114" i="27"/>
  <c r="F114" i="27"/>
  <c r="H114" i="27"/>
  <c r="E110" i="27"/>
  <c r="G110" i="27"/>
  <c r="F110" i="27"/>
  <c r="H110" i="27"/>
  <c r="E106" i="27"/>
  <c r="G106" i="27"/>
  <c r="F106" i="27"/>
  <c r="H106" i="27"/>
  <c r="E102" i="27"/>
  <c r="G102" i="27"/>
  <c r="F102" i="27"/>
  <c r="H102" i="27"/>
  <c r="K99" i="27"/>
  <c r="M99" i="27"/>
  <c r="L99" i="27"/>
  <c r="N99" i="27"/>
  <c r="K95" i="27"/>
  <c r="M95" i="27"/>
  <c r="L95" i="27"/>
  <c r="N95" i="27"/>
  <c r="K91" i="27"/>
  <c r="O91" i="27" s="1"/>
  <c r="M91" i="27"/>
  <c r="L91" i="27"/>
  <c r="N91" i="27"/>
  <c r="K87" i="27"/>
  <c r="O87" i="27" s="1"/>
  <c r="M87" i="27"/>
  <c r="L87" i="27"/>
  <c r="N87" i="27"/>
  <c r="K472" i="27"/>
  <c r="O472" i="27" s="1"/>
  <c r="M472" i="27"/>
  <c r="E471" i="27"/>
  <c r="I471" i="27" s="1"/>
  <c r="G471" i="27"/>
  <c r="K470" i="27"/>
  <c r="O470" i="27" s="1"/>
  <c r="M470" i="27"/>
  <c r="E469" i="27"/>
  <c r="G469" i="27"/>
  <c r="K468" i="27"/>
  <c r="M468" i="27"/>
  <c r="E467" i="27"/>
  <c r="G467" i="27"/>
  <c r="K466" i="27"/>
  <c r="O466" i="27" s="1"/>
  <c r="M466" i="27"/>
  <c r="E465" i="27"/>
  <c r="G465" i="27"/>
  <c r="K464" i="27"/>
  <c r="O464" i="27" s="1"/>
  <c r="M464" i="27"/>
  <c r="E463" i="27"/>
  <c r="G463" i="27"/>
  <c r="K462" i="27"/>
  <c r="O462" i="27" s="1"/>
  <c r="M462" i="27"/>
  <c r="E461" i="27"/>
  <c r="G461" i="27"/>
  <c r="K460" i="27"/>
  <c r="M460" i="27"/>
  <c r="E459" i="27"/>
  <c r="G459" i="27"/>
  <c r="K458" i="27"/>
  <c r="O458" i="27" s="1"/>
  <c r="M458" i="27"/>
  <c r="E457" i="27"/>
  <c r="G457" i="27"/>
  <c r="K456" i="27"/>
  <c r="M456" i="27"/>
  <c r="E455" i="27"/>
  <c r="I455" i="27" s="1"/>
  <c r="G455" i="27"/>
  <c r="K454" i="27"/>
  <c r="M454" i="27"/>
  <c r="E453" i="27"/>
  <c r="G453" i="27"/>
  <c r="K452" i="27"/>
  <c r="O452" i="27" s="1"/>
  <c r="M452" i="27"/>
  <c r="E451" i="27"/>
  <c r="G451" i="27"/>
  <c r="K450" i="27"/>
  <c r="O450" i="27" s="1"/>
  <c r="M450" i="27"/>
  <c r="E449" i="27"/>
  <c r="G449" i="27"/>
  <c r="K448" i="27"/>
  <c r="M448" i="27"/>
  <c r="E447" i="27"/>
  <c r="G447" i="27"/>
  <c r="K446" i="27"/>
  <c r="M446" i="27"/>
  <c r="E445" i="27"/>
  <c r="I445" i="27" s="1"/>
  <c r="G445" i="27"/>
  <c r="K444" i="27"/>
  <c r="O444" i="27" s="1"/>
  <c r="M444" i="27"/>
  <c r="E443" i="27"/>
  <c r="G443" i="27"/>
  <c r="K442" i="27"/>
  <c r="O442" i="27" s="1"/>
  <c r="M442" i="27"/>
  <c r="E441" i="27"/>
  <c r="G441" i="27"/>
  <c r="K440" i="27"/>
  <c r="O440" i="27" s="1"/>
  <c r="M440" i="27"/>
  <c r="E439" i="27"/>
  <c r="G439" i="27"/>
  <c r="K438" i="27"/>
  <c r="O438" i="27" s="1"/>
  <c r="M438" i="27"/>
  <c r="E437" i="27"/>
  <c r="G437" i="27"/>
  <c r="K436" i="27"/>
  <c r="O436" i="27" s="1"/>
  <c r="M436" i="27"/>
  <c r="E435" i="27"/>
  <c r="I435" i="27" s="1"/>
  <c r="G435" i="27"/>
  <c r="K434" i="27"/>
  <c r="O434" i="27" s="1"/>
  <c r="M434" i="27"/>
  <c r="E433" i="27"/>
  <c r="G433" i="27"/>
  <c r="K432" i="27"/>
  <c r="O432" i="27" s="1"/>
  <c r="M432" i="27"/>
  <c r="E431" i="27"/>
  <c r="I431" i="27" s="1"/>
  <c r="G431" i="27"/>
  <c r="K430" i="27"/>
  <c r="M430" i="27"/>
  <c r="E429" i="27"/>
  <c r="I429" i="27" s="1"/>
  <c r="G429" i="27"/>
  <c r="K428" i="27"/>
  <c r="M428" i="27"/>
  <c r="E427" i="27"/>
  <c r="G427" i="27"/>
  <c r="K426" i="27"/>
  <c r="O426" i="27" s="1"/>
  <c r="M426" i="27"/>
  <c r="E425" i="27"/>
  <c r="G425" i="27"/>
  <c r="K424" i="27"/>
  <c r="M424" i="27"/>
  <c r="E423" i="27"/>
  <c r="G423" i="27"/>
  <c r="K422" i="27"/>
  <c r="M422" i="27"/>
  <c r="E421" i="27"/>
  <c r="G421" i="27"/>
  <c r="K420" i="27"/>
  <c r="O420" i="27" s="1"/>
  <c r="M420" i="27"/>
  <c r="E419" i="27"/>
  <c r="G419" i="27"/>
  <c r="K418" i="27"/>
  <c r="O418" i="27" s="1"/>
  <c r="M418" i="27"/>
  <c r="E417" i="27"/>
  <c r="G417" i="27"/>
  <c r="K416" i="27"/>
  <c r="M416" i="27"/>
  <c r="E415" i="27"/>
  <c r="I415" i="27" s="1"/>
  <c r="G415" i="27"/>
  <c r="K414" i="27"/>
  <c r="M414" i="27"/>
  <c r="E413" i="27"/>
  <c r="G413" i="27"/>
  <c r="K412" i="27"/>
  <c r="O412" i="27" s="1"/>
  <c r="M412" i="27"/>
  <c r="E411" i="27"/>
  <c r="G411" i="27"/>
  <c r="K410" i="27"/>
  <c r="M410" i="27"/>
  <c r="E409" i="27"/>
  <c r="G409" i="27"/>
  <c r="K408" i="27"/>
  <c r="O408" i="27" s="1"/>
  <c r="M408" i="27"/>
  <c r="E407" i="27"/>
  <c r="G407" i="27"/>
  <c r="K406" i="27"/>
  <c r="M406" i="27"/>
  <c r="E405" i="27"/>
  <c r="G405" i="27"/>
  <c r="K404" i="27"/>
  <c r="O404" i="27" s="1"/>
  <c r="M404" i="27"/>
  <c r="E403" i="27"/>
  <c r="G403" i="27"/>
  <c r="K402" i="27"/>
  <c r="M402" i="27"/>
  <c r="E401" i="27"/>
  <c r="G401" i="27"/>
  <c r="K400" i="27"/>
  <c r="O400" i="27" s="1"/>
  <c r="M400" i="27"/>
  <c r="E399" i="27"/>
  <c r="G399" i="27"/>
  <c r="K398" i="27"/>
  <c r="M398" i="27"/>
  <c r="E397" i="27"/>
  <c r="G397" i="27"/>
  <c r="K396" i="27"/>
  <c r="M396" i="27"/>
  <c r="E395" i="27"/>
  <c r="G395" i="27"/>
  <c r="K394" i="27"/>
  <c r="O394" i="27" s="1"/>
  <c r="M394" i="27"/>
  <c r="E393" i="27"/>
  <c r="G393" i="27"/>
  <c r="K392" i="27"/>
  <c r="M392" i="27"/>
  <c r="E391" i="27"/>
  <c r="G391" i="27"/>
  <c r="K390" i="27"/>
  <c r="M390" i="27"/>
  <c r="E389" i="27"/>
  <c r="G389" i="27"/>
  <c r="K388" i="27"/>
  <c r="M388" i="27"/>
  <c r="E387" i="27"/>
  <c r="I387" i="27" s="1"/>
  <c r="G387" i="27"/>
  <c r="K386" i="27"/>
  <c r="O386" i="27" s="1"/>
  <c r="M386" i="27"/>
  <c r="E385" i="27"/>
  <c r="G385" i="27"/>
  <c r="K384" i="27"/>
  <c r="M384" i="27"/>
  <c r="E383" i="27"/>
  <c r="G383" i="27"/>
  <c r="K382" i="27"/>
  <c r="M382" i="27"/>
  <c r="E381" i="27"/>
  <c r="G381" i="27"/>
  <c r="K380" i="27"/>
  <c r="M380" i="27"/>
  <c r="E379" i="27"/>
  <c r="G379" i="27"/>
  <c r="K378" i="27"/>
  <c r="O378" i="27" s="1"/>
  <c r="M378" i="27"/>
  <c r="E377" i="27"/>
  <c r="G377" i="27"/>
  <c r="K376" i="27"/>
  <c r="O376" i="27" s="1"/>
  <c r="M376" i="27"/>
  <c r="E375" i="27"/>
  <c r="G375" i="27"/>
  <c r="K374" i="27"/>
  <c r="M374" i="27"/>
  <c r="E373" i="27"/>
  <c r="G373" i="27"/>
  <c r="K372" i="27"/>
  <c r="M372" i="27"/>
  <c r="E371" i="27"/>
  <c r="G371" i="27"/>
  <c r="K370" i="27"/>
  <c r="O370" i="27" s="1"/>
  <c r="M370" i="27"/>
  <c r="E369" i="27"/>
  <c r="G369" i="27"/>
  <c r="K368" i="27"/>
  <c r="O368" i="27" s="1"/>
  <c r="M368" i="27"/>
  <c r="E367" i="27"/>
  <c r="G367" i="27"/>
  <c r="K366" i="27"/>
  <c r="M366" i="27"/>
  <c r="E365" i="27"/>
  <c r="I365" i="27" s="1"/>
  <c r="G365" i="27"/>
  <c r="K364" i="27"/>
  <c r="M364" i="27"/>
  <c r="E363" i="27"/>
  <c r="G363" i="27"/>
  <c r="K362" i="27"/>
  <c r="M362" i="27"/>
  <c r="E361" i="27"/>
  <c r="G361" i="27"/>
  <c r="K360" i="27"/>
  <c r="M360" i="27"/>
  <c r="E359" i="27"/>
  <c r="G359" i="27"/>
  <c r="K358" i="27"/>
  <c r="M358" i="27"/>
  <c r="E357" i="27"/>
  <c r="G357" i="27"/>
  <c r="K356" i="27"/>
  <c r="M356" i="27"/>
  <c r="E355" i="27"/>
  <c r="I355" i="27" s="1"/>
  <c r="G355" i="27"/>
  <c r="K354" i="27"/>
  <c r="O354" i="27" s="1"/>
  <c r="M354" i="27"/>
  <c r="E353" i="27"/>
  <c r="G353" i="27"/>
  <c r="K352" i="27"/>
  <c r="M352" i="27"/>
  <c r="E351" i="27"/>
  <c r="G351" i="27"/>
  <c r="K350" i="27"/>
  <c r="O350" i="27" s="1"/>
  <c r="M350" i="27"/>
  <c r="E349" i="27"/>
  <c r="G349" i="27"/>
  <c r="K348" i="27"/>
  <c r="O348" i="27" s="1"/>
  <c r="M348" i="27"/>
  <c r="E347" i="27"/>
  <c r="G347" i="27"/>
  <c r="K346" i="27"/>
  <c r="O346" i="27" s="1"/>
  <c r="M346" i="27"/>
  <c r="E345" i="27"/>
  <c r="I345" i="27" s="1"/>
  <c r="G345" i="27"/>
  <c r="K344" i="27"/>
  <c r="M344" i="27"/>
  <c r="E343" i="27"/>
  <c r="G343" i="27"/>
  <c r="K342" i="27"/>
  <c r="M342" i="27"/>
  <c r="E341" i="27"/>
  <c r="G341" i="27"/>
  <c r="K340" i="27"/>
  <c r="M340" i="27"/>
  <c r="E339" i="27"/>
  <c r="G339" i="27"/>
  <c r="K338" i="27"/>
  <c r="O338" i="27" s="1"/>
  <c r="M338" i="27"/>
  <c r="E337" i="27"/>
  <c r="G337" i="27"/>
  <c r="K336" i="27"/>
  <c r="M336" i="27"/>
  <c r="E335" i="27"/>
  <c r="G335" i="27"/>
  <c r="K334" i="27"/>
  <c r="M334" i="27"/>
  <c r="E333" i="27"/>
  <c r="G333" i="27"/>
  <c r="K332" i="27"/>
  <c r="M332" i="27"/>
  <c r="E331" i="27"/>
  <c r="G331" i="27"/>
  <c r="K330" i="27"/>
  <c r="M330" i="27"/>
  <c r="E329" i="27"/>
  <c r="G329" i="27"/>
  <c r="K328" i="27"/>
  <c r="M328" i="27"/>
  <c r="E327" i="27"/>
  <c r="I327" i="27" s="1"/>
  <c r="G327" i="27"/>
  <c r="K326" i="27"/>
  <c r="M326" i="27"/>
  <c r="E325" i="27"/>
  <c r="G325" i="27"/>
  <c r="K324" i="27"/>
  <c r="M324" i="27"/>
  <c r="E323" i="27"/>
  <c r="I323" i="27" s="1"/>
  <c r="G323" i="27"/>
  <c r="K322" i="27"/>
  <c r="M322" i="27"/>
  <c r="E321" i="27"/>
  <c r="G321" i="27"/>
  <c r="K320" i="27"/>
  <c r="M320" i="27"/>
  <c r="E319" i="27"/>
  <c r="I319" i="27" s="1"/>
  <c r="G319" i="27"/>
  <c r="K318" i="27"/>
  <c r="M318" i="27"/>
  <c r="E317" i="27"/>
  <c r="G317" i="27"/>
  <c r="K316" i="27"/>
  <c r="M316" i="27"/>
  <c r="E315" i="27"/>
  <c r="G315" i="27"/>
  <c r="K314" i="27"/>
  <c r="O314" i="27" s="1"/>
  <c r="M314" i="27"/>
  <c r="E313" i="27"/>
  <c r="G313" i="27"/>
  <c r="K312" i="27"/>
  <c r="M312" i="27"/>
  <c r="E311" i="27"/>
  <c r="G311" i="27"/>
  <c r="K310" i="27"/>
  <c r="M310" i="27"/>
  <c r="E309" i="27"/>
  <c r="G309" i="27"/>
  <c r="K308" i="27"/>
  <c r="M308" i="27"/>
  <c r="E307" i="27"/>
  <c r="G307" i="27"/>
  <c r="K306" i="27"/>
  <c r="M306" i="27"/>
  <c r="E305" i="27"/>
  <c r="G305" i="27"/>
  <c r="K304" i="27"/>
  <c r="M304" i="27"/>
  <c r="E303" i="27"/>
  <c r="G303" i="27"/>
  <c r="K302" i="27"/>
  <c r="M302" i="27"/>
  <c r="E301" i="27"/>
  <c r="G301" i="27"/>
  <c r="K300" i="27"/>
  <c r="M300" i="27"/>
  <c r="E299" i="27"/>
  <c r="G299" i="27"/>
  <c r="E297" i="27"/>
  <c r="G297" i="27"/>
  <c r="F297" i="27"/>
  <c r="E295" i="27"/>
  <c r="G295" i="27"/>
  <c r="F295" i="27"/>
  <c r="E293" i="27"/>
  <c r="G293" i="27"/>
  <c r="F293" i="27"/>
  <c r="E291" i="27"/>
  <c r="G291" i="27"/>
  <c r="F291" i="27"/>
  <c r="E289" i="27"/>
  <c r="G289" i="27"/>
  <c r="F289" i="27"/>
  <c r="E287" i="27"/>
  <c r="G287" i="27"/>
  <c r="F287" i="27"/>
  <c r="E285" i="27"/>
  <c r="G285" i="27"/>
  <c r="F285" i="27"/>
  <c r="E283" i="27"/>
  <c r="G283" i="27"/>
  <c r="F283" i="27"/>
  <c r="E281" i="27"/>
  <c r="G281" i="27"/>
  <c r="F281" i="27"/>
  <c r="E279" i="27"/>
  <c r="G279" i="27"/>
  <c r="F279" i="27"/>
  <c r="E277" i="27"/>
  <c r="G277" i="27"/>
  <c r="F277" i="27"/>
  <c r="E275" i="27"/>
  <c r="G275" i="27"/>
  <c r="F275" i="27"/>
  <c r="E273" i="27"/>
  <c r="G273" i="27"/>
  <c r="F273" i="27"/>
  <c r="E271" i="27"/>
  <c r="G271" i="27"/>
  <c r="F271" i="27"/>
  <c r="E269" i="27"/>
  <c r="G269" i="27"/>
  <c r="F269" i="27"/>
  <c r="E267" i="27"/>
  <c r="G267" i="27"/>
  <c r="F267" i="27"/>
  <c r="E265" i="27"/>
  <c r="G265" i="27"/>
  <c r="F265" i="27"/>
  <c r="E263" i="27"/>
  <c r="G263" i="27"/>
  <c r="F263" i="27"/>
  <c r="E261" i="27"/>
  <c r="G261" i="27"/>
  <c r="F261" i="27"/>
  <c r="E259" i="27"/>
  <c r="G259" i="27"/>
  <c r="F259" i="27"/>
  <c r="E257" i="27"/>
  <c r="G257" i="27"/>
  <c r="F257" i="27"/>
  <c r="E255" i="27"/>
  <c r="G255" i="27"/>
  <c r="F255" i="27"/>
  <c r="E253" i="27"/>
  <c r="G253" i="27"/>
  <c r="F253" i="27"/>
  <c r="E251" i="27"/>
  <c r="G251" i="27"/>
  <c r="F251" i="27"/>
  <c r="E249" i="27"/>
  <c r="G249" i="27"/>
  <c r="F249" i="27"/>
  <c r="E247" i="27"/>
  <c r="G247" i="27"/>
  <c r="F247" i="27"/>
  <c r="E245" i="27"/>
  <c r="G245" i="27"/>
  <c r="F245" i="27"/>
  <c r="E243" i="27"/>
  <c r="G243" i="27"/>
  <c r="F243" i="27"/>
  <c r="E241" i="27"/>
  <c r="G241" i="27"/>
  <c r="F241" i="27"/>
  <c r="E239" i="27"/>
  <c r="G239" i="27"/>
  <c r="F239" i="27"/>
  <c r="E237" i="27"/>
  <c r="G237" i="27"/>
  <c r="F237" i="27"/>
  <c r="E235" i="27"/>
  <c r="G235" i="27"/>
  <c r="F235" i="27"/>
  <c r="E233" i="27"/>
  <c r="G233" i="27"/>
  <c r="F233" i="27"/>
  <c r="E231" i="27"/>
  <c r="G231" i="27"/>
  <c r="F231" i="27"/>
  <c r="E229" i="27"/>
  <c r="G229" i="27"/>
  <c r="F229" i="27"/>
  <c r="E227" i="27"/>
  <c r="G227" i="27"/>
  <c r="F227" i="27"/>
  <c r="E225" i="27"/>
  <c r="G225" i="27"/>
  <c r="F225" i="27"/>
  <c r="E223" i="27"/>
  <c r="G223" i="27"/>
  <c r="F223" i="27"/>
  <c r="E221" i="27"/>
  <c r="G221" i="27"/>
  <c r="F221" i="27"/>
  <c r="E219" i="27"/>
  <c r="G219" i="27"/>
  <c r="F219" i="27"/>
  <c r="E217" i="27"/>
  <c r="G217" i="27"/>
  <c r="F217" i="27"/>
  <c r="E215" i="27"/>
  <c r="G215" i="27"/>
  <c r="F215" i="27"/>
  <c r="E213" i="27"/>
  <c r="G213" i="27"/>
  <c r="F213" i="27"/>
  <c r="E211" i="27"/>
  <c r="G211" i="27"/>
  <c r="F211" i="27"/>
  <c r="E209" i="27"/>
  <c r="G209" i="27"/>
  <c r="F209" i="27"/>
  <c r="E207" i="27"/>
  <c r="G207" i="27"/>
  <c r="F207" i="27"/>
  <c r="E205" i="27"/>
  <c r="G205" i="27"/>
  <c r="F205" i="27"/>
  <c r="E203" i="27"/>
  <c r="G203" i="27"/>
  <c r="F203" i="27"/>
  <c r="E201" i="27"/>
  <c r="G201" i="27"/>
  <c r="F201" i="27"/>
  <c r="E199" i="27"/>
  <c r="G199" i="27"/>
  <c r="F199" i="27"/>
  <c r="E197" i="27"/>
  <c r="G197" i="27"/>
  <c r="F197" i="27"/>
  <c r="E195" i="27"/>
  <c r="G195" i="27"/>
  <c r="F195" i="27"/>
  <c r="E193" i="27"/>
  <c r="G193" i="27"/>
  <c r="F193" i="27"/>
  <c r="E191" i="27"/>
  <c r="G191" i="27"/>
  <c r="F191" i="27"/>
  <c r="E189" i="27"/>
  <c r="G189" i="27"/>
  <c r="F189" i="27"/>
  <c r="E187" i="27"/>
  <c r="G187" i="27"/>
  <c r="F187" i="27"/>
  <c r="E185" i="27"/>
  <c r="G185" i="27"/>
  <c r="F185" i="27"/>
  <c r="E183" i="27"/>
  <c r="G183" i="27"/>
  <c r="F183" i="27"/>
  <c r="E181" i="27"/>
  <c r="G181" i="27"/>
  <c r="F181" i="27"/>
  <c r="E179" i="27"/>
  <c r="G179" i="27"/>
  <c r="F179" i="27"/>
  <c r="E177" i="27"/>
  <c r="G177" i="27"/>
  <c r="F177" i="27"/>
  <c r="E175" i="27"/>
  <c r="G175" i="27"/>
  <c r="F175" i="27"/>
  <c r="E173" i="27"/>
  <c r="G173" i="27"/>
  <c r="F173" i="27"/>
  <c r="E171" i="27"/>
  <c r="G171" i="27"/>
  <c r="F171" i="27"/>
  <c r="E169" i="27"/>
  <c r="I169" i="27" s="1"/>
  <c r="G169" i="27"/>
  <c r="F169" i="27"/>
  <c r="E168" i="27"/>
  <c r="G168" i="27"/>
  <c r="F168" i="27"/>
  <c r="H168" i="27"/>
  <c r="E164" i="27"/>
  <c r="G164" i="27"/>
  <c r="F164" i="27"/>
  <c r="H164" i="27"/>
  <c r="E160" i="27"/>
  <c r="G160" i="27"/>
  <c r="F160" i="27"/>
  <c r="H160" i="27"/>
  <c r="E156" i="27"/>
  <c r="G156" i="27"/>
  <c r="F156" i="27"/>
  <c r="H156" i="27"/>
  <c r="E152" i="27"/>
  <c r="G152" i="27"/>
  <c r="F152" i="27"/>
  <c r="H152" i="27"/>
  <c r="E148" i="27"/>
  <c r="G148" i="27"/>
  <c r="F148" i="27"/>
  <c r="H148" i="27"/>
  <c r="E144" i="27"/>
  <c r="G144" i="27"/>
  <c r="F144" i="27"/>
  <c r="H144" i="27"/>
  <c r="E140" i="27"/>
  <c r="G140" i="27"/>
  <c r="F140" i="27"/>
  <c r="H140" i="27"/>
  <c r="E136" i="27"/>
  <c r="G136" i="27"/>
  <c r="F136" i="27"/>
  <c r="H136" i="27"/>
  <c r="E132" i="27"/>
  <c r="G132" i="27"/>
  <c r="F132" i="27"/>
  <c r="H132" i="27"/>
  <c r="E128" i="27"/>
  <c r="G128" i="27"/>
  <c r="F128" i="27"/>
  <c r="H128" i="27"/>
  <c r="E124" i="27"/>
  <c r="G124" i="27"/>
  <c r="F124" i="27"/>
  <c r="H124" i="27"/>
  <c r="E120" i="27"/>
  <c r="G120" i="27"/>
  <c r="F120" i="27"/>
  <c r="H120" i="27"/>
  <c r="E116" i="27"/>
  <c r="G116" i="27"/>
  <c r="F116" i="27"/>
  <c r="H116" i="27"/>
  <c r="E112" i="27"/>
  <c r="G112" i="27"/>
  <c r="F112" i="27"/>
  <c r="H112" i="27"/>
  <c r="E108" i="27"/>
  <c r="G108" i="27"/>
  <c r="F108" i="27"/>
  <c r="H108" i="27"/>
  <c r="E104" i="27"/>
  <c r="G104" i="27"/>
  <c r="F104" i="27"/>
  <c r="H104" i="27"/>
  <c r="N246" i="27"/>
  <c r="N244" i="27"/>
  <c r="N242" i="27"/>
  <c r="N240" i="27"/>
  <c r="N238" i="27"/>
  <c r="N236" i="27"/>
  <c r="N234" i="27"/>
  <c r="N232" i="27"/>
  <c r="N230" i="27"/>
  <c r="N228" i="27"/>
  <c r="N226" i="27"/>
  <c r="N224" i="27"/>
  <c r="N222" i="27"/>
  <c r="N220" i="27"/>
  <c r="N218" i="27"/>
  <c r="N216" i="27"/>
  <c r="N214" i="27"/>
  <c r="N212" i="27"/>
  <c r="N210" i="27"/>
  <c r="N208" i="27"/>
  <c r="N206" i="27"/>
  <c r="N204" i="27"/>
  <c r="N202" i="27"/>
  <c r="N200" i="27"/>
  <c r="N198" i="27"/>
  <c r="N196" i="27"/>
  <c r="N194" i="27"/>
  <c r="N192" i="27"/>
  <c r="N190" i="27"/>
  <c r="N188" i="27"/>
  <c r="N186" i="27"/>
  <c r="N184" i="27"/>
  <c r="N182" i="27"/>
  <c r="N180" i="27"/>
  <c r="N178" i="27"/>
  <c r="N176" i="27"/>
  <c r="N174" i="27"/>
  <c r="N172" i="27"/>
  <c r="N170" i="27"/>
  <c r="N168" i="27"/>
  <c r="E298" i="27"/>
  <c r="G298" i="27"/>
  <c r="K297" i="27"/>
  <c r="M297" i="27"/>
  <c r="E296" i="27"/>
  <c r="G296" i="27"/>
  <c r="K295" i="27"/>
  <c r="M295" i="27"/>
  <c r="E294" i="27"/>
  <c r="G294" i="27"/>
  <c r="K293" i="27"/>
  <c r="O293" i="27" s="1"/>
  <c r="M293" i="27"/>
  <c r="E292" i="27"/>
  <c r="G292" i="27"/>
  <c r="K291" i="27"/>
  <c r="O291" i="27" s="1"/>
  <c r="M291" i="27"/>
  <c r="E290" i="27"/>
  <c r="G290" i="27"/>
  <c r="K289" i="27"/>
  <c r="O289" i="27" s="1"/>
  <c r="M289" i="27"/>
  <c r="E288" i="27"/>
  <c r="G288" i="27"/>
  <c r="K287" i="27"/>
  <c r="M287" i="27"/>
  <c r="E286" i="27"/>
  <c r="G286" i="27"/>
  <c r="K285" i="27"/>
  <c r="M285" i="27"/>
  <c r="E284" i="27"/>
  <c r="G284" i="27"/>
  <c r="K283" i="27"/>
  <c r="M283" i="27"/>
  <c r="E282" i="27"/>
  <c r="G282" i="27"/>
  <c r="K281" i="27"/>
  <c r="M281" i="27"/>
  <c r="E280" i="27"/>
  <c r="G280" i="27"/>
  <c r="K279" i="27"/>
  <c r="M279" i="27"/>
  <c r="E278" i="27"/>
  <c r="G278" i="27"/>
  <c r="K277" i="27"/>
  <c r="O277" i="27" s="1"/>
  <c r="M277" i="27"/>
  <c r="E276" i="27"/>
  <c r="G276" i="27"/>
  <c r="K275" i="27"/>
  <c r="O275" i="27" s="1"/>
  <c r="M275" i="27"/>
  <c r="E274" i="27"/>
  <c r="G274" i="27"/>
  <c r="K273" i="27"/>
  <c r="M273" i="27"/>
  <c r="E272" i="27"/>
  <c r="G272" i="27"/>
  <c r="K271" i="27"/>
  <c r="M271" i="27"/>
  <c r="E270" i="27"/>
  <c r="G270" i="27"/>
  <c r="K269" i="27"/>
  <c r="O269" i="27" s="1"/>
  <c r="M269" i="27"/>
  <c r="E268" i="27"/>
  <c r="G268" i="27"/>
  <c r="K267" i="27"/>
  <c r="O267" i="27" s="1"/>
  <c r="M267" i="27"/>
  <c r="E266" i="27"/>
  <c r="G266" i="27"/>
  <c r="K265" i="27"/>
  <c r="M265" i="27"/>
  <c r="E264" i="27"/>
  <c r="G264" i="27"/>
  <c r="K263" i="27"/>
  <c r="O263" i="27" s="1"/>
  <c r="M263" i="27"/>
  <c r="E262" i="27"/>
  <c r="G262" i="27"/>
  <c r="K261" i="27"/>
  <c r="O261" i="27" s="1"/>
  <c r="S261" i="27" s="1"/>
  <c r="M261" i="27"/>
  <c r="E260" i="27"/>
  <c r="G260" i="27"/>
  <c r="K259" i="27"/>
  <c r="O259" i="27" s="1"/>
  <c r="M259" i="27"/>
  <c r="E258" i="27"/>
  <c r="G258" i="27"/>
  <c r="K257" i="27"/>
  <c r="M257" i="27"/>
  <c r="E256" i="27"/>
  <c r="G256" i="27"/>
  <c r="K255" i="27"/>
  <c r="O255" i="27" s="1"/>
  <c r="M255" i="27"/>
  <c r="E254" i="27"/>
  <c r="G254" i="27"/>
  <c r="K253" i="27"/>
  <c r="O253" i="27" s="1"/>
  <c r="S253" i="27" s="1"/>
  <c r="M253" i="27"/>
  <c r="E252" i="27"/>
  <c r="G252" i="27"/>
  <c r="K251" i="27"/>
  <c r="O251" i="27" s="1"/>
  <c r="M251" i="27"/>
  <c r="E250" i="27"/>
  <c r="G250" i="27"/>
  <c r="K249" i="27"/>
  <c r="M249" i="27"/>
  <c r="E248" i="27"/>
  <c r="G248" i="27"/>
  <c r="K247" i="27"/>
  <c r="O247" i="27" s="1"/>
  <c r="M247" i="27"/>
  <c r="E246" i="27"/>
  <c r="G246" i="27"/>
  <c r="K245" i="27"/>
  <c r="M245" i="27"/>
  <c r="E244" i="27"/>
  <c r="G244" i="27"/>
  <c r="K243" i="27"/>
  <c r="O243" i="27" s="1"/>
  <c r="M243" i="27"/>
  <c r="E242" i="27"/>
  <c r="G242" i="27"/>
  <c r="K241" i="27"/>
  <c r="O241" i="27" s="1"/>
  <c r="M241" i="27"/>
  <c r="E240" i="27"/>
  <c r="I240" i="27" s="1"/>
  <c r="G240" i="27"/>
  <c r="K239" i="27"/>
  <c r="O239" i="27" s="1"/>
  <c r="M239" i="27"/>
  <c r="E238" i="27"/>
  <c r="G238" i="27"/>
  <c r="K237" i="27"/>
  <c r="M237" i="27"/>
  <c r="E236" i="27"/>
  <c r="G236" i="27"/>
  <c r="K235" i="27"/>
  <c r="O235" i="27" s="1"/>
  <c r="S235" i="27" s="1"/>
  <c r="M235" i="27"/>
  <c r="E234" i="27"/>
  <c r="G234" i="27"/>
  <c r="K233" i="27"/>
  <c r="O233" i="27" s="1"/>
  <c r="M233" i="27"/>
  <c r="E232" i="27"/>
  <c r="G232" i="27"/>
  <c r="K231" i="27"/>
  <c r="M231" i="27"/>
  <c r="E230" i="27"/>
  <c r="G230" i="27"/>
  <c r="K229" i="27"/>
  <c r="O229" i="27" s="1"/>
  <c r="M229" i="27"/>
  <c r="E228" i="27"/>
  <c r="G228" i="27"/>
  <c r="K227" i="27"/>
  <c r="O227" i="27" s="1"/>
  <c r="S227" i="27" s="1"/>
  <c r="M227" i="27"/>
  <c r="E226" i="27"/>
  <c r="I226" i="27" s="1"/>
  <c r="G226" i="27"/>
  <c r="K225" i="27"/>
  <c r="M225" i="27"/>
  <c r="E224" i="27"/>
  <c r="I224" i="27" s="1"/>
  <c r="G224" i="27"/>
  <c r="K223" i="27"/>
  <c r="O223" i="27" s="1"/>
  <c r="S223" i="27" s="1"/>
  <c r="M223" i="27"/>
  <c r="E222" i="27"/>
  <c r="G222" i="27"/>
  <c r="K221" i="27"/>
  <c r="O221" i="27" s="1"/>
  <c r="M221" i="27"/>
  <c r="E220" i="27"/>
  <c r="G220" i="27"/>
  <c r="K219" i="27"/>
  <c r="O219" i="27" s="1"/>
  <c r="M219" i="27"/>
  <c r="E218" i="27"/>
  <c r="I218" i="27" s="1"/>
  <c r="G218" i="27"/>
  <c r="K217" i="27"/>
  <c r="O217" i="27" s="1"/>
  <c r="M217" i="27"/>
  <c r="E216" i="27"/>
  <c r="G216" i="27"/>
  <c r="K215" i="27"/>
  <c r="O215" i="27" s="1"/>
  <c r="S215" i="27" s="1"/>
  <c r="M215" i="27"/>
  <c r="E214" i="27"/>
  <c r="G214" i="27"/>
  <c r="K213" i="27"/>
  <c r="O213" i="27" s="1"/>
  <c r="M213" i="27"/>
  <c r="E212" i="27"/>
  <c r="G212" i="27"/>
  <c r="K211" i="27"/>
  <c r="O211" i="27" s="1"/>
  <c r="M211" i="27"/>
  <c r="E210" i="27"/>
  <c r="I210" i="27" s="1"/>
  <c r="G210" i="27"/>
  <c r="K209" i="27"/>
  <c r="M209" i="27"/>
  <c r="E208" i="27"/>
  <c r="G208" i="27"/>
  <c r="K207" i="27"/>
  <c r="O207" i="27" s="1"/>
  <c r="S207" i="27" s="1"/>
  <c r="M207" i="27"/>
  <c r="E206" i="27"/>
  <c r="G206" i="27"/>
  <c r="K205" i="27"/>
  <c r="O205" i="27" s="1"/>
  <c r="M205" i="27"/>
  <c r="E204" i="27"/>
  <c r="G204" i="27"/>
  <c r="K203" i="27"/>
  <c r="O203" i="27" s="1"/>
  <c r="M203" i="27"/>
  <c r="E202" i="27"/>
  <c r="G202" i="27"/>
  <c r="K201" i="27"/>
  <c r="O201" i="27" s="1"/>
  <c r="M201" i="27"/>
  <c r="E200" i="27"/>
  <c r="G200" i="27"/>
  <c r="K199" i="27"/>
  <c r="M199" i="27"/>
  <c r="E198" i="27"/>
  <c r="G198" i="27"/>
  <c r="K197" i="27"/>
  <c r="O197" i="27" s="1"/>
  <c r="M197" i="27"/>
  <c r="E196" i="27"/>
  <c r="G196" i="27"/>
  <c r="K195" i="27"/>
  <c r="O195" i="27" s="1"/>
  <c r="M195" i="27"/>
  <c r="E194" i="27"/>
  <c r="G194" i="27"/>
  <c r="K193" i="27"/>
  <c r="O193" i="27" s="1"/>
  <c r="M193" i="27"/>
  <c r="E192" i="27"/>
  <c r="I192" i="27" s="1"/>
  <c r="G192" i="27"/>
  <c r="K191" i="27"/>
  <c r="O191" i="27" s="1"/>
  <c r="M191" i="27"/>
  <c r="E190" i="27"/>
  <c r="G190" i="27"/>
  <c r="K189" i="27"/>
  <c r="O189" i="27" s="1"/>
  <c r="M189" i="27"/>
  <c r="E188" i="27"/>
  <c r="G188" i="27"/>
  <c r="K187" i="27"/>
  <c r="O187" i="27" s="1"/>
  <c r="M187" i="27"/>
  <c r="E186" i="27"/>
  <c r="I186" i="27" s="1"/>
  <c r="G186" i="27"/>
  <c r="K185" i="27"/>
  <c r="O185" i="27" s="1"/>
  <c r="M185" i="27"/>
  <c r="E184" i="27"/>
  <c r="I184" i="27" s="1"/>
  <c r="G184" i="27"/>
  <c r="K183" i="27"/>
  <c r="O183" i="27" s="1"/>
  <c r="M183" i="27"/>
  <c r="E182" i="27"/>
  <c r="G182" i="27"/>
  <c r="K181" i="27"/>
  <c r="O181" i="27" s="1"/>
  <c r="M181" i="27"/>
  <c r="E180" i="27"/>
  <c r="G180" i="27"/>
  <c r="K179" i="27"/>
  <c r="O179" i="27" s="1"/>
  <c r="M179" i="27"/>
  <c r="E178" i="27"/>
  <c r="G178" i="27"/>
  <c r="K177" i="27"/>
  <c r="M177" i="27"/>
  <c r="E176" i="27"/>
  <c r="G176" i="27"/>
  <c r="K175" i="27"/>
  <c r="M175" i="27"/>
  <c r="E174" i="27"/>
  <c r="G174" i="27"/>
  <c r="K173" i="27"/>
  <c r="O173" i="27" s="1"/>
  <c r="M173" i="27"/>
  <c r="E172" i="27"/>
  <c r="I172" i="27" s="1"/>
  <c r="G172" i="27"/>
  <c r="K171" i="27"/>
  <c r="O171" i="27" s="1"/>
  <c r="S171" i="27" s="1"/>
  <c r="M171" i="27"/>
  <c r="E170" i="27"/>
  <c r="G170" i="27"/>
  <c r="K169" i="27"/>
  <c r="O169" i="27" s="1"/>
  <c r="M169" i="27"/>
  <c r="K167" i="27"/>
  <c r="O167" i="27" s="1"/>
  <c r="S167" i="27" s="1"/>
  <c r="M167" i="27"/>
  <c r="L167" i="27"/>
  <c r="K165" i="27"/>
  <c r="M165" i="27"/>
  <c r="L165" i="27"/>
  <c r="K163" i="27"/>
  <c r="M163" i="27"/>
  <c r="L163" i="27"/>
  <c r="K161" i="27"/>
  <c r="M161" i="27"/>
  <c r="L161" i="27"/>
  <c r="K159" i="27"/>
  <c r="M159" i="27"/>
  <c r="L159" i="27"/>
  <c r="K157" i="27"/>
  <c r="M157" i="27"/>
  <c r="L157" i="27"/>
  <c r="K155" i="27"/>
  <c r="M155" i="27"/>
  <c r="L155" i="27"/>
  <c r="K153" i="27"/>
  <c r="M153" i="27"/>
  <c r="L153" i="27"/>
  <c r="K151" i="27"/>
  <c r="O151" i="27" s="1"/>
  <c r="S151" i="27" s="1"/>
  <c r="M151" i="27"/>
  <c r="L151" i="27"/>
  <c r="K149" i="27"/>
  <c r="M149" i="27"/>
  <c r="L149" i="27"/>
  <c r="K147" i="27"/>
  <c r="M147" i="27"/>
  <c r="L147" i="27"/>
  <c r="K145" i="27"/>
  <c r="O145" i="27" s="1"/>
  <c r="S145" i="27" s="1"/>
  <c r="M145" i="27"/>
  <c r="L145" i="27"/>
  <c r="K143" i="27"/>
  <c r="O143" i="27" s="1"/>
  <c r="S143" i="27" s="1"/>
  <c r="M143" i="27"/>
  <c r="L143" i="27"/>
  <c r="K141" i="27"/>
  <c r="M141" i="27"/>
  <c r="L141" i="27"/>
  <c r="K139" i="27"/>
  <c r="M139" i="27"/>
  <c r="L139" i="27"/>
  <c r="K137" i="27"/>
  <c r="O137" i="27" s="1"/>
  <c r="S137" i="27" s="1"/>
  <c r="M137" i="27"/>
  <c r="L137" i="27"/>
  <c r="K135" i="27"/>
  <c r="M135" i="27"/>
  <c r="L135" i="27"/>
  <c r="K133" i="27"/>
  <c r="M133" i="27"/>
  <c r="L133" i="27"/>
  <c r="K131" i="27"/>
  <c r="O131" i="27" s="1"/>
  <c r="S131" i="27" s="1"/>
  <c r="M131" i="27"/>
  <c r="L131" i="27"/>
  <c r="K129" i="27"/>
  <c r="M129" i="27"/>
  <c r="L129" i="27"/>
  <c r="K127" i="27"/>
  <c r="M127" i="27"/>
  <c r="L127" i="27"/>
  <c r="K125" i="27"/>
  <c r="M125" i="27"/>
  <c r="L125" i="27"/>
  <c r="K123" i="27"/>
  <c r="M123" i="27"/>
  <c r="L123" i="27"/>
  <c r="K121" i="27"/>
  <c r="O121" i="27" s="1"/>
  <c r="S121" i="27" s="1"/>
  <c r="M121" i="27"/>
  <c r="L121" i="27"/>
  <c r="K119" i="27"/>
  <c r="O119" i="27" s="1"/>
  <c r="S119" i="27" s="1"/>
  <c r="M119" i="27"/>
  <c r="L119" i="27"/>
  <c r="K117" i="27"/>
  <c r="M117" i="27"/>
  <c r="L117" i="27"/>
  <c r="K115" i="27"/>
  <c r="M115" i="27"/>
  <c r="L115" i="27"/>
  <c r="K113" i="27"/>
  <c r="O113" i="27" s="1"/>
  <c r="S113" i="27" s="1"/>
  <c r="M113" i="27"/>
  <c r="L113" i="27"/>
  <c r="K111" i="27"/>
  <c r="M111" i="27"/>
  <c r="L111" i="27"/>
  <c r="K109" i="27"/>
  <c r="M109" i="27"/>
  <c r="L109" i="27"/>
  <c r="K107" i="27"/>
  <c r="M107" i="27"/>
  <c r="L107" i="27"/>
  <c r="K105" i="27"/>
  <c r="M105" i="27"/>
  <c r="L105" i="27"/>
  <c r="K103" i="27"/>
  <c r="M103" i="27"/>
  <c r="L103" i="27"/>
  <c r="K101" i="27"/>
  <c r="M101" i="27"/>
  <c r="L101" i="27"/>
  <c r="K97" i="27"/>
  <c r="M97" i="27"/>
  <c r="L97" i="27"/>
  <c r="N97" i="27"/>
  <c r="K93" i="27"/>
  <c r="M93" i="27"/>
  <c r="L93" i="27"/>
  <c r="N93" i="27"/>
  <c r="K89" i="27"/>
  <c r="O89" i="27" s="1"/>
  <c r="M89" i="27"/>
  <c r="L89" i="27"/>
  <c r="N89" i="27"/>
  <c r="E167" i="27"/>
  <c r="I167" i="27" s="1"/>
  <c r="G167" i="27"/>
  <c r="K166" i="27"/>
  <c r="O166" i="27" s="1"/>
  <c r="M166" i="27"/>
  <c r="E165" i="27"/>
  <c r="G165" i="27"/>
  <c r="K164" i="27"/>
  <c r="O164" i="27" s="1"/>
  <c r="M164" i="27"/>
  <c r="E163" i="27"/>
  <c r="G163" i="27"/>
  <c r="K162" i="27"/>
  <c r="M162" i="27"/>
  <c r="E161" i="27"/>
  <c r="G161" i="27"/>
  <c r="K160" i="27"/>
  <c r="O160" i="27" s="1"/>
  <c r="M160" i="27"/>
  <c r="E159" i="27"/>
  <c r="G159" i="27"/>
  <c r="K158" i="27"/>
  <c r="O158" i="27" s="1"/>
  <c r="M158" i="27"/>
  <c r="E157" i="27"/>
  <c r="G157" i="27"/>
  <c r="K156" i="27"/>
  <c r="O156" i="27" s="1"/>
  <c r="M156" i="27"/>
  <c r="E155" i="27"/>
  <c r="G155" i="27"/>
  <c r="K154" i="27"/>
  <c r="M154" i="27"/>
  <c r="E153" i="27"/>
  <c r="G153" i="27"/>
  <c r="K152" i="27"/>
  <c r="O152" i="27" s="1"/>
  <c r="M152" i="27"/>
  <c r="E151" i="27"/>
  <c r="I151" i="27" s="1"/>
  <c r="G151" i="27"/>
  <c r="K150" i="27"/>
  <c r="O150" i="27" s="1"/>
  <c r="M150" i="27"/>
  <c r="E149" i="27"/>
  <c r="G149" i="27"/>
  <c r="K148" i="27"/>
  <c r="M148" i="27"/>
  <c r="E147" i="27"/>
  <c r="G147" i="27"/>
  <c r="K146" i="27"/>
  <c r="M146" i="27"/>
  <c r="E145" i="27"/>
  <c r="G145" i="27"/>
  <c r="K144" i="27"/>
  <c r="M144" i="27"/>
  <c r="E143" i="27"/>
  <c r="I143" i="27" s="1"/>
  <c r="G143" i="27"/>
  <c r="K142" i="27"/>
  <c r="M142" i="27"/>
  <c r="E141" i="27"/>
  <c r="G141" i="27"/>
  <c r="K140" i="27"/>
  <c r="O140" i="27" s="1"/>
  <c r="M140" i="27"/>
  <c r="E139" i="27"/>
  <c r="G139" i="27"/>
  <c r="K138" i="27"/>
  <c r="O138" i="27" s="1"/>
  <c r="M138" i="27"/>
  <c r="E137" i="27"/>
  <c r="G137" i="27"/>
  <c r="K136" i="27"/>
  <c r="O136" i="27" s="1"/>
  <c r="M136" i="27"/>
  <c r="E135" i="27"/>
  <c r="G135" i="27"/>
  <c r="K134" i="27"/>
  <c r="O134" i="27" s="1"/>
  <c r="S134" i="27" s="1"/>
  <c r="M134" i="27"/>
  <c r="E133" i="27"/>
  <c r="G133" i="27"/>
  <c r="K132" i="27"/>
  <c r="O132" i="27" s="1"/>
  <c r="M132" i="27"/>
  <c r="E131" i="27"/>
  <c r="I131" i="27" s="1"/>
  <c r="G131" i="27"/>
  <c r="K130" i="27"/>
  <c r="O130" i="27" s="1"/>
  <c r="M130" i="27"/>
  <c r="E129" i="27"/>
  <c r="G129" i="27"/>
  <c r="K128" i="27"/>
  <c r="O128" i="27" s="1"/>
  <c r="M128" i="27"/>
  <c r="E127" i="27"/>
  <c r="G127" i="27"/>
  <c r="K126" i="27"/>
  <c r="O126" i="27" s="1"/>
  <c r="M126" i="27"/>
  <c r="E125" i="27"/>
  <c r="G125" i="27"/>
  <c r="K124" i="27"/>
  <c r="M124" i="27"/>
  <c r="E123" i="27"/>
  <c r="I123" i="27" s="1"/>
  <c r="G123" i="27"/>
  <c r="K122" i="27"/>
  <c r="O122" i="27" s="1"/>
  <c r="M122" i="27"/>
  <c r="E121" i="27"/>
  <c r="G121" i="27"/>
  <c r="K120" i="27"/>
  <c r="O120" i="27" s="1"/>
  <c r="M120" i="27"/>
  <c r="E119" i="27"/>
  <c r="G119" i="27"/>
  <c r="K118" i="27"/>
  <c r="O118" i="27" s="1"/>
  <c r="S118" i="27" s="1"/>
  <c r="M118" i="27"/>
  <c r="E117" i="27"/>
  <c r="G117" i="27"/>
  <c r="K116" i="27"/>
  <c r="M116" i="27"/>
  <c r="E115" i="27"/>
  <c r="G115" i="27"/>
  <c r="K114" i="27"/>
  <c r="O114" i="27" s="1"/>
  <c r="M114" i="27"/>
  <c r="E113" i="27"/>
  <c r="G113" i="27"/>
  <c r="K112" i="27"/>
  <c r="O112" i="27" s="1"/>
  <c r="M112" i="27"/>
  <c r="E111" i="27"/>
  <c r="G111" i="27"/>
  <c r="K110" i="27"/>
  <c r="O110" i="27" s="1"/>
  <c r="M110" i="27"/>
  <c r="E109" i="27"/>
  <c r="G109" i="27"/>
  <c r="K108" i="27"/>
  <c r="O108" i="27" s="1"/>
  <c r="M108" i="27"/>
  <c r="E107" i="27"/>
  <c r="G107" i="27"/>
  <c r="K106" i="27"/>
  <c r="O106" i="27" s="1"/>
  <c r="M106" i="27"/>
  <c r="E105" i="27"/>
  <c r="G105" i="27"/>
  <c r="K104" i="27"/>
  <c r="O104" i="27" s="1"/>
  <c r="M104" i="27"/>
  <c r="E103" i="27"/>
  <c r="I103" i="27" s="1"/>
  <c r="G103" i="27"/>
  <c r="K102" i="27"/>
  <c r="O102" i="27" s="1"/>
  <c r="S102" i="27" s="1"/>
  <c r="M102" i="27"/>
  <c r="E101" i="27"/>
  <c r="G101" i="27"/>
  <c r="K100" i="27"/>
  <c r="M100" i="27"/>
  <c r="E100" i="27"/>
  <c r="G100" i="27"/>
  <c r="F100" i="27"/>
  <c r="E98" i="27"/>
  <c r="G98" i="27"/>
  <c r="F98" i="27"/>
  <c r="E96" i="27"/>
  <c r="G96" i="27"/>
  <c r="F96" i="27"/>
  <c r="E94" i="27"/>
  <c r="G94" i="27"/>
  <c r="F94" i="27"/>
  <c r="E92" i="27"/>
  <c r="G92" i="27"/>
  <c r="F92" i="27"/>
  <c r="E90" i="27"/>
  <c r="G90" i="27"/>
  <c r="F90" i="27"/>
  <c r="E88" i="27"/>
  <c r="G88" i="27"/>
  <c r="F88" i="27"/>
  <c r="E99" i="27"/>
  <c r="G99" i="27"/>
  <c r="K98" i="27"/>
  <c r="O98" i="27" s="1"/>
  <c r="M98" i="27"/>
  <c r="E97" i="27"/>
  <c r="G97" i="27"/>
  <c r="K96" i="27"/>
  <c r="O96" i="27" s="1"/>
  <c r="M96" i="27"/>
  <c r="E95" i="27"/>
  <c r="G95" i="27"/>
  <c r="K94" i="27"/>
  <c r="O94" i="27" s="1"/>
  <c r="M94" i="27"/>
  <c r="E93" i="27"/>
  <c r="I93" i="27" s="1"/>
  <c r="G93" i="27"/>
  <c r="K92" i="27"/>
  <c r="M92" i="27"/>
  <c r="E91" i="27"/>
  <c r="G91" i="27"/>
  <c r="K90" i="27"/>
  <c r="O90" i="27" s="1"/>
  <c r="M90" i="27"/>
  <c r="E89" i="27"/>
  <c r="G89" i="27"/>
  <c r="K88" i="27"/>
  <c r="O88" i="27" s="1"/>
  <c r="M88" i="27"/>
  <c r="E87" i="27"/>
  <c r="I87" i="27" s="1"/>
  <c r="G87" i="27"/>
  <c r="M4" i="27"/>
  <c r="G4" i="27"/>
  <c r="M86" i="27"/>
  <c r="G86" i="27"/>
  <c r="M85" i="27"/>
  <c r="G85" i="27"/>
  <c r="M84" i="27"/>
  <c r="G84" i="27"/>
  <c r="M83" i="27"/>
  <c r="G83" i="27"/>
  <c r="M82" i="27"/>
  <c r="G82" i="27"/>
  <c r="M81" i="27"/>
  <c r="G81" i="27"/>
  <c r="M80" i="27"/>
  <c r="G80" i="27"/>
  <c r="M79" i="27"/>
  <c r="G79" i="27"/>
  <c r="M78" i="27"/>
  <c r="G78" i="27"/>
  <c r="M77" i="27"/>
  <c r="G77" i="27"/>
  <c r="M76" i="27"/>
  <c r="G76" i="27"/>
  <c r="M75" i="27"/>
  <c r="G75" i="27"/>
  <c r="M74" i="27"/>
  <c r="G74" i="27"/>
  <c r="M73" i="27"/>
  <c r="G73" i="27"/>
  <c r="M72" i="27"/>
  <c r="G72" i="27"/>
  <c r="M71" i="27"/>
  <c r="G71" i="27"/>
  <c r="M70" i="27"/>
  <c r="G70" i="27"/>
  <c r="M69" i="27"/>
  <c r="G69" i="27"/>
  <c r="H68" i="27"/>
  <c r="H67" i="27"/>
  <c r="N62" i="27"/>
  <c r="H60" i="27"/>
  <c r="H59" i="27"/>
  <c r="N56" i="27"/>
  <c r="N55" i="27"/>
  <c r="H55" i="27"/>
  <c r="N52" i="27"/>
  <c r="S52" i="27" s="1"/>
  <c r="N51" i="27"/>
  <c r="H51" i="27"/>
  <c r="N48" i="27"/>
  <c r="N47" i="27"/>
  <c r="H47" i="27"/>
  <c r="N44" i="27"/>
  <c r="N43" i="27"/>
  <c r="H43" i="27"/>
  <c r="L42" i="27"/>
  <c r="H42" i="27"/>
  <c r="N40" i="27"/>
  <c r="N32" i="27"/>
  <c r="H31" i="27"/>
  <c r="N18" i="27"/>
  <c r="F17" i="27"/>
  <c r="L16" i="27"/>
  <c r="H16" i="27"/>
  <c r="H15" i="27"/>
  <c r="N10" i="27"/>
  <c r="H10" i="27"/>
  <c r="H9" i="27"/>
  <c r="L8" i="27"/>
  <c r="H8" i="27"/>
  <c r="H7" i="27"/>
  <c r="S2646" i="27"/>
  <c r="E2051" i="27"/>
  <c r="G2051" i="27"/>
  <c r="K2050" i="27"/>
  <c r="M2050" i="27"/>
  <c r="L2048" i="27"/>
  <c r="N2048" i="27"/>
  <c r="F2039" i="27"/>
  <c r="H2039" i="27"/>
  <c r="E2033" i="27"/>
  <c r="G2033" i="27"/>
  <c r="K2032" i="27"/>
  <c r="M2032" i="27"/>
  <c r="K2030" i="27"/>
  <c r="M2030" i="27"/>
  <c r="E2027" i="27"/>
  <c r="G2027" i="27"/>
  <c r="E2012" i="27"/>
  <c r="G2012" i="27"/>
  <c r="K2011" i="27"/>
  <c r="O2011" i="27" s="1"/>
  <c r="S2011" i="27" s="1"/>
  <c r="M2011" i="27"/>
  <c r="E2006" i="27"/>
  <c r="G2006" i="27"/>
  <c r="K2005" i="27"/>
  <c r="O2005" i="27" s="1"/>
  <c r="S2005" i="27" s="1"/>
  <c r="M2005" i="27"/>
  <c r="E2004" i="27"/>
  <c r="G2004" i="27"/>
  <c r="E2002" i="27"/>
  <c r="G2002" i="27"/>
  <c r="K2001" i="27"/>
  <c r="M2001" i="27"/>
  <c r="E1998" i="27"/>
  <c r="G1998" i="27"/>
  <c r="K1987" i="27"/>
  <c r="M1987" i="27"/>
  <c r="E1979" i="27"/>
  <c r="G1979" i="27"/>
  <c r="K1978" i="27"/>
  <c r="O1978" i="27" s="1"/>
  <c r="S1978" i="27" s="1"/>
  <c r="M1978" i="27"/>
  <c r="K1975" i="27"/>
  <c r="M1975" i="27"/>
  <c r="K1960" i="27"/>
  <c r="M1960" i="27"/>
  <c r="K1906" i="27"/>
  <c r="M1906" i="27"/>
  <c r="E1905" i="27"/>
  <c r="G1905" i="27"/>
  <c r="K1904" i="27"/>
  <c r="O1904" i="27" s="1"/>
  <c r="S1904" i="27" s="1"/>
  <c r="M1904" i="27"/>
  <c r="L1871" i="27"/>
  <c r="N1871" i="27"/>
  <c r="F2650" i="27"/>
  <c r="I2650" i="27" s="1"/>
  <c r="F2646" i="27"/>
  <c r="I2646" i="27" s="1"/>
  <c r="F2631" i="27"/>
  <c r="F2629" i="27"/>
  <c r="F2626" i="27"/>
  <c r="I2626" i="27" s="1"/>
  <c r="F2623" i="27"/>
  <c r="I2623" i="27" s="1"/>
  <c r="F2573" i="27"/>
  <c r="I2573" i="27" s="1"/>
  <c r="H2455" i="27"/>
  <c r="N2422" i="27"/>
  <c r="F2412" i="27"/>
  <c r="F2361" i="27"/>
  <c r="N2344" i="27"/>
  <c r="N2340" i="27"/>
  <c r="H2329" i="27"/>
  <c r="N2310" i="27"/>
  <c r="N2303" i="27"/>
  <c r="H2282" i="27"/>
  <c r="N2277" i="27"/>
  <c r="H2274" i="27"/>
  <c r="F2241" i="27"/>
  <c r="N2219" i="27"/>
  <c r="H2191" i="27"/>
  <c r="F2186" i="27"/>
  <c r="I2186" i="27" s="1"/>
  <c r="E2179" i="27"/>
  <c r="G2179" i="27"/>
  <c r="F2128" i="27"/>
  <c r="H2128" i="27"/>
  <c r="E2124" i="27"/>
  <c r="G2124" i="27"/>
  <c r="L2100" i="27"/>
  <c r="N2100" i="27"/>
  <c r="K2078" i="27"/>
  <c r="M2078" i="27"/>
  <c r="K2041" i="27"/>
  <c r="M2041" i="27"/>
  <c r="K2034" i="27"/>
  <c r="O2034" i="27" s="1"/>
  <c r="S2034" i="27" s="1"/>
  <c r="M2034" i="27"/>
  <c r="E2031" i="27"/>
  <c r="G2031" i="27"/>
  <c r="E2029" i="27"/>
  <c r="G2029" i="27"/>
  <c r="K2028" i="27"/>
  <c r="M2028" i="27"/>
  <c r="K2013" i="27"/>
  <c r="O2013" i="27" s="1"/>
  <c r="S2013" i="27" s="1"/>
  <c r="M2013" i="27"/>
  <c r="E2010" i="27"/>
  <c r="G2010" i="27"/>
  <c r="K2003" i="27"/>
  <c r="M2003" i="27"/>
  <c r="E2000" i="27"/>
  <c r="G2000" i="27"/>
  <c r="K1999" i="27"/>
  <c r="M1999" i="27"/>
  <c r="E1974" i="27"/>
  <c r="G1974" i="27"/>
  <c r="E1963" i="27"/>
  <c r="G1963" i="27"/>
  <c r="K1962" i="27"/>
  <c r="M1962" i="27"/>
  <c r="E1961" i="27"/>
  <c r="G1961" i="27"/>
  <c r="E1959" i="27"/>
  <c r="G1959" i="27"/>
  <c r="K1958" i="27"/>
  <c r="O1958" i="27" s="1"/>
  <c r="S1958" i="27" s="1"/>
  <c r="M1958" i="27"/>
  <c r="K1944" i="27"/>
  <c r="M1944" i="27"/>
  <c r="E1903" i="27"/>
  <c r="G1903" i="27"/>
  <c r="K1902" i="27"/>
  <c r="M1902" i="27"/>
  <c r="K1900" i="27"/>
  <c r="O1900" i="27" s="1"/>
  <c r="S1900" i="27" s="1"/>
  <c r="M1900" i="27"/>
  <c r="L1877" i="27"/>
  <c r="N1877" i="27"/>
  <c r="F1865" i="27"/>
  <c r="H1865" i="27"/>
  <c r="K2179" i="27"/>
  <c r="O2179" i="27" s="1"/>
  <c r="M2179" i="27"/>
  <c r="F2165" i="27"/>
  <c r="H2165" i="27"/>
  <c r="L2160" i="27"/>
  <c r="N2160" i="27"/>
  <c r="F2157" i="27"/>
  <c r="H2157" i="27"/>
  <c r="L2144" i="27"/>
  <c r="N2144" i="27"/>
  <c r="F2133" i="27"/>
  <c r="H2133" i="27"/>
  <c r="K2124" i="27"/>
  <c r="M2124" i="27"/>
  <c r="L2121" i="27"/>
  <c r="N2121" i="27"/>
  <c r="F2118" i="27"/>
  <c r="H2118" i="27"/>
  <c r="L2113" i="27"/>
  <c r="N2113" i="27"/>
  <c r="E2078" i="27"/>
  <c r="G2078" i="27"/>
  <c r="K2051" i="27"/>
  <c r="O2051" i="27" s="1"/>
  <c r="M2051" i="27"/>
  <c r="E2050" i="27"/>
  <c r="G2050" i="27"/>
  <c r="L2044" i="27"/>
  <c r="N2044" i="27"/>
  <c r="E2041" i="27"/>
  <c r="G2041" i="27"/>
  <c r="E2034" i="27"/>
  <c r="I2034" i="27" s="1"/>
  <c r="G2034" i="27"/>
  <c r="K2033" i="27"/>
  <c r="M2033" i="27"/>
  <c r="E2032" i="27"/>
  <c r="G2032" i="27"/>
  <c r="K2031" i="27"/>
  <c r="O2031" i="27" s="1"/>
  <c r="M2031" i="27"/>
  <c r="E2030" i="27"/>
  <c r="G2030" i="27"/>
  <c r="K2029" i="27"/>
  <c r="O2029" i="27" s="1"/>
  <c r="M2029" i="27"/>
  <c r="E2028" i="27"/>
  <c r="G2028" i="27"/>
  <c r="K2027" i="27"/>
  <c r="O2027" i="27" s="1"/>
  <c r="M2027" i="27"/>
  <c r="E2013" i="27"/>
  <c r="G2013" i="27"/>
  <c r="K2012" i="27"/>
  <c r="O2012" i="27" s="1"/>
  <c r="M2012" i="27"/>
  <c r="E2011" i="27"/>
  <c r="I2011" i="27" s="1"/>
  <c r="G2011" i="27"/>
  <c r="K2010" i="27"/>
  <c r="O2010" i="27" s="1"/>
  <c r="M2010" i="27"/>
  <c r="K2006" i="27"/>
  <c r="O2006" i="27" s="1"/>
  <c r="M2006" i="27"/>
  <c r="E2005" i="27"/>
  <c r="I2005" i="27" s="1"/>
  <c r="G2005" i="27"/>
  <c r="K2004" i="27"/>
  <c r="O2004" i="27" s="1"/>
  <c r="M2004" i="27"/>
  <c r="E2003" i="27"/>
  <c r="G2003" i="27"/>
  <c r="K2002" i="27"/>
  <c r="O2002" i="27" s="1"/>
  <c r="S2002" i="27" s="1"/>
  <c r="M2002" i="27"/>
  <c r="E2001" i="27"/>
  <c r="G2001" i="27"/>
  <c r="K2000" i="27"/>
  <c r="O2000" i="27" s="1"/>
  <c r="M2000" i="27"/>
  <c r="E1999" i="27"/>
  <c r="G1999" i="27"/>
  <c r="K1998" i="27"/>
  <c r="O1998" i="27" s="1"/>
  <c r="M1998" i="27"/>
  <c r="L1996" i="27"/>
  <c r="N1996" i="27"/>
  <c r="E1987" i="27"/>
  <c r="G1987" i="27"/>
  <c r="K1979" i="27"/>
  <c r="O1979" i="27" s="1"/>
  <c r="M1979" i="27"/>
  <c r="E1978" i="27"/>
  <c r="I1978" i="27" s="1"/>
  <c r="G1978" i="27"/>
  <c r="E1975" i="27"/>
  <c r="G1975" i="27"/>
  <c r="K1974" i="27"/>
  <c r="O1974" i="27" s="1"/>
  <c r="M1974" i="27"/>
  <c r="K1963" i="27"/>
  <c r="O1963" i="27" s="1"/>
  <c r="M1963" i="27"/>
  <c r="E1962" i="27"/>
  <c r="G1962" i="27"/>
  <c r="K1961" i="27"/>
  <c r="O1961" i="27" s="1"/>
  <c r="M1961" i="27"/>
  <c r="E1960" i="27"/>
  <c r="G1960" i="27"/>
  <c r="K1959" i="27"/>
  <c r="M1959" i="27"/>
  <c r="E1958" i="27"/>
  <c r="G1958" i="27"/>
  <c r="E1944" i="27"/>
  <c r="G1944" i="27"/>
  <c r="E1906" i="27"/>
  <c r="G1906" i="27"/>
  <c r="K1905" i="27"/>
  <c r="O1905" i="27" s="1"/>
  <c r="M1905" i="27"/>
  <c r="E1904" i="27"/>
  <c r="I1904" i="27" s="1"/>
  <c r="G1904" i="27"/>
  <c r="K1903" i="27"/>
  <c r="O1903" i="27" s="1"/>
  <c r="M1903" i="27"/>
  <c r="E1902" i="27"/>
  <c r="I1902" i="27" s="1"/>
  <c r="G1902" i="27"/>
  <c r="E1900" i="27"/>
  <c r="G1900" i="27"/>
  <c r="F2652" i="27"/>
  <c r="F2633" i="27"/>
  <c r="F2539" i="27"/>
  <c r="I2539" i="27" s="1"/>
  <c r="H2522" i="27"/>
  <c r="H2509" i="27"/>
  <c r="N2443" i="27"/>
  <c r="N2440" i="27"/>
  <c r="N2437" i="27"/>
  <c r="N2407" i="27"/>
  <c r="N2379" i="27"/>
  <c r="F2364" i="27"/>
  <c r="N2324" i="27"/>
  <c r="N2306" i="27"/>
  <c r="H2245" i="27"/>
  <c r="F2243" i="27"/>
  <c r="I2243" i="27" s="1"/>
  <c r="H2233" i="27"/>
  <c r="N2224" i="27"/>
  <c r="H2004" i="27"/>
  <c r="H1998" i="27"/>
  <c r="H1905" i="27"/>
  <c r="M2652" i="27"/>
  <c r="G2652" i="27"/>
  <c r="M2651" i="27"/>
  <c r="G2651" i="27"/>
  <c r="M2650" i="27"/>
  <c r="G2650" i="27"/>
  <c r="M2649" i="27"/>
  <c r="G2649" i="27"/>
  <c r="M2648" i="27"/>
  <c r="G2648" i="27"/>
  <c r="M2647" i="27"/>
  <c r="G2647" i="27"/>
  <c r="M2646" i="27"/>
  <c r="G2646" i="27"/>
  <c r="M2645" i="27"/>
  <c r="G2645" i="27"/>
  <c r="M2644" i="27"/>
  <c r="G2644" i="27"/>
  <c r="M2643" i="27"/>
  <c r="G2643" i="27"/>
  <c r="M2642" i="27"/>
  <c r="G2642" i="27"/>
  <c r="M2641" i="27"/>
  <c r="G2641" i="27"/>
  <c r="L2640" i="27"/>
  <c r="H2640" i="27"/>
  <c r="M2636" i="27"/>
  <c r="G2636" i="27"/>
  <c r="M2635" i="27"/>
  <c r="G2635" i="27"/>
  <c r="M2634" i="27"/>
  <c r="G2634" i="27"/>
  <c r="M2633" i="27"/>
  <c r="G2633" i="27"/>
  <c r="M2632" i="27"/>
  <c r="G2632" i="27"/>
  <c r="M2631" i="27"/>
  <c r="G2631" i="27"/>
  <c r="M2630" i="27"/>
  <c r="G2630" i="27"/>
  <c r="M2629" i="27"/>
  <c r="G2629" i="27"/>
  <c r="M2628" i="27"/>
  <c r="G2628" i="27"/>
  <c r="M2627" i="27"/>
  <c r="G2627" i="27"/>
  <c r="M2626" i="27"/>
  <c r="G2626" i="27"/>
  <c r="M2625" i="27"/>
  <c r="G2625" i="27"/>
  <c r="M2624" i="27"/>
  <c r="G2624" i="27"/>
  <c r="M2623" i="27"/>
  <c r="G2623" i="27"/>
  <c r="M2622" i="27"/>
  <c r="G2622" i="27"/>
  <c r="M2621" i="27"/>
  <c r="G2621" i="27"/>
  <c r="L2620" i="27"/>
  <c r="F2619" i="27"/>
  <c r="L2618" i="27"/>
  <c r="M2617" i="27"/>
  <c r="G2617" i="27"/>
  <c r="M2616" i="27"/>
  <c r="G2616" i="27"/>
  <c r="L2615" i="27"/>
  <c r="O2615" i="27" s="1"/>
  <c r="H2615" i="27"/>
  <c r="F2613" i="27"/>
  <c r="I2613" i="27" s="1"/>
  <c r="F2612" i="27"/>
  <c r="L2611" i="27"/>
  <c r="O2611" i="27" s="1"/>
  <c r="H2611" i="27"/>
  <c r="F2610" i="27"/>
  <c r="L2609" i="27"/>
  <c r="O2609" i="27" s="1"/>
  <c r="S2609" i="27" s="1"/>
  <c r="H2609" i="27"/>
  <c r="F2607" i="27"/>
  <c r="L2606" i="27"/>
  <c r="O2606" i="27" s="1"/>
  <c r="H2606" i="27"/>
  <c r="F2605" i="27"/>
  <c r="L2604" i="27"/>
  <c r="O2604" i="27" s="1"/>
  <c r="H2604" i="27"/>
  <c r="N2601" i="27"/>
  <c r="N2600" i="27"/>
  <c r="F2598" i="27"/>
  <c r="I2598" i="27" s="1"/>
  <c r="L2597" i="27"/>
  <c r="O2597" i="27" s="1"/>
  <c r="F2596" i="27"/>
  <c r="F2595" i="27"/>
  <c r="L2594" i="27"/>
  <c r="F2593" i="27"/>
  <c r="I2593" i="27" s="1"/>
  <c r="L2592" i="27"/>
  <c r="O2592" i="27" s="1"/>
  <c r="S2592" i="27" s="1"/>
  <c r="F2591" i="27"/>
  <c r="G2589" i="27"/>
  <c r="M2588" i="27"/>
  <c r="G2588" i="27"/>
  <c r="M2587" i="27"/>
  <c r="G2587" i="27"/>
  <c r="M2586" i="27"/>
  <c r="G2586" i="27"/>
  <c r="M2585" i="27"/>
  <c r="G2585" i="27"/>
  <c r="L2584" i="27"/>
  <c r="O2584" i="27" s="1"/>
  <c r="S2584" i="27" s="1"/>
  <c r="H2584" i="27"/>
  <c r="F2583" i="27"/>
  <c r="L2582" i="27"/>
  <c r="O2582" i="27" s="1"/>
  <c r="F2581" i="27"/>
  <c r="I2581" i="27" s="1"/>
  <c r="F2580" i="27"/>
  <c r="L2579" i="27"/>
  <c r="H2579" i="27"/>
  <c r="F2578" i="27"/>
  <c r="L2577" i="27"/>
  <c r="O2577" i="27" s="1"/>
  <c r="S2577" i="27" s="1"/>
  <c r="H2577" i="27"/>
  <c r="L2576" i="27"/>
  <c r="H2576" i="27"/>
  <c r="M2573" i="27"/>
  <c r="G2573" i="27"/>
  <c r="M2572" i="27"/>
  <c r="G2572" i="27"/>
  <c r="L2571" i="27"/>
  <c r="H2571" i="27"/>
  <c r="N2568" i="27"/>
  <c r="N2566" i="27"/>
  <c r="S2566" i="27" s="1"/>
  <c r="N2565" i="27"/>
  <c r="N2562" i="27"/>
  <c r="S2562" i="27" s="1"/>
  <c r="N2561" i="27"/>
  <c r="S2561" i="27" s="1"/>
  <c r="F2560" i="27"/>
  <c r="L2559" i="27"/>
  <c r="N2558" i="27"/>
  <c r="F2557" i="27"/>
  <c r="I2557" i="27" s="1"/>
  <c r="L2556" i="27"/>
  <c r="O2556" i="27" s="1"/>
  <c r="N2555" i="27"/>
  <c r="N2553" i="27"/>
  <c r="N2551" i="27"/>
  <c r="N2549" i="27"/>
  <c r="S2549" i="27" s="1"/>
  <c r="N2547" i="27"/>
  <c r="S2547" i="27" s="1"/>
  <c r="F2546" i="27"/>
  <c r="F2545" i="27"/>
  <c r="I2545" i="27" s="1"/>
  <c r="L2544" i="27"/>
  <c r="O2544" i="27" s="1"/>
  <c r="H2544" i="27"/>
  <c r="M2541" i="27"/>
  <c r="G2541" i="27"/>
  <c r="M2540" i="27"/>
  <c r="G2540" i="27"/>
  <c r="M2539" i="27"/>
  <c r="G2539" i="27"/>
  <c r="L2538" i="27"/>
  <c r="H2538" i="27"/>
  <c r="N2532" i="27"/>
  <c r="N2530" i="27"/>
  <c r="M2528" i="27"/>
  <c r="G2528" i="27"/>
  <c r="L2527" i="27"/>
  <c r="O2527" i="27" s="1"/>
  <c r="H2527" i="27"/>
  <c r="F2526" i="27"/>
  <c r="L2525" i="27"/>
  <c r="O2525" i="27" s="1"/>
  <c r="H2525" i="27"/>
  <c r="F2524" i="27"/>
  <c r="L2523" i="27"/>
  <c r="F2522" i="27"/>
  <c r="I2522" i="27" s="1"/>
  <c r="F2521" i="27"/>
  <c r="I2521" i="27" s="1"/>
  <c r="L2520" i="27"/>
  <c r="H2520" i="27"/>
  <c r="N2515" i="27"/>
  <c r="N2513" i="27"/>
  <c r="M2511" i="27"/>
  <c r="G2511" i="27"/>
  <c r="L2510" i="27"/>
  <c r="H2510" i="27"/>
  <c r="F2509" i="27"/>
  <c r="L2508" i="27"/>
  <c r="H2508" i="27"/>
  <c r="F2507" i="27"/>
  <c r="L2506" i="27"/>
  <c r="O2506" i="27" s="1"/>
  <c r="H2506" i="27"/>
  <c r="F2505" i="27"/>
  <c r="L2504" i="27"/>
  <c r="H2504" i="27"/>
  <c r="F2503" i="27"/>
  <c r="I2503" i="27" s="1"/>
  <c r="L2502" i="27"/>
  <c r="F2501" i="27"/>
  <c r="F2500" i="27"/>
  <c r="L2499" i="27"/>
  <c r="H2499" i="27"/>
  <c r="F2498" i="27"/>
  <c r="L2497" i="27"/>
  <c r="O2497" i="27" s="1"/>
  <c r="N2496" i="27"/>
  <c r="S2496" i="27" s="1"/>
  <c r="N2494" i="27"/>
  <c r="N2492" i="27"/>
  <c r="N2490" i="27"/>
  <c r="S2490" i="27" s="1"/>
  <c r="N2488" i="27"/>
  <c r="N2486" i="27"/>
  <c r="N2484" i="27"/>
  <c r="S2484" i="27" s="1"/>
  <c r="N2482" i="27"/>
  <c r="F2481" i="27"/>
  <c r="F2480" i="27"/>
  <c r="I2480" i="27" s="1"/>
  <c r="L2479" i="27"/>
  <c r="F2478" i="27"/>
  <c r="L2477" i="27"/>
  <c r="F2476" i="27"/>
  <c r="I2476" i="27" s="1"/>
  <c r="L2475" i="27"/>
  <c r="O2475" i="27" s="1"/>
  <c r="F2474" i="27"/>
  <c r="L2473" i="27"/>
  <c r="F2472" i="27"/>
  <c r="L2471" i="27"/>
  <c r="N2470" i="27"/>
  <c r="F2469" i="27"/>
  <c r="L2468" i="27"/>
  <c r="O2468" i="27" s="1"/>
  <c r="F2467" i="27"/>
  <c r="F2466" i="27"/>
  <c r="I2466" i="27" s="1"/>
  <c r="L2465" i="27"/>
  <c r="H2465" i="27"/>
  <c r="F2464" i="27"/>
  <c r="I2464" i="27" s="1"/>
  <c r="L2463" i="27"/>
  <c r="H2463" i="27"/>
  <c r="F2462" i="27"/>
  <c r="I2462" i="27" s="1"/>
  <c r="L2461" i="27"/>
  <c r="N2460" i="27"/>
  <c r="F2459" i="27"/>
  <c r="F2458" i="27"/>
  <c r="L2457" i="27"/>
  <c r="O2457" i="27" s="1"/>
  <c r="F2456" i="27"/>
  <c r="F2455" i="27"/>
  <c r="I2455" i="27" s="1"/>
  <c r="L2454" i="27"/>
  <c r="H2454" i="27"/>
  <c r="F2453" i="27"/>
  <c r="L2452" i="27"/>
  <c r="O2452" i="27" s="1"/>
  <c r="F2451" i="27"/>
  <c r="F2450" i="27"/>
  <c r="I2450" i="27" s="1"/>
  <c r="L2449" i="27"/>
  <c r="H2449" i="27"/>
  <c r="M2446" i="27"/>
  <c r="G2446" i="27"/>
  <c r="M2445" i="27"/>
  <c r="G2445" i="27"/>
  <c r="F2442" i="27"/>
  <c r="I2442" i="27" s="1"/>
  <c r="F2439" i="27"/>
  <c r="F2432" i="27"/>
  <c r="F2423" i="27"/>
  <c r="L2422" i="27"/>
  <c r="O2422" i="27" s="1"/>
  <c r="F2419" i="27"/>
  <c r="L2418" i="27"/>
  <c r="O2418" i="27" s="1"/>
  <c r="M2417" i="27"/>
  <c r="G2417" i="27"/>
  <c r="I2417" i="27" s="1"/>
  <c r="L2416" i="27"/>
  <c r="M2413" i="27"/>
  <c r="G2413" i="27"/>
  <c r="M2412" i="27"/>
  <c r="G2412" i="27"/>
  <c r="M2411" i="27"/>
  <c r="G2411" i="27"/>
  <c r="M2410" i="27"/>
  <c r="G2410" i="27"/>
  <c r="M2409" i="27"/>
  <c r="G2409" i="27"/>
  <c r="M2408" i="27"/>
  <c r="G2408" i="27"/>
  <c r="L2407" i="27"/>
  <c r="O2407" i="27" s="1"/>
  <c r="F2404" i="27"/>
  <c r="L2403" i="27"/>
  <c r="F2400" i="27"/>
  <c r="I2400" i="27" s="1"/>
  <c r="L2399" i="27"/>
  <c r="F2380" i="27"/>
  <c r="I2380" i="27" s="1"/>
  <c r="F2378" i="27"/>
  <c r="L2377" i="27"/>
  <c r="F2374" i="27"/>
  <c r="S2373" i="27"/>
  <c r="L2373" i="27"/>
  <c r="M2365" i="27"/>
  <c r="G2365" i="27"/>
  <c r="M2364" i="27"/>
  <c r="G2364" i="27"/>
  <c r="M2363" i="27"/>
  <c r="G2363" i="27"/>
  <c r="M2362" i="27"/>
  <c r="G2362" i="27"/>
  <c r="I2362" i="27" s="1"/>
  <c r="M2361" i="27"/>
  <c r="G2361" i="27"/>
  <c r="M2360" i="27"/>
  <c r="G2360" i="27"/>
  <c r="L2359" i="27"/>
  <c r="O2359" i="27" s="1"/>
  <c r="F2356" i="27"/>
  <c r="L2355" i="27"/>
  <c r="F2349" i="27"/>
  <c r="L2348" i="27"/>
  <c r="O2348" i="27" s="1"/>
  <c r="F2345" i="27"/>
  <c r="I2345" i="27" s="1"/>
  <c r="L2344" i="27"/>
  <c r="O2344" i="27" s="1"/>
  <c r="F2341" i="27"/>
  <c r="I2341" i="27" s="1"/>
  <c r="L2340" i="27"/>
  <c r="O2340" i="27" s="1"/>
  <c r="F2325" i="27"/>
  <c r="I2325" i="27" s="1"/>
  <c r="L2324" i="27"/>
  <c r="O2324" i="27" s="1"/>
  <c r="F2321" i="27"/>
  <c r="L2320" i="27"/>
  <c r="O2320" i="27" s="1"/>
  <c r="M2311" i="27"/>
  <c r="G2311" i="27"/>
  <c r="L2310" i="27"/>
  <c r="O2310" i="27" s="1"/>
  <c r="F2307" i="27"/>
  <c r="L2306" i="27"/>
  <c r="O2306" i="27" s="1"/>
  <c r="M2305" i="27"/>
  <c r="G2305" i="27"/>
  <c r="M2304" i="27"/>
  <c r="G2304" i="27"/>
  <c r="L2303" i="27"/>
  <c r="O2303" i="27" s="1"/>
  <c r="F2298" i="27"/>
  <c r="I2298" i="27" s="1"/>
  <c r="L2297" i="27"/>
  <c r="F2294" i="27"/>
  <c r="L2293" i="27"/>
  <c r="O2293" i="27" s="1"/>
  <c r="F2290" i="27"/>
  <c r="L2289" i="27"/>
  <c r="M2288" i="27"/>
  <c r="G2288" i="27"/>
  <c r="M2287" i="27"/>
  <c r="G2287" i="27"/>
  <c r="M2286" i="27"/>
  <c r="G2286" i="27"/>
  <c r="H2285" i="27"/>
  <c r="M2243" i="27"/>
  <c r="G2243" i="27"/>
  <c r="M2242" i="27"/>
  <c r="G2242" i="27"/>
  <c r="M2241" i="27"/>
  <c r="G2241" i="27"/>
  <c r="N2238" i="27"/>
  <c r="H2235" i="27"/>
  <c r="M2231" i="27"/>
  <c r="G2231" i="27"/>
  <c r="M2230" i="27"/>
  <c r="G2230" i="27"/>
  <c r="N2194" i="27"/>
  <c r="N2188" i="27"/>
  <c r="M2187" i="27"/>
  <c r="G2187" i="27"/>
  <c r="M2186" i="27"/>
  <c r="G2186" i="27"/>
  <c r="M2185" i="27"/>
  <c r="G2185" i="27"/>
  <c r="M2184" i="27"/>
  <c r="H2183" i="27"/>
  <c r="F2179" i="27"/>
  <c r="N2173" i="27"/>
  <c r="H2170" i="27"/>
  <c r="H2167" i="27"/>
  <c r="H2163" i="27"/>
  <c r="H2159" i="27"/>
  <c r="H2155" i="27"/>
  <c r="H2147" i="27"/>
  <c r="H2143" i="27"/>
  <c r="N2138" i="27"/>
  <c r="H2135" i="27"/>
  <c r="H2131" i="27"/>
  <c r="N2129" i="27"/>
  <c r="N2125" i="27"/>
  <c r="F2124" i="27"/>
  <c r="H2120" i="27"/>
  <c r="H2116" i="27"/>
  <c r="H2112" i="27"/>
  <c r="N2103" i="27"/>
  <c r="N2098" i="27"/>
  <c r="H2087" i="27"/>
  <c r="L2078" i="27"/>
  <c r="H2069" i="27"/>
  <c r="H2059" i="27"/>
  <c r="F2051" i="27"/>
  <c r="L2050" i="27"/>
  <c r="N2046" i="27"/>
  <c r="N2045" i="27"/>
  <c r="H2043" i="27"/>
  <c r="L2041" i="27"/>
  <c r="N2040" i="27"/>
  <c r="N2036" i="27"/>
  <c r="L2034" i="27"/>
  <c r="F2033" i="27"/>
  <c r="L2032" i="27"/>
  <c r="F2031" i="27"/>
  <c r="L2030" i="27"/>
  <c r="F2029" i="27"/>
  <c r="L2028" i="27"/>
  <c r="F2027" i="27"/>
  <c r="L2013" i="27"/>
  <c r="F2012" i="27"/>
  <c r="L2011" i="27"/>
  <c r="F2010" i="27"/>
  <c r="F2006" i="27"/>
  <c r="L2005" i="27"/>
  <c r="F2004" i="27"/>
  <c r="L2003" i="27"/>
  <c r="F2002" i="27"/>
  <c r="L2001" i="27"/>
  <c r="F2000" i="27"/>
  <c r="L1999" i="27"/>
  <c r="F1998" i="27"/>
  <c r="H1995" i="27"/>
  <c r="H1989" i="27"/>
  <c r="L1987" i="27"/>
  <c r="N1986" i="27"/>
  <c r="H1983" i="27"/>
  <c r="N1980" i="27"/>
  <c r="F1979" i="27"/>
  <c r="L1978" i="27"/>
  <c r="N1977" i="27"/>
  <c r="L1975" i="27"/>
  <c r="F1974" i="27"/>
  <c r="F1963" i="27"/>
  <c r="L1962" i="27"/>
  <c r="F1961" i="27"/>
  <c r="L1960" i="27"/>
  <c r="F1959" i="27"/>
  <c r="L1958" i="27"/>
  <c r="L1944" i="27"/>
  <c r="H1925" i="27"/>
  <c r="H1923" i="27"/>
  <c r="N1918" i="27"/>
  <c r="L1906" i="27"/>
  <c r="F1905" i="27"/>
  <c r="L1904" i="27"/>
  <c r="F1903" i="27"/>
  <c r="L1902" i="27"/>
  <c r="L1900" i="27"/>
  <c r="H1890" i="27"/>
  <c r="N1885" i="27"/>
  <c r="H1882" i="27"/>
  <c r="N1879" i="27"/>
  <c r="N1875" i="27"/>
  <c r="N1874" i="27"/>
  <c r="H1868" i="27"/>
  <c r="N1862" i="27"/>
  <c r="H1859" i="27"/>
  <c r="N1854" i="27"/>
  <c r="H1851" i="27"/>
  <c r="N1846" i="27"/>
  <c r="H1843" i="27"/>
  <c r="E1283" i="27"/>
  <c r="G1283" i="27"/>
  <c r="K1282" i="27"/>
  <c r="M1282" i="27"/>
  <c r="E1281" i="27"/>
  <c r="G1281" i="27"/>
  <c r="K1280" i="27"/>
  <c r="M1280" i="27"/>
  <c r="E1279" i="27"/>
  <c r="G1279" i="27"/>
  <c r="K1278" i="27"/>
  <c r="M1278" i="27"/>
  <c r="E1277" i="27"/>
  <c r="G1277" i="27"/>
  <c r="K1276" i="27"/>
  <c r="M1276" i="27"/>
  <c r="E1275" i="27"/>
  <c r="G1275" i="27"/>
  <c r="K1274" i="27"/>
  <c r="M1274" i="27"/>
  <c r="E1273" i="27"/>
  <c r="G1273" i="27"/>
  <c r="K1272" i="27"/>
  <c r="M1272" i="27"/>
  <c r="E1271" i="27"/>
  <c r="G1271" i="27"/>
  <c r="K1270" i="27"/>
  <c r="O1270" i="27" s="1"/>
  <c r="S1270" i="27" s="1"/>
  <c r="M1270" i="27"/>
  <c r="E1269" i="27"/>
  <c r="G1269" i="27"/>
  <c r="K1268" i="27"/>
  <c r="M1268" i="27"/>
  <c r="E1267" i="27"/>
  <c r="G1267" i="27"/>
  <c r="K1266" i="27"/>
  <c r="O1266" i="27" s="1"/>
  <c r="S1266" i="27" s="1"/>
  <c r="M1266" i="27"/>
  <c r="E1265" i="27"/>
  <c r="G1265" i="27"/>
  <c r="K1264" i="27"/>
  <c r="O1264" i="27" s="1"/>
  <c r="S1264" i="27" s="1"/>
  <c r="M1264" i="27"/>
  <c r="E1263" i="27"/>
  <c r="G1263" i="27"/>
  <c r="K1262" i="27"/>
  <c r="M1262" i="27"/>
  <c r="E1261" i="27"/>
  <c r="G1261" i="27"/>
  <c r="K1260" i="27"/>
  <c r="M1260" i="27"/>
  <c r="E1259" i="27"/>
  <c r="G1259" i="27"/>
  <c r="K1258" i="27"/>
  <c r="M1258" i="27"/>
  <c r="E1257" i="27"/>
  <c r="G1257" i="27"/>
  <c r="K1256" i="27"/>
  <c r="M1256" i="27"/>
  <c r="E1254" i="27"/>
  <c r="G1254" i="27"/>
  <c r="F1254" i="27"/>
  <c r="E1252" i="27"/>
  <c r="G1252" i="27"/>
  <c r="F1252" i="27"/>
  <c r="E1250" i="27"/>
  <c r="G1250" i="27"/>
  <c r="F1250" i="27"/>
  <c r="E1248" i="27"/>
  <c r="G1248" i="27"/>
  <c r="F1248" i="27"/>
  <c r="E1246" i="27"/>
  <c r="G1246" i="27"/>
  <c r="F1246" i="27"/>
  <c r="E1244" i="27"/>
  <c r="G1244" i="27"/>
  <c r="F1244" i="27"/>
  <c r="E1242" i="27"/>
  <c r="G1242" i="27"/>
  <c r="F1242" i="27"/>
  <c r="E1240" i="27"/>
  <c r="G1240" i="27"/>
  <c r="F1240" i="27"/>
  <c r="F1236" i="27"/>
  <c r="H1236" i="27"/>
  <c r="F1232" i="27"/>
  <c r="H1232" i="27"/>
  <c r="F1228" i="27"/>
  <c r="H1228" i="27"/>
  <c r="F1224" i="27"/>
  <c r="H1224" i="27"/>
  <c r="F1220" i="27"/>
  <c r="H1220" i="27"/>
  <c r="F1216" i="27"/>
  <c r="H1216" i="27"/>
  <c r="F1212" i="27"/>
  <c r="H1212" i="27"/>
  <c r="F1208" i="27"/>
  <c r="H1208" i="27"/>
  <c r="F1204" i="27"/>
  <c r="H1204" i="27"/>
  <c r="F1200" i="27"/>
  <c r="H1200" i="27"/>
  <c r="F1196" i="27"/>
  <c r="H1196" i="27"/>
  <c r="F1192" i="27"/>
  <c r="H1192" i="27"/>
  <c r="F1188" i="27"/>
  <c r="H1188" i="27"/>
  <c r="F1184" i="27"/>
  <c r="H1184" i="27"/>
  <c r="F1180" i="27"/>
  <c r="H1180" i="27"/>
  <c r="F1176" i="27"/>
  <c r="H1176" i="27"/>
  <c r="F1170" i="27"/>
  <c r="H1170" i="27"/>
  <c r="F1162" i="27"/>
  <c r="H1162" i="27"/>
  <c r="K1283" i="27"/>
  <c r="O1283" i="27" s="1"/>
  <c r="M1283" i="27"/>
  <c r="E1282" i="27"/>
  <c r="G1282" i="27"/>
  <c r="K1281" i="27"/>
  <c r="M1281" i="27"/>
  <c r="E1280" i="27"/>
  <c r="G1280" i="27"/>
  <c r="K1279" i="27"/>
  <c r="O1279" i="27" s="1"/>
  <c r="S1279" i="27" s="1"/>
  <c r="M1279" i="27"/>
  <c r="E1278" i="27"/>
  <c r="G1278" i="27"/>
  <c r="K1277" i="27"/>
  <c r="O1277" i="27" s="1"/>
  <c r="M1277" i="27"/>
  <c r="E1276" i="27"/>
  <c r="G1276" i="27"/>
  <c r="K1275" i="27"/>
  <c r="O1275" i="27" s="1"/>
  <c r="M1275" i="27"/>
  <c r="E1274" i="27"/>
  <c r="I1274" i="27" s="1"/>
  <c r="G1274" i="27"/>
  <c r="K1273" i="27"/>
  <c r="O1273" i="27" s="1"/>
  <c r="S1273" i="27" s="1"/>
  <c r="M1273" i="27"/>
  <c r="E1272" i="27"/>
  <c r="G1272" i="27"/>
  <c r="K1271" i="27"/>
  <c r="M1271" i="27"/>
  <c r="E1270" i="27"/>
  <c r="G1270" i="27"/>
  <c r="K1269" i="27"/>
  <c r="O1269" i="27" s="1"/>
  <c r="S1269" i="27" s="1"/>
  <c r="M1269" i="27"/>
  <c r="E1268" i="27"/>
  <c r="G1268" i="27"/>
  <c r="K1267" i="27"/>
  <c r="O1267" i="27" s="1"/>
  <c r="M1267" i="27"/>
  <c r="E1266" i="27"/>
  <c r="I1266" i="27" s="1"/>
  <c r="G1266" i="27"/>
  <c r="K1265" i="27"/>
  <c r="O1265" i="27" s="1"/>
  <c r="M1265" i="27"/>
  <c r="E1264" i="27"/>
  <c r="G1264" i="27"/>
  <c r="K1263" i="27"/>
  <c r="O1263" i="27" s="1"/>
  <c r="M1263" i="27"/>
  <c r="E1262" i="27"/>
  <c r="G1262" i="27"/>
  <c r="K1261" i="27"/>
  <c r="O1261" i="27" s="1"/>
  <c r="M1261" i="27"/>
  <c r="E1260" i="27"/>
  <c r="I1260" i="27" s="1"/>
  <c r="G1260" i="27"/>
  <c r="K1259" i="27"/>
  <c r="O1259" i="27" s="1"/>
  <c r="S1259" i="27" s="1"/>
  <c r="M1259" i="27"/>
  <c r="E1258" i="27"/>
  <c r="G1258" i="27"/>
  <c r="K1257" i="27"/>
  <c r="O1257" i="27" s="1"/>
  <c r="S1257" i="27" s="1"/>
  <c r="M1257" i="27"/>
  <c r="E1256" i="27"/>
  <c r="G1256" i="27"/>
  <c r="K1255" i="27"/>
  <c r="O1255" i="27" s="1"/>
  <c r="M1255" i="27"/>
  <c r="K1253" i="27"/>
  <c r="M1253" i="27"/>
  <c r="L1253" i="27"/>
  <c r="K1251" i="27"/>
  <c r="O1251" i="27" s="1"/>
  <c r="S1251" i="27" s="1"/>
  <c r="M1251" i="27"/>
  <c r="L1251" i="27"/>
  <c r="K1249" i="27"/>
  <c r="M1249" i="27"/>
  <c r="L1249" i="27"/>
  <c r="K1247" i="27"/>
  <c r="O1247" i="27" s="1"/>
  <c r="S1247" i="27" s="1"/>
  <c r="M1247" i="27"/>
  <c r="L1247" i="27"/>
  <c r="K1245" i="27"/>
  <c r="O1245" i="27" s="1"/>
  <c r="S1245" i="27" s="1"/>
  <c r="M1245" i="27"/>
  <c r="L1245" i="27"/>
  <c r="K1243" i="27"/>
  <c r="M1243" i="27"/>
  <c r="L1243" i="27"/>
  <c r="K1241" i="27"/>
  <c r="M1241" i="27"/>
  <c r="L1241" i="27"/>
  <c r="L1237" i="27"/>
  <c r="N1237" i="27"/>
  <c r="L1233" i="27"/>
  <c r="N1233" i="27"/>
  <c r="L1229" i="27"/>
  <c r="N1229" i="27"/>
  <c r="L1225" i="27"/>
  <c r="N1225" i="27"/>
  <c r="L1221" i="27"/>
  <c r="N1221" i="27"/>
  <c r="L1217" i="27"/>
  <c r="N1217" i="27"/>
  <c r="L1213" i="27"/>
  <c r="N1213" i="27"/>
  <c r="L1209" i="27"/>
  <c r="N1209" i="27"/>
  <c r="L1205" i="27"/>
  <c r="N1205" i="27"/>
  <c r="L1201" i="27"/>
  <c r="N1201" i="27"/>
  <c r="L1197" i="27"/>
  <c r="N1197" i="27"/>
  <c r="L1193" i="27"/>
  <c r="N1193" i="27"/>
  <c r="L1189" i="27"/>
  <c r="N1189" i="27"/>
  <c r="L1185" i="27"/>
  <c r="N1185" i="27"/>
  <c r="L1181" i="27"/>
  <c r="N1181" i="27"/>
  <c r="L1177" i="27"/>
  <c r="N1177" i="27"/>
  <c r="L1173" i="27"/>
  <c r="N1173" i="27"/>
  <c r="L1165" i="27"/>
  <c r="N1165" i="27"/>
  <c r="F1283" i="27"/>
  <c r="L1282" i="27"/>
  <c r="F1281" i="27"/>
  <c r="L1280" i="27"/>
  <c r="F1279" i="27"/>
  <c r="L1278" i="27"/>
  <c r="F1277" i="27"/>
  <c r="L1276" i="27"/>
  <c r="F1275" i="27"/>
  <c r="L1274" i="27"/>
  <c r="F1273" i="27"/>
  <c r="L1272" i="27"/>
  <c r="F1271" i="27"/>
  <c r="L1270" i="27"/>
  <c r="F1269" i="27"/>
  <c r="L1268" i="27"/>
  <c r="F1267" i="27"/>
  <c r="L1266" i="27"/>
  <c r="F1265" i="27"/>
  <c r="L1264" i="27"/>
  <c r="F1263" i="27"/>
  <c r="L1262" i="27"/>
  <c r="F1261" i="27"/>
  <c r="L1260" i="27"/>
  <c r="F1259" i="27"/>
  <c r="L1258" i="27"/>
  <c r="F1257" i="27"/>
  <c r="L1256" i="27"/>
  <c r="H1254" i="27"/>
  <c r="H1252" i="27"/>
  <c r="H1250" i="27"/>
  <c r="H1248" i="27"/>
  <c r="H1246" i="27"/>
  <c r="H1244" i="27"/>
  <c r="H1242" i="27"/>
  <c r="H1240" i="27"/>
  <c r="E1255" i="27"/>
  <c r="G1255" i="27"/>
  <c r="K1254" i="27"/>
  <c r="O1254" i="27" s="1"/>
  <c r="M1254" i="27"/>
  <c r="E1253" i="27"/>
  <c r="I1253" i="27" s="1"/>
  <c r="G1253" i="27"/>
  <c r="K1252" i="27"/>
  <c r="M1252" i="27"/>
  <c r="E1251" i="27"/>
  <c r="G1251" i="27"/>
  <c r="K1250" i="27"/>
  <c r="O1250" i="27" s="1"/>
  <c r="M1250" i="27"/>
  <c r="E1249" i="27"/>
  <c r="G1249" i="27"/>
  <c r="K1248" i="27"/>
  <c r="O1248" i="27" s="1"/>
  <c r="S1248" i="27" s="1"/>
  <c r="M1248" i="27"/>
  <c r="E1247" i="27"/>
  <c r="I1247" i="27" s="1"/>
  <c r="G1247" i="27"/>
  <c r="K1246" i="27"/>
  <c r="M1246" i="27"/>
  <c r="E1245" i="27"/>
  <c r="I1245" i="27" s="1"/>
  <c r="G1245" i="27"/>
  <c r="K1244" i="27"/>
  <c r="M1244" i="27"/>
  <c r="E1243" i="27"/>
  <c r="G1243" i="27"/>
  <c r="K1242" i="27"/>
  <c r="O1242" i="27" s="1"/>
  <c r="M1242" i="27"/>
  <c r="E1241" i="27"/>
  <c r="G1241" i="27"/>
  <c r="K1240" i="27"/>
  <c r="O1240" i="27" s="1"/>
  <c r="M1240" i="27"/>
  <c r="H66" i="27"/>
  <c r="H62" i="27"/>
  <c r="H58" i="27"/>
  <c r="F57" i="27"/>
  <c r="L56" i="27"/>
  <c r="O56" i="27" s="1"/>
  <c r="H56" i="27"/>
  <c r="F55" i="27"/>
  <c r="L54" i="27"/>
  <c r="H54" i="27"/>
  <c r="F53" i="27"/>
  <c r="L52" i="27"/>
  <c r="H52" i="27"/>
  <c r="F51" i="27"/>
  <c r="I51" i="27" s="1"/>
  <c r="L50" i="27"/>
  <c r="O50" i="27" s="1"/>
  <c r="H50" i="27"/>
  <c r="F49" i="27"/>
  <c r="L48" i="27"/>
  <c r="O48" i="27" s="1"/>
  <c r="H48" i="27"/>
  <c r="F47" i="27"/>
  <c r="L46" i="27"/>
  <c r="O46" i="27" s="1"/>
  <c r="H46" i="27"/>
  <c r="F45" i="27"/>
  <c r="L44" i="27"/>
  <c r="O44" i="27" s="1"/>
  <c r="H44" i="27"/>
  <c r="F43" i="27"/>
  <c r="F41" i="27"/>
  <c r="L40" i="27"/>
  <c r="O40" i="27" s="1"/>
  <c r="F9" i="27"/>
  <c r="N36" i="27"/>
  <c r="H35" i="27"/>
  <c r="N28" i="27"/>
  <c r="H27" i="27"/>
  <c r="F19" i="27"/>
  <c r="L18" i="27"/>
  <c r="O18" i="27" s="1"/>
  <c r="H18" i="27"/>
  <c r="F15" i="27"/>
  <c r="L14" i="27"/>
  <c r="O14" i="27" s="1"/>
  <c r="H14" i="27"/>
  <c r="F11" i="27"/>
  <c r="L10" i="27"/>
  <c r="F7" i="27"/>
  <c r="L6" i="27"/>
  <c r="O6" i="27" s="1"/>
  <c r="S6" i="27" s="1"/>
  <c r="H6" i="27"/>
  <c r="E2443" i="27"/>
  <c r="G2443" i="27"/>
  <c r="K2441" i="27"/>
  <c r="O2441" i="27" s="1"/>
  <c r="S2441" i="27" s="1"/>
  <c r="M2441" i="27"/>
  <c r="E2440" i="27"/>
  <c r="G2440" i="27"/>
  <c r="K2438" i="27"/>
  <c r="M2438" i="27"/>
  <c r="E2437" i="27"/>
  <c r="G2437" i="27"/>
  <c r="K2436" i="27"/>
  <c r="M2436" i="27"/>
  <c r="E2435" i="27"/>
  <c r="G2435" i="27"/>
  <c r="K2434" i="27"/>
  <c r="M2434" i="27"/>
  <c r="E2433" i="27"/>
  <c r="G2433" i="27"/>
  <c r="K2431" i="27"/>
  <c r="M2431" i="27"/>
  <c r="E2430" i="27"/>
  <c r="G2430" i="27"/>
  <c r="K2429" i="27"/>
  <c r="M2429" i="27"/>
  <c r="E2428" i="27"/>
  <c r="G2428" i="27"/>
  <c r="K2427" i="27"/>
  <c r="M2427" i="27"/>
  <c r="E2426" i="27"/>
  <c r="G2426" i="27"/>
  <c r="K2425" i="27"/>
  <c r="M2425" i="27"/>
  <c r="E2424" i="27"/>
  <c r="G2424" i="27"/>
  <c r="E2422" i="27"/>
  <c r="F2422" i="27"/>
  <c r="E2420" i="27"/>
  <c r="F2420" i="27"/>
  <c r="E2418" i="27"/>
  <c r="F2418" i="27"/>
  <c r="K2415" i="27"/>
  <c r="L2415" i="27"/>
  <c r="E2407" i="27"/>
  <c r="F2407" i="27"/>
  <c r="E2405" i="27"/>
  <c r="F2405" i="27"/>
  <c r="E2403" i="27"/>
  <c r="F2403" i="27"/>
  <c r="K2401" i="27"/>
  <c r="O2401" i="27" s="1"/>
  <c r="S2401" i="27" s="1"/>
  <c r="M2401" i="27"/>
  <c r="K2400" i="27"/>
  <c r="O2400" i="27" s="1"/>
  <c r="L2400" i="27"/>
  <c r="K2398" i="27"/>
  <c r="O2398" i="27" s="1"/>
  <c r="L2398" i="27"/>
  <c r="E2397" i="27"/>
  <c r="G2397" i="27"/>
  <c r="K2396" i="27"/>
  <c r="M2396" i="27"/>
  <c r="E2395" i="27"/>
  <c r="G2395" i="27"/>
  <c r="K2394" i="27"/>
  <c r="M2394" i="27"/>
  <c r="E2393" i="27"/>
  <c r="G2393" i="27"/>
  <c r="K2392" i="27"/>
  <c r="M2392" i="27"/>
  <c r="E2391" i="27"/>
  <c r="G2391" i="27"/>
  <c r="K2390" i="27"/>
  <c r="M2390" i="27"/>
  <c r="E2389" i="27"/>
  <c r="G2389" i="27"/>
  <c r="K2388" i="27"/>
  <c r="M2388" i="27"/>
  <c r="E2387" i="27"/>
  <c r="G2387" i="27"/>
  <c r="E2385" i="27"/>
  <c r="F2385" i="27"/>
  <c r="K2380" i="27"/>
  <c r="L2380" i="27"/>
  <c r="E2379" i="27"/>
  <c r="G2379" i="27"/>
  <c r="E2377" i="27"/>
  <c r="F2377" i="27"/>
  <c r="E2375" i="27"/>
  <c r="F2375" i="27"/>
  <c r="E2373" i="27"/>
  <c r="F2373" i="27"/>
  <c r="E2371" i="27"/>
  <c r="F2371" i="27"/>
  <c r="E2359" i="27"/>
  <c r="F2359" i="27"/>
  <c r="E2357" i="27"/>
  <c r="F2357" i="27"/>
  <c r="E2355" i="27"/>
  <c r="F2355" i="27"/>
  <c r="K2353" i="27"/>
  <c r="M2353" i="27"/>
  <c r="E2352" i="27"/>
  <c r="G2352" i="27"/>
  <c r="E2350" i="27"/>
  <c r="F2350" i="27"/>
  <c r="E2348" i="27"/>
  <c r="F2348" i="27"/>
  <c r="E2346" i="27"/>
  <c r="F2346" i="27"/>
  <c r="E2344" i="27"/>
  <c r="F2344" i="27"/>
  <c r="E2342" i="27"/>
  <c r="F2342" i="27"/>
  <c r="E2340" i="27"/>
  <c r="F2340" i="27"/>
  <c r="E2338" i="27"/>
  <c r="F2338" i="27"/>
  <c r="E2334" i="27"/>
  <c r="G2334" i="27"/>
  <c r="F2334" i="27"/>
  <c r="E2332" i="27"/>
  <c r="G2332" i="27"/>
  <c r="F2332" i="27"/>
  <c r="E2330" i="27"/>
  <c r="G2330" i="27"/>
  <c r="F2330" i="27"/>
  <c r="E2328" i="27"/>
  <c r="G2328" i="27"/>
  <c r="F2328" i="27"/>
  <c r="E2326" i="27"/>
  <c r="G2326" i="27"/>
  <c r="F2326" i="27"/>
  <c r="E2322" i="27"/>
  <c r="F2322" i="27"/>
  <c r="H2322" i="27"/>
  <c r="E2318" i="27"/>
  <c r="F2318" i="27"/>
  <c r="H2318" i="27"/>
  <c r="E2308" i="27"/>
  <c r="F2308" i="27"/>
  <c r="H2308" i="27"/>
  <c r="K2302" i="27"/>
  <c r="L2302" i="27"/>
  <c r="N2302" i="27"/>
  <c r="E2299" i="27"/>
  <c r="I2299" i="27" s="1"/>
  <c r="F2299" i="27"/>
  <c r="H2299" i="27"/>
  <c r="E2295" i="27"/>
  <c r="F2295" i="27"/>
  <c r="H2295" i="27"/>
  <c r="E2291" i="27"/>
  <c r="F2291" i="27"/>
  <c r="H2291" i="27"/>
  <c r="E2281" i="27"/>
  <c r="G2281" i="27"/>
  <c r="F2281" i="27"/>
  <c r="E2279" i="27"/>
  <c r="G2279" i="27"/>
  <c r="F2279" i="27"/>
  <c r="E2277" i="27"/>
  <c r="G2277" i="27"/>
  <c r="F2277" i="27"/>
  <c r="E2275" i="27"/>
  <c r="G2275" i="27"/>
  <c r="F2275" i="27"/>
  <c r="F2273" i="27"/>
  <c r="H2273" i="27"/>
  <c r="F2263" i="27"/>
  <c r="H2263" i="27"/>
  <c r="F2255" i="27"/>
  <c r="H2255" i="27"/>
  <c r="K2247" i="27"/>
  <c r="M2247" i="27"/>
  <c r="L2247" i="27"/>
  <c r="F2239" i="27"/>
  <c r="H2239" i="27"/>
  <c r="K2227" i="27"/>
  <c r="O2227" i="27" s="1"/>
  <c r="M2227" i="27"/>
  <c r="L2227" i="27"/>
  <c r="K2225" i="27"/>
  <c r="M2225" i="27"/>
  <c r="L2225" i="27"/>
  <c r="K2222" i="27"/>
  <c r="O2222" i="27" s="1"/>
  <c r="M2222" i="27"/>
  <c r="L2222" i="27"/>
  <c r="K2220" i="27"/>
  <c r="M2220" i="27"/>
  <c r="L2220" i="27"/>
  <c r="K2218" i="27"/>
  <c r="O2218" i="27" s="1"/>
  <c r="M2218" i="27"/>
  <c r="L2218" i="27"/>
  <c r="F2214" i="27"/>
  <c r="H2214" i="27"/>
  <c r="F2206" i="27"/>
  <c r="H2206" i="27"/>
  <c r="K2193" i="27"/>
  <c r="M2193" i="27"/>
  <c r="L2193" i="27"/>
  <c r="F2189" i="27"/>
  <c r="H2189" i="27"/>
  <c r="F2176" i="27"/>
  <c r="H2176" i="27"/>
  <c r="E2173" i="27"/>
  <c r="G2173" i="27"/>
  <c r="F2173" i="27"/>
  <c r="E2171" i="27"/>
  <c r="G2171" i="27"/>
  <c r="F2171" i="27"/>
  <c r="L2169" i="27"/>
  <c r="N2169" i="27"/>
  <c r="E2166" i="27"/>
  <c r="G2166" i="27"/>
  <c r="F2166" i="27"/>
  <c r="F2161" i="27"/>
  <c r="H2161" i="27"/>
  <c r="K2154" i="27"/>
  <c r="O2154" i="27" s="1"/>
  <c r="M2154" i="27"/>
  <c r="L2154" i="27"/>
  <c r="K2152" i="27"/>
  <c r="M2152" i="27"/>
  <c r="L2152" i="27"/>
  <c r="F2145" i="27"/>
  <c r="H2145" i="27"/>
  <c r="K2141" i="27"/>
  <c r="M2141" i="27"/>
  <c r="L2141" i="27"/>
  <c r="K2139" i="27"/>
  <c r="M2139" i="27"/>
  <c r="L2139" i="27"/>
  <c r="K2137" i="27"/>
  <c r="O2137" i="27" s="1"/>
  <c r="M2137" i="27"/>
  <c r="L2137" i="27"/>
  <c r="L2132" i="27"/>
  <c r="N2132" i="27"/>
  <c r="E2129" i="27"/>
  <c r="G2129" i="27"/>
  <c r="F2129" i="27"/>
  <c r="F2122" i="27"/>
  <c r="H2122" i="27"/>
  <c r="F2114" i="27"/>
  <c r="H2114" i="27"/>
  <c r="K2108" i="27"/>
  <c r="O2108" i="27" s="1"/>
  <c r="M2108" i="27"/>
  <c r="L2108" i="27"/>
  <c r="K2104" i="27"/>
  <c r="M2104" i="27"/>
  <c r="L2104" i="27"/>
  <c r="K2102" i="27"/>
  <c r="M2102" i="27"/>
  <c r="L2102" i="27"/>
  <c r="K2099" i="27"/>
  <c r="O2099" i="27" s="1"/>
  <c r="M2099" i="27"/>
  <c r="L2099" i="27"/>
  <c r="K2097" i="27"/>
  <c r="M2097" i="27"/>
  <c r="L2097" i="27"/>
  <c r="F2093" i="27"/>
  <c r="H2093" i="27"/>
  <c r="F2083" i="27"/>
  <c r="H2083" i="27"/>
  <c r="K2069" i="27"/>
  <c r="O2069" i="27" s="1"/>
  <c r="M2069" i="27"/>
  <c r="L2069" i="27"/>
  <c r="L2063" i="27"/>
  <c r="N2063" i="27"/>
  <c r="E2060" i="27"/>
  <c r="G2060" i="27"/>
  <c r="F2060" i="27"/>
  <c r="F2056" i="27"/>
  <c r="H2056" i="27"/>
  <c r="E2045" i="27"/>
  <c r="G2045" i="27"/>
  <c r="F2045" i="27"/>
  <c r="F2035" i="27"/>
  <c r="H2035" i="27"/>
  <c r="E2018" i="27"/>
  <c r="G2018" i="27"/>
  <c r="F2018" i="27"/>
  <c r="F2016" i="27"/>
  <c r="H2016" i="27"/>
  <c r="E1994" i="27"/>
  <c r="G1994" i="27"/>
  <c r="F1994" i="27"/>
  <c r="K1990" i="27"/>
  <c r="O1990" i="27" s="1"/>
  <c r="S1990" i="27" s="1"/>
  <c r="M1990" i="27"/>
  <c r="L1990" i="27"/>
  <c r="E1984" i="27"/>
  <c r="G1984" i="27"/>
  <c r="F1984" i="27"/>
  <c r="L1982" i="27"/>
  <c r="N1982" i="27"/>
  <c r="F1971" i="27"/>
  <c r="H1971" i="27"/>
  <c r="F1951" i="27"/>
  <c r="H1951" i="27"/>
  <c r="L1938" i="27"/>
  <c r="N1938" i="27"/>
  <c r="L1930" i="27"/>
  <c r="N1930" i="27"/>
  <c r="K1925" i="27"/>
  <c r="M1925" i="27"/>
  <c r="L1925" i="27"/>
  <c r="K1921" i="27"/>
  <c r="M1921" i="27"/>
  <c r="L1921" i="27"/>
  <c r="K1919" i="27"/>
  <c r="M1919" i="27"/>
  <c r="L1919" i="27"/>
  <c r="K1917" i="27"/>
  <c r="M1917" i="27"/>
  <c r="L1917" i="27"/>
  <c r="L1914" i="27"/>
  <c r="N1914" i="27"/>
  <c r="F1901" i="27"/>
  <c r="H1901" i="27"/>
  <c r="E1891" i="27"/>
  <c r="G1891" i="27"/>
  <c r="F1891" i="27"/>
  <c r="E1889" i="27"/>
  <c r="G1889" i="27"/>
  <c r="F1889" i="27"/>
  <c r="E1887" i="27"/>
  <c r="G1887" i="27"/>
  <c r="F1887" i="27"/>
  <c r="E1885" i="27"/>
  <c r="G1885" i="27"/>
  <c r="F1885" i="27"/>
  <c r="E1883" i="27"/>
  <c r="G1883" i="27"/>
  <c r="F1883" i="27"/>
  <c r="L1881" i="27"/>
  <c r="N1881" i="27"/>
  <c r="E1874" i="27"/>
  <c r="G1874" i="27"/>
  <c r="F1874" i="27"/>
  <c r="E1872" i="27"/>
  <c r="G1872" i="27"/>
  <c r="F1872" i="27"/>
  <c r="L1869" i="27"/>
  <c r="N1869" i="27"/>
  <c r="E1866" i="27"/>
  <c r="G1866" i="27"/>
  <c r="F1866" i="27"/>
  <c r="E2444" i="27"/>
  <c r="I2444" i="27" s="1"/>
  <c r="G2444" i="27"/>
  <c r="K2443" i="27"/>
  <c r="O2443" i="27" s="1"/>
  <c r="M2443" i="27"/>
  <c r="K2442" i="27"/>
  <c r="O2442" i="27" s="1"/>
  <c r="S2442" i="27" s="1"/>
  <c r="L2442" i="27"/>
  <c r="E2441" i="27"/>
  <c r="G2441" i="27"/>
  <c r="K2440" i="27"/>
  <c r="O2440" i="27" s="1"/>
  <c r="M2440" i="27"/>
  <c r="K2439" i="27"/>
  <c r="O2439" i="27" s="1"/>
  <c r="S2439" i="27" s="1"/>
  <c r="L2439" i="27"/>
  <c r="E2438" i="27"/>
  <c r="G2438" i="27"/>
  <c r="K2437" i="27"/>
  <c r="O2437" i="27" s="1"/>
  <c r="M2437" i="27"/>
  <c r="E2436" i="27"/>
  <c r="G2436" i="27"/>
  <c r="K2435" i="27"/>
  <c r="O2435" i="27" s="1"/>
  <c r="M2435" i="27"/>
  <c r="E2434" i="27"/>
  <c r="G2434" i="27"/>
  <c r="K2433" i="27"/>
  <c r="O2433" i="27" s="1"/>
  <c r="M2433" i="27"/>
  <c r="K2432" i="27"/>
  <c r="L2432" i="27"/>
  <c r="E2431" i="27"/>
  <c r="G2431" i="27"/>
  <c r="K2430" i="27"/>
  <c r="O2430" i="27" s="1"/>
  <c r="M2430" i="27"/>
  <c r="E2429" i="27"/>
  <c r="G2429" i="27"/>
  <c r="K2428" i="27"/>
  <c r="O2428" i="27" s="1"/>
  <c r="M2428" i="27"/>
  <c r="E2427" i="27"/>
  <c r="G2427" i="27"/>
  <c r="K2426" i="27"/>
  <c r="O2426" i="27" s="1"/>
  <c r="M2426" i="27"/>
  <c r="E2425" i="27"/>
  <c r="G2425" i="27"/>
  <c r="K2424" i="27"/>
  <c r="M2424" i="27"/>
  <c r="K2423" i="27"/>
  <c r="L2423" i="27"/>
  <c r="K2421" i="27"/>
  <c r="L2421" i="27"/>
  <c r="K2419" i="27"/>
  <c r="O2419" i="27" s="1"/>
  <c r="S2419" i="27" s="1"/>
  <c r="L2419" i="27"/>
  <c r="E2416" i="27"/>
  <c r="F2416" i="27"/>
  <c r="E2414" i="27"/>
  <c r="F2414" i="27"/>
  <c r="K2406" i="27"/>
  <c r="L2406" i="27"/>
  <c r="K2404" i="27"/>
  <c r="L2404" i="27"/>
  <c r="K2402" i="27"/>
  <c r="L2402" i="27"/>
  <c r="E2401" i="27"/>
  <c r="G2401" i="27"/>
  <c r="E2399" i="27"/>
  <c r="F2399" i="27"/>
  <c r="K2397" i="27"/>
  <c r="O2397" i="27" s="1"/>
  <c r="M2397" i="27"/>
  <c r="E2396" i="27"/>
  <c r="G2396" i="27"/>
  <c r="K2395" i="27"/>
  <c r="O2395" i="27" s="1"/>
  <c r="M2395" i="27"/>
  <c r="E2394" i="27"/>
  <c r="G2394" i="27"/>
  <c r="K2393" i="27"/>
  <c r="O2393" i="27" s="1"/>
  <c r="M2393" i="27"/>
  <c r="E2392" i="27"/>
  <c r="G2392" i="27"/>
  <c r="K2391" i="27"/>
  <c r="O2391" i="27" s="1"/>
  <c r="M2391" i="27"/>
  <c r="E2390" i="27"/>
  <c r="G2390" i="27"/>
  <c r="K2389" i="27"/>
  <c r="O2389" i="27" s="1"/>
  <c r="M2389" i="27"/>
  <c r="E2388" i="27"/>
  <c r="G2388" i="27"/>
  <c r="K2387" i="27"/>
  <c r="O2387" i="27" s="1"/>
  <c r="M2387" i="27"/>
  <c r="K2386" i="27"/>
  <c r="O2386" i="27" s="1"/>
  <c r="S2386" i="27" s="1"/>
  <c r="L2386" i="27"/>
  <c r="E2381" i="27"/>
  <c r="F2381" i="27"/>
  <c r="K2379" i="27"/>
  <c r="O2379" i="27" s="1"/>
  <c r="M2379" i="27"/>
  <c r="K2378" i="27"/>
  <c r="L2378" i="27"/>
  <c r="K2376" i="27"/>
  <c r="L2376" i="27"/>
  <c r="K2374" i="27"/>
  <c r="L2374" i="27"/>
  <c r="K2372" i="27"/>
  <c r="L2372" i="27"/>
  <c r="E2366" i="27"/>
  <c r="F2366" i="27"/>
  <c r="K2358" i="27"/>
  <c r="O2358" i="27" s="1"/>
  <c r="S2358" i="27" s="1"/>
  <c r="L2358" i="27"/>
  <c r="K2356" i="27"/>
  <c r="L2356" i="27"/>
  <c r="K2354" i="27"/>
  <c r="L2354" i="27"/>
  <c r="E2353" i="27"/>
  <c r="G2353" i="27"/>
  <c r="K2352" i="27"/>
  <c r="O2352" i="27" s="1"/>
  <c r="M2352" i="27"/>
  <c r="K2351" i="27"/>
  <c r="L2351" i="27"/>
  <c r="K2349" i="27"/>
  <c r="L2349" i="27"/>
  <c r="K2347" i="27"/>
  <c r="L2347" i="27"/>
  <c r="K2345" i="27"/>
  <c r="O2345" i="27" s="1"/>
  <c r="S2345" i="27" s="1"/>
  <c r="L2345" i="27"/>
  <c r="K2343" i="27"/>
  <c r="L2343" i="27"/>
  <c r="K2341" i="27"/>
  <c r="L2341" i="27"/>
  <c r="K2339" i="27"/>
  <c r="L2339" i="27"/>
  <c r="K2335" i="27"/>
  <c r="M2335" i="27"/>
  <c r="L2335" i="27"/>
  <c r="K2333" i="27"/>
  <c r="M2333" i="27"/>
  <c r="L2333" i="27"/>
  <c r="K2331" i="27"/>
  <c r="M2331" i="27"/>
  <c r="L2331" i="27"/>
  <c r="K2329" i="27"/>
  <c r="M2329" i="27"/>
  <c r="L2329" i="27"/>
  <c r="K2327" i="27"/>
  <c r="M2327" i="27"/>
  <c r="L2327" i="27"/>
  <c r="E2324" i="27"/>
  <c r="F2324" i="27"/>
  <c r="H2324" i="27"/>
  <c r="E2320" i="27"/>
  <c r="F2320" i="27"/>
  <c r="H2320" i="27"/>
  <c r="E2310" i="27"/>
  <c r="F2310" i="27"/>
  <c r="H2310" i="27"/>
  <c r="E2306" i="27"/>
  <c r="F2306" i="27"/>
  <c r="H2306" i="27"/>
  <c r="E2301" i="27"/>
  <c r="G2301" i="27"/>
  <c r="F2301" i="27"/>
  <c r="E2297" i="27"/>
  <c r="F2297" i="27"/>
  <c r="H2297" i="27"/>
  <c r="E2293" i="27"/>
  <c r="F2293" i="27"/>
  <c r="H2293" i="27"/>
  <c r="E2289" i="27"/>
  <c r="F2289" i="27"/>
  <c r="H2289" i="27"/>
  <c r="L2282" i="27"/>
  <c r="N2282" i="27"/>
  <c r="K2280" i="27"/>
  <c r="M2280" i="27"/>
  <c r="L2280" i="27"/>
  <c r="K2278" i="27"/>
  <c r="O2278" i="27" s="1"/>
  <c r="S2278" i="27" s="1"/>
  <c r="M2278" i="27"/>
  <c r="L2278" i="27"/>
  <c r="K2276" i="27"/>
  <c r="M2276" i="27"/>
  <c r="L2276" i="27"/>
  <c r="K2274" i="27"/>
  <c r="M2274" i="27"/>
  <c r="L2274" i="27"/>
  <c r="L2266" i="27"/>
  <c r="N2266" i="27"/>
  <c r="L2258" i="27"/>
  <c r="N2258" i="27"/>
  <c r="E2248" i="27"/>
  <c r="G2248" i="27"/>
  <c r="F2248" i="27"/>
  <c r="L2246" i="27"/>
  <c r="N2246" i="27"/>
  <c r="E2228" i="27"/>
  <c r="G2228" i="27"/>
  <c r="F2228" i="27"/>
  <c r="E2226" i="27"/>
  <c r="G2226" i="27"/>
  <c r="F2226" i="27"/>
  <c r="E2224" i="27"/>
  <c r="G2224" i="27"/>
  <c r="F2224" i="27"/>
  <c r="E2221" i="27"/>
  <c r="G2221" i="27"/>
  <c r="F2221" i="27"/>
  <c r="E2219" i="27"/>
  <c r="G2219" i="27"/>
  <c r="F2219" i="27"/>
  <c r="L2217" i="27"/>
  <c r="N2217" i="27"/>
  <c r="L2210" i="27"/>
  <c r="N2210" i="27"/>
  <c r="E2195" i="27"/>
  <c r="G2195" i="27"/>
  <c r="F2195" i="27"/>
  <c r="L2192" i="27"/>
  <c r="N2192" i="27"/>
  <c r="F2181" i="27"/>
  <c r="H2181" i="27"/>
  <c r="K2174" i="27"/>
  <c r="M2174" i="27"/>
  <c r="L2174" i="27"/>
  <c r="K2172" i="27"/>
  <c r="M2172" i="27"/>
  <c r="L2172" i="27"/>
  <c r="K2170" i="27"/>
  <c r="M2170" i="27"/>
  <c r="L2170" i="27"/>
  <c r="K2167" i="27"/>
  <c r="M2167" i="27"/>
  <c r="L2167" i="27"/>
  <c r="L2164" i="27"/>
  <c r="N2164" i="27"/>
  <c r="L2156" i="27"/>
  <c r="N2156" i="27"/>
  <c r="E2153" i="27"/>
  <c r="G2153" i="27"/>
  <c r="F2153" i="27"/>
  <c r="F2149" i="27"/>
  <c r="H2149" i="27"/>
  <c r="E2142" i="27"/>
  <c r="G2142" i="27"/>
  <c r="F2142" i="27"/>
  <c r="E2140" i="27"/>
  <c r="G2140" i="27"/>
  <c r="F2140" i="27"/>
  <c r="E2138" i="27"/>
  <c r="G2138" i="27"/>
  <c r="F2138" i="27"/>
  <c r="E2136" i="27"/>
  <c r="G2136" i="27"/>
  <c r="F2136" i="27"/>
  <c r="K2130" i="27"/>
  <c r="O2130" i="27" s="1"/>
  <c r="S2130" i="27" s="1"/>
  <c r="M2130" i="27"/>
  <c r="L2130" i="27"/>
  <c r="L2127" i="27"/>
  <c r="N2127" i="27"/>
  <c r="L2117" i="27"/>
  <c r="N2117" i="27"/>
  <c r="E2110" i="27"/>
  <c r="G2110" i="27"/>
  <c r="F2110" i="27"/>
  <c r="L2107" i="27"/>
  <c r="N2107" i="27"/>
  <c r="E2103" i="27"/>
  <c r="G2103" i="27"/>
  <c r="F2103" i="27"/>
  <c r="E2101" i="27"/>
  <c r="G2101" i="27"/>
  <c r="F2101" i="27"/>
  <c r="E2098" i="27"/>
  <c r="G2098" i="27"/>
  <c r="F2098" i="27"/>
  <c r="L2096" i="27"/>
  <c r="N2096" i="27"/>
  <c r="K2086" i="27"/>
  <c r="M2086" i="27"/>
  <c r="L2086" i="27"/>
  <c r="L2071" i="27"/>
  <c r="N2071" i="27"/>
  <c r="F2068" i="27"/>
  <c r="H2068" i="27"/>
  <c r="K2061" i="27"/>
  <c r="M2061" i="27"/>
  <c r="L2061" i="27"/>
  <c r="K2059" i="27"/>
  <c r="M2059" i="27"/>
  <c r="L2059" i="27"/>
  <c r="F2049" i="27"/>
  <c r="H2049" i="27"/>
  <c r="L2038" i="27"/>
  <c r="N2038" i="27"/>
  <c r="F2021" i="27"/>
  <c r="H2021" i="27"/>
  <c r="K2017" i="27"/>
  <c r="O2017" i="27" s="1"/>
  <c r="S2017" i="27" s="1"/>
  <c r="M2017" i="27"/>
  <c r="L2017" i="27"/>
  <c r="F1997" i="27"/>
  <c r="H1997" i="27"/>
  <c r="L1992" i="27"/>
  <c r="N1992" i="27"/>
  <c r="K1985" i="27"/>
  <c r="M1985" i="27"/>
  <c r="L1985" i="27"/>
  <c r="K1983" i="27"/>
  <c r="O1983" i="27" s="1"/>
  <c r="S1983" i="27" s="1"/>
  <c r="M1983" i="27"/>
  <c r="L1983" i="27"/>
  <c r="F1976" i="27"/>
  <c r="H1976" i="27"/>
  <c r="L1954" i="27"/>
  <c r="N1954" i="27"/>
  <c r="E1942" i="27"/>
  <c r="G1942" i="27"/>
  <c r="F1942" i="27"/>
  <c r="F1935" i="27"/>
  <c r="H1935" i="27"/>
  <c r="F1927" i="27"/>
  <c r="H1927" i="27"/>
  <c r="E1922" i="27"/>
  <c r="G1922" i="27"/>
  <c r="F1922" i="27"/>
  <c r="E1920" i="27"/>
  <c r="G1920" i="27"/>
  <c r="F1920" i="27"/>
  <c r="E1918" i="27"/>
  <c r="G1918" i="27"/>
  <c r="F1918" i="27"/>
  <c r="E1916" i="27"/>
  <c r="G1916" i="27"/>
  <c r="F1916" i="27"/>
  <c r="F1911" i="27"/>
  <c r="H1911" i="27"/>
  <c r="F1897" i="27"/>
  <c r="H1897" i="27"/>
  <c r="K1890" i="27"/>
  <c r="M1890" i="27"/>
  <c r="L1890" i="27"/>
  <c r="K1888" i="27"/>
  <c r="M1888" i="27"/>
  <c r="L1888" i="27"/>
  <c r="K1886" i="27"/>
  <c r="M1886" i="27"/>
  <c r="L1886" i="27"/>
  <c r="K1884" i="27"/>
  <c r="M1884" i="27"/>
  <c r="L1884" i="27"/>
  <c r="K1882" i="27"/>
  <c r="M1882" i="27"/>
  <c r="L1882" i="27"/>
  <c r="F1878" i="27"/>
  <c r="H1878" i="27"/>
  <c r="K1873" i="27"/>
  <c r="O1873" i="27" s="1"/>
  <c r="S1873" i="27" s="1"/>
  <c r="M1873" i="27"/>
  <c r="L1873" i="27"/>
  <c r="K1870" i="27"/>
  <c r="O1870" i="27" s="1"/>
  <c r="S1870" i="27" s="1"/>
  <c r="M1870" i="27"/>
  <c r="L1870" i="27"/>
  <c r="K1867" i="27"/>
  <c r="O1867" i="27" s="1"/>
  <c r="S1867" i="27" s="1"/>
  <c r="M1867" i="27"/>
  <c r="L1867" i="27"/>
  <c r="L1864" i="27"/>
  <c r="N1864" i="27"/>
  <c r="F2640" i="27"/>
  <c r="I2640" i="27" s="1"/>
  <c r="F2637" i="27"/>
  <c r="M2620" i="27"/>
  <c r="G2620" i="27"/>
  <c r="M2619" i="27"/>
  <c r="G2619" i="27"/>
  <c r="M2618" i="27"/>
  <c r="G2618" i="27"/>
  <c r="I2618" i="27" s="1"/>
  <c r="F2615" i="27"/>
  <c r="M2613" i="27"/>
  <c r="G2613" i="27"/>
  <c r="L2612" i="27"/>
  <c r="O2612" i="27" s="1"/>
  <c r="S2612" i="27" s="1"/>
  <c r="F2611" i="27"/>
  <c r="L2610" i="27"/>
  <c r="O2610" i="27" s="1"/>
  <c r="F2609" i="27"/>
  <c r="L2608" i="27"/>
  <c r="O2608" i="27" s="1"/>
  <c r="H2608" i="27"/>
  <c r="L2607" i="27"/>
  <c r="O2607" i="27" s="1"/>
  <c r="F2606" i="27"/>
  <c r="L2605" i="27"/>
  <c r="O2605" i="27" s="1"/>
  <c r="F2604" i="27"/>
  <c r="F2602" i="27"/>
  <c r="I2602" i="27" s="1"/>
  <c r="L2601" i="27"/>
  <c r="O2601" i="27" s="1"/>
  <c r="H2601" i="27"/>
  <c r="L2600" i="27"/>
  <c r="O2600" i="27" s="1"/>
  <c r="M2598" i="27"/>
  <c r="G2598" i="27"/>
  <c r="M2597" i="27"/>
  <c r="G2597" i="27"/>
  <c r="M2596" i="27"/>
  <c r="G2596" i="27"/>
  <c r="L2595" i="27"/>
  <c r="M2594" i="27"/>
  <c r="G2594" i="27"/>
  <c r="M2593" i="27"/>
  <c r="G2593" i="27"/>
  <c r="M2592" i="27"/>
  <c r="G2592" i="27"/>
  <c r="M2591" i="27"/>
  <c r="G2591" i="27"/>
  <c r="L2590" i="27"/>
  <c r="H2590" i="27"/>
  <c r="L2589" i="27"/>
  <c r="O2589" i="27" s="1"/>
  <c r="F2584" i="27"/>
  <c r="L2583" i="27"/>
  <c r="O2583" i="27" s="1"/>
  <c r="M2582" i="27"/>
  <c r="G2582" i="27"/>
  <c r="M2581" i="27"/>
  <c r="G2581" i="27"/>
  <c r="L2580" i="27"/>
  <c r="F2579" i="27"/>
  <c r="L2578" i="27"/>
  <c r="O2578" i="27" s="1"/>
  <c r="S2578" i="27" s="1"/>
  <c r="F2576" i="27"/>
  <c r="I2576" i="27" s="1"/>
  <c r="F2574" i="27"/>
  <c r="F2571" i="27"/>
  <c r="I2571" i="27" s="1"/>
  <c r="F2569" i="27"/>
  <c r="L2568" i="27"/>
  <c r="O2568" i="27" s="1"/>
  <c r="F2567" i="27"/>
  <c r="L2566" i="27"/>
  <c r="H2566" i="27"/>
  <c r="L2565" i="27"/>
  <c r="O2565" i="27" s="1"/>
  <c r="F2563" i="27"/>
  <c r="L2562" i="27"/>
  <c r="H2562" i="27"/>
  <c r="L2561" i="27"/>
  <c r="G2560" i="27"/>
  <c r="M2559" i="27"/>
  <c r="G2559" i="27"/>
  <c r="L2558" i="27"/>
  <c r="M2557" i="27"/>
  <c r="G2557" i="27"/>
  <c r="M2556" i="27"/>
  <c r="G2556" i="27"/>
  <c r="L2555" i="27"/>
  <c r="O2555" i="27" s="1"/>
  <c r="F2554" i="27"/>
  <c r="L2553" i="27"/>
  <c r="O2553" i="27" s="1"/>
  <c r="F2552" i="27"/>
  <c r="I2552" i="27" s="1"/>
  <c r="L2551" i="27"/>
  <c r="O2551" i="27" s="1"/>
  <c r="I2551" i="27"/>
  <c r="F2550" i="27"/>
  <c r="I2550" i="27" s="1"/>
  <c r="L2549" i="27"/>
  <c r="F2548" i="27"/>
  <c r="L2547" i="27"/>
  <c r="M2546" i="27"/>
  <c r="G2546" i="27"/>
  <c r="L2545" i="27"/>
  <c r="F2544" i="27"/>
  <c r="I2544" i="27" s="1"/>
  <c r="F2542" i="27"/>
  <c r="F2538" i="27"/>
  <c r="F2533" i="27"/>
  <c r="I2533" i="27" s="1"/>
  <c r="L2532" i="27"/>
  <c r="O2532" i="27" s="1"/>
  <c r="F2531" i="27"/>
  <c r="I2531" i="27" s="1"/>
  <c r="L2530" i="27"/>
  <c r="O2530" i="27" s="1"/>
  <c r="F2529" i="27"/>
  <c r="I2529" i="27" s="1"/>
  <c r="F2527" i="27"/>
  <c r="I2527" i="27" s="1"/>
  <c r="L2526" i="27"/>
  <c r="O2526" i="27" s="1"/>
  <c r="F2525" i="27"/>
  <c r="L2524" i="27"/>
  <c r="O2524" i="27" s="1"/>
  <c r="M2523" i="27"/>
  <c r="G2523" i="27"/>
  <c r="M2522" i="27"/>
  <c r="G2522" i="27"/>
  <c r="L2521" i="27"/>
  <c r="F2520" i="27"/>
  <c r="I2520" i="27" s="1"/>
  <c r="F2516" i="27"/>
  <c r="I2516" i="27" s="1"/>
  <c r="L2515" i="27"/>
  <c r="O2515" i="27" s="1"/>
  <c r="O2514" i="27"/>
  <c r="F2514" i="27"/>
  <c r="L2513" i="27"/>
  <c r="O2513" i="27" s="1"/>
  <c r="F2512" i="27"/>
  <c r="I2512" i="27" s="1"/>
  <c r="F2510" i="27"/>
  <c r="I2510" i="27" s="1"/>
  <c r="L2509" i="27"/>
  <c r="F2508" i="27"/>
  <c r="L2507" i="27"/>
  <c r="F2506" i="27"/>
  <c r="L2505" i="27"/>
  <c r="O2505" i="27" s="1"/>
  <c r="F2504" i="27"/>
  <c r="I2504" i="27" s="1"/>
  <c r="L2503" i="27"/>
  <c r="M2502" i="27"/>
  <c r="G2502" i="27"/>
  <c r="M2501" i="27"/>
  <c r="G2501" i="27"/>
  <c r="L2500" i="27"/>
  <c r="O2500" i="27" s="1"/>
  <c r="F2499" i="27"/>
  <c r="I2499" i="27" s="1"/>
  <c r="L2498" i="27"/>
  <c r="M2497" i="27"/>
  <c r="G2497" i="27"/>
  <c r="I2497" i="27" s="1"/>
  <c r="L2496" i="27"/>
  <c r="F2495" i="27"/>
  <c r="L2494" i="27"/>
  <c r="O2494" i="27" s="1"/>
  <c r="F2493" i="27"/>
  <c r="L2492" i="27"/>
  <c r="O2492" i="27" s="1"/>
  <c r="F2491" i="27"/>
  <c r="I2491" i="27" s="1"/>
  <c r="L2490" i="27"/>
  <c r="O2489" i="27"/>
  <c r="F2489" i="27"/>
  <c r="I2489" i="27" s="1"/>
  <c r="L2488" i="27"/>
  <c r="O2488" i="27" s="1"/>
  <c r="F2487" i="27"/>
  <c r="L2486" i="27"/>
  <c r="O2486" i="27" s="1"/>
  <c r="F2485" i="27"/>
  <c r="L2484" i="27"/>
  <c r="F2483" i="27"/>
  <c r="L2482" i="27"/>
  <c r="O2482" i="27" s="1"/>
  <c r="M2481" i="27"/>
  <c r="G2481" i="27"/>
  <c r="L2480" i="27"/>
  <c r="O2480" i="27" s="1"/>
  <c r="M2479" i="27"/>
  <c r="G2479" i="27"/>
  <c r="M2478" i="27"/>
  <c r="G2478" i="27"/>
  <c r="M2477" i="27"/>
  <c r="G2477" i="27"/>
  <c r="M2476" i="27"/>
  <c r="G2476" i="27"/>
  <c r="M2475" i="27"/>
  <c r="G2475" i="27"/>
  <c r="M2474" i="27"/>
  <c r="G2474" i="27"/>
  <c r="M2473" i="27"/>
  <c r="G2473" i="27"/>
  <c r="M2472" i="27"/>
  <c r="G2472" i="27"/>
  <c r="M2471" i="27"/>
  <c r="G2471" i="27"/>
  <c r="L2470" i="27"/>
  <c r="O2470" i="27" s="1"/>
  <c r="M2469" i="27"/>
  <c r="G2469" i="27"/>
  <c r="M2468" i="27"/>
  <c r="G2468" i="27"/>
  <c r="M2467" i="27"/>
  <c r="G2467" i="27"/>
  <c r="L2466" i="27"/>
  <c r="F2465" i="27"/>
  <c r="L2464" i="27"/>
  <c r="O2464" i="27" s="1"/>
  <c r="F2463" i="27"/>
  <c r="I2463" i="27" s="1"/>
  <c r="L2462" i="27"/>
  <c r="O2462" i="27" s="1"/>
  <c r="M2461" i="27"/>
  <c r="G2461" i="27"/>
  <c r="L2460" i="27"/>
  <c r="O2460" i="27" s="1"/>
  <c r="M2459" i="27"/>
  <c r="G2459" i="27"/>
  <c r="L2458" i="27"/>
  <c r="O2458" i="27" s="1"/>
  <c r="M2457" i="27"/>
  <c r="G2457" i="27"/>
  <c r="M2456" i="27"/>
  <c r="G2456" i="27"/>
  <c r="L2455" i="27"/>
  <c r="F2454" i="27"/>
  <c r="L2453" i="27"/>
  <c r="M2452" i="27"/>
  <c r="G2452" i="27"/>
  <c r="M2451" i="27"/>
  <c r="G2451" i="27"/>
  <c r="L2450" i="27"/>
  <c r="F2449" i="27"/>
  <c r="I2449" i="27" s="1"/>
  <c r="F2447" i="27"/>
  <c r="N2444" i="27"/>
  <c r="L2444" i="27"/>
  <c r="O2444" i="27" s="1"/>
  <c r="F2443" i="27"/>
  <c r="L2441" i="27"/>
  <c r="F2440" i="27"/>
  <c r="L2438" i="27"/>
  <c r="F2437" i="27"/>
  <c r="L2436" i="27"/>
  <c r="F2435" i="27"/>
  <c r="L2434" i="27"/>
  <c r="F2433" i="27"/>
  <c r="L2431" i="27"/>
  <c r="F2430" i="27"/>
  <c r="L2429" i="27"/>
  <c r="F2428" i="27"/>
  <c r="L2427" i="27"/>
  <c r="F2426" i="27"/>
  <c r="L2425" i="27"/>
  <c r="F2424" i="27"/>
  <c r="H2422" i="27"/>
  <c r="H2420" i="27"/>
  <c r="H2418" i="27"/>
  <c r="N2415" i="27"/>
  <c r="H2407" i="27"/>
  <c r="H2405" i="27"/>
  <c r="H2403" i="27"/>
  <c r="L2401" i="27"/>
  <c r="N2400" i="27"/>
  <c r="N2398" i="27"/>
  <c r="F2397" i="27"/>
  <c r="L2396" i="27"/>
  <c r="F2395" i="27"/>
  <c r="L2394" i="27"/>
  <c r="F2393" i="27"/>
  <c r="L2392" i="27"/>
  <c r="F2391" i="27"/>
  <c r="L2390" i="27"/>
  <c r="F2389" i="27"/>
  <c r="L2388" i="27"/>
  <c r="F2387" i="27"/>
  <c r="H2385" i="27"/>
  <c r="N2380" i="27"/>
  <c r="F2379" i="27"/>
  <c r="H2377" i="27"/>
  <c r="H2375" i="27"/>
  <c r="H2373" i="27"/>
  <c r="H2371" i="27"/>
  <c r="H2359" i="27"/>
  <c r="H2357" i="27"/>
  <c r="H2355" i="27"/>
  <c r="L2353" i="27"/>
  <c r="F2352" i="27"/>
  <c r="H2350" i="27"/>
  <c r="H2348" i="27"/>
  <c r="H2346" i="27"/>
  <c r="H2344" i="27"/>
  <c r="H2342" i="27"/>
  <c r="H2340" i="27"/>
  <c r="H2338" i="27"/>
  <c r="H2334" i="27"/>
  <c r="H2332" i="27"/>
  <c r="H2330" i="27"/>
  <c r="H2328" i="27"/>
  <c r="H2326" i="27"/>
  <c r="H2281" i="27"/>
  <c r="H2279" i="27"/>
  <c r="H2277" i="27"/>
  <c r="H2275" i="27"/>
  <c r="N2247" i="27"/>
  <c r="N2227" i="27"/>
  <c r="N2225" i="27"/>
  <c r="N2222" i="27"/>
  <c r="N2220" i="27"/>
  <c r="N2218" i="27"/>
  <c r="N2193" i="27"/>
  <c r="H2173" i="27"/>
  <c r="H2171" i="27"/>
  <c r="H2166" i="27"/>
  <c r="N2154" i="27"/>
  <c r="N2152" i="27"/>
  <c r="N2141" i="27"/>
  <c r="N2139" i="27"/>
  <c r="N2137" i="27"/>
  <c r="H2129" i="27"/>
  <c r="N2108" i="27"/>
  <c r="N2104" i="27"/>
  <c r="N2102" i="27"/>
  <c r="N2099" i="27"/>
  <c r="N2097" i="27"/>
  <c r="N2069" i="27"/>
  <c r="H2060" i="27"/>
  <c r="H2045" i="27"/>
  <c r="E2335" i="27"/>
  <c r="G2335" i="27"/>
  <c r="K2334" i="27"/>
  <c r="O2334" i="27" s="1"/>
  <c r="M2334" i="27"/>
  <c r="E2333" i="27"/>
  <c r="G2333" i="27"/>
  <c r="K2332" i="27"/>
  <c r="O2332" i="27" s="1"/>
  <c r="M2332" i="27"/>
  <c r="E2331" i="27"/>
  <c r="G2331" i="27"/>
  <c r="K2330" i="27"/>
  <c r="O2330" i="27" s="1"/>
  <c r="M2330" i="27"/>
  <c r="E2329" i="27"/>
  <c r="G2329" i="27"/>
  <c r="K2328" i="27"/>
  <c r="O2328" i="27" s="1"/>
  <c r="M2328" i="27"/>
  <c r="E2327" i="27"/>
  <c r="G2327" i="27"/>
  <c r="K2326" i="27"/>
  <c r="O2326" i="27" s="1"/>
  <c r="M2326" i="27"/>
  <c r="K2325" i="27"/>
  <c r="O2325" i="27" s="1"/>
  <c r="S2325" i="27" s="1"/>
  <c r="L2325" i="27"/>
  <c r="K2323" i="27"/>
  <c r="L2323" i="27"/>
  <c r="K2321" i="27"/>
  <c r="L2321" i="27"/>
  <c r="K2319" i="27"/>
  <c r="L2319" i="27"/>
  <c r="E2312" i="27"/>
  <c r="F2312" i="27"/>
  <c r="K2309" i="27"/>
  <c r="L2309" i="27"/>
  <c r="K2307" i="27"/>
  <c r="L2307" i="27"/>
  <c r="E2303" i="27"/>
  <c r="F2303" i="27"/>
  <c r="K2301" i="27"/>
  <c r="O2301" i="27" s="1"/>
  <c r="M2301" i="27"/>
  <c r="K2300" i="27"/>
  <c r="L2300" i="27"/>
  <c r="K2298" i="27"/>
  <c r="L2298" i="27"/>
  <c r="K2296" i="27"/>
  <c r="L2296" i="27"/>
  <c r="K2294" i="27"/>
  <c r="L2294" i="27"/>
  <c r="K2292" i="27"/>
  <c r="L2292" i="27"/>
  <c r="K2290" i="27"/>
  <c r="L2290" i="27"/>
  <c r="L2284" i="27"/>
  <c r="N2284" i="27"/>
  <c r="K2281" i="27"/>
  <c r="O2281" i="27" s="1"/>
  <c r="M2281" i="27"/>
  <c r="E2280" i="27"/>
  <c r="G2280" i="27"/>
  <c r="K2279" i="27"/>
  <c r="M2279" i="27"/>
  <c r="E2278" i="27"/>
  <c r="I2278" i="27" s="1"/>
  <c r="G2278" i="27"/>
  <c r="K2277" i="27"/>
  <c r="O2277" i="27" s="1"/>
  <c r="M2277" i="27"/>
  <c r="E2276" i="27"/>
  <c r="G2276" i="27"/>
  <c r="K2275" i="27"/>
  <c r="M2275" i="27"/>
  <c r="E2274" i="27"/>
  <c r="G2274" i="27"/>
  <c r="K2248" i="27"/>
  <c r="M2248" i="27"/>
  <c r="E2247" i="27"/>
  <c r="G2247" i="27"/>
  <c r="K2228" i="27"/>
  <c r="M2228" i="27"/>
  <c r="E2227" i="27"/>
  <c r="I2227" i="27" s="1"/>
  <c r="G2227" i="27"/>
  <c r="K2226" i="27"/>
  <c r="M2226" i="27"/>
  <c r="E2225" i="27"/>
  <c r="G2225" i="27"/>
  <c r="K2224" i="27"/>
  <c r="O2224" i="27" s="1"/>
  <c r="M2224" i="27"/>
  <c r="E2222" i="27"/>
  <c r="G2222" i="27"/>
  <c r="K2221" i="27"/>
  <c r="O2221" i="27" s="1"/>
  <c r="M2221" i="27"/>
  <c r="E2220" i="27"/>
  <c r="G2220" i="27"/>
  <c r="K2219" i="27"/>
  <c r="O2219" i="27" s="1"/>
  <c r="M2219" i="27"/>
  <c r="E2218" i="27"/>
  <c r="I2218" i="27" s="1"/>
  <c r="G2218" i="27"/>
  <c r="K2195" i="27"/>
  <c r="M2195" i="27"/>
  <c r="E2193" i="27"/>
  <c r="G2193" i="27"/>
  <c r="E2174" i="27"/>
  <c r="G2174" i="27"/>
  <c r="K2173" i="27"/>
  <c r="M2173" i="27"/>
  <c r="E2172" i="27"/>
  <c r="G2172" i="27"/>
  <c r="K2171" i="27"/>
  <c r="O2171" i="27" s="1"/>
  <c r="M2171" i="27"/>
  <c r="E2170" i="27"/>
  <c r="I2170" i="27" s="1"/>
  <c r="G2170" i="27"/>
  <c r="E2167" i="27"/>
  <c r="G2167" i="27"/>
  <c r="K2166" i="27"/>
  <c r="O2166" i="27" s="1"/>
  <c r="M2166" i="27"/>
  <c r="E2154" i="27"/>
  <c r="G2154" i="27"/>
  <c r="K2153" i="27"/>
  <c r="O2153" i="27" s="1"/>
  <c r="M2153" i="27"/>
  <c r="E2152" i="27"/>
  <c r="G2152" i="27"/>
  <c r="K2142" i="27"/>
  <c r="O2142" i="27" s="1"/>
  <c r="M2142" i="27"/>
  <c r="E2141" i="27"/>
  <c r="G2141" i="27"/>
  <c r="K2140" i="27"/>
  <c r="O2140" i="27" s="1"/>
  <c r="M2140" i="27"/>
  <c r="E2139" i="27"/>
  <c r="G2139" i="27"/>
  <c r="K2138" i="27"/>
  <c r="O2138" i="27" s="1"/>
  <c r="M2138" i="27"/>
  <c r="E2137" i="27"/>
  <c r="I2137" i="27" s="1"/>
  <c r="G2137" i="27"/>
  <c r="K2136" i="27"/>
  <c r="M2136" i="27"/>
  <c r="E2130" i="27"/>
  <c r="I2130" i="27" s="1"/>
  <c r="G2130" i="27"/>
  <c r="K2129" i="27"/>
  <c r="O2129" i="27" s="1"/>
  <c r="M2129" i="27"/>
  <c r="K2110" i="27"/>
  <c r="O2110" i="27" s="1"/>
  <c r="M2110" i="27"/>
  <c r="E2108" i="27"/>
  <c r="I2108" i="27" s="1"/>
  <c r="G2108" i="27"/>
  <c r="E2104" i="27"/>
  <c r="G2104" i="27"/>
  <c r="K2103" i="27"/>
  <c r="O2103" i="27" s="1"/>
  <c r="M2103" i="27"/>
  <c r="E2102" i="27"/>
  <c r="G2102" i="27"/>
  <c r="K2101" i="27"/>
  <c r="O2101" i="27" s="1"/>
  <c r="M2101" i="27"/>
  <c r="E2099" i="27"/>
  <c r="G2099" i="27"/>
  <c r="K2098" i="27"/>
  <c r="O2098" i="27" s="1"/>
  <c r="M2098" i="27"/>
  <c r="E2097" i="27"/>
  <c r="G2097" i="27"/>
  <c r="E2086" i="27"/>
  <c r="G2086" i="27"/>
  <c r="E2069" i="27"/>
  <c r="I2069" i="27" s="1"/>
  <c r="G2069" i="27"/>
  <c r="E2061" i="27"/>
  <c r="G2061" i="27"/>
  <c r="K2060" i="27"/>
  <c r="O2060" i="27" s="1"/>
  <c r="S2060" i="27" s="1"/>
  <c r="M2060" i="27"/>
  <c r="E2059" i="27"/>
  <c r="G2059" i="27"/>
  <c r="K2045" i="27"/>
  <c r="O2045" i="27" s="1"/>
  <c r="M2045" i="27"/>
  <c r="E2017" i="27"/>
  <c r="G2017" i="27"/>
  <c r="K1994" i="27"/>
  <c r="O1994" i="27" s="1"/>
  <c r="S1994" i="27" s="1"/>
  <c r="M1994" i="27"/>
  <c r="E1990" i="27"/>
  <c r="G1990" i="27"/>
  <c r="K1989" i="27"/>
  <c r="M1989" i="27"/>
  <c r="E1985" i="27"/>
  <c r="G1985" i="27"/>
  <c r="K1984" i="27"/>
  <c r="O1984" i="27" s="1"/>
  <c r="M1984" i="27"/>
  <c r="E1983" i="27"/>
  <c r="I1983" i="27" s="1"/>
  <c r="G1983" i="27"/>
  <c r="K1942" i="27"/>
  <c r="M1942" i="27"/>
  <c r="E1925" i="27"/>
  <c r="G1925" i="27"/>
  <c r="K1924" i="27"/>
  <c r="O1924" i="27" s="1"/>
  <c r="M1924" i="27"/>
  <c r="K1922" i="27"/>
  <c r="O1922" i="27" s="1"/>
  <c r="M1922" i="27"/>
  <c r="E1921" i="27"/>
  <c r="I1921" i="27" s="1"/>
  <c r="G1921" i="27"/>
  <c r="K1920" i="27"/>
  <c r="O1920" i="27" s="1"/>
  <c r="M1920" i="27"/>
  <c r="E1919" i="27"/>
  <c r="G1919" i="27"/>
  <c r="K1918" i="27"/>
  <c r="O1918" i="27" s="1"/>
  <c r="M1918" i="27"/>
  <c r="E1917" i="27"/>
  <c r="G1917" i="27"/>
  <c r="K1916" i="27"/>
  <c r="O1916" i="27" s="1"/>
  <c r="M1916" i="27"/>
  <c r="E1890" i="27"/>
  <c r="G1890" i="27"/>
  <c r="K1889" i="27"/>
  <c r="O1889" i="27" s="1"/>
  <c r="M1889" i="27"/>
  <c r="E1888" i="27"/>
  <c r="G1888" i="27"/>
  <c r="K1887" i="27"/>
  <c r="O1887" i="27" s="1"/>
  <c r="M1887" i="27"/>
  <c r="E1886" i="27"/>
  <c r="G1886" i="27"/>
  <c r="K1885" i="27"/>
  <c r="O1885" i="27" s="1"/>
  <c r="M1885" i="27"/>
  <c r="E1884" i="27"/>
  <c r="G1884" i="27"/>
  <c r="K1883" i="27"/>
  <c r="M1883" i="27"/>
  <c r="E1882" i="27"/>
  <c r="G1882" i="27"/>
  <c r="K1874" i="27"/>
  <c r="O1874" i="27" s="1"/>
  <c r="M1874" i="27"/>
  <c r="E1873" i="27"/>
  <c r="I1873" i="27" s="1"/>
  <c r="G1873" i="27"/>
  <c r="K1872" i="27"/>
  <c r="M1872" i="27"/>
  <c r="E1870" i="27"/>
  <c r="G1870" i="27"/>
  <c r="E1867" i="27"/>
  <c r="G1867" i="27"/>
  <c r="K1866" i="27"/>
  <c r="O1866" i="27" s="1"/>
  <c r="S1866" i="27" s="1"/>
  <c r="M1866" i="27"/>
  <c r="I2386" i="27"/>
  <c r="O2366" i="27"/>
  <c r="E1239" i="27"/>
  <c r="G1239" i="27"/>
  <c r="K1238" i="27"/>
  <c r="M1238" i="27"/>
  <c r="E1237" i="27"/>
  <c r="G1237" i="27"/>
  <c r="K1236" i="27"/>
  <c r="M1236" i="27"/>
  <c r="E1235" i="27"/>
  <c r="G1235" i="27"/>
  <c r="K1234" i="27"/>
  <c r="M1234" i="27"/>
  <c r="E1233" i="27"/>
  <c r="G1233" i="27"/>
  <c r="K1232" i="27"/>
  <c r="M1232" i="27"/>
  <c r="E1231" i="27"/>
  <c r="G1231" i="27"/>
  <c r="K1230" i="27"/>
  <c r="M1230" i="27"/>
  <c r="E1229" i="27"/>
  <c r="G1229" i="27"/>
  <c r="K1228" i="27"/>
  <c r="O1228" i="27" s="1"/>
  <c r="S1228" i="27" s="1"/>
  <c r="M1228" i="27"/>
  <c r="E1227" i="27"/>
  <c r="G1227" i="27"/>
  <c r="K1226" i="27"/>
  <c r="M1226" i="27"/>
  <c r="E1225" i="27"/>
  <c r="G1225" i="27"/>
  <c r="K1224" i="27"/>
  <c r="O1224" i="27" s="1"/>
  <c r="S1224" i="27" s="1"/>
  <c r="M1224" i="27"/>
  <c r="E1223" i="27"/>
  <c r="G1223" i="27"/>
  <c r="K1222" i="27"/>
  <c r="M1222" i="27"/>
  <c r="E1221" i="27"/>
  <c r="G1221" i="27"/>
  <c r="K1220" i="27"/>
  <c r="O1220" i="27" s="1"/>
  <c r="S1220" i="27" s="1"/>
  <c r="M1220" i="27"/>
  <c r="E1219" i="27"/>
  <c r="G1219" i="27"/>
  <c r="K1218" i="27"/>
  <c r="O1218" i="27" s="1"/>
  <c r="S1218" i="27" s="1"/>
  <c r="M1218" i="27"/>
  <c r="E1217" i="27"/>
  <c r="G1217" i="27"/>
  <c r="K1216" i="27"/>
  <c r="M1216" i="27"/>
  <c r="E1215" i="27"/>
  <c r="G1215" i="27"/>
  <c r="K1214" i="27"/>
  <c r="M1214" i="27"/>
  <c r="E1213" i="27"/>
  <c r="G1213" i="27"/>
  <c r="K1212" i="27"/>
  <c r="M1212" i="27"/>
  <c r="E1211" i="27"/>
  <c r="G1211" i="27"/>
  <c r="K1210" i="27"/>
  <c r="M1210" i="27"/>
  <c r="E1209" i="27"/>
  <c r="G1209" i="27"/>
  <c r="K1208" i="27"/>
  <c r="M1208" i="27"/>
  <c r="E1207" i="27"/>
  <c r="G1207" i="27"/>
  <c r="K1206" i="27"/>
  <c r="M1206" i="27"/>
  <c r="E1205" i="27"/>
  <c r="G1205" i="27"/>
  <c r="K1204" i="27"/>
  <c r="M1204" i="27"/>
  <c r="E1203" i="27"/>
  <c r="G1203" i="27"/>
  <c r="K1202" i="27"/>
  <c r="O1202" i="27" s="1"/>
  <c r="S1202" i="27" s="1"/>
  <c r="M1202" i="27"/>
  <c r="E1201" i="27"/>
  <c r="G1201" i="27"/>
  <c r="K1200" i="27"/>
  <c r="M1200" i="27"/>
  <c r="E1199" i="27"/>
  <c r="G1199" i="27"/>
  <c r="K1198" i="27"/>
  <c r="M1198" i="27"/>
  <c r="E1197" i="27"/>
  <c r="G1197" i="27"/>
  <c r="K1196" i="27"/>
  <c r="M1196" i="27"/>
  <c r="E1195" i="27"/>
  <c r="G1195" i="27"/>
  <c r="K1194" i="27"/>
  <c r="M1194" i="27"/>
  <c r="E1193" i="27"/>
  <c r="G1193" i="27"/>
  <c r="K1192" i="27"/>
  <c r="O1192" i="27" s="1"/>
  <c r="S1192" i="27" s="1"/>
  <c r="M1192" i="27"/>
  <c r="E1191" i="27"/>
  <c r="G1191" i="27"/>
  <c r="K1190" i="27"/>
  <c r="M1190" i="27"/>
  <c r="E1189" i="27"/>
  <c r="G1189" i="27"/>
  <c r="K1188" i="27"/>
  <c r="O1188" i="27" s="1"/>
  <c r="S1188" i="27" s="1"/>
  <c r="M1188" i="27"/>
  <c r="E1187" i="27"/>
  <c r="G1187" i="27"/>
  <c r="K1186" i="27"/>
  <c r="M1186" i="27"/>
  <c r="E1185" i="27"/>
  <c r="G1185" i="27"/>
  <c r="K1184" i="27"/>
  <c r="M1184" i="27"/>
  <c r="E1183" i="27"/>
  <c r="G1183" i="27"/>
  <c r="K1182" i="27"/>
  <c r="M1182" i="27"/>
  <c r="E1181" i="27"/>
  <c r="G1181" i="27"/>
  <c r="K1180" i="27"/>
  <c r="M1180" i="27"/>
  <c r="E1179" i="27"/>
  <c r="G1179" i="27"/>
  <c r="K1178" i="27"/>
  <c r="M1178" i="27"/>
  <c r="E1177" i="27"/>
  <c r="G1177" i="27"/>
  <c r="K1176" i="27"/>
  <c r="O1176" i="27" s="1"/>
  <c r="S1176" i="27" s="1"/>
  <c r="M1176" i="27"/>
  <c r="E1175" i="27"/>
  <c r="G1175" i="27"/>
  <c r="K1174" i="27"/>
  <c r="O1174" i="27" s="1"/>
  <c r="S1174" i="27" s="1"/>
  <c r="M1174" i="27"/>
  <c r="K1172" i="27"/>
  <c r="M1172" i="27"/>
  <c r="L1172" i="27"/>
  <c r="K1170" i="27"/>
  <c r="M1170" i="27"/>
  <c r="L1170" i="27"/>
  <c r="K1168" i="27"/>
  <c r="O1168" i="27" s="1"/>
  <c r="M1168" i="27"/>
  <c r="L1168" i="27"/>
  <c r="K1166" i="27"/>
  <c r="M1166" i="27"/>
  <c r="L1166" i="27"/>
  <c r="K1164" i="27"/>
  <c r="M1164" i="27"/>
  <c r="L1164" i="27"/>
  <c r="K1162" i="27"/>
  <c r="M1162" i="27"/>
  <c r="L1162" i="27"/>
  <c r="K1160" i="27"/>
  <c r="O1160" i="27" s="1"/>
  <c r="M1160" i="27"/>
  <c r="L1160" i="27"/>
  <c r="F1158" i="27"/>
  <c r="H1158" i="27"/>
  <c r="F1157" i="27"/>
  <c r="H1157" i="27"/>
  <c r="F1154" i="27"/>
  <c r="H1154" i="27"/>
  <c r="F1153" i="27"/>
  <c r="H1153" i="27"/>
  <c r="F1150" i="27"/>
  <c r="H1150" i="27"/>
  <c r="F1149" i="27"/>
  <c r="H1149" i="27"/>
  <c r="F1146" i="27"/>
  <c r="H1146" i="27"/>
  <c r="F1145" i="27"/>
  <c r="H1145" i="27"/>
  <c r="F1142" i="27"/>
  <c r="H1142" i="27"/>
  <c r="F1141" i="27"/>
  <c r="H1141" i="27"/>
  <c r="F1138" i="27"/>
  <c r="H1138" i="27"/>
  <c r="F1137" i="27"/>
  <c r="H1137" i="27"/>
  <c r="F1134" i="27"/>
  <c r="H1134" i="27"/>
  <c r="F1133" i="27"/>
  <c r="H1133" i="27"/>
  <c r="F1130" i="27"/>
  <c r="H1130" i="27"/>
  <c r="F1129" i="27"/>
  <c r="H1129" i="27"/>
  <c r="F1126" i="27"/>
  <c r="H1126" i="27"/>
  <c r="F1125" i="27"/>
  <c r="H1125" i="27"/>
  <c r="F1122" i="27"/>
  <c r="H1122" i="27"/>
  <c r="F1121" i="27"/>
  <c r="H1121" i="27"/>
  <c r="F1118" i="27"/>
  <c r="H1118" i="27"/>
  <c r="F1117" i="27"/>
  <c r="H1117" i="27"/>
  <c r="F1114" i="27"/>
  <c r="H1114" i="27"/>
  <c r="F1113" i="27"/>
  <c r="H1113" i="27"/>
  <c r="F1110" i="27"/>
  <c r="H1110" i="27"/>
  <c r="F1109" i="27"/>
  <c r="H1109" i="27"/>
  <c r="F1106" i="27"/>
  <c r="H1106" i="27"/>
  <c r="F1105" i="27"/>
  <c r="H1105" i="27"/>
  <c r="F1102" i="27"/>
  <c r="H1102" i="27"/>
  <c r="F1101" i="27"/>
  <c r="H1101" i="27"/>
  <c r="F1098" i="27"/>
  <c r="H1098" i="27"/>
  <c r="F1097" i="27"/>
  <c r="H1097" i="27"/>
  <c r="F1094" i="27"/>
  <c r="H1094" i="27"/>
  <c r="F1093" i="27"/>
  <c r="H1093" i="27"/>
  <c r="F1090" i="27"/>
  <c r="H1090" i="27"/>
  <c r="F1089" i="27"/>
  <c r="H1089" i="27"/>
  <c r="F1086" i="27"/>
  <c r="H1086" i="27"/>
  <c r="F1085" i="27"/>
  <c r="H1085" i="27"/>
  <c r="F1082" i="27"/>
  <c r="H1082" i="27"/>
  <c r="F1081" i="27"/>
  <c r="H1081" i="27"/>
  <c r="F1078" i="27"/>
  <c r="H1078" i="27"/>
  <c r="F1077" i="27"/>
  <c r="H1077" i="27"/>
  <c r="F1074" i="27"/>
  <c r="H1074" i="27"/>
  <c r="F1073" i="27"/>
  <c r="H1073" i="27"/>
  <c r="F1070" i="27"/>
  <c r="H1070" i="27"/>
  <c r="F1069" i="27"/>
  <c r="H1069" i="27"/>
  <c r="F1066" i="27"/>
  <c r="H1066" i="27"/>
  <c r="F1065" i="27"/>
  <c r="H1065" i="27"/>
  <c r="F1062" i="27"/>
  <c r="H1062" i="27"/>
  <c r="F1061" i="27"/>
  <c r="H1061" i="27"/>
  <c r="F1058" i="27"/>
  <c r="H1058" i="27"/>
  <c r="F1057" i="27"/>
  <c r="H1057" i="27"/>
  <c r="F1054" i="27"/>
  <c r="H1054" i="27"/>
  <c r="F1053" i="27"/>
  <c r="H1053" i="27"/>
  <c r="F1050" i="27"/>
  <c r="H1050" i="27"/>
  <c r="F1049" i="27"/>
  <c r="H1049" i="27"/>
  <c r="F1046" i="27"/>
  <c r="H1046" i="27"/>
  <c r="F1045" i="27"/>
  <c r="H1045" i="27"/>
  <c r="F1042" i="27"/>
  <c r="H1042" i="27"/>
  <c r="F1041" i="27"/>
  <c r="H1041" i="27"/>
  <c r="F1038" i="27"/>
  <c r="H1038" i="27"/>
  <c r="F1037" i="27"/>
  <c r="H1037" i="27"/>
  <c r="F1034" i="27"/>
  <c r="H1034" i="27"/>
  <c r="F1033" i="27"/>
  <c r="H1033" i="27"/>
  <c r="F1030" i="27"/>
  <c r="H1030" i="27"/>
  <c r="F1022" i="27"/>
  <c r="H1022" i="27"/>
  <c r="F1014" i="27"/>
  <c r="H1014" i="27"/>
  <c r="F1006" i="27"/>
  <c r="H1006" i="27"/>
  <c r="F998" i="27"/>
  <c r="H998" i="27"/>
  <c r="F990" i="27"/>
  <c r="H990" i="27"/>
  <c r="F982" i="27"/>
  <c r="H982" i="27"/>
  <c r="F974" i="27"/>
  <c r="H974" i="27"/>
  <c r="F966" i="27"/>
  <c r="H966" i="27"/>
  <c r="F958" i="27"/>
  <c r="H958" i="27"/>
  <c r="F950" i="27"/>
  <c r="H950" i="27"/>
  <c r="F942" i="27"/>
  <c r="H942" i="27"/>
  <c r="F938" i="27"/>
  <c r="H938" i="27"/>
  <c r="L935" i="27"/>
  <c r="N935" i="27"/>
  <c r="F934" i="27"/>
  <c r="H934" i="27"/>
  <c r="L931" i="27"/>
  <c r="N931" i="27"/>
  <c r="F930" i="27"/>
  <c r="H930" i="27"/>
  <c r="L927" i="27"/>
  <c r="N927" i="27"/>
  <c r="F926" i="27"/>
  <c r="H926" i="27"/>
  <c r="L923" i="27"/>
  <c r="N923" i="27"/>
  <c r="F922" i="27"/>
  <c r="H922" i="27"/>
  <c r="L919" i="27"/>
  <c r="N919" i="27"/>
  <c r="F918" i="27"/>
  <c r="H918" i="27"/>
  <c r="L915" i="27"/>
  <c r="N915" i="27"/>
  <c r="F914" i="27"/>
  <c r="H914" i="27"/>
  <c r="L911" i="27"/>
  <c r="N911" i="27"/>
  <c r="F910" i="27"/>
  <c r="H910" i="27"/>
  <c r="L907" i="27"/>
  <c r="N907" i="27"/>
  <c r="F906" i="27"/>
  <c r="H906" i="27"/>
  <c r="K1239" i="27"/>
  <c r="O1239" i="27" s="1"/>
  <c r="M1239" i="27"/>
  <c r="E1238" i="27"/>
  <c r="I1238" i="27" s="1"/>
  <c r="G1238" i="27"/>
  <c r="K1237" i="27"/>
  <c r="M1237" i="27"/>
  <c r="E1236" i="27"/>
  <c r="G1236" i="27"/>
  <c r="K1235" i="27"/>
  <c r="O1235" i="27" s="1"/>
  <c r="M1235" i="27"/>
  <c r="E1234" i="27"/>
  <c r="G1234" i="27"/>
  <c r="K1233" i="27"/>
  <c r="M1233" i="27"/>
  <c r="E1232" i="27"/>
  <c r="G1232" i="27"/>
  <c r="K1231" i="27"/>
  <c r="O1231" i="27" s="1"/>
  <c r="M1231" i="27"/>
  <c r="E1230" i="27"/>
  <c r="G1230" i="27"/>
  <c r="K1229" i="27"/>
  <c r="M1229" i="27"/>
  <c r="E1228" i="27"/>
  <c r="G1228" i="27"/>
  <c r="K1227" i="27"/>
  <c r="O1227" i="27" s="1"/>
  <c r="M1227" i="27"/>
  <c r="E1226" i="27"/>
  <c r="I1226" i="27" s="1"/>
  <c r="G1226" i="27"/>
  <c r="K1225" i="27"/>
  <c r="M1225" i="27"/>
  <c r="E1224" i="27"/>
  <c r="G1224" i="27"/>
  <c r="K1223" i="27"/>
  <c r="O1223" i="27" s="1"/>
  <c r="M1223" i="27"/>
  <c r="E1222" i="27"/>
  <c r="G1222" i="27"/>
  <c r="K1221" i="27"/>
  <c r="M1221" i="27"/>
  <c r="E1220" i="27"/>
  <c r="G1220" i="27"/>
  <c r="K1219" i="27"/>
  <c r="O1219" i="27" s="1"/>
  <c r="M1219" i="27"/>
  <c r="E1218" i="27"/>
  <c r="I1218" i="27" s="1"/>
  <c r="G1218" i="27"/>
  <c r="K1217" i="27"/>
  <c r="M1217" i="27"/>
  <c r="E1216" i="27"/>
  <c r="G1216" i="27"/>
  <c r="K1215" i="27"/>
  <c r="O1215" i="27" s="1"/>
  <c r="M1215" i="27"/>
  <c r="E1214" i="27"/>
  <c r="G1214" i="27"/>
  <c r="K1213" i="27"/>
  <c r="M1213" i="27"/>
  <c r="E1212" i="27"/>
  <c r="G1212" i="27"/>
  <c r="K1211" i="27"/>
  <c r="O1211" i="27" s="1"/>
  <c r="M1211" i="27"/>
  <c r="E1210" i="27"/>
  <c r="G1210" i="27"/>
  <c r="K1209" i="27"/>
  <c r="M1209" i="27"/>
  <c r="E1208" i="27"/>
  <c r="G1208" i="27"/>
  <c r="K1207" i="27"/>
  <c r="O1207" i="27" s="1"/>
  <c r="M1207" i="27"/>
  <c r="E1206" i="27"/>
  <c r="I1206" i="27" s="1"/>
  <c r="G1206" i="27"/>
  <c r="K1205" i="27"/>
  <c r="M1205" i="27"/>
  <c r="E1204" i="27"/>
  <c r="G1204" i="27"/>
  <c r="K1203" i="27"/>
  <c r="O1203" i="27" s="1"/>
  <c r="M1203" i="27"/>
  <c r="E1202" i="27"/>
  <c r="I1202" i="27" s="1"/>
  <c r="G1202" i="27"/>
  <c r="K1201" i="27"/>
  <c r="M1201" i="27"/>
  <c r="E1200" i="27"/>
  <c r="G1200" i="27"/>
  <c r="K1199" i="27"/>
  <c r="O1199" i="27" s="1"/>
  <c r="M1199" i="27"/>
  <c r="E1198" i="27"/>
  <c r="G1198" i="27"/>
  <c r="K1197" i="27"/>
  <c r="O1197" i="27" s="1"/>
  <c r="M1197" i="27"/>
  <c r="E1196" i="27"/>
  <c r="G1196" i="27"/>
  <c r="K1195" i="27"/>
  <c r="O1195" i="27" s="1"/>
  <c r="M1195" i="27"/>
  <c r="E1194" i="27"/>
  <c r="G1194" i="27"/>
  <c r="K1193" i="27"/>
  <c r="M1193" i="27"/>
  <c r="E1192" i="27"/>
  <c r="G1192" i="27"/>
  <c r="K1191" i="27"/>
  <c r="O1191" i="27" s="1"/>
  <c r="M1191" i="27"/>
  <c r="E1190" i="27"/>
  <c r="G1190" i="27"/>
  <c r="K1189" i="27"/>
  <c r="M1189" i="27"/>
  <c r="E1188" i="27"/>
  <c r="G1188" i="27"/>
  <c r="K1187" i="27"/>
  <c r="O1187" i="27" s="1"/>
  <c r="M1187" i="27"/>
  <c r="E1186" i="27"/>
  <c r="G1186" i="27"/>
  <c r="K1185" i="27"/>
  <c r="M1185" i="27"/>
  <c r="E1184" i="27"/>
  <c r="G1184" i="27"/>
  <c r="K1183" i="27"/>
  <c r="O1183" i="27" s="1"/>
  <c r="M1183" i="27"/>
  <c r="E1182" i="27"/>
  <c r="G1182" i="27"/>
  <c r="K1181" i="27"/>
  <c r="M1181" i="27"/>
  <c r="E1180" i="27"/>
  <c r="G1180" i="27"/>
  <c r="K1179" i="27"/>
  <c r="O1179" i="27" s="1"/>
  <c r="M1179" i="27"/>
  <c r="E1178" i="27"/>
  <c r="I1178" i="27" s="1"/>
  <c r="G1178" i="27"/>
  <c r="K1177" i="27"/>
  <c r="M1177" i="27"/>
  <c r="E1176" i="27"/>
  <c r="G1176" i="27"/>
  <c r="K1175" i="27"/>
  <c r="O1175" i="27" s="1"/>
  <c r="M1175" i="27"/>
  <c r="E1173" i="27"/>
  <c r="G1173" i="27"/>
  <c r="F1173" i="27"/>
  <c r="E1171" i="27"/>
  <c r="G1171" i="27"/>
  <c r="F1171" i="27"/>
  <c r="E1169" i="27"/>
  <c r="G1169" i="27"/>
  <c r="F1169" i="27"/>
  <c r="E1167" i="27"/>
  <c r="G1167" i="27"/>
  <c r="F1167" i="27"/>
  <c r="E1165" i="27"/>
  <c r="G1165" i="27"/>
  <c r="F1165" i="27"/>
  <c r="E1163" i="27"/>
  <c r="G1163" i="27"/>
  <c r="F1163" i="27"/>
  <c r="E1161" i="27"/>
  <c r="G1161" i="27"/>
  <c r="F1161" i="27"/>
  <c r="L1159" i="27"/>
  <c r="N1159" i="27"/>
  <c r="L1155" i="27"/>
  <c r="N1155" i="27"/>
  <c r="L1151" i="27"/>
  <c r="N1151" i="27"/>
  <c r="L1147" i="27"/>
  <c r="N1147" i="27"/>
  <c r="L1143" i="27"/>
  <c r="N1143" i="27"/>
  <c r="L1139" i="27"/>
  <c r="N1139" i="27"/>
  <c r="L1135" i="27"/>
  <c r="N1135" i="27"/>
  <c r="L1131" i="27"/>
  <c r="N1131" i="27"/>
  <c r="L1127" i="27"/>
  <c r="N1127" i="27"/>
  <c r="L1123" i="27"/>
  <c r="N1123" i="27"/>
  <c r="L1119" i="27"/>
  <c r="N1119" i="27"/>
  <c r="L1115" i="27"/>
  <c r="N1115" i="27"/>
  <c r="L1111" i="27"/>
  <c r="N1111" i="27"/>
  <c r="L1107" i="27"/>
  <c r="N1107" i="27"/>
  <c r="L1103" i="27"/>
  <c r="N1103" i="27"/>
  <c r="L1099" i="27"/>
  <c r="N1099" i="27"/>
  <c r="L1095" i="27"/>
  <c r="N1095" i="27"/>
  <c r="F1239" i="27"/>
  <c r="L1238" i="27"/>
  <c r="F1237" i="27"/>
  <c r="L1236" i="27"/>
  <c r="F1235" i="27"/>
  <c r="L1234" i="27"/>
  <c r="F1233" i="27"/>
  <c r="L1232" i="27"/>
  <c r="F1231" i="27"/>
  <c r="L1230" i="27"/>
  <c r="F1229" i="27"/>
  <c r="L1228" i="27"/>
  <c r="F1227" i="27"/>
  <c r="L1226" i="27"/>
  <c r="F1225" i="27"/>
  <c r="L1224" i="27"/>
  <c r="F1223" i="27"/>
  <c r="L1222" i="27"/>
  <c r="F1221" i="27"/>
  <c r="L1220" i="27"/>
  <c r="F1219" i="27"/>
  <c r="L1218" i="27"/>
  <c r="F1217" i="27"/>
  <c r="L1216" i="27"/>
  <c r="F1215" i="27"/>
  <c r="L1214" i="27"/>
  <c r="F1213" i="27"/>
  <c r="L1212" i="27"/>
  <c r="F1211" i="27"/>
  <c r="L1210" i="27"/>
  <c r="F1209" i="27"/>
  <c r="L1208" i="27"/>
  <c r="F1207" i="27"/>
  <c r="L1206" i="27"/>
  <c r="F1205" i="27"/>
  <c r="L1204" i="27"/>
  <c r="F1203" i="27"/>
  <c r="L1202" i="27"/>
  <c r="F1201" i="27"/>
  <c r="L1200" i="27"/>
  <c r="F1199" i="27"/>
  <c r="L1198" i="27"/>
  <c r="F1197" i="27"/>
  <c r="L1196" i="27"/>
  <c r="F1195" i="27"/>
  <c r="L1194" i="27"/>
  <c r="F1193" i="27"/>
  <c r="L1192" i="27"/>
  <c r="F1191" i="27"/>
  <c r="L1190" i="27"/>
  <c r="F1189" i="27"/>
  <c r="L1188" i="27"/>
  <c r="F1187" i="27"/>
  <c r="L1186" i="27"/>
  <c r="F1185" i="27"/>
  <c r="L1184" i="27"/>
  <c r="F1183" i="27"/>
  <c r="L1182" i="27"/>
  <c r="F1181" i="27"/>
  <c r="L1180" i="27"/>
  <c r="F1179" i="27"/>
  <c r="L1178" i="27"/>
  <c r="F1177" i="27"/>
  <c r="L1176" i="27"/>
  <c r="F1175" i="27"/>
  <c r="L1174" i="27"/>
  <c r="N1172" i="27"/>
  <c r="N1170" i="27"/>
  <c r="N1168" i="27"/>
  <c r="N1166" i="27"/>
  <c r="N1164" i="27"/>
  <c r="N1162" i="27"/>
  <c r="N1160" i="27"/>
  <c r="E1174" i="27"/>
  <c r="I1174" i="27" s="1"/>
  <c r="G1174" i="27"/>
  <c r="K1173" i="27"/>
  <c r="O1173" i="27" s="1"/>
  <c r="M1173" i="27"/>
  <c r="E1172" i="27"/>
  <c r="G1172" i="27"/>
  <c r="K1171" i="27"/>
  <c r="O1171" i="27" s="1"/>
  <c r="S1171" i="27" s="1"/>
  <c r="M1171" i="27"/>
  <c r="E1170" i="27"/>
  <c r="G1170" i="27"/>
  <c r="K1169" i="27"/>
  <c r="O1169" i="27" s="1"/>
  <c r="M1169" i="27"/>
  <c r="E1168" i="27"/>
  <c r="I1168" i="27" s="1"/>
  <c r="G1168" i="27"/>
  <c r="K1167" i="27"/>
  <c r="O1167" i="27" s="1"/>
  <c r="M1167" i="27"/>
  <c r="E1166" i="27"/>
  <c r="I1166" i="27" s="1"/>
  <c r="G1166" i="27"/>
  <c r="K1165" i="27"/>
  <c r="O1165" i="27" s="1"/>
  <c r="M1165" i="27"/>
  <c r="E1164" i="27"/>
  <c r="G1164" i="27"/>
  <c r="K1163" i="27"/>
  <c r="O1163" i="27" s="1"/>
  <c r="S1163" i="27" s="1"/>
  <c r="M1163" i="27"/>
  <c r="E1162" i="27"/>
  <c r="G1162" i="27"/>
  <c r="K1161" i="27"/>
  <c r="O1161" i="27" s="1"/>
  <c r="M1161" i="27"/>
  <c r="E1160" i="27"/>
  <c r="G1160" i="27"/>
  <c r="F1159" i="27"/>
  <c r="H1159" i="27"/>
  <c r="F1155" i="27"/>
  <c r="H1155" i="27"/>
  <c r="F1151" i="27"/>
  <c r="H1151" i="27"/>
  <c r="F1147" i="27"/>
  <c r="H1147" i="27"/>
  <c r="F1143" i="27"/>
  <c r="H1143" i="27"/>
  <c r="F1139" i="27"/>
  <c r="H1139" i="27"/>
  <c r="F1135" i="27"/>
  <c r="H1135" i="27"/>
  <c r="F1131" i="27"/>
  <c r="H1131" i="27"/>
  <c r="F1127" i="27"/>
  <c r="H1127" i="27"/>
  <c r="F1123" i="27"/>
  <c r="H1123" i="27"/>
  <c r="F1119" i="27"/>
  <c r="H1119" i="27"/>
  <c r="F1115" i="27"/>
  <c r="H1115" i="27"/>
  <c r="F1111" i="27"/>
  <c r="H1111" i="27"/>
  <c r="F1107" i="27"/>
  <c r="H1107" i="27"/>
  <c r="F1103" i="27"/>
  <c r="H1103" i="27"/>
  <c r="F1099" i="27"/>
  <c r="H1099" i="27"/>
  <c r="F1095" i="27"/>
  <c r="H1095" i="27"/>
  <c r="L1091" i="27"/>
  <c r="N1091" i="27"/>
  <c r="L1087" i="27"/>
  <c r="N1087" i="27"/>
  <c r="L1083" i="27"/>
  <c r="N1083" i="27"/>
  <c r="L1079" i="27"/>
  <c r="N1079" i="27"/>
  <c r="L1075" i="27"/>
  <c r="N1075" i="27"/>
  <c r="L1071" i="27"/>
  <c r="N1071" i="27"/>
  <c r="L1067" i="27"/>
  <c r="N1067" i="27"/>
  <c r="L1063" i="27"/>
  <c r="N1063" i="27"/>
  <c r="L1059" i="27"/>
  <c r="N1059" i="27"/>
  <c r="L1055" i="27"/>
  <c r="N1055" i="27"/>
  <c r="L1051" i="27"/>
  <c r="N1051" i="27"/>
  <c r="L1047" i="27"/>
  <c r="N1047" i="27"/>
  <c r="L1043" i="27"/>
  <c r="N1043" i="27"/>
  <c r="L1039" i="27"/>
  <c r="N1039" i="27"/>
  <c r="L1035" i="27"/>
  <c r="N1035" i="27"/>
  <c r="L1031" i="27"/>
  <c r="N1031" i="27"/>
  <c r="L1025" i="27"/>
  <c r="N1025" i="27"/>
  <c r="L1017" i="27"/>
  <c r="N1017" i="27"/>
  <c r="L1009" i="27"/>
  <c r="N1009" i="27"/>
  <c r="L1001" i="27"/>
  <c r="N1001" i="27"/>
  <c r="L993" i="27"/>
  <c r="N993" i="27"/>
  <c r="L985" i="27"/>
  <c r="N985" i="27"/>
  <c r="L977" i="27"/>
  <c r="N977" i="27"/>
  <c r="L969" i="27"/>
  <c r="N969" i="27"/>
  <c r="L961" i="27"/>
  <c r="N961" i="27"/>
  <c r="L953" i="27"/>
  <c r="N953" i="27"/>
  <c r="L945" i="27"/>
  <c r="N945" i="27"/>
  <c r="F1091" i="27"/>
  <c r="H1091" i="27"/>
  <c r="F1087" i="27"/>
  <c r="H1087" i="27"/>
  <c r="F1083" i="27"/>
  <c r="H1083" i="27"/>
  <c r="F1079" i="27"/>
  <c r="H1079" i="27"/>
  <c r="F1075" i="27"/>
  <c r="H1075" i="27"/>
  <c r="F1071" i="27"/>
  <c r="H1071" i="27"/>
  <c r="F1067" i="27"/>
  <c r="H1067" i="27"/>
  <c r="F1063" i="27"/>
  <c r="H1063" i="27"/>
  <c r="F1059" i="27"/>
  <c r="H1059" i="27"/>
  <c r="F1055" i="27"/>
  <c r="H1055" i="27"/>
  <c r="F1051" i="27"/>
  <c r="H1051" i="27"/>
  <c r="F1047" i="27"/>
  <c r="H1047" i="27"/>
  <c r="F1043" i="27"/>
  <c r="H1043" i="27"/>
  <c r="F1039" i="27"/>
  <c r="H1039" i="27"/>
  <c r="F1035" i="27"/>
  <c r="H1035" i="27"/>
  <c r="F1031" i="27"/>
  <c r="H1031" i="27"/>
  <c r="N67" i="27"/>
  <c r="N65" i="27"/>
  <c r="N63" i="27"/>
  <c r="N61" i="27"/>
  <c r="N59" i="27"/>
  <c r="F58" i="27"/>
  <c r="L57" i="27"/>
  <c r="O57" i="27" s="1"/>
  <c r="F56" i="27"/>
  <c r="I56" i="27" s="1"/>
  <c r="L55" i="27"/>
  <c r="O55" i="27" s="1"/>
  <c r="O54" i="27"/>
  <c r="F54" i="27"/>
  <c r="L53" i="27"/>
  <c r="O53" i="27" s="1"/>
  <c r="F52" i="27"/>
  <c r="I52" i="27" s="1"/>
  <c r="L51" i="27"/>
  <c r="O51" i="27" s="1"/>
  <c r="F50" i="27"/>
  <c r="L49" i="27"/>
  <c r="F48" i="27"/>
  <c r="L47" i="27"/>
  <c r="F46" i="27"/>
  <c r="L45" i="27"/>
  <c r="O45" i="27" s="1"/>
  <c r="F44" i="27"/>
  <c r="L43" i="27"/>
  <c r="O43" i="27" s="1"/>
  <c r="F42" i="27"/>
  <c r="I42" i="27" s="1"/>
  <c r="L41" i="27"/>
  <c r="N38" i="27"/>
  <c r="H37" i="27"/>
  <c r="N34" i="27"/>
  <c r="H33" i="27"/>
  <c r="N30" i="27"/>
  <c r="H29" i="27"/>
  <c r="N26" i="27"/>
  <c r="H25" i="27"/>
  <c r="N22" i="27"/>
  <c r="N21" i="27"/>
  <c r="N19" i="27"/>
  <c r="N17" i="27"/>
  <c r="N15" i="27"/>
  <c r="N13" i="27"/>
  <c r="N11" i="27"/>
  <c r="N9" i="27"/>
  <c r="N7" i="27"/>
  <c r="N5" i="27"/>
  <c r="N4" i="27"/>
  <c r="L4" i="27"/>
  <c r="O4" i="27" s="1"/>
  <c r="H4" i="27"/>
  <c r="F4" i="27"/>
  <c r="L3" i="27"/>
  <c r="H3" i="27"/>
  <c r="S2463" i="27"/>
  <c r="K2285" i="27"/>
  <c r="O2285" i="27" s="1"/>
  <c r="M2285" i="27"/>
  <c r="E2284" i="27"/>
  <c r="I2284" i="27" s="1"/>
  <c r="G2284" i="27"/>
  <c r="K2283" i="27"/>
  <c r="M2283" i="27"/>
  <c r="E2282" i="27"/>
  <c r="G2282" i="27"/>
  <c r="E2273" i="27"/>
  <c r="G2273" i="27"/>
  <c r="K2267" i="27"/>
  <c r="M2267" i="27"/>
  <c r="L2267" i="27"/>
  <c r="K2265" i="27"/>
  <c r="M2265" i="27"/>
  <c r="L2265" i="27"/>
  <c r="K2263" i="27"/>
  <c r="O2263" i="27" s="1"/>
  <c r="S2263" i="27" s="1"/>
  <c r="M2263" i="27"/>
  <c r="L2263" i="27"/>
  <c r="K2261" i="27"/>
  <c r="M2261" i="27"/>
  <c r="L2261" i="27"/>
  <c r="K2259" i="27"/>
  <c r="O2259" i="27" s="1"/>
  <c r="S2259" i="27" s="1"/>
  <c r="M2259" i="27"/>
  <c r="L2259" i="27"/>
  <c r="K2257" i="27"/>
  <c r="M2257" i="27"/>
  <c r="L2257" i="27"/>
  <c r="K2255" i="27"/>
  <c r="M2255" i="27"/>
  <c r="L2255" i="27"/>
  <c r="K2253" i="27"/>
  <c r="M2253" i="27"/>
  <c r="L2253" i="27"/>
  <c r="E2249" i="27"/>
  <c r="G2249" i="27"/>
  <c r="F2249" i="27"/>
  <c r="K2245" i="27"/>
  <c r="M2245" i="27"/>
  <c r="L2245" i="27"/>
  <c r="E2240" i="27"/>
  <c r="G2240" i="27"/>
  <c r="F2240" i="27"/>
  <c r="E2238" i="27"/>
  <c r="G2238" i="27"/>
  <c r="F2238" i="27"/>
  <c r="E2236" i="27"/>
  <c r="G2236" i="27"/>
  <c r="F2236" i="27"/>
  <c r="K2233" i="27"/>
  <c r="M2233" i="27"/>
  <c r="L2233" i="27"/>
  <c r="E2229" i="27"/>
  <c r="G2229" i="27"/>
  <c r="F2229" i="27"/>
  <c r="E2217" i="27"/>
  <c r="G2217" i="27"/>
  <c r="F2217" i="27"/>
  <c r="K2214" i="27"/>
  <c r="M2214" i="27"/>
  <c r="L2214" i="27"/>
  <c r="E2210" i="27"/>
  <c r="G2210" i="27"/>
  <c r="F2210" i="27"/>
  <c r="K2206" i="27"/>
  <c r="M2206" i="27"/>
  <c r="L2206" i="27"/>
  <c r="K2204" i="27"/>
  <c r="M2204" i="27"/>
  <c r="L2204" i="27"/>
  <c r="E2196" i="27"/>
  <c r="G2196" i="27"/>
  <c r="F2196" i="27"/>
  <c r="E2192" i="27"/>
  <c r="G2192" i="27"/>
  <c r="F2192" i="27"/>
  <c r="E2190" i="27"/>
  <c r="G2190" i="27"/>
  <c r="F2190" i="27"/>
  <c r="E2188" i="27"/>
  <c r="G2188" i="27"/>
  <c r="F2188" i="27"/>
  <c r="K2183" i="27"/>
  <c r="M2183" i="27"/>
  <c r="L2183" i="27"/>
  <c r="K2178" i="27"/>
  <c r="O2178" i="27" s="1"/>
  <c r="S2178" i="27" s="1"/>
  <c r="M2178" i="27"/>
  <c r="L2178" i="27"/>
  <c r="K2176" i="27"/>
  <c r="M2176" i="27"/>
  <c r="L2176" i="27"/>
  <c r="E2169" i="27"/>
  <c r="G2169" i="27"/>
  <c r="F2169" i="27"/>
  <c r="K2165" i="27"/>
  <c r="M2165" i="27"/>
  <c r="L2165" i="27"/>
  <c r="K2163" i="27"/>
  <c r="M2163" i="27"/>
  <c r="L2163" i="27"/>
  <c r="K2161" i="27"/>
  <c r="O2161" i="27" s="1"/>
  <c r="S2161" i="27" s="1"/>
  <c r="M2161" i="27"/>
  <c r="L2161" i="27"/>
  <c r="K2159" i="27"/>
  <c r="M2159" i="27"/>
  <c r="L2159" i="27"/>
  <c r="K2157" i="27"/>
  <c r="M2157" i="27"/>
  <c r="L2157" i="27"/>
  <c r="K2155" i="27"/>
  <c r="M2155" i="27"/>
  <c r="L2155" i="27"/>
  <c r="E2150" i="27"/>
  <c r="G2150" i="27"/>
  <c r="F2150" i="27"/>
  <c r="K2147" i="27"/>
  <c r="M2147" i="27"/>
  <c r="L2147" i="27"/>
  <c r="K2145" i="27"/>
  <c r="O2145" i="27" s="1"/>
  <c r="S2145" i="27" s="1"/>
  <c r="M2145" i="27"/>
  <c r="L2145" i="27"/>
  <c r="K2143" i="27"/>
  <c r="M2143" i="27"/>
  <c r="L2143" i="27"/>
  <c r="E2134" i="27"/>
  <c r="G2134" i="27"/>
  <c r="F2134" i="27"/>
  <c r="E2132" i="27"/>
  <c r="G2132" i="27"/>
  <c r="F2132" i="27"/>
  <c r="K2128" i="27"/>
  <c r="O2128" i="27" s="1"/>
  <c r="S2128" i="27" s="1"/>
  <c r="M2128" i="27"/>
  <c r="L2128" i="27"/>
  <c r="K2126" i="27"/>
  <c r="M2126" i="27"/>
  <c r="L2126" i="27"/>
  <c r="E2123" i="27"/>
  <c r="G2123" i="27"/>
  <c r="F2123" i="27"/>
  <c r="E2121" i="27"/>
  <c r="G2121" i="27"/>
  <c r="F2121" i="27"/>
  <c r="E2119" i="27"/>
  <c r="G2119" i="27"/>
  <c r="F2119" i="27"/>
  <c r="E2117" i="27"/>
  <c r="G2117" i="27"/>
  <c r="F2117" i="27"/>
  <c r="E2115" i="27"/>
  <c r="G2115" i="27"/>
  <c r="F2115" i="27"/>
  <c r="E2113" i="27"/>
  <c r="G2113" i="27"/>
  <c r="F2113" i="27"/>
  <c r="E2111" i="27"/>
  <c r="G2111" i="27"/>
  <c r="F2111" i="27"/>
  <c r="E2107" i="27"/>
  <c r="G2107" i="27"/>
  <c r="F2107" i="27"/>
  <c r="E2105" i="27"/>
  <c r="G2105" i="27"/>
  <c r="F2105" i="27"/>
  <c r="E2096" i="27"/>
  <c r="G2096" i="27"/>
  <c r="F2096" i="27"/>
  <c r="E2094" i="27"/>
  <c r="G2094" i="27"/>
  <c r="F2094" i="27"/>
  <c r="K2087" i="27"/>
  <c r="M2087" i="27"/>
  <c r="L2087" i="27"/>
  <c r="E2084" i="27"/>
  <c r="G2084" i="27"/>
  <c r="F2084" i="27"/>
  <c r="E2082" i="27"/>
  <c r="G2082" i="27"/>
  <c r="F2082" i="27"/>
  <c r="E2080" i="27"/>
  <c r="G2080" i="27"/>
  <c r="F2080" i="27"/>
  <c r="K2077" i="27"/>
  <c r="O2077" i="27" s="1"/>
  <c r="S2077" i="27" s="1"/>
  <c r="M2077" i="27"/>
  <c r="L2077" i="27"/>
  <c r="E2073" i="27"/>
  <c r="G2073" i="27"/>
  <c r="F2073" i="27"/>
  <c r="E2071" i="27"/>
  <c r="G2071" i="27"/>
  <c r="F2071" i="27"/>
  <c r="K2068" i="27"/>
  <c r="O2068" i="27" s="1"/>
  <c r="S2068" i="27" s="1"/>
  <c r="M2068" i="27"/>
  <c r="L2068" i="27"/>
  <c r="K2066" i="27"/>
  <c r="M2066" i="27"/>
  <c r="L2066" i="27"/>
  <c r="K2064" i="27"/>
  <c r="O2064" i="27" s="1"/>
  <c r="S2064" i="27" s="1"/>
  <c r="M2064" i="27"/>
  <c r="L2064" i="27"/>
  <c r="K2062" i="27"/>
  <c r="M2062" i="27"/>
  <c r="L2062" i="27"/>
  <c r="E2057" i="27"/>
  <c r="G2057" i="27"/>
  <c r="F2057" i="27"/>
  <c r="E2055" i="27"/>
  <c r="G2055" i="27"/>
  <c r="F2055" i="27"/>
  <c r="K2052" i="27"/>
  <c r="O2052" i="27" s="1"/>
  <c r="S2052" i="27" s="1"/>
  <c r="M2052" i="27"/>
  <c r="L2052" i="27"/>
  <c r="E2048" i="27"/>
  <c r="G2048" i="27"/>
  <c r="F2048" i="27"/>
  <c r="E2046" i="27"/>
  <c r="G2046" i="27"/>
  <c r="F2046" i="27"/>
  <c r="K2043" i="27"/>
  <c r="M2043" i="27"/>
  <c r="L2043" i="27"/>
  <c r="E2040" i="27"/>
  <c r="G2040" i="27"/>
  <c r="F2040" i="27"/>
  <c r="E2038" i="27"/>
  <c r="G2038" i="27"/>
  <c r="F2038" i="27"/>
  <c r="E2036" i="27"/>
  <c r="G2036" i="27"/>
  <c r="F2036" i="27"/>
  <c r="K2026" i="27"/>
  <c r="O2026" i="27" s="1"/>
  <c r="S2026" i="27" s="1"/>
  <c r="M2026" i="27"/>
  <c r="L2026" i="27"/>
  <c r="E2022" i="27"/>
  <c r="G2022" i="27"/>
  <c r="F2022" i="27"/>
  <c r="E2020" i="27"/>
  <c r="G2020" i="27"/>
  <c r="F2020" i="27"/>
  <c r="K2016" i="27"/>
  <c r="M2016" i="27"/>
  <c r="L2016" i="27"/>
  <c r="K2009" i="27"/>
  <c r="O2009" i="27" s="1"/>
  <c r="S2009" i="27" s="1"/>
  <c r="M2009" i="27"/>
  <c r="L2009" i="27"/>
  <c r="K2007" i="27"/>
  <c r="O2007" i="27" s="1"/>
  <c r="S2007" i="27" s="1"/>
  <c r="M2007" i="27"/>
  <c r="L2007" i="27"/>
  <c r="E1996" i="27"/>
  <c r="G1996" i="27"/>
  <c r="F1996" i="27"/>
  <c r="K1993" i="27"/>
  <c r="O1993" i="27" s="1"/>
  <c r="S1993" i="27" s="1"/>
  <c r="M1993" i="27"/>
  <c r="L1993" i="27"/>
  <c r="K1991" i="27"/>
  <c r="M1991" i="27"/>
  <c r="L1991" i="27"/>
  <c r="E1986" i="27"/>
  <c r="G1986" i="27"/>
  <c r="F1986" i="27"/>
  <c r="K1981" i="27"/>
  <c r="O1981" i="27" s="1"/>
  <c r="S1981" i="27" s="1"/>
  <c r="M1981" i="27"/>
  <c r="L1981" i="27"/>
  <c r="E1977" i="27"/>
  <c r="G1977" i="27"/>
  <c r="F1977" i="27"/>
  <c r="K1973" i="27"/>
  <c r="O1973" i="27" s="1"/>
  <c r="S1973" i="27" s="1"/>
  <c r="M1973" i="27"/>
  <c r="L1973" i="27"/>
  <c r="K1971" i="27"/>
  <c r="O1971" i="27" s="1"/>
  <c r="S1971" i="27" s="1"/>
  <c r="M1971" i="27"/>
  <c r="L1971" i="27"/>
  <c r="K1957" i="27"/>
  <c r="O1957" i="27" s="1"/>
  <c r="S1957" i="27" s="1"/>
  <c r="M1957" i="27"/>
  <c r="L1957" i="27"/>
  <c r="K1955" i="27"/>
  <c r="M1955" i="27"/>
  <c r="L1955" i="27"/>
  <c r="K1953" i="27"/>
  <c r="M1953" i="27"/>
  <c r="L1953" i="27"/>
  <c r="K1951" i="27"/>
  <c r="M1951" i="27"/>
  <c r="L1951" i="27"/>
  <c r="K1949" i="27"/>
  <c r="M1949" i="27"/>
  <c r="L1949" i="27"/>
  <c r="E1946" i="27"/>
  <c r="G1946" i="27"/>
  <c r="F1946" i="27"/>
  <c r="K1943" i="27"/>
  <c r="M1943" i="27"/>
  <c r="L1943" i="27"/>
  <c r="E1940" i="27"/>
  <c r="G1940" i="27"/>
  <c r="F1940" i="27"/>
  <c r="E1938" i="27"/>
  <c r="G1938" i="27"/>
  <c r="F1938" i="27"/>
  <c r="E1936" i="27"/>
  <c r="G1936" i="27"/>
  <c r="F1936" i="27"/>
  <c r="E1934" i="27"/>
  <c r="G1934" i="27"/>
  <c r="F1934" i="27"/>
  <c r="K1931" i="27"/>
  <c r="M1931" i="27"/>
  <c r="L1931" i="27"/>
  <c r="K1929" i="27"/>
  <c r="M1929" i="27"/>
  <c r="L1929" i="27"/>
  <c r="K1927" i="27"/>
  <c r="M1927" i="27"/>
  <c r="L1927" i="27"/>
  <c r="E1924" i="27"/>
  <c r="G1924" i="27"/>
  <c r="F1924" i="27"/>
  <c r="K1915" i="27"/>
  <c r="M1915" i="27"/>
  <c r="L1915" i="27"/>
  <c r="K1913" i="27"/>
  <c r="O1913" i="27" s="1"/>
  <c r="S1913" i="27" s="1"/>
  <c r="M1913" i="27"/>
  <c r="L1913" i="27"/>
  <c r="K1911" i="27"/>
  <c r="M1911" i="27"/>
  <c r="L1911" i="27"/>
  <c r="K1909" i="27"/>
  <c r="M1909" i="27"/>
  <c r="L1909" i="27"/>
  <c r="K1907" i="27"/>
  <c r="M1907" i="27"/>
  <c r="L1907" i="27"/>
  <c r="K1899" i="27"/>
  <c r="M1899" i="27"/>
  <c r="L1899" i="27"/>
  <c r="K1897" i="27"/>
  <c r="O1897" i="27" s="1"/>
  <c r="S1897" i="27" s="1"/>
  <c r="M1897" i="27"/>
  <c r="L1897" i="27"/>
  <c r="K1895" i="27"/>
  <c r="O1895" i="27" s="1"/>
  <c r="S1895" i="27" s="1"/>
  <c r="M1895" i="27"/>
  <c r="L1895" i="27"/>
  <c r="E1892" i="27"/>
  <c r="G1892" i="27"/>
  <c r="F1892" i="27"/>
  <c r="E1881" i="27"/>
  <c r="G1881" i="27"/>
  <c r="F1881" i="27"/>
  <c r="E1879" i="27"/>
  <c r="G1879" i="27"/>
  <c r="F1879" i="27"/>
  <c r="E1877" i="27"/>
  <c r="G1877" i="27"/>
  <c r="F1877" i="27"/>
  <c r="E1875" i="27"/>
  <c r="G1875" i="27"/>
  <c r="F1875" i="27"/>
  <c r="E1869" i="27"/>
  <c r="G1869" i="27"/>
  <c r="F1869" i="27"/>
  <c r="K1865" i="27"/>
  <c r="M1865" i="27"/>
  <c r="L1865" i="27"/>
  <c r="K1863" i="27"/>
  <c r="M1863" i="27"/>
  <c r="L1863" i="27"/>
  <c r="F2608" i="27"/>
  <c r="I2608" i="27" s="1"/>
  <c r="F2599" i="27"/>
  <c r="I2599" i="27" s="1"/>
  <c r="F2590" i="27"/>
  <c r="I2590" i="27" s="1"/>
  <c r="F2577" i="27"/>
  <c r="I2577" i="27" s="1"/>
  <c r="F2566" i="27"/>
  <c r="I2566" i="27" s="1"/>
  <c r="F2564" i="27"/>
  <c r="F2562" i="27"/>
  <c r="I2562" i="27" s="1"/>
  <c r="M2640" i="27"/>
  <c r="G2640" i="27"/>
  <c r="M2638" i="27"/>
  <c r="G2638" i="27"/>
  <c r="E2638" i="27"/>
  <c r="M2637" i="27"/>
  <c r="G2637" i="27"/>
  <c r="M2615" i="27"/>
  <c r="G2615" i="27"/>
  <c r="M2612" i="27"/>
  <c r="G2612" i="27"/>
  <c r="M2611" i="27"/>
  <c r="G2611" i="27"/>
  <c r="M2610" i="27"/>
  <c r="G2610" i="27"/>
  <c r="M2609" i="27"/>
  <c r="G2609" i="27"/>
  <c r="M2608" i="27"/>
  <c r="G2608" i="27"/>
  <c r="M2607" i="27"/>
  <c r="G2607" i="27"/>
  <c r="M2606" i="27"/>
  <c r="G2606" i="27"/>
  <c r="M2605" i="27"/>
  <c r="G2605" i="27"/>
  <c r="M2604" i="27"/>
  <c r="G2604" i="27"/>
  <c r="M2602" i="27"/>
  <c r="G2602" i="27"/>
  <c r="M2601" i="27"/>
  <c r="G2601" i="27"/>
  <c r="E2601" i="27"/>
  <c r="I2601" i="27" s="1"/>
  <c r="M2600" i="27"/>
  <c r="G2600" i="27"/>
  <c r="M2599" i="27"/>
  <c r="G2599" i="27"/>
  <c r="M2595" i="27"/>
  <c r="G2595" i="27"/>
  <c r="M2590" i="27"/>
  <c r="G2590" i="27"/>
  <c r="M2589" i="27"/>
  <c r="M2584" i="27"/>
  <c r="G2584" i="27"/>
  <c r="M2583" i="27"/>
  <c r="G2583" i="27"/>
  <c r="M2580" i="27"/>
  <c r="G2580" i="27"/>
  <c r="M2579" i="27"/>
  <c r="G2579" i="27"/>
  <c r="M2578" i="27"/>
  <c r="G2578" i="27"/>
  <c r="M2577" i="27"/>
  <c r="G2577" i="27"/>
  <c r="M2576" i="27"/>
  <c r="G2576" i="27"/>
  <c r="M2574" i="27"/>
  <c r="G2574" i="27"/>
  <c r="I2574" i="27" s="1"/>
  <c r="M2571" i="27"/>
  <c r="G2571" i="27"/>
  <c r="M2569" i="27"/>
  <c r="G2569" i="27"/>
  <c r="M2568" i="27"/>
  <c r="G2568" i="27"/>
  <c r="M2567" i="27"/>
  <c r="G2567" i="27"/>
  <c r="I2567" i="27" s="1"/>
  <c r="M2566" i="27"/>
  <c r="G2566" i="27"/>
  <c r="M2565" i="27"/>
  <c r="G2565" i="27"/>
  <c r="M2564" i="27"/>
  <c r="G2564" i="27"/>
  <c r="M2563" i="27"/>
  <c r="G2563" i="27"/>
  <c r="M2562" i="27"/>
  <c r="G2562" i="27"/>
  <c r="M2561" i="27"/>
  <c r="G2561" i="27"/>
  <c r="M2560" i="27"/>
  <c r="M2558" i="27"/>
  <c r="G2558" i="27"/>
  <c r="M2555" i="27"/>
  <c r="G2555" i="27"/>
  <c r="M2554" i="27"/>
  <c r="G2554" i="27"/>
  <c r="M2553" i="27"/>
  <c r="G2553" i="27"/>
  <c r="M2552" i="27"/>
  <c r="G2552" i="27"/>
  <c r="M2551" i="27"/>
  <c r="G2551" i="27"/>
  <c r="M2550" i="27"/>
  <c r="G2550" i="27"/>
  <c r="M2549" i="27"/>
  <c r="G2549" i="27"/>
  <c r="M2548" i="27"/>
  <c r="G2548" i="27"/>
  <c r="M2547" i="27"/>
  <c r="G2547" i="27"/>
  <c r="M2545" i="27"/>
  <c r="G2545" i="27"/>
  <c r="M2544" i="27"/>
  <c r="G2544" i="27"/>
  <c r="M2542" i="27"/>
  <c r="G2542" i="27"/>
  <c r="M2538" i="27"/>
  <c r="G2538" i="27"/>
  <c r="M2533" i="27"/>
  <c r="G2533" i="27"/>
  <c r="M2532" i="27"/>
  <c r="G2532" i="27"/>
  <c r="M2531" i="27"/>
  <c r="G2531" i="27"/>
  <c r="M2530" i="27"/>
  <c r="G2530" i="27"/>
  <c r="M2529" i="27"/>
  <c r="G2529" i="27"/>
  <c r="M2527" i="27"/>
  <c r="G2527" i="27"/>
  <c r="M2526" i="27"/>
  <c r="G2526" i="27"/>
  <c r="M2525" i="27"/>
  <c r="G2525" i="27"/>
  <c r="M2524" i="27"/>
  <c r="G2524" i="27"/>
  <c r="M2521" i="27"/>
  <c r="G2521" i="27"/>
  <c r="M2520" i="27"/>
  <c r="G2520" i="27"/>
  <c r="M2516" i="27"/>
  <c r="G2516" i="27"/>
  <c r="M2515" i="27"/>
  <c r="G2515" i="27"/>
  <c r="M2514" i="27"/>
  <c r="G2514" i="27"/>
  <c r="M2513" i="27"/>
  <c r="G2513" i="27"/>
  <c r="M2512" i="27"/>
  <c r="G2512" i="27"/>
  <c r="M2510" i="27"/>
  <c r="G2510" i="27"/>
  <c r="M2509" i="27"/>
  <c r="G2509" i="27"/>
  <c r="M2508" i="27"/>
  <c r="G2508" i="27"/>
  <c r="M2507" i="27"/>
  <c r="G2507" i="27"/>
  <c r="M2506" i="27"/>
  <c r="G2506" i="27"/>
  <c r="M2505" i="27"/>
  <c r="G2505" i="27"/>
  <c r="M2504" i="27"/>
  <c r="G2504" i="27"/>
  <c r="M2503" i="27"/>
  <c r="G2503" i="27"/>
  <c r="M2500" i="27"/>
  <c r="G2500" i="27"/>
  <c r="M2499" i="27"/>
  <c r="G2499" i="27"/>
  <c r="M2498" i="27"/>
  <c r="G2498" i="27"/>
  <c r="M2496" i="27"/>
  <c r="G2496" i="27"/>
  <c r="M2495" i="27"/>
  <c r="G2495" i="27"/>
  <c r="M2494" i="27"/>
  <c r="G2494" i="27"/>
  <c r="M2493" i="27"/>
  <c r="G2493" i="27"/>
  <c r="M2492" i="27"/>
  <c r="G2492" i="27"/>
  <c r="M2491" i="27"/>
  <c r="G2491" i="27"/>
  <c r="M2490" i="27"/>
  <c r="G2490" i="27"/>
  <c r="M2489" i="27"/>
  <c r="G2489" i="27"/>
  <c r="M2488" i="27"/>
  <c r="G2488" i="27"/>
  <c r="M2487" i="27"/>
  <c r="G2487" i="27"/>
  <c r="M2486" i="27"/>
  <c r="G2486" i="27"/>
  <c r="M2485" i="27"/>
  <c r="G2485" i="27"/>
  <c r="M2484" i="27"/>
  <c r="G2484" i="27"/>
  <c r="M2483" i="27"/>
  <c r="G2483" i="27"/>
  <c r="M2482" i="27"/>
  <c r="G2482" i="27"/>
  <c r="M2480" i="27"/>
  <c r="G2480" i="27"/>
  <c r="M2470" i="27"/>
  <c r="G2470" i="27"/>
  <c r="M2466" i="27"/>
  <c r="G2466" i="27"/>
  <c r="M2465" i="27"/>
  <c r="G2465" i="27"/>
  <c r="M2464" i="27"/>
  <c r="G2464" i="27"/>
  <c r="M2463" i="27"/>
  <c r="G2463" i="27"/>
  <c r="M2462" i="27"/>
  <c r="G2462" i="27"/>
  <c r="M2460" i="27"/>
  <c r="G2460" i="27"/>
  <c r="M2458" i="27"/>
  <c r="G2458" i="27"/>
  <c r="M2455" i="27"/>
  <c r="G2455" i="27"/>
  <c r="M2454" i="27"/>
  <c r="G2454" i="27"/>
  <c r="M2453" i="27"/>
  <c r="G2453" i="27"/>
  <c r="M2450" i="27"/>
  <c r="G2450" i="27"/>
  <c r="M2449" i="27"/>
  <c r="G2449" i="27"/>
  <c r="M2447" i="27"/>
  <c r="G2447" i="27"/>
  <c r="M2442" i="27"/>
  <c r="G2442" i="27"/>
  <c r="M2439" i="27"/>
  <c r="G2439" i="27"/>
  <c r="M2432" i="27"/>
  <c r="G2432" i="27"/>
  <c r="M2423" i="27"/>
  <c r="G2423" i="27"/>
  <c r="M2422" i="27"/>
  <c r="G2422" i="27"/>
  <c r="M2421" i="27"/>
  <c r="G2421" i="27"/>
  <c r="M2420" i="27"/>
  <c r="G2420" i="27"/>
  <c r="M2419" i="27"/>
  <c r="G2419" i="27"/>
  <c r="M2418" i="27"/>
  <c r="G2418" i="27"/>
  <c r="M2416" i="27"/>
  <c r="G2416" i="27"/>
  <c r="M2415" i="27"/>
  <c r="G2415" i="27"/>
  <c r="M2414" i="27"/>
  <c r="G2414" i="27"/>
  <c r="M2407" i="27"/>
  <c r="G2407" i="27"/>
  <c r="M2406" i="27"/>
  <c r="G2406" i="27"/>
  <c r="M2405" i="27"/>
  <c r="G2405" i="27"/>
  <c r="M2404" i="27"/>
  <c r="G2404" i="27"/>
  <c r="M2403" i="27"/>
  <c r="G2403" i="27"/>
  <c r="M2402" i="27"/>
  <c r="G2402" i="27"/>
  <c r="M2400" i="27"/>
  <c r="G2400" i="27"/>
  <c r="M2399" i="27"/>
  <c r="G2399" i="27"/>
  <c r="M2398" i="27"/>
  <c r="G2398" i="27"/>
  <c r="M2386" i="27"/>
  <c r="G2386" i="27"/>
  <c r="M2385" i="27"/>
  <c r="G2385" i="27"/>
  <c r="M2381" i="27"/>
  <c r="G2381" i="27"/>
  <c r="M2380" i="27"/>
  <c r="G2380" i="27"/>
  <c r="M2378" i="27"/>
  <c r="G2378" i="27"/>
  <c r="M2377" i="27"/>
  <c r="G2377" i="27"/>
  <c r="M2376" i="27"/>
  <c r="G2376" i="27"/>
  <c r="M2375" i="27"/>
  <c r="G2375" i="27"/>
  <c r="M2374" i="27"/>
  <c r="G2374" i="27"/>
  <c r="M2373" i="27"/>
  <c r="G2373" i="27"/>
  <c r="M2372" i="27"/>
  <c r="G2372" i="27"/>
  <c r="M2371" i="27"/>
  <c r="G2371" i="27"/>
  <c r="M2366" i="27"/>
  <c r="G2366" i="27"/>
  <c r="M2359" i="27"/>
  <c r="G2359" i="27"/>
  <c r="M2358" i="27"/>
  <c r="G2358" i="27"/>
  <c r="M2357" i="27"/>
  <c r="G2357" i="27"/>
  <c r="M2356" i="27"/>
  <c r="G2356" i="27"/>
  <c r="M2355" i="27"/>
  <c r="G2355" i="27"/>
  <c r="M2354" i="27"/>
  <c r="G2354" i="27"/>
  <c r="M2351" i="27"/>
  <c r="G2351" i="27"/>
  <c r="M2350" i="27"/>
  <c r="G2350" i="27"/>
  <c r="M2349" i="27"/>
  <c r="G2349" i="27"/>
  <c r="M2348" i="27"/>
  <c r="G2348" i="27"/>
  <c r="M2347" i="27"/>
  <c r="G2347" i="27"/>
  <c r="M2346" i="27"/>
  <c r="G2346" i="27"/>
  <c r="M2345" i="27"/>
  <c r="G2345" i="27"/>
  <c r="M2344" i="27"/>
  <c r="G2344" i="27"/>
  <c r="M2343" i="27"/>
  <c r="G2343" i="27"/>
  <c r="M2342" i="27"/>
  <c r="G2342" i="27"/>
  <c r="M2341" i="27"/>
  <c r="G2341" i="27"/>
  <c r="M2340" i="27"/>
  <c r="G2340" i="27"/>
  <c r="M2339" i="27"/>
  <c r="G2339" i="27"/>
  <c r="M2338" i="27"/>
  <c r="G2338" i="27"/>
  <c r="M2325" i="27"/>
  <c r="G2325" i="27"/>
  <c r="M2324" i="27"/>
  <c r="G2324" i="27"/>
  <c r="M2323" i="27"/>
  <c r="G2323" i="27"/>
  <c r="M2322" i="27"/>
  <c r="G2322" i="27"/>
  <c r="M2321" i="27"/>
  <c r="G2321" i="27"/>
  <c r="M2320" i="27"/>
  <c r="G2320" i="27"/>
  <c r="M2319" i="27"/>
  <c r="G2319" i="27"/>
  <c r="M2318" i="27"/>
  <c r="G2318" i="27"/>
  <c r="M2312" i="27"/>
  <c r="G2312" i="27"/>
  <c r="M2310" i="27"/>
  <c r="G2310" i="27"/>
  <c r="M2309" i="27"/>
  <c r="G2309" i="27"/>
  <c r="M2308" i="27"/>
  <c r="G2308" i="27"/>
  <c r="M2307" i="27"/>
  <c r="G2307" i="27"/>
  <c r="M2306" i="27"/>
  <c r="G2306" i="27"/>
  <c r="M2303" i="27"/>
  <c r="G2303" i="27"/>
  <c r="M2302" i="27"/>
  <c r="G2302" i="27"/>
  <c r="M2300" i="27"/>
  <c r="G2300" i="27"/>
  <c r="M2299" i="27"/>
  <c r="G2299" i="27"/>
  <c r="M2298" i="27"/>
  <c r="G2298" i="27"/>
  <c r="M2297" i="27"/>
  <c r="G2297" i="27"/>
  <c r="M2296" i="27"/>
  <c r="G2296" i="27"/>
  <c r="M2295" i="27"/>
  <c r="G2295" i="27"/>
  <c r="M2294" i="27"/>
  <c r="G2294" i="27"/>
  <c r="M2293" i="27"/>
  <c r="G2293" i="27"/>
  <c r="M2292" i="27"/>
  <c r="G2292" i="27"/>
  <c r="M2291" i="27"/>
  <c r="G2291" i="27"/>
  <c r="M2290" i="27"/>
  <c r="G2290" i="27"/>
  <c r="M2289" i="27"/>
  <c r="G2289" i="27"/>
  <c r="S2272" i="27"/>
  <c r="E2285" i="27"/>
  <c r="I2285" i="27" s="1"/>
  <c r="G2285" i="27"/>
  <c r="K2284" i="27"/>
  <c r="O2284" i="27" s="1"/>
  <c r="M2284" i="27"/>
  <c r="E2283" i="27"/>
  <c r="G2283" i="27"/>
  <c r="K2282" i="27"/>
  <c r="M2282" i="27"/>
  <c r="K2273" i="27"/>
  <c r="O2273" i="27" s="1"/>
  <c r="M2273" i="27"/>
  <c r="E2268" i="27"/>
  <c r="G2268" i="27"/>
  <c r="F2268" i="27"/>
  <c r="E2266" i="27"/>
  <c r="G2266" i="27"/>
  <c r="F2266" i="27"/>
  <c r="E2264" i="27"/>
  <c r="G2264" i="27"/>
  <c r="F2264" i="27"/>
  <c r="E2262" i="27"/>
  <c r="G2262" i="27"/>
  <c r="F2262" i="27"/>
  <c r="E2260" i="27"/>
  <c r="G2260" i="27"/>
  <c r="F2260" i="27"/>
  <c r="E2258" i="27"/>
  <c r="G2258" i="27"/>
  <c r="F2258" i="27"/>
  <c r="E2256" i="27"/>
  <c r="G2256" i="27"/>
  <c r="F2256" i="27"/>
  <c r="E2254" i="27"/>
  <c r="G2254" i="27"/>
  <c r="F2254" i="27"/>
  <c r="E2252" i="27"/>
  <c r="G2252" i="27"/>
  <c r="F2252" i="27"/>
  <c r="E2246" i="27"/>
  <c r="G2246" i="27"/>
  <c r="F2246" i="27"/>
  <c r="E2244" i="27"/>
  <c r="G2244" i="27"/>
  <c r="F2244" i="27"/>
  <c r="K2239" i="27"/>
  <c r="M2239" i="27"/>
  <c r="L2239" i="27"/>
  <c r="K2237" i="27"/>
  <c r="O2237" i="27" s="1"/>
  <c r="S2237" i="27" s="1"/>
  <c r="M2237" i="27"/>
  <c r="L2237" i="27"/>
  <c r="K2235" i="27"/>
  <c r="M2235" i="27"/>
  <c r="L2235" i="27"/>
  <c r="E2232" i="27"/>
  <c r="G2232" i="27"/>
  <c r="F2232" i="27"/>
  <c r="E2223" i="27"/>
  <c r="G2223" i="27"/>
  <c r="F2223" i="27"/>
  <c r="E2215" i="27"/>
  <c r="G2215" i="27"/>
  <c r="F2215" i="27"/>
  <c r="K2211" i="27"/>
  <c r="O2211" i="27" s="1"/>
  <c r="S2211" i="27" s="1"/>
  <c r="M2211" i="27"/>
  <c r="L2211" i="27"/>
  <c r="E2207" i="27"/>
  <c r="G2207" i="27"/>
  <c r="F2207" i="27"/>
  <c r="E2205" i="27"/>
  <c r="G2205" i="27"/>
  <c r="F2205" i="27"/>
  <c r="E2203" i="27"/>
  <c r="G2203" i="27"/>
  <c r="F2203" i="27"/>
  <c r="E2194" i="27"/>
  <c r="G2194" i="27"/>
  <c r="F2194" i="27"/>
  <c r="K2191" i="27"/>
  <c r="M2191" i="27"/>
  <c r="L2191" i="27"/>
  <c r="K2189" i="27"/>
  <c r="M2189" i="27"/>
  <c r="L2189" i="27"/>
  <c r="E2184" i="27"/>
  <c r="G2184" i="27"/>
  <c r="F2184" i="27"/>
  <c r="K2181" i="27"/>
  <c r="M2181" i="27"/>
  <c r="L2181" i="27"/>
  <c r="E2177" i="27"/>
  <c r="G2177" i="27"/>
  <c r="F2177" i="27"/>
  <c r="E2175" i="27"/>
  <c r="G2175" i="27"/>
  <c r="F2175" i="27"/>
  <c r="K2168" i="27"/>
  <c r="M2168" i="27"/>
  <c r="L2168" i="27"/>
  <c r="E2164" i="27"/>
  <c r="G2164" i="27"/>
  <c r="F2164" i="27"/>
  <c r="E2162" i="27"/>
  <c r="G2162" i="27"/>
  <c r="F2162" i="27"/>
  <c r="E2160" i="27"/>
  <c r="G2160" i="27"/>
  <c r="F2160" i="27"/>
  <c r="E2158" i="27"/>
  <c r="G2158" i="27"/>
  <c r="F2158" i="27"/>
  <c r="E2156" i="27"/>
  <c r="G2156" i="27"/>
  <c r="F2156" i="27"/>
  <c r="K2151" i="27"/>
  <c r="O2151" i="27" s="1"/>
  <c r="S2151" i="27" s="1"/>
  <c r="M2151" i="27"/>
  <c r="L2151" i="27"/>
  <c r="K2149" i="27"/>
  <c r="O2149" i="27" s="1"/>
  <c r="S2149" i="27" s="1"/>
  <c r="M2149" i="27"/>
  <c r="L2149" i="27"/>
  <c r="E2146" i="27"/>
  <c r="G2146" i="27"/>
  <c r="F2146" i="27"/>
  <c r="E2144" i="27"/>
  <c r="G2144" i="27"/>
  <c r="F2144" i="27"/>
  <c r="K2135" i="27"/>
  <c r="O2135" i="27" s="1"/>
  <c r="S2135" i="27" s="1"/>
  <c r="M2135" i="27"/>
  <c r="L2135" i="27"/>
  <c r="K2133" i="27"/>
  <c r="O2133" i="27" s="1"/>
  <c r="S2133" i="27" s="1"/>
  <c r="M2133" i="27"/>
  <c r="L2133" i="27"/>
  <c r="K2131" i="27"/>
  <c r="M2131" i="27"/>
  <c r="L2131" i="27"/>
  <c r="E2127" i="27"/>
  <c r="G2127" i="27"/>
  <c r="F2127" i="27"/>
  <c r="E2125" i="27"/>
  <c r="G2125" i="27"/>
  <c r="F2125" i="27"/>
  <c r="K2122" i="27"/>
  <c r="M2122" i="27"/>
  <c r="L2122" i="27"/>
  <c r="K2120" i="27"/>
  <c r="M2120" i="27"/>
  <c r="L2120" i="27"/>
  <c r="K2118" i="27"/>
  <c r="M2118" i="27"/>
  <c r="L2118" i="27"/>
  <c r="K2116" i="27"/>
  <c r="O2116" i="27" s="1"/>
  <c r="S2116" i="27" s="1"/>
  <c r="M2116" i="27"/>
  <c r="L2116" i="27"/>
  <c r="K2114" i="27"/>
  <c r="M2114" i="27"/>
  <c r="L2114" i="27"/>
  <c r="K2112" i="27"/>
  <c r="M2112" i="27"/>
  <c r="L2112" i="27"/>
  <c r="E2109" i="27"/>
  <c r="G2109" i="27"/>
  <c r="F2109" i="27"/>
  <c r="K2106" i="27"/>
  <c r="M2106" i="27"/>
  <c r="L2106" i="27"/>
  <c r="E2100" i="27"/>
  <c r="G2100" i="27"/>
  <c r="F2100" i="27"/>
  <c r="K2095" i="27"/>
  <c r="M2095" i="27"/>
  <c r="L2095" i="27"/>
  <c r="K2093" i="27"/>
  <c r="O2093" i="27" s="1"/>
  <c r="S2093" i="27" s="1"/>
  <c r="M2093" i="27"/>
  <c r="L2093" i="27"/>
  <c r="K2085" i="27"/>
  <c r="M2085" i="27"/>
  <c r="L2085" i="27"/>
  <c r="K2083" i="27"/>
  <c r="O2083" i="27" s="1"/>
  <c r="S2083" i="27" s="1"/>
  <c r="M2083" i="27"/>
  <c r="L2083" i="27"/>
  <c r="K2081" i="27"/>
  <c r="M2081" i="27"/>
  <c r="L2081" i="27"/>
  <c r="K2079" i="27"/>
  <c r="M2079" i="27"/>
  <c r="L2079" i="27"/>
  <c r="E2076" i="27"/>
  <c r="G2076" i="27"/>
  <c r="F2076" i="27"/>
  <c r="K2072" i="27"/>
  <c r="O2072" i="27" s="1"/>
  <c r="S2072" i="27" s="1"/>
  <c r="M2072" i="27"/>
  <c r="L2072" i="27"/>
  <c r="K2070" i="27"/>
  <c r="O2070" i="27" s="1"/>
  <c r="S2070" i="27" s="1"/>
  <c r="M2070" i="27"/>
  <c r="L2070" i="27"/>
  <c r="E2067" i="27"/>
  <c r="G2067" i="27"/>
  <c r="F2067" i="27"/>
  <c r="E2065" i="27"/>
  <c r="G2065" i="27"/>
  <c r="F2065" i="27"/>
  <c r="E2063" i="27"/>
  <c r="G2063" i="27"/>
  <c r="F2063" i="27"/>
  <c r="K2058" i="27"/>
  <c r="O2058" i="27" s="1"/>
  <c r="S2058" i="27" s="1"/>
  <c r="M2058" i="27"/>
  <c r="L2058" i="27"/>
  <c r="K2056" i="27"/>
  <c r="M2056" i="27"/>
  <c r="L2056" i="27"/>
  <c r="E2053" i="27"/>
  <c r="G2053" i="27"/>
  <c r="F2053" i="27"/>
  <c r="K2049" i="27"/>
  <c r="O2049" i="27" s="1"/>
  <c r="S2049" i="27" s="1"/>
  <c r="M2049" i="27"/>
  <c r="L2049" i="27"/>
  <c r="K2047" i="27"/>
  <c r="O2047" i="27" s="1"/>
  <c r="S2047" i="27" s="1"/>
  <c r="M2047" i="27"/>
  <c r="L2047" i="27"/>
  <c r="E2044" i="27"/>
  <c r="G2044" i="27"/>
  <c r="F2044" i="27"/>
  <c r="E2042" i="27"/>
  <c r="G2042" i="27"/>
  <c r="F2042" i="27"/>
  <c r="K2039" i="27"/>
  <c r="M2039" i="27"/>
  <c r="L2039" i="27"/>
  <c r="K2037" i="27"/>
  <c r="M2037" i="27"/>
  <c r="L2037" i="27"/>
  <c r="K2035" i="27"/>
  <c r="O2035" i="27" s="1"/>
  <c r="S2035" i="27" s="1"/>
  <c r="M2035" i="27"/>
  <c r="L2035" i="27"/>
  <c r="E2025" i="27"/>
  <c r="G2025" i="27"/>
  <c r="F2025" i="27"/>
  <c r="K2021" i="27"/>
  <c r="M2021" i="27"/>
  <c r="L2021" i="27"/>
  <c r="K2019" i="27"/>
  <c r="M2019" i="27"/>
  <c r="L2019" i="27"/>
  <c r="K2014" i="27"/>
  <c r="M2014" i="27"/>
  <c r="L2014" i="27"/>
  <c r="E2008" i="27"/>
  <c r="G2008" i="27"/>
  <c r="F2008" i="27"/>
  <c r="K1997" i="27"/>
  <c r="O1997" i="27" s="1"/>
  <c r="S1997" i="27" s="1"/>
  <c r="M1997" i="27"/>
  <c r="L1997" i="27"/>
  <c r="K1995" i="27"/>
  <c r="O1995" i="27" s="1"/>
  <c r="S1995" i="27" s="1"/>
  <c r="M1995" i="27"/>
  <c r="L1995" i="27"/>
  <c r="E1992" i="27"/>
  <c r="G1992" i="27"/>
  <c r="F1992" i="27"/>
  <c r="E1988" i="27"/>
  <c r="G1988" i="27"/>
  <c r="F1988" i="27"/>
  <c r="E1982" i="27"/>
  <c r="G1982" i="27"/>
  <c r="F1982" i="27"/>
  <c r="E1980" i="27"/>
  <c r="G1980" i="27"/>
  <c r="F1980" i="27"/>
  <c r="K1976" i="27"/>
  <c r="M1976" i="27"/>
  <c r="L1976" i="27"/>
  <c r="E1972" i="27"/>
  <c r="G1972" i="27"/>
  <c r="F1972" i="27"/>
  <c r="K1964" i="27"/>
  <c r="M1964" i="27"/>
  <c r="L1964" i="27"/>
  <c r="E1956" i="27"/>
  <c r="G1956" i="27"/>
  <c r="F1956" i="27"/>
  <c r="E1954" i="27"/>
  <c r="G1954" i="27"/>
  <c r="F1954" i="27"/>
  <c r="E1952" i="27"/>
  <c r="G1952" i="27"/>
  <c r="F1952" i="27"/>
  <c r="E1950" i="27"/>
  <c r="G1950" i="27"/>
  <c r="F1950" i="27"/>
  <c r="E1948" i="27"/>
  <c r="G1948" i="27"/>
  <c r="F1948" i="27"/>
  <c r="K1945" i="27"/>
  <c r="O1945" i="27" s="1"/>
  <c r="S1945" i="27" s="1"/>
  <c r="M1945" i="27"/>
  <c r="L1945" i="27"/>
  <c r="K1941" i="27"/>
  <c r="M1941" i="27"/>
  <c r="L1941" i="27"/>
  <c r="K1939" i="27"/>
  <c r="M1939" i="27"/>
  <c r="L1939" i="27"/>
  <c r="K1937" i="27"/>
  <c r="M1937" i="27"/>
  <c r="L1937" i="27"/>
  <c r="K1935" i="27"/>
  <c r="M1935" i="27"/>
  <c r="L1935" i="27"/>
  <c r="E1932" i="27"/>
  <c r="G1932" i="27"/>
  <c r="F1932" i="27"/>
  <c r="E1930" i="27"/>
  <c r="G1930" i="27"/>
  <c r="F1930" i="27"/>
  <c r="E1928" i="27"/>
  <c r="G1928" i="27"/>
  <c r="F1928" i="27"/>
  <c r="E1926" i="27"/>
  <c r="G1926" i="27"/>
  <c r="F1926" i="27"/>
  <c r="K1923" i="27"/>
  <c r="M1923" i="27"/>
  <c r="L1923" i="27"/>
  <c r="E1914" i="27"/>
  <c r="G1914" i="27"/>
  <c r="F1914" i="27"/>
  <c r="E1912" i="27"/>
  <c r="G1912" i="27"/>
  <c r="F1912" i="27"/>
  <c r="E1910" i="27"/>
  <c r="G1910" i="27"/>
  <c r="F1910" i="27"/>
  <c r="E1908" i="27"/>
  <c r="G1908" i="27"/>
  <c r="F1908" i="27"/>
  <c r="K1901" i="27"/>
  <c r="M1901" i="27"/>
  <c r="L1901" i="27"/>
  <c r="E1898" i="27"/>
  <c r="G1898" i="27"/>
  <c r="F1898" i="27"/>
  <c r="E1896" i="27"/>
  <c r="G1896" i="27"/>
  <c r="F1896" i="27"/>
  <c r="E1894" i="27"/>
  <c r="G1894" i="27"/>
  <c r="F1894" i="27"/>
  <c r="K1891" i="27"/>
  <c r="M1891" i="27"/>
  <c r="L1891" i="27"/>
  <c r="K1880" i="27"/>
  <c r="M1880" i="27"/>
  <c r="L1880" i="27"/>
  <c r="K1878" i="27"/>
  <c r="O1878" i="27" s="1"/>
  <c r="S1878" i="27" s="1"/>
  <c r="M1878" i="27"/>
  <c r="L1878" i="27"/>
  <c r="K1876" i="27"/>
  <c r="M1876" i="27"/>
  <c r="L1876" i="27"/>
  <c r="E1871" i="27"/>
  <c r="G1871" i="27"/>
  <c r="F1871" i="27"/>
  <c r="K1868" i="27"/>
  <c r="M1868" i="27"/>
  <c r="L1868" i="27"/>
  <c r="E1864" i="27"/>
  <c r="G1864" i="27"/>
  <c r="F1864" i="27"/>
  <c r="E1862" i="27"/>
  <c r="G1862" i="27"/>
  <c r="K1861" i="27"/>
  <c r="M1861" i="27"/>
  <c r="E1860" i="27"/>
  <c r="G1860" i="27"/>
  <c r="K1859" i="27"/>
  <c r="O1859" i="27" s="1"/>
  <c r="S1859" i="27" s="1"/>
  <c r="M1859" i="27"/>
  <c r="E1858" i="27"/>
  <c r="G1858" i="27"/>
  <c r="K1857" i="27"/>
  <c r="M1857" i="27"/>
  <c r="E1856" i="27"/>
  <c r="G1856" i="27"/>
  <c r="K1855" i="27"/>
  <c r="M1855" i="27"/>
  <c r="E1854" i="27"/>
  <c r="G1854" i="27"/>
  <c r="K1853" i="27"/>
  <c r="M1853" i="27"/>
  <c r="E1852" i="27"/>
  <c r="G1852" i="27"/>
  <c r="K1851" i="27"/>
  <c r="M1851" i="27"/>
  <c r="E1850" i="27"/>
  <c r="G1850" i="27"/>
  <c r="K1849" i="27"/>
  <c r="O1849" i="27" s="1"/>
  <c r="S1849" i="27" s="1"/>
  <c r="M1849" i="27"/>
  <c r="E1848" i="27"/>
  <c r="G1848" i="27"/>
  <c r="K1847" i="27"/>
  <c r="M1847" i="27"/>
  <c r="E1846" i="27"/>
  <c r="G1846" i="27"/>
  <c r="K1845" i="27"/>
  <c r="M1845" i="27"/>
  <c r="E1844" i="27"/>
  <c r="G1844" i="27"/>
  <c r="K1843" i="27"/>
  <c r="M1843" i="27"/>
  <c r="E1842" i="27"/>
  <c r="G1842" i="27"/>
  <c r="K1841" i="27"/>
  <c r="M1841" i="27"/>
  <c r="K2268" i="27"/>
  <c r="M2268" i="27"/>
  <c r="E2267" i="27"/>
  <c r="G2267" i="27"/>
  <c r="K2266" i="27"/>
  <c r="M2266" i="27"/>
  <c r="E2265" i="27"/>
  <c r="G2265" i="27"/>
  <c r="K2264" i="27"/>
  <c r="O2264" i="27" s="1"/>
  <c r="M2264" i="27"/>
  <c r="E2263" i="27"/>
  <c r="G2263" i="27"/>
  <c r="K2262" i="27"/>
  <c r="O2262" i="27" s="1"/>
  <c r="S2262" i="27" s="1"/>
  <c r="M2262" i="27"/>
  <c r="E2261" i="27"/>
  <c r="G2261" i="27"/>
  <c r="K2260" i="27"/>
  <c r="O2260" i="27" s="1"/>
  <c r="M2260" i="27"/>
  <c r="E2259" i="27"/>
  <c r="I2259" i="27" s="1"/>
  <c r="G2259" i="27"/>
  <c r="K2258" i="27"/>
  <c r="O2258" i="27" s="1"/>
  <c r="M2258" i="27"/>
  <c r="E2257" i="27"/>
  <c r="G2257" i="27"/>
  <c r="K2256" i="27"/>
  <c r="O2256" i="27" s="1"/>
  <c r="M2256" i="27"/>
  <c r="E2255" i="27"/>
  <c r="G2255" i="27"/>
  <c r="K2254" i="27"/>
  <c r="O2254" i="27" s="1"/>
  <c r="M2254" i="27"/>
  <c r="E2253" i="27"/>
  <c r="I2253" i="27" s="1"/>
  <c r="G2253" i="27"/>
  <c r="K2252" i="27"/>
  <c r="O2252" i="27" s="1"/>
  <c r="M2252" i="27"/>
  <c r="K2249" i="27"/>
  <c r="M2249" i="27"/>
  <c r="K2246" i="27"/>
  <c r="O2246" i="27" s="1"/>
  <c r="M2246" i="27"/>
  <c r="E2245" i="27"/>
  <c r="G2245" i="27"/>
  <c r="K2244" i="27"/>
  <c r="O2244" i="27" s="1"/>
  <c r="M2244" i="27"/>
  <c r="K2240" i="27"/>
  <c r="O2240" i="27" s="1"/>
  <c r="M2240" i="27"/>
  <c r="E2239" i="27"/>
  <c r="G2239" i="27"/>
  <c r="K2238" i="27"/>
  <c r="O2238" i="27" s="1"/>
  <c r="M2238" i="27"/>
  <c r="E2237" i="27"/>
  <c r="I2237" i="27" s="1"/>
  <c r="G2237" i="27"/>
  <c r="K2236" i="27"/>
  <c r="O2236" i="27" s="1"/>
  <c r="M2236" i="27"/>
  <c r="E2235" i="27"/>
  <c r="G2235" i="27"/>
  <c r="E2233" i="27"/>
  <c r="I2233" i="27" s="1"/>
  <c r="G2233" i="27"/>
  <c r="K2232" i="27"/>
  <c r="O2232" i="27" s="1"/>
  <c r="M2232" i="27"/>
  <c r="K2229" i="27"/>
  <c r="O2229" i="27" s="1"/>
  <c r="M2229" i="27"/>
  <c r="K2223" i="27"/>
  <c r="M2223" i="27"/>
  <c r="K2217" i="27"/>
  <c r="O2217" i="27" s="1"/>
  <c r="M2217" i="27"/>
  <c r="K2215" i="27"/>
  <c r="O2215" i="27" s="1"/>
  <c r="M2215" i="27"/>
  <c r="E2214" i="27"/>
  <c r="G2214" i="27"/>
  <c r="E2211" i="27"/>
  <c r="G2211" i="27"/>
  <c r="K2210" i="27"/>
  <c r="M2210" i="27"/>
  <c r="K2207" i="27"/>
  <c r="O2207" i="27" s="1"/>
  <c r="M2207" i="27"/>
  <c r="E2206" i="27"/>
  <c r="G2206" i="27"/>
  <c r="K2205" i="27"/>
  <c r="M2205" i="27"/>
  <c r="E2204" i="27"/>
  <c r="G2204" i="27"/>
  <c r="K2203" i="27"/>
  <c r="O2203" i="27" s="1"/>
  <c r="M2203" i="27"/>
  <c r="K2196" i="27"/>
  <c r="O2196" i="27" s="1"/>
  <c r="M2196" i="27"/>
  <c r="K2194" i="27"/>
  <c r="O2194" i="27" s="1"/>
  <c r="M2194" i="27"/>
  <c r="K2192" i="27"/>
  <c r="O2192" i="27" s="1"/>
  <c r="M2192" i="27"/>
  <c r="E2191" i="27"/>
  <c r="I2191" i="27" s="1"/>
  <c r="G2191" i="27"/>
  <c r="K2190" i="27"/>
  <c r="O2190" i="27" s="1"/>
  <c r="M2190" i="27"/>
  <c r="E2189" i="27"/>
  <c r="G2189" i="27"/>
  <c r="K2188" i="27"/>
  <c r="O2188" i="27" s="1"/>
  <c r="M2188" i="27"/>
  <c r="E2183" i="27"/>
  <c r="G2183" i="27"/>
  <c r="E2181" i="27"/>
  <c r="G2181" i="27"/>
  <c r="E2178" i="27"/>
  <c r="I2178" i="27" s="1"/>
  <c r="G2178" i="27"/>
  <c r="K2177" i="27"/>
  <c r="O2177" i="27" s="1"/>
  <c r="M2177" i="27"/>
  <c r="E2176" i="27"/>
  <c r="G2176" i="27"/>
  <c r="K2175" i="27"/>
  <c r="O2175" i="27" s="1"/>
  <c r="M2175" i="27"/>
  <c r="K2169" i="27"/>
  <c r="O2169" i="27" s="1"/>
  <c r="M2169" i="27"/>
  <c r="E2168" i="27"/>
  <c r="G2168" i="27"/>
  <c r="E2165" i="27"/>
  <c r="G2165" i="27"/>
  <c r="K2164" i="27"/>
  <c r="M2164" i="27"/>
  <c r="E2163" i="27"/>
  <c r="G2163" i="27"/>
  <c r="K2162" i="27"/>
  <c r="M2162" i="27"/>
  <c r="E2161" i="27"/>
  <c r="G2161" i="27"/>
  <c r="K2160" i="27"/>
  <c r="O2160" i="27" s="1"/>
  <c r="M2160" i="27"/>
  <c r="E2159" i="27"/>
  <c r="G2159" i="27"/>
  <c r="K2158" i="27"/>
  <c r="O2158" i="27" s="1"/>
  <c r="M2158" i="27"/>
  <c r="E2157" i="27"/>
  <c r="G2157" i="27"/>
  <c r="K2156" i="27"/>
  <c r="M2156" i="27"/>
  <c r="E2155" i="27"/>
  <c r="G2155" i="27"/>
  <c r="E2151" i="27"/>
  <c r="G2151" i="27"/>
  <c r="K2150" i="27"/>
  <c r="O2150" i="27" s="1"/>
  <c r="S2150" i="27" s="1"/>
  <c r="M2150" i="27"/>
  <c r="E2149" i="27"/>
  <c r="G2149" i="27"/>
  <c r="E2147" i="27"/>
  <c r="I2147" i="27" s="1"/>
  <c r="G2147" i="27"/>
  <c r="K2146" i="27"/>
  <c r="O2146" i="27" s="1"/>
  <c r="M2146" i="27"/>
  <c r="E2145" i="27"/>
  <c r="G2145" i="27"/>
  <c r="K2144" i="27"/>
  <c r="M2144" i="27"/>
  <c r="E2143" i="27"/>
  <c r="G2143" i="27"/>
  <c r="E2135" i="27"/>
  <c r="I2135" i="27" s="1"/>
  <c r="G2135" i="27"/>
  <c r="K2134" i="27"/>
  <c r="M2134" i="27"/>
  <c r="E2133" i="27"/>
  <c r="G2133" i="27"/>
  <c r="K2132" i="27"/>
  <c r="M2132" i="27"/>
  <c r="E2131" i="27"/>
  <c r="I2131" i="27" s="1"/>
  <c r="G2131" i="27"/>
  <c r="E2128" i="27"/>
  <c r="G2128" i="27"/>
  <c r="K2127" i="27"/>
  <c r="M2127" i="27"/>
  <c r="E2126" i="27"/>
  <c r="G2126" i="27"/>
  <c r="K2125" i="27"/>
  <c r="O2125" i="27" s="1"/>
  <c r="M2125" i="27"/>
  <c r="K2123" i="27"/>
  <c r="M2123" i="27"/>
  <c r="E2122" i="27"/>
  <c r="G2122" i="27"/>
  <c r="K2121" i="27"/>
  <c r="M2121" i="27"/>
  <c r="E2120" i="27"/>
  <c r="G2120" i="27"/>
  <c r="K2119" i="27"/>
  <c r="O2119" i="27" s="1"/>
  <c r="M2119" i="27"/>
  <c r="E2118" i="27"/>
  <c r="G2118" i="27"/>
  <c r="K2117" i="27"/>
  <c r="M2117" i="27"/>
  <c r="E2116" i="27"/>
  <c r="I2116" i="27" s="1"/>
  <c r="G2116" i="27"/>
  <c r="K2115" i="27"/>
  <c r="O2115" i="27" s="1"/>
  <c r="M2115" i="27"/>
  <c r="E2114" i="27"/>
  <c r="G2114" i="27"/>
  <c r="K2113" i="27"/>
  <c r="O2113" i="27" s="1"/>
  <c r="M2113" i="27"/>
  <c r="E2112" i="27"/>
  <c r="G2112" i="27"/>
  <c r="K2111" i="27"/>
  <c r="O2111" i="27" s="1"/>
  <c r="M2111" i="27"/>
  <c r="K2109" i="27"/>
  <c r="O2109" i="27" s="1"/>
  <c r="M2109" i="27"/>
  <c r="K2107" i="27"/>
  <c r="M2107" i="27"/>
  <c r="E2106" i="27"/>
  <c r="G2106" i="27"/>
  <c r="K2105" i="27"/>
  <c r="O2105" i="27" s="1"/>
  <c r="M2105" i="27"/>
  <c r="K2100" i="27"/>
  <c r="M2100" i="27"/>
  <c r="K2096" i="27"/>
  <c r="O2096" i="27" s="1"/>
  <c r="M2096" i="27"/>
  <c r="E2095" i="27"/>
  <c r="G2095" i="27"/>
  <c r="K2094" i="27"/>
  <c r="O2094" i="27" s="1"/>
  <c r="M2094" i="27"/>
  <c r="E2093" i="27"/>
  <c r="G2093" i="27"/>
  <c r="E2087" i="27"/>
  <c r="G2087" i="27"/>
  <c r="E2085" i="27"/>
  <c r="G2085" i="27"/>
  <c r="K2084" i="27"/>
  <c r="M2084" i="27"/>
  <c r="E2083" i="27"/>
  <c r="G2083" i="27"/>
  <c r="K2082" i="27"/>
  <c r="O2082" i="27" s="1"/>
  <c r="M2082" i="27"/>
  <c r="E2081" i="27"/>
  <c r="G2081" i="27"/>
  <c r="K2080" i="27"/>
  <c r="M2080" i="27"/>
  <c r="E2079" i="27"/>
  <c r="I2079" i="27" s="1"/>
  <c r="G2079" i="27"/>
  <c r="E2077" i="27"/>
  <c r="I2077" i="27" s="1"/>
  <c r="G2077" i="27"/>
  <c r="K2076" i="27"/>
  <c r="M2076" i="27"/>
  <c r="K2073" i="27"/>
  <c r="O2073" i="27" s="1"/>
  <c r="M2073" i="27"/>
  <c r="E2072" i="27"/>
  <c r="G2072" i="27"/>
  <c r="K2071" i="27"/>
  <c r="M2071" i="27"/>
  <c r="E2070" i="27"/>
  <c r="I2070" i="27" s="1"/>
  <c r="G2070" i="27"/>
  <c r="E2068" i="27"/>
  <c r="G2068" i="27"/>
  <c r="K2067" i="27"/>
  <c r="M2067" i="27"/>
  <c r="E2066" i="27"/>
  <c r="I2066" i="27" s="1"/>
  <c r="G2066" i="27"/>
  <c r="K2065" i="27"/>
  <c r="O2065" i="27" s="1"/>
  <c r="M2065" i="27"/>
  <c r="E2064" i="27"/>
  <c r="G2064" i="27"/>
  <c r="K2063" i="27"/>
  <c r="O2063" i="27" s="1"/>
  <c r="M2063" i="27"/>
  <c r="E2062" i="27"/>
  <c r="I2062" i="27" s="1"/>
  <c r="G2062" i="27"/>
  <c r="E2058" i="27"/>
  <c r="G2058" i="27"/>
  <c r="K2057" i="27"/>
  <c r="M2057" i="27"/>
  <c r="E2056" i="27"/>
  <c r="G2056" i="27"/>
  <c r="K2055" i="27"/>
  <c r="O2055" i="27" s="1"/>
  <c r="M2055" i="27"/>
  <c r="K2053" i="27"/>
  <c r="O2053" i="27" s="1"/>
  <c r="M2053" i="27"/>
  <c r="E2052" i="27"/>
  <c r="I2052" i="27" s="1"/>
  <c r="G2052" i="27"/>
  <c r="E2049" i="27"/>
  <c r="G2049" i="27"/>
  <c r="K2048" i="27"/>
  <c r="M2048" i="27"/>
  <c r="E2047" i="27"/>
  <c r="I2047" i="27" s="1"/>
  <c r="G2047" i="27"/>
  <c r="K2046" i="27"/>
  <c r="O2046" i="27" s="1"/>
  <c r="M2046" i="27"/>
  <c r="K2044" i="27"/>
  <c r="O2044" i="27" s="1"/>
  <c r="M2044" i="27"/>
  <c r="E2043" i="27"/>
  <c r="G2043" i="27"/>
  <c r="K2042" i="27"/>
  <c r="O2042" i="27" s="1"/>
  <c r="M2042" i="27"/>
  <c r="K2040" i="27"/>
  <c r="O2040" i="27" s="1"/>
  <c r="M2040" i="27"/>
  <c r="E2039" i="27"/>
  <c r="G2039" i="27"/>
  <c r="K2038" i="27"/>
  <c r="M2038" i="27"/>
  <c r="E2037" i="27"/>
  <c r="G2037" i="27"/>
  <c r="K2036" i="27"/>
  <c r="O2036" i="27" s="1"/>
  <c r="M2036" i="27"/>
  <c r="E2035" i="27"/>
  <c r="G2035" i="27"/>
  <c r="E2026" i="27"/>
  <c r="I2026" i="27" s="1"/>
  <c r="G2026" i="27"/>
  <c r="K2025" i="27"/>
  <c r="O2025" i="27" s="1"/>
  <c r="M2025" i="27"/>
  <c r="K2022" i="27"/>
  <c r="O2022" i="27" s="1"/>
  <c r="M2022" i="27"/>
  <c r="E2021" i="27"/>
  <c r="G2021" i="27"/>
  <c r="K2020" i="27"/>
  <c r="M2020" i="27"/>
  <c r="E2019" i="27"/>
  <c r="G2019" i="27"/>
  <c r="K2018" i="27"/>
  <c r="O2018" i="27" s="1"/>
  <c r="M2018" i="27"/>
  <c r="E2016" i="27"/>
  <c r="G2016" i="27"/>
  <c r="E2014" i="27"/>
  <c r="G2014" i="27"/>
  <c r="E2009" i="27"/>
  <c r="I2009" i="27" s="1"/>
  <c r="G2009" i="27"/>
  <c r="K2008" i="27"/>
  <c r="M2008" i="27"/>
  <c r="E2007" i="27"/>
  <c r="G2007" i="27"/>
  <c r="E1997" i="27"/>
  <c r="G1997" i="27"/>
  <c r="K1996" i="27"/>
  <c r="O1996" i="27" s="1"/>
  <c r="M1996" i="27"/>
  <c r="E1995" i="27"/>
  <c r="I1995" i="27" s="1"/>
  <c r="G1995" i="27"/>
  <c r="E1993" i="27"/>
  <c r="G1993" i="27"/>
  <c r="K1992" i="27"/>
  <c r="M1992" i="27"/>
  <c r="E1991" i="27"/>
  <c r="G1991" i="27"/>
  <c r="E1989" i="27"/>
  <c r="G1989" i="27"/>
  <c r="K1988" i="27"/>
  <c r="O1988" i="27" s="1"/>
  <c r="M1988" i="27"/>
  <c r="K1986" i="27"/>
  <c r="O1986" i="27" s="1"/>
  <c r="M1986" i="27"/>
  <c r="K1982" i="27"/>
  <c r="O1982" i="27" s="1"/>
  <c r="M1982" i="27"/>
  <c r="E1981" i="27"/>
  <c r="G1981" i="27"/>
  <c r="K1980" i="27"/>
  <c r="O1980" i="27" s="1"/>
  <c r="S1980" i="27" s="1"/>
  <c r="M1980" i="27"/>
  <c r="K1977" i="27"/>
  <c r="O1977" i="27" s="1"/>
  <c r="M1977" i="27"/>
  <c r="E1976" i="27"/>
  <c r="G1976" i="27"/>
  <c r="E1973" i="27"/>
  <c r="I1973" i="27" s="1"/>
  <c r="G1973" i="27"/>
  <c r="K1972" i="27"/>
  <c r="O1972" i="27" s="1"/>
  <c r="M1972" i="27"/>
  <c r="E1971" i="27"/>
  <c r="G1971" i="27"/>
  <c r="E1964" i="27"/>
  <c r="G1964" i="27"/>
  <c r="E1957" i="27"/>
  <c r="I1957" i="27" s="1"/>
  <c r="G1957" i="27"/>
  <c r="K1956" i="27"/>
  <c r="M1956" i="27"/>
  <c r="E1955" i="27"/>
  <c r="G1955" i="27"/>
  <c r="K1954" i="27"/>
  <c r="O1954" i="27" s="1"/>
  <c r="M1954" i="27"/>
  <c r="E1953" i="27"/>
  <c r="G1953" i="27"/>
  <c r="K1952" i="27"/>
  <c r="M1952" i="27"/>
  <c r="E1951" i="27"/>
  <c r="G1951" i="27"/>
  <c r="K1950" i="27"/>
  <c r="O1950" i="27" s="1"/>
  <c r="M1950" i="27"/>
  <c r="E1949" i="27"/>
  <c r="G1949" i="27"/>
  <c r="K1948" i="27"/>
  <c r="M1948" i="27"/>
  <c r="K1946" i="27"/>
  <c r="M1946" i="27"/>
  <c r="E1945" i="27"/>
  <c r="G1945" i="27"/>
  <c r="E1943" i="27"/>
  <c r="G1943" i="27"/>
  <c r="E1941" i="27"/>
  <c r="G1941" i="27"/>
  <c r="K1940" i="27"/>
  <c r="M1940" i="27"/>
  <c r="E1939" i="27"/>
  <c r="G1939" i="27"/>
  <c r="K1938" i="27"/>
  <c r="M1938" i="27"/>
  <c r="E1937" i="27"/>
  <c r="G1937" i="27"/>
  <c r="K1936" i="27"/>
  <c r="M1936" i="27"/>
  <c r="E1935" i="27"/>
  <c r="G1935" i="27"/>
  <c r="K1934" i="27"/>
  <c r="O1934" i="27" s="1"/>
  <c r="M1934" i="27"/>
  <c r="K1932" i="27"/>
  <c r="O1932" i="27" s="1"/>
  <c r="M1932" i="27"/>
  <c r="E1931" i="27"/>
  <c r="G1931" i="27"/>
  <c r="K1930" i="27"/>
  <c r="M1930" i="27"/>
  <c r="E1929" i="27"/>
  <c r="G1929" i="27"/>
  <c r="K1928" i="27"/>
  <c r="M1928" i="27"/>
  <c r="E1927" i="27"/>
  <c r="G1927" i="27"/>
  <c r="K1926" i="27"/>
  <c r="O1926" i="27" s="1"/>
  <c r="M1926" i="27"/>
  <c r="E1923" i="27"/>
  <c r="G1923" i="27"/>
  <c r="E1915" i="27"/>
  <c r="G1915" i="27"/>
  <c r="K1914" i="27"/>
  <c r="M1914" i="27"/>
  <c r="E1913" i="27"/>
  <c r="G1913" i="27"/>
  <c r="K1912" i="27"/>
  <c r="O1912" i="27" s="1"/>
  <c r="M1912" i="27"/>
  <c r="E1911" i="27"/>
  <c r="G1911" i="27"/>
  <c r="K1910" i="27"/>
  <c r="M1910" i="27"/>
  <c r="E1909" i="27"/>
  <c r="I1909" i="27" s="1"/>
  <c r="G1909" i="27"/>
  <c r="K1908" i="27"/>
  <c r="O1908" i="27" s="1"/>
  <c r="M1908" i="27"/>
  <c r="E1907" i="27"/>
  <c r="G1907" i="27"/>
  <c r="E1901" i="27"/>
  <c r="G1901" i="27"/>
  <c r="E1899" i="27"/>
  <c r="G1899" i="27"/>
  <c r="K1898" i="27"/>
  <c r="M1898" i="27"/>
  <c r="E1897" i="27"/>
  <c r="G1897" i="27"/>
  <c r="K1896" i="27"/>
  <c r="O1896" i="27" s="1"/>
  <c r="M1896" i="27"/>
  <c r="E1895" i="27"/>
  <c r="G1895" i="27"/>
  <c r="K1894" i="27"/>
  <c r="M1894" i="27"/>
  <c r="K1892" i="27"/>
  <c r="O1892" i="27" s="1"/>
  <c r="M1892" i="27"/>
  <c r="K1881" i="27"/>
  <c r="M1881" i="27"/>
  <c r="E1880" i="27"/>
  <c r="G1880" i="27"/>
  <c r="K1879" i="27"/>
  <c r="O1879" i="27" s="1"/>
  <c r="M1879" i="27"/>
  <c r="E1878" i="27"/>
  <c r="G1878" i="27"/>
  <c r="K1877" i="27"/>
  <c r="O1877" i="27" s="1"/>
  <c r="M1877" i="27"/>
  <c r="E1876" i="27"/>
  <c r="G1876" i="27"/>
  <c r="K1875" i="27"/>
  <c r="O1875" i="27" s="1"/>
  <c r="M1875" i="27"/>
  <c r="K1871" i="27"/>
  <c r="M1871" i="27"/>
  <c r="K1869" i="27"/>
  <c r="O1869" i="27" s="1"/>
  <c r="M1869" i="27"/>
  <c r="E1868" i="27"/>
  <c r="G1868" i="27"/>
  <c r="E1865" i="27"/>
  <c r="G1865" i="27"/>
  <c r="K1864" i="27"/>
  <c r="M1864" i="27"/>
  <c r="E1863" i="27"/>
  <c r="G1863" i="27"/>
  <c r="K1862" i="27"/>
  <c r="O1862" i="27" s="1"/>
  <c r="M1862" i="27"/>
  <c r="E1861" i="27"/>
  <c r="G1861" i="27"/>
  <c r="K1860" i="27"/>
  <c r="O1860" i="27" s="1"/>
  <c r="M1860" i="27"/>
  <c r="E1859" i="27"/>
  <c r="I1859" i="27" s="1"/>
  <c r="G1859" i="27"/>
  <c r="K1858" i="27"/>
  <c r="O1858" i="27" s="1"/>
  <c r="M1858" i="27"/>
  <c r="E1857" i="27"/>
  <c r="G1857" i="27"/>
  <c r="K1856" i="27"/>
  <c r="O1856" i="27" s="1"/>
  <c r="M1856" i="27"/>
  <c r="E1855" i="27"/>
  <c r="I1855" i="27" s="1"/>
  <c r="G1855" i="27"/>
  <c r="K1854" i="27"/>
  <c r="O1854" i="27" s="1"/>
  <c r="M1854" i="27"/>
  <c r="E1853" i="27"/>
  <c r="G1853" i="27"/>
  <c r="K1852" i="27"/>
  <c r="M1852" i="27"/>
  <c r="E1851" i="27"/>
  <c r="I1851" i="27" s="1"/>
  <c r="G1851" i="27"/>
  <c r="K1850" i="27"/>
  <c r="O1850" i="27" s="1"/>
  <c r="M1850" i="27"/>
  <c r="E1849" i="27"/>
  <c r="G1849" i="27"/>
  <c r="K1848" i="27"/>
  <c r="O1848" i="27" s="1"/>
  <c r="M1848" i="27"/>
  <c r="E1847" i="27"/>
  <c r="I1847" i="27" s="1"/>
  <c r="G1847" i="27"/>
  <c r="K1846" i="27"/>
  <c r="O1846" i="27" s="1"/>
  <c r="M1846" i="27"/>
  <c r="E1845" i="27"/>
  <c r="G1845" i="27"/>
  <c r="K1844" i="27"/>
  <c r="O1844" i="27" s="1"/>
  <c r="M1844" i="27"/>
  <c r="E1843" i="27"/>
  <c r="G1843" i="27"/>
  <c r="K1842" i="27"/>
  <c r="O1842" i="27" s="1"/>
  <c r="M1842" i="27"/>
  <c r="F1862" i="27"/>
  <c r="L1861" i="27"/>
  <c r="F1860" i="27"/>
  <c r="L1859" i="27"/>
  <c r="F1858" i="27"/>
  <c r="L1857" i="27"/>
  <c r="F1856" i="27"/>
  <c r="L1855" i="27"/>
  <c r="F1854" i="27"/>
  <c r="L1853" i="27"/>
  <c r="F1852" i="27"/>
  <c r="L1851" i="27"/>
  <c r="F1850" i="27"/>
  <c r="L1849" i="27"/>
  <c r="F1848" i="27"/>
  <c r="L1847" i="27"/>
  <c r="F1846" i="27"/>
  <c r="L1845" i="27"/>
  <c r="F1844" i="27"/>
  <c r="L1843" i="27"/>
  <c r="F1842" i="27"/>
  <c r="L1841" i="27"/>
  <c r="K1159" i="27"/>
  <c r="O1159" i="27" s="1"/>
  <c r="M1159" i="27"/>
  <c r="E1158" i="27"/>
  <c r="G1158" i="27"/>
  <c r="K1157" i="27"/>
  <c r="O1157" i="27" s="1"/>
  <c r="M1157" i="27"/>
  <c r="E1156" i="27"/>
  <c r="G1156" i="27"/>
  <c r="K1155" i="27"/>
  <c r="M1155" i="27"/>
  <c r="E1154" i="27"/>
  <c r="G1154" i="27"/>
  <c r="K1153" i="27"/>
  <c r="O1153" i="27" s="1"/>
  <c r="M1153" i="27"/>
  <c r="E1152" i="27"/>
  <c r="G1152" i="27"/>
  <c r="K1151" i="27"/>
  <c r="M1151" i="27"/>
  <c r="E1150" i="27"/>
  <c r="G1150" i="27"/>
  <c r="K1149" i="27"/>
  <c r="O1149" i="27" s="1"/>
  <c r="M1149" i="27"/>
  <c r="E1148" i="27"/>
  <c r="I1148" i="27" s="1"/>
  <c r="G1148" i="27"/>
  <c r="K1147" i="27"/>
  <c r="O1147" i="27" s="1"/>
  <c r="M1147" i="27"/>
  <c r="E1146" i="27"/>
  <c r="G1146" i="27"/>
  <c r="K1145" i="27"/>
  <c r="O1145" i="27" s="1"/>
  <c r="M1145" i="27"/>
  <c r="E1144" i="27"/>
  <c r="I1144" i="27" s="1"/>
  <c r="G1144" i="27"/>
  <c r="K1143" i="27"/>
  <c r="O1143" i="27" s="1"/>
  <c r="M1143" i="27"/>
  <c r="E1142" i="27"/>
  <c r="G1142" i="27"/>
  <c r="K1141" i="27"/>
  <c r="O1141" i="27" s="1"/>
  <c r="M1141" i="27"/>
  <c r="E1140" i="27"/>
  <c r="G1140" i="27"/>
  <c r="K1139" i="27"/>
  <c r="M1139" i="27"/>
  <c r="E1138" i="27"/>
  <c r="G1138" i="27"/>
  <c r="K1137" i="27"/>
  <c r="O1137" i="27" s="1"/>
  <c r="M1137" i="27"/>
  <c r="E1136" i="27"/>
  <c r="I1136" i="27" s="1"/>
  <c r="G1136" i="27"/>
  <c r="K1135" i="27"/>
  <c r="M1135" i="27"/>
  <c r="E1134" i="27"/>
  <c r="G1134" i="27"/>
  <c r="K1133" i="27"/>
  <c r="O1133" i="27" s="1"/>
  <c r="M1133" i="27"/>
  <c r="E1132" i="27"/>
  <c r="G1132" i="27"/>
  <c r="K1131" i="27"/>
  <c r="M1131" i="27"/>
  <c r="E1130" i="27"/>
  <c r="G1130" i="27"/>
  <c r="K1129" i="27"/>
  <c r="O1129" i="27" s="1"/>
  <c r="M1129" i="27"/>
  <c r="E1128" i="27"/>
  <c r="I1128" i="27" s="1"/>
  <c r="G1128" i="27"/>
  <c r="K1127" i="27"/>
  <c r="M1127" i="27"/>
  <c r="E1126" i="27"/>
  <c r="G1126" i="27"/>
  <c r="K1125" i="27"/>
  <c r="O1125" i="27" s="1"/>
  <c r="S1125" i="27" s="1"/>
  <c r="M1125" i="27"/>
  <c r="E1124" i="27"/>
  <c r="G1124" i="27"/>
  <c r="K1123" i="27"/>
  <c r="M1123" i="27"/>
  <c r="E1122" i="27"/>
  <c r="G1122" i="27"/>
  <c r="K1121" i="27"/>
  <c r="M1121" i="27"/>
  <c r="E1120" i="27"/>
  <c r="G1120" i="27"/>
  <c r="K1119" i="27"/>
  <c r="M1119" i="27"/>
  <c r="E1118" i="27"/>
  <c r="G1118" i="27"/>
  <c r="K1117" i="27"/>
  <c r="M1117" i="27"/>
  <c r="E1116" i="27"/>
  <c r="G1116" i="27"/>
  <c r="K1115" i="27"/>
  <c r="M1115" i="27"/>
  <c r="E1114" i="27"/>
  <c r="G1114" i="27"/>
  <c r="K1113" i="27"/>
  <c r="M1113" i="27"/>
  <c r="E1112" i="27"/>
  <c r="G1112" i="27"/>
  <c r="K1111" i="27"/>
  <c r="O1111" i="27" s="1"/>
  <c r="M1111" i="27"/>
  <c r="E1110" i="27"/>
  <c r="G1110" i="27"/>
  <c r="K1109" i="27"/>
  <c r="M1109" i="27"/>
  <c r="E1108" i="27"/>
  <c r="G1108" i="27"/>
  <c r="K1107" i="27"/>
  <c r="M1107" i="27"/>
  <c r="E1106" i="27"/>
  <c r="G1106" i="27"/>
  <c r="K1105" i="27"/>
  <c r="O1105" i="27" s="1"/>
  <c r="S1105" i="27" s="1"/>
  <c r="M1105" i="27"/>
  <c r="E1104" i="27"/>
  <c r="G1104" i="27"/>
  <c r="K1103" i="27"/>
  <c r="M1103" i="27"/>
  <c r="E1102" i="27"/>
  <c r="G1102" i="27"/>
  <c r="K1101" i="27"/>
  <c r="M1101" i="27"/>
  <c r="E1100" i="27"/>
  <c r="G1100" i="27"/>
  <c r="K1099" i="27"/>
  <c r="O1099" i="27" s="1"/>
  <c r="M1099" i="27"/>
  <c r="E1098" i="27"/>
  <c r="G1098" i="27"/>
  <c r="K1097" i="27"/>
  <c r="O1097" i="27" s="1"/>
  <c r="S1097" i="27" s="1"/>
  <c r="M1097" i="27"/>
  <c r="E1096" i="27"/>
  <c r="G1096" i="27"/>
  <c r="K1095" i="27"/>
  <c r="O1095" i="27" s="1"/>
  <c r="M1095" i="27"/>
  <c r="E1094" i="27"/>
  <c r="G1094" i="27"/>
  <c r="K1093" i="27"/>
  <c r="M1093" i="27"/>
  <c r="E1092" i="27"/>
  <c r="G1092" i="27"/>
  <c r="K1091" i="27"/>
  <c r="M1091" i="27"/>
  <c r="E1090" i="27"/>
  <c r="G1090" i="27"/>
  <c r="K1089" i="27"/>
  <c r="O1089" i="27" s="1"/>
  <c r="S1089" i="27" s="1"/>
  <c r="M1089" i="27"/>
  <c r="E1088" i="27"/>
  <c r="G1088" i="27"/>
  <c r="K1087" i="27"/>
  <c r="M1087" i="27"/>
  <c r="E1086" i="27"/>
  <c r="G1086" i="27"/>
  <c r="K1085" i="27"/>
  <c r="M1085" i="27"/>
  <c r="E1084" i="27"/>
  <c r="G1084" i="27"/>
  <c r="K1083" i="27"/>
  <c r="M1083" i="27"/>
  <c r="E1082" i="27"/>
  <c r="G1082" i="27"/>
  <c r="K1081" i="27"/>
  <c r="O1081" i="27" s="1"/>
  <c r="S1081" i="27" s="1"/>
  <c r="M1081" i="27"/>
  <c r="E1080" i="27"/>
  <c r="G1080" i="27"/>
  <c r="K1079" i="27"/>
  <c r="M1079" i="27"/>
  <c r="E1078" i="27"/>
  <c r="G1078" i="27"/>
  <c r="K1077" i="27"/>
  <c r="M1077" i="27"/>
  <c r="E1076" i="27"/>
  <c r="G1076" i="27"/>
  <c r="K1075" i="27"/>
  <c r="O1075" i="27" s="1"/>
  <c r="M1075" i="27"/>
  <c r="E1074" i="27"/>
  <c r="G1074" i="27"/>
  <c r="K1073" i="27"/>
  <c r="M1073" i="27"/>
  <c r="E1072" i="27"/>
  <c r="G1072" i="27"/>
  <c r="K1071" i="27"/>
  <c r="M1071" i="27"/>
  <c r="E1070" i="27"/>
  <c r="G1070" i="27"/>
  <c r="K1069" i="27"/>
  <c r="O1069" i="27" s="1"/>
  <c r="M1069" i="27"/>
  <c r="E1068" i="27"/>
  <c r="G1068" i="27"/>
  <c r="K1067" i="27"/>
  <c r="O1067" i="27" s="1"/>
  <c r="M1067" i="27"/>
  <c r="E1066" i="27"/>
  <c r="G1066" i="27"/>
  <c r="K1065" i="27"/>
  <c r="O1065" i="27" s="1"/>
  <c r="S1065" i="27" s="1"/>
  <c r="M1065" i="27"/>
  <c r="E1064" i="27"/>
  <c r="G1064" i="27"/>
  <c r="K1063" i="27"/>
  <c r="M1063" i="27"/>
  <c r="E1062" i="27"/>
  <c r="G1062" i="27"/>
  <c r="K1061" i="27"/>
  <c r="O1061" i="27" s="1"/>
  <c r="S1061" i="27" s="1"/>
  <c r="M1061" i="27"/>
  <c r="E1060" i="27"/>
  <c r="G1060" i="27"/>
  <c r="K1059" i="27"/>
  <c r="M1059" i="27"/>
  <c r="E1058" i="27"/>
  <c r="G1058" i="27"/>
  <c r="K1057" i="27"/>
  <c r="M1057" i="27"/>
  <c r="E1056" i="27"/>
  <c r="G1056" i="27"/>
  <c r="K1055" i="27"/>
  <c r="M1055" i="27"/>
  <c r="E1054" i="27"/>
  <c r="G1054" i="27"/>
  <c r="K1053" i="27"/>
  <c r="M1053" i="27"/>
  <c r="E1052" i="27"/>
  <c r="G1052" i="27"/>
  <c r="K1051" i="27"/>
  <c r="M1051" i="27"/>
  <c r="E1050" i="27"/>
  <c r="G1050" i="27"/>
  <c r="K1049" i="27"/>
  <c r="M1049" i="27"/>
  <c r="E1048" i="27"/>
  <c r="G1048" i="27"/>
  <c r="K1047" i="27"/>
  <c r="M1047" i="27"/>
  <c r="E1046" i="27"/>
  <c r="G1046" i="27"/>
  <c r="K1045" i="27"/>
  <c r="O1045" i="27" s="1"/>
  <c r="S1045" i="27" s="1"/>
  <c r="M1045" i="27"/>
  <c r="E1044" i="27"/>
  <c r="G1044" i="27"/>
  <c r="K1043" i="27"/>
  <c r="M1043" i="27"/>
  <c r="E1042" i="27"/>
  <c r="G1042" i="27"/>
  <c r="K1041" i="27"/>
  <c r="M1041" i="27"/>
  <c r="E1040" i="27"/>
  <c r="G1040" i="27"/>
  <c r="K1039" i="27"/>
  <c r="M1039" i="27"/>
  <c r="E1038" i="27"/>
  <c r="G1038" i="27"/>
  <c r="K1037" i="27"/>
  <c r="M1037" i="27"/>
  <c r="E1036" i="27"/>
  <c r="G1036" i="27"/>
  <c r="K1035" i="27"/>
  <c r="M1035" i="27"/>
  <c r="E1034" i="27"/>
  <c r="G1034" i="27"/>
  <c r="K1033" i="27"/>
  <c r="M1033" i="27"/>
  <c r="E1032" i="27"/>
  <c r="G1032" i="27"/>
  <c r="K1031" i="27"/>
  <c r="M1031" i="27"/>
  <c r="E1030" i="27"/>
  <c r="G1030" i="27"/>
  <c r="K1029" i="27"/>
  <c r="O1029" i="27" s="1"/>
  <c r="S1029" i="27" s="1"/>
  <c r="M1029" i="27"/>
  <c r="E1029" i="27"/>
  <c r="G1029" i="27"/>
  <c r="F1029" i="27"/>
  <c r="E1027" i="27"/>
  <c r="G1027" i="27"/>
  <c r="F1027" i="27"/>
  <c r="E1025" i="27"/>
  <c r="G1025" i="27"/>
  <c r="F1025" i="27"/>
  <c r="E1023" i="27"/>
  <c r="G1023" i="27"/>
  <c r="F1023" i="27"/>
  <c r="E1021" i="27"/>
  <c r="G1021" i="27"/>
  <c r="F1021" i="27"/>
  <c r="E1019" i="27"/>
  <c r="G1019" i="27"/>
  <c r="F1019" i="27"/>
  <c r="E1017" i="27"/>
  <c r="G1017" i="27"/>
  <c r="F1017" i="27"/>
  <c r="E1015" i="27"/>
  <c r="G1015" i="27"/>
  <c r="F1015" i="27"/>
  <c r="E1013" i="27"/>
  <c r="G1013" i="27"/>
  <c r="F1013" i="27"/>
  <c r="E1011" i="27"/>
  <c r="G1011" i="27"/>
  <c r="F1011" i="27"/>
  <c r="E1009" i="27"/>
  <c r="G1009" i="27"/>
  <c r="F1009" i="27"/>
  <c r="E1007" i="27"/>
  <c r="G1007" i="27"/>
  <c r="F1007" i="27"/>
  <c r="E1005" i="27"/>
  <c r="G1005" i="27"/>
  <c r="F1005" i="27"/>
  <c r="E1003" i="27"/>
  <c r="G1003" i="27"/>
  <c r="F1003" i="27"/>
  <c r="E1001" i="27"/>
  <c r="G1001" i="27"/>
  <c r="F1001" i="27"/>
  <c r="E999" i="27"/>
  <c r="G999" i="27"/>
  <c r="F999" i="27"/>
  <c r="E997" i="27"/>
  <c r="G997" i="27"/>
  <c r="F997" i="27"/>
  <c r="E995" i="27"/>
  <c r="G995" i="27"/>
  <c r="F995" i="27"/>
  <c r="E993" i="27"/>
  <c r="G993" i="27"/>
  <c r="F993" i="27"/>
  <c r="E991" i="27"/>
  <c r="G991" i="27"/>
  <c r="F991" i="27"/>
  <c r="E989" i="27"/>
  <c r="G989" i="27"/>
  <c r="F989" i="27"/>
  <c r="E987" i="27"/>
  <c r="G987" i="27"/>
  <c r="F987" i="27"/>
  <c r="E985" i="27"/>
  <c r="G985" i="27"/>
  <c r="F985" i="27"/>
  <c r="E983" i="27"/>
  <c r="G983" i="27"/>
  <c r="F983" i="27"/>
  <c r="E981" i="27"/>
  <c r="G981" i="27"/>
  <c r="F981" i="27"/>
  <c r="E979" i="27"/>
  <c r="G979" i="27"/>
  <c r="F979" i="27"/>
  <c r="E977" i="27"/>
  <c r="G977" i="27"/>
  <c r="F977" i="27"/>
  <c r="E975" i="27"/>
  <c r="G975" i="27"/>
  <c r="F975" i="27"/>
  <c r="E973" i="27"/>
  <c r="G973" i="27"/>
  <c r="F973" i="27"/>
  <c r="E971" i="27"/>
  <c r="G971" i="27"/>
  <c r="F971" i="27"/>
  <c r="E969" i="27"/>
  <c r="G969" i="27"/>
  <c r="F969" i="27"/>
  <c r="E967" i="27"/>
  <c r="G967" i="27"/>
  <c r="F967" i="27"/>
  <c r="E965" i="27"/>
  <c r="G965" i="27"/>
  <c r="F965" i="27"/>
  <c r="K962" i="27"/>
  <c r="M962" i="27"/>
  <c r="L962" i="27"/>
  <c r="N962" i="27"/>
  <c r="K958" i="27"/>
  <c r="M958" i="27"/>
  <c r="L958" i="27"/>
  <c r="N958" i="27"/>
  <c r="K954" i="27"/>
  <c r="M954" i="27"/>
  <c r="L954" i="27"/>
  <c r="N954" i="27"/>
  <c r="K950" i="27"/>
  <c r="M950" i="27"/>
  <c r="L950" i="27"/>
  <c r="N950" i="27"/>
  <c r="K946" i="27"/>
  <c r="M946" i="27"/>
  <c r="L946" i="27"/>
  <c r="N946" i="27"/>
  <c r="K942" i="27"/>
  <c r="M942" i="27"/>
  <c r="L942" i="27"/>
  <c r="N942" i="27"/>
  <c r="E1159" i="27"/>
  <c r="G1159" i="27"/>
  <c r="K1158" i="27"/>
  <c r="O1158" i="27" s="1"/>
  <c r="M1158" i="27"/>
  <c r="E1157" i="27"/>
  <c r="G1157" i="27"/>
  <c r="K1156" i="27"/>
  <c r="O1156" i="27" s="1"/>
  <c r="M1156" i="27"/>
  <c r="E1155" i="27"/>
  <c r="G1155" i="27"/>
  <c r="K1154" i="27"/>
  <c r="O1154" i="27" s="1"/>
  <c r="M1154" i="27"/>
  <c r="E1153" i="27"/>
  <c r="G1153" i="27"/>
  <c r="K1152" i="27"/>
  <c r="O1152" i="27" s="1"/>
  <c r="M1152" i="27"/>
  <c r="E1151" i="27"/>
  <c r="G1151" i="27"/>
  <c r="K1150" i="27"/>
  <c r="O1150" i="27" s="1"/>
  <c r="M1150" i="27"/>
  <c r="E1149" i="27"/>
  <c r="G1149" i="27"/>
  <c r="K1148" i="27"/>
  <c r="O1148" i="27" s="1"/>
  <c r="M1148" i="27"/>
  <c r="E1147" i="27"/>
  <c r="G1147" i="27"/>
  <c r="K1146" i="27"/>
  <c r="O1146" i="27" s="1"/>
  <c r="M1146" i="27"/>
  <c r="E1145" i="27"/>
  <c r="G1145" i="27"/>
  <c r="K1144" i="27"/>
  <c r="O1144" i="27" s="1"/>
  <c r="M1144" i="27"/>
  <c r="E1143" i="27"/>
  <c r="G1143" i="27"/>
  <c r="K1142" i="27"/>
  <c r="O1142" i="27" s="1"/>
  <c r="M1142" i="27"/>
  <c r="E1141" i="27"/>
  <c r="G1141" i="27"/>
  <c r="K1140" i="27"/>
  <c r="O1140" i="27" s="1"/>
  <c r="M1140" i="27"/>
  <c r="E1139" i="27"/>
  <c r="G1139" i="27"/>
  <c r="K1138" i="27"/>
  <c r="O1138" i="27" s="1"/>
  <c r="M1138" i="27"/>
  <c r="E1137" i="27"/>
  <c r="G1137" i="27"/>
  <c r="K1136" i="27"/>
  <c r="O1136" i="27" s="1"/>
  <c r="M1136" i="27"/>
  <c r="E1135" i="27"/>
  <c r="G1135" i="27"/>
  <c r="K1134" i="27"/>
  <c r="O1134" i="27" s="1"/>
  <c r="M1134" i="27"/>
  <c r="E1133" i="27"/>
  <c r="G1133" i="27"/>
  <c r="K1132" i="27"/>
  <c r="O1132" i="27" s="1"/>
  <c r="M1132" i="27"/>
  <c r="E1131" i="27"/>
  <c r="G1131" i="27"/>
  <c r="K1130" i="27"/>
  <c r="O1130" i="27" s="1"/>
  <c r="M1130" i="27"/>
  <c r="E1129" i="27"/>
  <c r="G1129" i="27"/>
  <c r="K1128" i="27"/>
  <c r="O1128" i="27" s="1"/>
  <c r="M1128" i="27"/>
  <c r="E1127" i="27"/>
  <c r="G1127" i="27"/>
  <c r="K1126" i="27"/>
  <c r="O1126" i="27" s="1"/>
  <c r="M1126" i="27"/>
  <c r="E1125" i="27"/>
  <c r="G1125" i="27"/>
  <c r="K1124" i="27"/>
  <c r="O1124" i="27" s="1"/>
  <c r="M1124" i="27"/>
  <c r="E1123" i="27"/>
  <c r="G1123" i="27"/>
  <c r="K1122" i="27"/>
  <c r="O1122" i="27" s="1"/>
  <c r="M1122" i="27"/>
  <c r="E1121" i="27"/>
  <c r="G1121" i="27"/>
  <c r="K1120" i="27"/>
  <c r="O1120" i="27" s="1"/>
  <c r="M1120" i="27"/>
  <c r="E1119" i="27"/>
  <c r="G1119" i="27"/>
  <c r="K1118" i="27"/>
  <c r="O1118" i="27" s="1"/>
  <c r="M1118" i="27"/>
  <c r="E1117" i="27"/>
  <c r="G1117" i="27"/>
  <c r="K1116" i="27"/>
  <c r="O1116" i="27" s="1"/>
  <c r="S1116" i="27" s="1"/>
  <c r="M1116" i="27"/>
  <c r="E1115" i="27"/>
  <c r="G1115" i="27"/>
  <c r="K1114" i="27"/>
  <c r="O1114" i="27" s="1"/>
  <c r="M1114" i="27"/>
  <c r="E1113" i="27"/>
  <c r="G1113" i="27"/>
  <c r="K1112" i="27"/>
  <c r="M1112" i="27"/>
  <c r="E1111" i="27"/>
  <c r="G1111" i="27"/>
  <c r="K1110" i="27"/>
  <c r="O1110" i="27" s="1"/>
  <c r="M1110" i="27"/>
  <c r="E1109" i="27"/>
  <c r="G1109" i="27"/>
  <c r="K1108" i="27"/>
  <c r="M1108" i="27"/>
  <c r="E1107" i="27"/>
  <c r="G1107" i="27"/>
  <c r="K1106" i="27"/>
  <c r="O1106" i="27" s="1"/>
  <c r="S1106" i="27" s="1"/>
  <c r="M1106" i="27"/>
  <c r="E1105" i="27"/>
  <c r="G1105" i="27"/>
  <c r="K1104" i="27"/>
  <c r="O1104" i="27" s="1"/>
  <c r="M1104" i="27"/>
  <c r="E1103" i="27"/>
  <c r="G1103" i="27"/>
  <c r="K1102" i="27"/>
  <c r="O1102" i="27" s="1"/>
  <c r="S1102" i="27" s="1"/>
  <c r="M1102" i="27"/>
  <c r="E1101" i="27"/>
  <c r="G1101" i="27"/>
  <c r="K1100" i="27"/>
  <c r="M1100" i="27"/>
  <c r="E1099" i="27"/>
  <c r="G1099" i="27"/>
  <c r="K1098" i="27"/>
  <c r="O1098" i="27" s="1"/>
  <c r="M1098" i="27"/>
  <c r="E1097" i="27"/>
  <c r="G1097" i="27"/>
  <c r="K1096" i="27"/>
  <c r="M1096" i="27"/>
  <c r="E1095" i="27"/>
  <c r="G1095" i="27"/>
  <c r="K1094" i="27"/>
  <c r="O1094" i="27" s="1"/>
  <c r="S1094" i="27" s="1"/>
  <c r="M1094" i="27"/>
  <c r="E1093" i="27"/>
  <c r="G1093" i="27"/>
  <c r="K1092" i="27"/>
  <c r="O1092" i="27" s="1"/>
  <c r="M1092" i="27"/>
  <c r="E1091" i="27"/>
  <c r="G1091" i="27"/>
  <c r="K1090" i="27"/>
  <c r="O1090" i="27" s="1"/>
  <c r="M1090" i="27"/>
  <c r="E1089" i="27"/>
  <c r="G1089" i="27"/>
  <c r="K1088" i="27"/>
  <c r="O1088" i="27" s="1"/>
  <c r="M1088" i="27"/>
  <c r="E1087" i="27"/>
  <c r="G1087" i="27"/>
  <c r="K1086" i="27"/>
  <c r="O1086" i="27" s="1"/>
  <c r="M1086" i="27"/>
  <c r="E1085" i="27"/>
  <c r="G1085" i="27"/>
  <c r="K1084" i="27"/>
  <c r="M1084" i="27"/>
  <c r="E1083" i="27"/>
  <c r="G1083" i="27"/>
  <c r="K1082" i="27"/>
  <c r="O1082" i="27" s="1"/>
  <c r="M1082" i="27"/>
  <c r="E1081" i="27"/>
  <c r="G1081" i="27"/>
  <c r="K1080" i="27"/>
  <c r="M1080" i="27"/>
  <c r="E1079" i="27"/>
  <c r="G1079" i="27"/>
  <c r="K1078" i="27"/>
  <c r="O1078" i="27" s="1"/>
  <c r="M1078" i="27"/>
  <c r="E1077" i="27"/>
  <c r="G1077" i="27"/>
  <c r="K1076" i="27"/>
  <c r="O1076" i="27" s="1"/>
  <c r="M1076" i="27"/>
  <c r="E1075" i="27"/>
  <c r="G1075" i="27"/>
  <c r="K1074" i="27"/>
  <c r="O1074" i="27" s="1"/>
  <c r="S1074" i="27" s="1"/>
  <c r="M1074" i="27"/>
  <c r="E1073" i="27"/>
  <c r="G1073" i="27"/>
  <c r="K1072" i="27"/>
  <c r="O1072" i="27" s="1"/>
  <c r="M1072" i="27"/>
  <c r="E1071" i="27"/>
  <c r="G1071" i="27"/>
  <c r="K1070" i="27"/>
  <c r="O1070" i="27" s="1"/>
  <c r="S1070" i="27" s="1"/>
  <c r="M1070" i="27"/>
  <c r="E1069" i="27"/>
  <c r="G1069" i="27"/>
  <c r="K1068" i="27"/>
  <c r="O1068" i="27" s="1"/>
  <c r="S1068" i="27" s="1"/>
  <c r="M1068" i="27"/>
  <c r="E1067" i="27"/>
  <c r="G1067" i="27"/>
  <c r="K1066" i="27"/>
  <c r="O1066" i="27" s="1"/>
  <c r="M1066" i="27"/>
  <c r="E1065" i="27"/>
  <c r="G1065" i="27"/>
  <c r="K1064" i="27"/>
  <c r="M1064" i="27"/>
  <c r="E1063" i="27"/>
  <c r="G1063" i="27"/>
  <c r="K1062" i="27"/>
  <c r="O1062" i="27" s="1"/>
  <c r="M1062" i="27"/>
  <c r="E1061" i="27"/>
  <c r="G1061" i="27"/>
  <c r="K1060" i="27"/>
  <c r="M1060" i="27"/>
  <c r="E1059" i="27"/>
  <c r="G1059" i="27"/>
  <c r="K1058" i="27"/>
  <c r="O1058" i="27" s="1"/>
  <c r="M1058" i="27"/>
  <c r="E1057" i="27"/>
  <c r="G1057" i="27"/>
  <c r="K1056" i="27"/>
  <c r="O1056" i="27" s="1"/>
  <c r="M1056" i="27"/>
  <c r="E1055" i="27"/>
  <c r="G1055" i="27"/>
  <c r="K1054" i="27"/>
  <c r="O1054" i="27" s="1"/>
  <c r="M1054" i="27"/>
  <c r="E1053" i="27"/>
  <c r="G1053" i="27"/>
  <c r="K1052" i="27"/>
  <c r="O1052" i="27" s="1"/>
  <c r="S1052" i="27" s="1"/>
  <c r="M1052" i="27"/>
  <c r="E1051" i="27"/>
  <c r="G1051" i="27"/>
  <c r="K1050" i="27"/>
  <c r="O1050" i="27" s="1"/>
  <c r="M1050" i="27"/>
  <c r="E1049" i="27"/>
  <c r="G1049" i="27"/>
  <c r="K1048" i="27"/>
  <c r="M1048" i="27"/>
  <c r="E1047" i="27"/>
  <c r="G1047" i="27"/>
  <c r="K1046" i="27"/>
  <c r="M1046" i="27"/>
  <c r="E1045" i="27"/>
  <c r="G1045" i="27"/>
  <c r="K1044" i="27"/>
  <c r="M1044" i="27"/>
  <c r="E1043" i="27"/>
  <c r="G1043" i="27"/>
  <c r="K1042" i="27"/>
  <c r="O1042" i="27" s="1"/>
  <c r="S1042" i="27" s="1"/>
  <c r="M1042" i="27"/>
  <c r="E1041" i="27"/>
  <c r="G1041" i="27"/>
  <c r="K1040" i="27"/>
  <c r="O1040" i="27" s="1"/>
  <c r="M1040" i="27"/>
  <c r="E1039" i="27"/>
  <c r="G1039" i="27"/>
  <c r="K1038" i="27"/>
  <c r="O1038" i="27" s="1"/>
  <c r="S1038" i="27" s="1"/>
  <c r="M1038" i="27"/>
  <c r="E1037" i="27"/>
  <c r="G1037" i="27"/>
  <c r="K1036" i="27"/>
  <c r="M1036" i="27"/>
  <c r="E1035" i="27"/>
  <c r="G1035" i="27"/>
  <c r="K1034" i="27"/>
  <c r="O1034" i="27" s="1"/>
  <c r="M1034" i="27"/>
  <c r="E1033" i="27"/>
  <c r="G1033" i="27"/>
  <c r="K1032" i="27"/>
  <c r="M1032" i="27"/>
  <c r="E1031" i="27"/>
  <c r="G1031" i="27"/>
  <c r="K1030" i="27"/>
  <c r="O1030" i="27" s="1"/>
  <c r="S1030" i="27" s="1"/>
  <c r="M1030" i="27"/>
  <c r="K1028" i="27"/>
  <c r="M1028" i="27"/>
  <c r="L1028" i="27"/>
  <c r="K1026" i="27"/>
  <c r="O1026" i="27" s="1"/>
  <c r="S1026" i="27" s="1"/>
  <c r="M1026" i="27"/>
  <c r="L1026" i="27"/>
  <c r="K1024" i="27"/>
  <c r="O1024" i="27" s="1"/>
  <c r="S1024" i="27" s="1"/>
  <c r="M1024" i="27"/>
  <c r="L1024" i="27"/>
  <c r="K1022" i="27"/>
  <c r="M1022" i="27"/>
  <c r="L1022" i="27"/>
  <c r="K1020" i="27"/>
  <c r="M1020" i="27"/>
  <c r="L1020" i="27"/>
  <c r="K1018" i="27"/>
  <c r="M1018" i="27"/>
  <c r="L1018" i="27"/>
  <c r="K1016" i="27"/>
  <c r="M1016" i="27"/>
  <c r="L1016" i="27"/>
  <c r="K1014" i="27"/>
  <c r="M1014" i="27"/>
  <c r="L1014" i="27"/>
  <c r="K1012" i="27"/>
  <c r="M1012" i="27"/>
  <c r="L1012" i="27"/>
  <c r="K1010" i="27"/>
  <c r="M1010" i="27"/>
  <c r="L1010" i="27"/>
  <c r="K1008" i="27"/>
  <c r="M1008" i="27"/>
  <c r="L1008" i="27"/>
  <c r="K1006" i="27"/>
  <c r="O1006" i="27" s="1"/>
  <c r="S1006" i="27" s="1"/>
  <c r="M1006" i="27"/>
  <c r="L1006" i="27"/>
  <c r="K1004" i="27"/>
  <c r="O1004" i="27" s="1"/>
  <c r="S1004" i="27" s="1"/>
  <c r="M1004" i="27"/>
  <c r="L1004" i="27"/>
  <c r="K1002" i="27"/>
  <c r="M1002" i="27"/>
  <c r="L1002" i="27"/>
  <c r="K1000" i="27"/>
  <c r="O1000" i="27" s="1"/>
  <c r="S1000" i="27" s="1"/>
  <c r="M1000" i="27"/>
  <c r="L1000" i="27"/>
  <c r="K998" i="27"/>
  <c r="O998" i="27" s="1"/>
  <c r="S998" i="27" s="1"/>
  <c r="M998" i="27"/>
  <c r="L998" i="27"/>
  <c r="K996" i="27"/>
  <c r="M996" i="27"/>
  <c r="L996" i="27"/>
  <c r="K994" i="27"/>
  <c r="M994" i="27"/>
  <c r="L994" i="27"/>
  <c r="K992" i="27"/>
  <c r="O992" i="27" s="1"/>
  <c r="S992" i="27" s="1"/>
  <c r="M992" i="27"/>
  <c r="L992" i="27"/>
  <c r="K990" i="27"/>
  <c r="M990" i="27"/>
  <c r="L990" i="27"/>
  <c r="K988" i="27"/>
  <c r="M988" i="27"/>
  <c r="L988" i="27"/>
  <c r="K986" i="27"/>
  <c r="M986" i="27"/>
  <c r="L986" i="27"/>
  <c r="K984" i="27"/>
  <c r="M984" i="27"/>
  <c r="L984" i="27"/>
  <c r="K982" i="27"/>
  <c r="M982" i="27"/>
  <c r="L982" i="27"/>
  <c r="K980" i="27"/>
  <c r="M980" i="27"/>
  <c r="L980" i="27"/>
  <c r="K978" i="27"/>
  <c r="M978" i="27"/>
  <c r="L978" i="27"/>
  <c r="K976" i="27"/>
  <c r="M976" i="27"/>
  <c r="L976" i="27"/>
  <c r="K974" i="27"/>
  <c r="M974" i="27"/>
  <c r="L974" i="27"/>
  <c r="K972" i="27"/>
  <c r="O972" i="27" s="1"/>
  <c r="S972" i="27" s="1"/>
  <c r="M972" i="27"/>
  <c r="L972" i="27"/>
  <c r="K970" i="27"/>
  <c r="M970" i="27"/>
  <c r="L970" i="27"/>
  <c r="K968" i="27"/>
  <c r="M968" i="27"/>
  <c r="L968" i="27"/>
  <c r="K966" i="27"/>
  <c r="M966" i="27"/>
  <c r="L966" i="27"/>
  <c r="K964" i="27"/>
  <c r="O964" i="27" s="1"/>
  <c r="S964" i="27" s="1"/>
  <c r="M964" i="27"/>
  <c r="L964" i="27"/>
  <c r="K960" i="27"/>
  <c r="M960" i="27"/>
  <c r="L960" i="27"/>
  <c r="N960" i="27"/>
  <c r="K956" i="27"/>
  <c r="M956" i="27"/>
  <c r="L956" i="27"/>
  <c r="N956" i="27"/>
  <c r="K952" i="27"/>
  <c r="O952" i="27" s="1"/>
  <c r="M952" i="27"/>
  <c r="L952" i="27"/>
  <c r="N952" i="27"/>
  <c r="K948" i="27"/>
  <c r="M948" i="27"/>
  <c r="L948" i="27"/>
  <c r="N948" i="27"/>
  <c r="K944" i="27"/>
  <c r="O944" i="27" s="1"/>
  <c r="M944" i="27"/>
  <c r="L944" i="27"/>
  <c r="N944" i="27"/>
  <c r="K940" i="27"/>
  <c r="M940" i="27"/>
  <c r="L940" i="27"/>
  <c r="N940" i="27"/>
  <c r="L937" i="27"/>
  <c r="N937" i="27"/>
  <c r="L933" i="27"/>
  <c r="N933" i="27"/>
  <c r="L929" i="27"/>
  <c r="N929" i="27"/>
  <c r="L925" i="27"/>
  <c r="N925" i="27"/>
  <c r="L921" i="27"/>
  <c r="N921" i="27"/>
  <c r="L917" i="27"/>
  <c r="N917" i="27"/>
  <c r="L913" i="27"/>
  <c r="N913" i="27"/>
  <c r="L909" i="27"/>
  <c r="N909" i="27"/>
  <c r="L905" i="27"/>
  <c r="N905" i="27"/>
  <c r="E1028" i="27"/>
  <c r="G1028" i="27"/>
  <c r="K1027" i="27"/>
  <c r="O1027" i="27" s="1"/>
  <c r="S1027" i="27" s="1"/>
  <c r="M1027" i="27"/>
  <c r="E1026" i="27"/>
  <c r="I1026" i="27" s="1"/>
  <c r="G1026" i="27"/>
  <c r="K1025" i="27"/>
  <c r="M1025" i="27"/>
  <c r="E1024" i="27"/>
  <c r="I1024" i="27" s="1"/>
  <c r="G1024" i="27"/>
  <c r="K1023" i="27"/>
  <c r="O1023" i="27" s="1"/>
  <c r="M1023" i="27"/>
  <c r="E1022" i="27"/>
  <c r="G1022" i="27"/>
  <c r="K1021" i="27"/>
  <c r="M1021" i="27"/>
  <c r="E1020" i="27"/>
  <c r="G1020" i="27"/>
  <c r="K1019" i="27"/>
  <c r="M1019" i="27"/>
  <c r="E1018" i="27"/>
  <c r="G1018" i="27"/>
  <c r="K1017" i="27"/>
  <c r="M1017" i="27"/>
  <c r="E1016" i="27"/>
  <c r="G1016" i="27"/>
  <c r="K1015" i="27"/>
  <c r="O1015" i="27" s="1"/>
  <c r="M1015" i="27"/>
  <c r="E1014" i="27"/>
  <c r="G1014" i="27"/>
  <c r="K1013" i="27"/>
  <c r="O1013" i="27" s="1"/>
  <c r="M1013" i="27"/>
  <c r="E1012" i="27"/>
  <c r="G1012" i="27"/>
  <c r="K1011" i="27"/>
  <c r="M1011" i="27"/>
  <c r="E1010" i="27"/>
  <c r="G1010" i="27"/>
  <c r="K1009" i="27"/>
  <c r="M1009" i="27"/>
  <c r="E1008" i="27"/>
  <c r="G1008" i="27"/>
  <c r="K1007" i="27"/>
  <c r="O1007" i="27" s="1"/>
  <c r="M1007" i="27"/>
  <c r="E1006" i="27"/>
  <c r="G1006" i="27"/>
  <c r="K1005" i="27"/>
  <c r="M1005" i="27"/>
  <c r="E1004" i="27"/>
  <c r="I1004" i="27" s="1"/>
  <c r="G1004" i="27"/>
  <c r="K1003" i="27"/>
  <c r="O1003" i="27" s="1"/>
  <c r="S1003" i="27" s="1"/>
  <c r="M1003" i="27"/>
  <c r="E1002" i="27"/>
  <c r="G1002" i="27"/>
  <c r="K1001" i="27"/>
  <c r="M1001" i="27"/>
  <c r="E1000" i="27"/>
  <c r="G1000" i="27"/>
  <c r="K999" i="27"/>
  <c r="O999" i="27" s="1"/>
  <c r="M999" i="27"/>
  <c r="E998" i="27"/>
  <c r="G998" i="27"/>
  <c r="K997" i="27"/>
  <c r="M997" i="27"/>
  <c r="E996" i="27"/>
  <c r="I996" i="27" s="1"/>
  <c r="G996" i="27"/>
  <c r="K995" i="27"/>
  <c r="M995" i="27"/>
  <c r="E994" i="27"/>
  <c r="I994" i="27" s="1"/>
  <c r="G994" i="27"/>
  <c r="K993" i="27"/>
  <c r="M993" i="27"/>
  <c r="E992" i="27"/>
  <c r="I992" i="27" s="1"/>
  <c r="G992" i="27"/>
  <c r="K991" i="27"/>
  <c r="O991" i="27" s="1"/>
  <c r="M991" i="27"/>
  <c r="E990" i="27"/>
  <c r="G990" i="27"/>
  <c r="K989" i="27"/>
  <c r="O989" i="27" s="1"/>
  <c r="M989" i="27"/>
  <c r="E988" i="27"/>
  <c r="G988" i="27"/>
  <c r="K987" i="27"/>
  <c r="O987" i="27" s="1"/>
  <c r="S987" i="27" s="1"/>
  <c r="M987" i="27"/>
  <c r="E986" i="27"/>
  <c r="G986" i="27"/>
  <c r="K985" i="27"/>
  <c r="O985" i="27" s="1"/>
  <c r="M985" i="27"/>
  <c r="E984" i="27"/>
  <c r="G984" i="27"/>
  <c r="K983" i="27"/>
  <c r="O983" i="27" s="1"/>
  <c r="M983" i="27"/>
  <c r="E982" i="27"/>
  <c r="G982" i="27"/>
  <c r="K981" i="27"/>
  <c r="M981" i="27"/>
  <c r="E980" i="27"/>
  <c r="I980" i="27" s="1"/>
  <c r="G980" i="27"/>
  <c r="K979" i="27"/>
  <c r="M979" i="27"/>
  <c r="E978" i="27"/>
  <c r="G978" i="27"/>
  <c r="K977" i="27"/>
  <c r="O977" i="27" s="1"/>
  <c r="M977" i="27"/>
  <c r="E976" i="27"/>
  <c r="G976" i="27"/>
  <c r="K975" i="27"/>
  <c r="O975" i="27" s="1"/>
  <c r="M975" i="27"/>
  <c r="E974" i="27"/>
  <c r="G974" i="27"/>
  <c r="K973" i="27"/>
  <c r="M973" i="27"/>
  <c r="E972" i="27"/>
  <c r="I972" i="27" s="1"/>
  <c r="G972" i="27"/>
  <c r="K971" i="27"/>
  <c r="O971" i="27" s="1"/>
  <c r="S971" i="27" s="1"/>
  <c r="M971" i="27"/>
  <c r="E970" i="27"/>
  <c r="G970" i="27"/>
  <c r="K969" i="27"/>
  <c r="O969" i="27" s="1"/>
  <c r="M969" i="27"/>
  <c r="E968" i="27"/>
  <c r="G968" i="27"/>
  <c r="K967" i="27"/>
  <c r="O967" i="27" s="1"/>
  <c r="M967" i="27"/>
  <c r="E966" i="27"/>
  <c r="G966" i="27"/>
  <c r="K965" i="27"/>
  <c r="O965" i="27" s="1"/>
  <c r="M965" i="27"/>
  <c r="E964" i="27"/>
  <c r="I964" i="27" s="1"/>
  <c r="G964" i="27"/>
  <c r="E963" i="27"/>
  <c r="G963" i="27"/>
  <c r="F963" i="27"/>
  <c r="E961" i="27"/>
  <c r="G961" i="27"/>
  <c r="F961" i="27"/>
  <c r="E959" i="27"/>
  <c r="G959" i="27"/>
  <c r="F959" i="27"/>
  <c r="E957" i="27"/>
  <c r="G957" i="27"/>
  <c r="F957" i="27"/>
  <c r="E955" i="27"/>
  <c r="G955" i="27"/>
  <c r="F955" i="27"/>
  <c r="E953" i="27"/>
  <c r="G953" i="27"/>
  <c r="F953" i="27"/>
  <c r="E951" i="27"/>
  <c r="G951" i="27"/>
  <c r="F951" i="27"/>
  <c r="E949" i="27"/>
  <c r="G949" i="27"/>
  <c r="F949" i="27"/>
  <c r="E947" i="27"/>
  <c r="G947" i="27"/>
  <c r="F947" i="27"/>
  <c r="E945" i="27"/>
  <c r="G945" i="27"/>
  <c r="F945" i="27"/>
  <c r="E943" i="27"/>
  <c r="G943" i="27"/>
  <c r="F943" i="27"/>
  <c r="E941" i="27"/>
  <c r="G941" i="27"/>
  <c r="F941" i="27"/>
  <c r="E939" i="27"/>
  <c r="G939" i="27"/>
  <c r="F939" i="27"/>
  <c r="F936" i="27"/>
  <c r="H936" i="27"/>
  <c r="F932" i="27"/>
  <c r="H932" i="27"/>
  <c r="F928" i="27"/>
  <c r="H928" i="27"/>
  <c r="F924" i="27"/>
  <c r="H924" i="27"/>
  <c r="F920" i="27"/>
  <c r="H920" i="27"/>
  <c r="F916" i="27"/>
  <c r="H916" i="27"/>
  <c r="F912" i="27"/>
  <c r="H912" i="27"/>
  <c r="F908" i="27"/>
  <c r="H908" i="27"/>
  <c r="K963" i="27"/>
  <c r="M963" i="27"/>
  <c r="E962" i="27"/>
  <c r="G962" i="27"/>
  <c r="K961" i="27"/>
  <c r="M961" i="27"/>
  <c r="E960" i="27"/>
  <c r="G960" i="27"/>
  <c r="K959" i="27"/>
  <c r="O959" i="27" s="1"/>
  <c r="S959" i="27" s="1"/>
  <c r="M959" i="27"/>
  <c r="E958" i="27"/>
  <c r="G958" i="27"/>
  <c r="K957" i="27"/>
  <c r="O957" i="27" s="1"/>
  <c r="M957" i="27"/>
  <c r="E956" i="27"/>
  <c r="G956" i="27"/>
  <c r="K955" i="27"/>
  <c r="M955" i="27"/>
  <c r="E954" i="27"/>
  <c r="G954" i="27"/>
  <c r="K953" i="27"/>
  <c r="M953" i="27"/>
  <c r="E952" i="27"/>
  <c r="I952" i="27" s="1"/>
  <c r="G952" i="27"/>
  <c r="K951" i="27"/>
  <c r="O951" i="27" s="1"/>
  <c r="M951" i="27"/>
  <c r="E950" i="27"/>
  <c r="G950" i="27"/>
  <c r="K949" i="27"/>
  <c r="M949" i="27"/>
  <c r="E948" i="27"/>
  <c r="G948" i="27"/>
  <c r="K947" i="27"/>
  <c r="O947" i="27" s="1"/>
  <c r="S947" i="27" s="1"/>
  <c r="M947" i="27"/>
  <c r="E946" i="27"/>
  <c r="G946" i="27"/>
  <c r="K945" i="27"/>
  <c r="O945" i="27" s="1"/>
  <c r="M945" i="27"/>
  <c r="E944" i="27"/>
  <c r="I944" i="27" s="1"/>
  <c r="G944" i="27"/>
  <c r="K943" i="27"/>
  <c r="O943" i="27" s="1"/>
  <c r="S943" i="27" s="1"/>
  <c r="M943" i="27"/>
  <c r="E942" i="27"/>
  <c r="G942" i="27"/>
  <c r="K941" i="27"/>
  <c r="O941" i="27" s="1"/>
  <c r="S941" i="27" s="1"/>
  <c r="M941" i="27"/>
  <c r="E940" i="27"/>
  <c r="G940" i="27"/>
  <c r="K939" i="27"/>
  <c r="O939" i="27" s="1"/>
  <c r="S939" i="27" s="1"/>
  <c r="M939" i="27"/>
  <c r="K68" i="27"/>
  <c r="O68" i="27" s="1"/>
  <c r="M68" i="27"/>
  <c r="E67" i="27"/>
  <c r="G67" i="27"/>
  <c r="K66" i="27"/>
  <c r="O66" i="27" s="1"/>
  <c r="M66" i="27"/>
  <c r="E65" i="27"/>
  <c r="G65" i="27"/>
  <c r="K64" i="27"/>
  <c r="O64" i="27" s="1"/>
  <c r="M64" i="27"/>
  <c r="E63" i="27"/>
  <c r="G63" i="27"/>
  <c r="K62" i="27"/>
  <c r="O62" i="27" s="1"/>
  <c r="M62" i="27"/>
  <c r="E61" i="27"/>
  <c r="G61" i="27"/>
  <c r="K60" i="27"/>
  <c r="O60" i="27" s="1"/>
  <c r="M60" i="27"/>
  <c r="E59" i="27"/>
  <c r="I59" i="27" s="1"/>
  <c r="G59" i="27"/>
  <c r="K58" i="27"/>
  <c r="M58" i="27"/>
  <c r="E68" i="27"/>
  <c r="I68" i="27" s="1"/>
  <c r="G68" i="27"/>
  <c r="K67" i="27"/>
  <c r="O67" i="27" s="1"/>
  <c r="M67" i="27"/>
  <c r="E66" i="27"/>
  <c r="I66" i="27" s="1"/>
  <c r="G66" i="27"/>
  <c r="K65" i="27"/>
  <c r="O65" i="27" s="1"/>
  <c r="M65" i="27"/>
  <c r="E64" i="27"/>
  <c r="G64" i="27"/>
  <c r="K63" i="27"/>
  <c r="O63" i="27" s="1"/>
  <c r="M63" i="27"/>
  <c r="E62" i="27"/>
  <c r="G62" i="27"/>
  <c r="K61" i="27"/>
  <c r="O61" i="27" s="1"/>
  <c r="M61" i="27"/>
  <c r="E60" i="27"/>
  <c r="G60" i="27"/>
  <c r="K59" i="27"/>
  <c r="O59" i="27" s="1"/>
  <c r="M59" i="27"/>
  <c r="G58" i="27"/>
  <c r="M57" i="27"/>
  <c r="G57" i="27"/>
  <c r="M56" i="27"/>
  <c r="G56" i="27"/>
  <c r="M55" i="27"/>
  <c r="G55" i="27"/>
  <c r="M54" i="27"/>
  <c r="G54" i="27"/>
  <c r="M53" i="27"/>
  <c r="G53" i="27"/>
  <c r="M52" i="27"/>
  <c r="G52" i="27"/>
  <c r="M51" i="27"/>
  <c r="G51" i="27"/>
  <c r="M50" i="27"/>
  <c r="G50" i="27"/>
  <c r="M49" i="27"/>
  <c r="G49" i="27"/>
  <c r="M48" i="27"/>
  <c r="G48" i="27"/>
  <c r="M47" i="27"/>
  <c r="G47" i="27"/>
  <c r="M46" i="27"/>
  <c r="G46" i="27"/>
  <c r="M45" i="27"/>
  <c r="G45" i="27"/>
  <c r="M44" i="27"/>
  <c r="G44" i="27"/>
  <c r="M43" i="27"/>
  <c r="G43" i="27"/>
  <c r="M42" i="27"/>
  <c r="G42" i="27"/>
  <c r="M41" i="27"/>
  <c r="G41" i="27"/>
  <c r="M40" i="27"/>
  <c r="L21" i="27"/>
  <c r="O21" i="27" s="1"/>
  <c r="F20" i="27"/>
  <c r="L19" i="27"/>
  <c r="O19" i="27" s="1"/>
  <c r="F18" i="27"/>
  <c r="I18" i="27" s="1"/>
  <c r="L17" i="27"/>
  <c r="O17" i="27" s="1"/>
  <c r="F16" i="27"/>
  <c r="L15" i="27"/>
  <c r="O15" i="27" s="1"/>
  <c r="F14" i="27"/>
  <c r="L13" i="27"/>
  <c r="O12" i="27"/>
  <c r="F12" i="27"/>
  <c r="L11" i="27"/>
  <c r="O11" i="27" s="1"/>
  <c r="F10" i="27"/>
  <c r="L9" i="27"/>
  <c r="O9" i="27" s="1"/>
  <c r="S9" i="27" s="1"/>
  <c r="F8" i="27"/>
  <c r="L7" i="27"/>
  <c r="O7" i="27" s="1"/>
  <c r="F6" i="27"/>
  <c r="L5" i="27"/>
  <c r="O5" i="27" s="1"/>
  <c r="F3" i="27"/>
  <c r="K938" i="27"/>
  <c r="M938" i="27"/>
  <c r="E937" i="27"/>
  <c r="G937" i="27"/>
  <c r="K936" i="27"/>
  <c r="M936" i="27"/>
  <c r="E935" i="27"/>
  <c r="G935" i="27"/>
  <c r="K934" i="27"/>
  <c r="M934" i="27"/>
  <c r="E933" i="27"/>
  <c r="G933" i="27"/>
  <c r="K932" i="27"/>
  <c r="M932" i="27"/>
  <c r="E931" i="27"/>
  <c r="G931" i="27"/>
  <c r="K930" i="27"/>
  <c r="M930" i="27"/>
  <c r="E929" i="27"/>
  <c r="G929" i="27"/>
  <c r="K928" i="27"/>
  <c r="O928" i="27" s="1"/>
  <c r="M928" i="27"/>
  <c r="E927" i="27"/>
  <c r="G927" i="27"/>
  <c r="K926" i="27"/>
  <c r="M926" i="27"/>
  <c r="E925" i="27"/>
  <c r="G925" i="27"/>
  <c r="K924" i="27"/>
  <c r="M924" i="27"/>
  <c r="E923" i="27"/>
  <c r="G923" i="27"/>
  <c r="K922" i="27"/>
  <c r="M922" i="27"/>
  <c r="E921" i="27"/>
  <c r="G921" i="27"/>
  <c r="K920" i="27"/>
  <c r="M920" i="27"/>
  <c r="E919" i="27"/>
  <c r="G919" i="27"/>
  <c r="K918" i="27"/>
  <c r="M918" i="27"/>
  <c r="E917" i="27"/>
  <c r="G917" i="27"/>
  <c r="K916" i="27"/>
  <c r="O916" i="27" s="1"/>
  <c r="S916" i="27" s="1"/>
  <c r="M916" i="27"/>
  <c r="E915" i="27"/>
  <c r="G915" i="27"/>
  <c r="K914" i="27"/>
  <c r="M914" i="27"/>
  <c r="E913" i="27"/>
  <c r="G913" i="27"/>
  <c r="K912" i="27"/>
  <c r="O912" i="27" s="1"/>
  <c r="S912" i="27" s="1"/>
  <c r="M912" i="27"/>
  <c r="E911" i="27"/>
  <c r="G911" i="27"/>
  <c r="K910" i="27"/>
  <c r="M910" i="27"/>
  <c r="E909" i="27"/>
  <c r="G909" i="27"/>
  <c r="K908" i="27"/>
  <c r="M908" i="27"/>
  <c r="E907" i="27"/>
  <c r="G907" i="27"/>
  <c r="K906" i="27"/>
  <c r="O906" i="27" s="1"/>
  <c r="S906" i="27" s="1"/>
  <c r="M906" i="27"/>
  <c r="E938" i="27"/>
  <c r="G938" i="27"/>
  <c r="K937" i="27"/>
  <c r="M937" i="27"/>
  <c r="E936" i="27"/>
  <c r="G936" i="27"/>
  <c r="K935" i="27"/>
  <c r="M935" i="27"/>
  <c r="E934" i="27"/>
  <c r="G934" i="27"/>
  <c r="K933" i="27"/>
  <c r="M933" i="27"/>
  <c r="E932" i="27"/>
  <c r="G932" i="27"/>
  <c r="K931" i="27"/>
  <c r="M931" i="27"/>
  <c r="E930" i="27"/>
  <c r="G930" i="27"/>
  <c r="K929" i="27"/>
  <c r="M929" i="27"/>
  <c r="E928" i="27"/>
  <c r="G928" i="27"/>
  <c r="K927" i="27"/>
  <c r="M927" i="27"/>
  <c r="E926" i="27"/>
  <c r="G926" i="27"/>
  <c r="K925" i="27"/>
  <c r="M925" i="27"/>
  <c r="E924" i="27"/>
  <c r="G924" i="27"/>
  <c r="K923" i="27"/>
  <c r="M923" i="27"/>
  <c r="E922" i="27"/>
  <c r="G922" i="27"/>
  <c r="K921" i="27"/>
  <c r="M921" i="27"/>
  <c r="E920" i="27"/>
  <c r="G920" i="27"/>
  <c r="K919" i="27"/>
  <c r="O919" i="27" s="1"/>
  <c r="M919" i="27"/>
  <c r="E918" i="27"/>
  <c r="G918" i="27"/>
  <c r="K917" i="27"/>
  <c r="O917" i="27" s="1"/>
  <c r="M917" i="27"/>
  <c r="E916" i="27"/>
  <c r="G916" i="27"/>
  <c r="K915" i="27"/>
  <c r="M915" i="27"/>
  <c r="E914" i="27"/>
  <c r="G914" i="27"/>
  <c r="K913" i="27"/>
  <c r="O913" i="27" s="1"/>
  <c r="M913" i="27"/>
  <c r="E912" i="27"/>
  <c r="G912" i="27"/>
  <c r="K911" i="27"/>
  <c r="M911" i="27"/>
  <c r="E910" i="27"/>
  <c r="G910" i="27"/>
  <c r="K909" i="27"/>
  <c r="M909" i="27"/>
  <c r="E908" i="27"/>
  <c r="G908" i="27"/>
  <c r="K907" i="27"/>
  <c r="M907" i="27"/>
  <c r="E906" i="27"/>
  <c r="G906" i="27"/>
  <c r="K905" i="27"/>
  <c r="O905" i="27" s="1"/>
  <c r="M905" i="27"/>
  <c r="L938" i="27"/>
  <c r="F937" i="27"/>
  <c r="L936" i="27"/>
  <c r="F935" i="27"/>
  <c r="L934" i="27"/>
  <c r="F933" i="27"/>
  <c r="L932" i="27"/>
  <c r="F931" i="27"/>
  <c r="L930" i="27"/>
  <c r="F929" i="27"/>
  <c r="S928" i="27"/>
  <c r="L928" i="27"/>
  <c r="F927" i="27"/>
  <c r="L926" i="27"/>
  <c r="F925" i="27"/>
  <c r="L924" i="27"/>
  <c r="F923" i="27"/>
  <c r="L922" i="27"/>
  <c r="F921" i="27"/>
  <c r="L920" i="27"/>
  <c r="F919" i="27"/>
  <c r="L918" i="27"/>
  <c r="F917" i="27"/>
  <c r="L916" i="27"/>
  <c r="F915" i="27"/>
  <c r="L914" i="27"/>
  <c r="F913" i="27"/>
  <c r="L912" i="27"/>
  <c r="F911" i="27"/>
  <c r="L910" i="27"/>
  <c r="F909" i="27"/>
  <c r="L908" i="27"/>
  <c r="F907" i="27"/>
  <c r="L906" i="27"/>
  <c r="E40" i="27"/>
  <c r="G40" i="27"/>
  <c r="K39" i="27"/>
  <c r="O39" i="27" s="1"/>
  <c r="S39" i="27" s="1"/>
  <c r="M39" i="27"/>
  <c r="E38" i="27"/>
  <c r="G38" i="27"/>
  <c r="K37" i="27"/>
  <c r="O37" i="27" s="1"/>
  <c r="S37" i="27" s="1"/>
  <c r="M37" i="27"/>
  <c r="E36" i="27"/>
  <c r="G36" i="27"/>
  <c r="K35" i="27"/>
  <c r="O35" i="27" s="1"/>
  <c r="S35" i="27" s="1"/>
  <c r="M35" i="27"/>
  <c r="E34" i="27"/>
  <c r="G34" i="27"/>
  <c r="K33" i="27"/>
  <c r="O33" i="27" s="1"/>
  <c r="S33" i="27" s="1"/>
  <c r="M33" i="27"/>
  <c r="E32" i="27"/>
  <c r="G32" i="27"/>
  <c r="K31" i="27"/>
  <c r="M31" i="27"/>
  <c r="E30" i="27"/>
  <c r="G30" i="27"/>
  <c r="K29" i="27"/>
  <c r="M29" i="27"/>
  <c r="E28" i="27"/>
  <c r="G28" i="27"/>
  <c r="K27" i="27"/>
  <c r="M27" i="27"/>
  <c r="E26" i="27"/>
  <c r="G26" i="27"/>
  <c r="K25" i="27"/>
  <c r="M25" i="27"/>
  <c r="E24" i="27"/>
  <c r="G24" i="27"/>
  <c r="K23" i="27"/>
  <c r="O23" i="27" s="1"/>
  <c r="S23" i="27" s="1"/>
  <c r="M23" i="27"/>
  <c r="E22" i="27"/>
  <c r="G22" i="27"/>
  <c r="G905" i="27"/>
  <c r="E39" i="27"/>
  <c r="I39" i="27" s="1"/>
  <c r="G39" i="27"/>
  <c r="K38" i="27"/>
  <c r="O38" i="27" s="1"/>
  <c r="M38" i="27"/>
  <c r="E37" i="27"/>
  <c r="I37" i="27" s="1"/>
  <c r="G37" i="27"/>
  <c r="K36" i="27"/>
  <c r="O36" i="27" s="1"/>
  <c r="M36" i="27"/>
  <c r="E35" i="27"/>
  <c r="I35" i="27" s="1"/>
  <c r="G35" i="27"/>
  <c r="K34" i="27"/>
  <c r="O34" i="27" s="1"/>
  <c r="M34" i="27"/>
  <c r="E33" i="27"/>
  <c r="I33" i="27" s="1"/>
  <c r="G33" i="27"/>
  <c r="K32" i="27"/>
  <c r="O32" i="27" s="1"/>
  <c r="S32" i="27" s="1"/>
  <c r="M32" i="27"/>
  <c r="E31" i="27"/>
  <c r="G31" i="27"/>
  <c r="K30" i="27"/>
  <c r="O30" i="27" s="1"/>
  <c r="M30" i="27"/>
  <c r="E29" i="27"/>
  <c r="G29" i="27"/>
  <c r="K28" i="27"/>
  <c r="O28" i="27" s="1"/>
  <c r="M28" i="27"/>
  <c r="E27" i="27"/>
  <c r="G27" i="27"/>
  <c r="K26" i="27"/>
  <c r="O26" i="27" s="1"/>
  <c r="M26" i="27"/>
  <c r="E25" i="27"/>
  <c r="G25" i="27"/>
  <c r="K24" i="27"/>
  <c r="M24" i="27"/>
  <c r="E23" i="27"/>
  <c r="G23" i="27"/>
  <c r="K22" i="27"/>
  <c r="O22" i="27" s="1"/>
  <c r="M22" i="27"/>
  <c r="F40" i="27"/>
  <c r="L39" i="27"/>
  <c r="F38" i="27"/>
  <c r="L37" i="27"/>
  <c r="F36" i="27"/>
  <c r="L35" i="27"/>
  <c r="F34" i="27"/>
  <c r="L33" i="27"/>
  <c r="F32" i="27"/>
  <c r="L31" i="27"/>
  <c r="F30" i="27"/>
  <c r="L29" i="27"/>
  <c r="F28" i="27"/>
  <c r="L27" i="27"/>
  <c r="F26" i="27"/>
  <c r="L25" i="27"/>
  <c r="F24" i="27"/>
  <c r="L23" i="27"/>
  <c r="F22" i="27"/>
  <c r="M21" i="27"/>
  <c r="G21" i="27"/>
  <c r="M20" i="27"/>
  <c r="G20" i="27"/>
  <c r="M19" i="27"/>
  <c r="G19" i="27"/>
  <c r="M18" i="27"/>
  <c r="G18" i="27"/>
  <c r="M17" i="27"/>
  <c r="G17" i="27"/>
  <c r="M16" i="27"/>
  <c r="G16" i="27"/>
  <c r="M15" i="27"/>
  <c r="G15" i="27"/>
  <c r="M14" i="27"/>
  <c r="G14" i="27"/>
  <c r="M13" i="27"/>
  <c r="G13" i="27"/>
  <c r="M12" i="27"/>
  <c r="G12" i="27"/>
  <c r="M11" i="27"/>
  <c r="G11" i="27"/>
  <c r="M10" i="27"/>
  <c r="G10" i="27"/>
  <c r="M9" i="27"/>
  <c r="G9" i="27"/>
  <c r="M8" i="27"/>
  <c r="G8" i="27"/>
  <c r="M7" i="27"/>
  <c r="G7" i="27"/>
  <c r="M6" i="27"/>
  <c r="G6" i="27"/>
  <c r="M5" i="27"/>
  <c r="G5" i="27"/>
  <c r="E5" i="27"/>
  <c r="M3" i="27"/>
  <c r="G3" i="27"/>
  <c r="S1129" i="27" l="1"/>
  <c r="S1133" i="27"/>
  <c r="S1137" i="27"/>
  <c r="S1141" i="27"/>
  <c r="S1145" i="27"/>
  <c r="S1149" i="27"/>
  <c r="S1153" i="27"/>
  <c r="S1157" i="27"/>
  <c r="I321" i="27"/>
  <c r="I335" i="27"/>
  <c r="I367" i="27"/>
  <c r="S1765" i="27"/>
  <c r="I1331" i="27"/>
  <c r="O322" i="27"/>
  <c r="S2360" i="27"/>
  <c r="I1408" i="27"/>
  <c r="I830" i="27"/>
  <c r="S1961" i="27"/>
  <c r="S158" i="27"/>
  <c r="I264" i="27"/>
  <c r="S2412" i="27"/>
  <c r="O476" i="27"/>
  <c r="S476" i="27" s="1"/>
  <c r="O488" i="27"/>
  <c r="S488" i="27" s="1"/>
  <c r="O500" i="27"/>
  <c r="O508" i="27"/>
  <c r="O532" i="27"/>
  <c r="S836" i="27"/>
  <c r="S1296" i="27"/>
  <c r="S1360" i="27"/>
  <c r="I1040" i="27"/>
  <c r="I1088" i="27"/>
  <c r="I1120" i="27"/>
  <c r="S1912" i="27"/>
  <c r="S2326" i="27"/>
  <c r="S2137" i="27"/>
  <c r="S2486" i="27"/>
  <c r="S2648" i="27"/>
  <c r="S1732" i="27"/>
  <c r="S1750" i="27"/>
  <c r="S991" i="27"/>
  <c r="S1167" i="27"/>
  <c r="S2352" i="27"/>
  <c r="S1963" i="27"/>
  <c r="S504" i="27"/>
  <c r="I2419" i="27"/>
  <c r="S2563" i="27"/>
  <c r="S66" i="27"/>
  <c r="O981" i="27"/>
  <c r="S981" i="27" s="1"/>
  <c r="I61" i="27"/>
  <c r="O1033" i="27"/>
  <c r="S1033" i="27" s="1"/>
  <c r="O1049" i="27"/>
  <c r="S1049" i="27" s="1"/>
  <c r="O1113" i="27"/>
  <c r="S1113" i="27" s="1"/>
  <c r="S1850" i="27"/>
  <c r="S2146" i="27"/>
  <c r="S53" i="27"/>
  <c r="S1240" i="27"/>
  <c r="S1250" i="27"/>
  <c r="I311" i="27"/>
  <c r="I329" i="27"/>
  <c r="I361" i="27"/>
  <c r="I375" i="27"/>
  <c r="I407" i="27"/>
  <c r="M12" i="43"/>
  <c r="M27" i="43" s="1"/>
  <c r="M40" i="43" s="1"/>
  <c r="I27" i="43"/>
  <c r="I40" i="43" s="1"/>
  <c r="S1534" i="27"/>
  <c r="L36" i="28"/>
  <c r="K40" i="28"/>
  <c r="S1255" i="27"/>
  <c r="S1263" i="27"/>
  <c r="S1267" i="27"/>
  <c r="O1271" i="27"/>
  <c r="S1271" i="27" s="1"/>
  <c r="O1281" i="27"/>
  <c r="S1281" i="27" s="1"/>
  <c r="S2315" i="27"/>
  <c r="S60" i="27"/>
  <c r="I1048" i="27"/>
  <c r="I1052" i="27"/>
  <c r="I1068" i="27"/>
  <c r="I1112" i="27"/>
  <c r="I1116" i="27"/>
  <c r="S2094" i="27"/>
  <c r="S2115" i="27"/>
  <c r="S2244" i="27"/>
  <c r="I2309" i="27"/>
  <c r="I2323" i="27"/>
  <c r="I2488" i="27"/>
  <c r="I2532" i="27"/>
  <c r="S2607" i="27"/>
  <c r="S2610" i="27"/>
  <c r="S1905" i="27"/>
  <c r="O306" i="27"/>
  <c r="S306" i="27" s="1"/>
  <c r="O326" i="27"/>
  <c r="S326" i="27" s="1"/>
  <c r="S346" i="27"/>
  <c r="S354" i="27"/>
  <c r="O358" i="27"/>
  <c r="S358" i="27" s="1"/>
  <c r="O362" i="27"/>
  <c r="S362" i="27" s="1"/>
  <c r="O384" i="27"/>
  <c r="S384" i="27" s="1"/>
  <c r="O390" i="27"/>
  <c r="O392" i="27"/>
  <c r="S392" i="27" s="1"/>
  <c r="O410" i="27"/>
  <c r="S410" i="27" s="1"/>
  <c r="O416" i="27"/>
  <c r="O422" i="27"/>
  <c r="O424" i="27"/>
  <c r="S434" i="27"/>
  <c r="O448" i="27"/>
  <c r="S448" i="27" s="1"/>
  <c r="O456" i="27"/>
  <c r="S458" i="27"/>
  <c r="O1792" i="27"/>
  <c r="S1792" i="27" s="1"/>
  <c r="O2537" i="27"/>
  <c r="S2537" i="27" s="1"/>
  <c r="I2649" i="27"/>
  <c r="O1808" i="27"/>
  <c r="S1808" i="27" s="1"/>
  <c r="S2459" i="27"/>
  <c r="S783" i="27"/>
  <c r="S1320" i="27"/>
  <c r="O1356" i="27"/>
  <c r="S1356" i="27" s="1"/>
  <c r="S1384" i="27"/>
  <c r="O1404" i="27"/>
  <c r="I1641" i="27"/>
  <c r="O1466" i="27"/>
  <c r="S1466" i="27" s="1"/>
  <c r="S1755" i="27"/>
  <c r="S1635" i="27"/>
  <c r="S1458" i="27"/>
  <c r="S2458" i="27"/>
  <c r="O973" i="27"/>
  <c r="S973" i="27" s="1"/>
  <c r="S975" i="27"/>
  <c r="O979" i="27"/>
  <c r="S979" i="27" s="1"/>
  <c r="S989" i="27"/>
  <c r="O993" i="27"/>
  <c r="S993" i="27" s="1"/>
  <c r="O995" i="27"/>
  <c r="S995" i="27" s="1"/>
  <c r="O997" i="27"/>
  <c r="O1005" i="27"/>
  <c r="S1005" i="27" s="1"/>
  <c r="O1009" i="27"/>
  <c r="S1009" i="27" s="1"/>
  <c r="O1011" i="27"/>
  <c r="S1011" i="27" s="1"/>
  <c r="S1015" i="27"/>
  <c r="O1025" i="27"/>
  <c r="S1175" i="27"/>
  <c r="S1183" i="27"/>
  <c r="S1191" i="27"/>
  <c r="S1199" i="27"/>
  <c r="S1207" i="27"/>
  <c r="S1215" i="27"/>
  <c r="S1223" i="27"/>
  <c r="S1231" i="27"/>
  <c r="S1239" i="27"/>
  <c r="S2526" i="27"/>
  <c r="S46" i="27"/>
  <c r="I475" i="27"/>
  <c r="I507" i="27"/>
  <c r="I523" i="27"/>
  <c r="S2552" i="27"/>
  <c r="I616" i="27"/>
  <c r="S1305" i="27"/>
  <c r="S1337" i="27"/>
  <c r="O1341" i="27"/>
  <c r="S1369" i="27"/>
  <c r="S1401" i="27"/>
  <c r="S871" i="27"/>
  <c r="I828" i="27"/>
  <c r="S1744" i="27"/>
  <c r="O858" i="27"/>
  <c r="S858" i="27" s="1"/>
  <c r="S1573" i="27"/>
  <c r="S26" i="27"/>
  <c r="S34" i="27"/>
  <c r="I46" i="27"/>
  <c r="I54" i="27"/>
  <c r="S951" i="27"/>
  <c r="O953" i="27"/>
  <c r="O963" i="27"/>
  <c r="S963" i="27" s="1"/>
  <c r="S1034" i="27"/>
  <c r="O1044" i="27"/>
  <c r="S1050" i="27"/>
  <c r="S1054" i="27"/>
  <c r="O1060" i="27"/>
  <c r="S1060" i="27" s="1"/>
  <c r="S1062" i="27"/>
  <c r="S1066" i="27"/>
  <c r="S1078" i="27"/>
  <c r="S1082" i="27"/>
  <c r="S1098" i="27"/>
  <c r="O1108" i="27"/>
  <c r="S1108" i="27" s="1"/>
  <c r="S1110" i="27"/>
  <c r="S1114" i="27"/>
  <c r="S1118" i="27"/>
  <c r="S1126" i="27"/>
  <c r="S1128" i="27"/>
  <c r="S1130" i="27"/>
  <c r="S1132" i="27"/>
  <c r="S1134" i="27"/>
  <c r="S1136" i="27"/>
  <c r="S1138" i="27"/>
  <c r="S1140" i="27"/>
  <c r="S1142" i="27"/>
  <c r="S1144" i="27"/>
  <c r="S1146" i="27"/>
  <c r="S1148" i="27"/>
  <c r="S1150" i="27"/>
  <c r="S1152" i="27"/>
  <c r="S1154" i="27"/>
  <c r="S1156" i="27"/>
  <c r="S1158" i="27"/>
  <c r="S1908" i="27"/>
  <c r="S1934" i="27"/>
  <c r="O2008" i="27"/>
  <c r="S2018" i="27"/>
  <c r="O2020" i="27"/>
  <c r="S2020" i="27" s="1"/>
  <c r="O2080" i="27"/>
  <c r="S2080" i="27" s="1"/>
  <c r="S2082" i="27"/>
  <c r="S2111" i="27"/>
  <c r="S2207" i="27"/>
  <c r="S2140" i="27"/>
  <c r="S2277" i="27"/>
  <c r="S2568" i="27"/>
  <c r="S2428" i="27"/>
  <c r="S2303" i="27"/>
  <c r="S2344" i="27"/>
  <c r="S88" i="27"/>
  <c r="I71" i="27"/>
  <c r="I1968" i="27"/>
  <c r="O2631" i="27"/>
  <c r="I618" i="27"/>
  <c r="I1674" i="27"/>
  <c r="I2368" i="27"/>
  <c r="S1735" i="27"/>
  <c r="S1746" i="27"/>
  <c r="S1641" i="27"/>
  <c r="S1713" i="27"/>
  <c r="S1693" i="27"/>
  <c r="S59" i="27"/>
  <c r="S63" i="27"/>
  <c r="S67" i="27"/>
  <c r="S68" i="27"/>
  <c r="I1031" i="27"/>
  <c r="I1045" i="27"/>
  <c r="I1057" i="27"/>
  <c r="I1061" i="27"/>
  <c r="I1065" i="27"/>
  <c r="I1069" i="27"/>
  <c r="I1081" i="27"/>
  <c r="I1089" i="27"/>
  <c r="I1095" i="27"/>
  <c r="I1097" i="27"/>
  <c r="S1844" i="27"/>
  <c r="S1848" i="27"/>
  <c r="O1852" i="27"/>
  <c r="S1856" i="27"/>
  <c r="S1860" i="27"/>
  <c r="I1876" i="27"/>
  <c r="S1892" i="27"/>
  <c r="O1948" i="27"/>
  <c r="S1948" i="27" s="1"/>
  <c r="S1950" i="27"/>
  <c r="O1956" i="27"/>
  <c r="S1972" i="27"/>
  <c r="I1993" i="27"/>
  <c r="I2007" i="27"/>
  <c r="S2025" i="27"/>
  <c r="I2037" i="27"/>
  <c r="S2053" i="27"/>
  <c r="S2065" i="27"/>
  <c r="O2067" i="27"/>
  <c r="O2076" i="27"/>
  <c r="O2100" i="27"/>
  <c r="S2100" i="27" s="1"/>
  <c r="I2118" i="27"/>
  <c r="I2133" i="27"/>
  <c r="O2144" i="27"/>
  <c r="S2144" i="27" s="1"/>
  <c r="I2151" i="27"/>
  <c r="S2175" i="27"/>
  <c r="S2177" i="27"/>
  <c r="S2190" i="27"/>
  <c r="S2196" i="27"/>
  <c r="I2265" i="27"/>
  <c r="I2372" i="27"/>
  <c r="I2374" i="27"/>
  <c r="S2366" i="27"/>
  <c r="S2332" i="27"/>
  <c r="I2446" i="27"/>
  <c r="S2615" i="27"/>
  <c r="I479" i="27"/>
  <c r="S1285" i="27"/>
  <c r="S869" i="27"/>
  <c r="S1286" i="27"/>
  <c r="S1350" i="27"/>
  <c r="S1382" i="27"/>
  <c r="S2383" i="27"/>
  <c r="C12" i="32"/>
  <c r="G12" i="32" s="1"/>
  <c r="J12" i="32" s="1"/>
  <c r="J28" i="32" s="1"/>
  <c r="C12" i="41"/>
  <c r="G12" i="41" s="1"/>
  <c r="J12" i="41" s="1"/>
  <c r="C12" i="37"/>
  <c r="G12" i="37" s="1"/>
  <c r="J12" i="37" s="1"/>
  <c r="C12" i="42"/>
  <c r="G12" i="42" s="1"/>
  <c r="J12" i="42" s="1"/>
  <c r="C12" i="40"/>
  <c r="G12" i="40" s="1"/>
  <c r="J12" i="40" s="1"/>
  <c r="C12" i="39"/>
  <c r="G12" i="39" s="1"/>
  <c r="J12" i="39" s="1"/>
  <c r="C12" i="38"/>
  <c r="G12" i="38" s="1"/>
  <c r="J12" i="38" s="1"/>
  <c r="N12" i="38" s="1"/>
  <c r="O2474" i="27"/>
  <c r="I1105" i="27"/>
  <c r="I1111" i="27"/>
  <c r="I1117" i="27"/>
  <c r="I1119" i="27"/>
  <c r="I1125" i="27"/>
  <c r="I1127" i="27"/>
  <c r="I1129" i="27"/>
  <c r="I1137" i="27"/>
  <c r="I1141" i="27"/>
  <c r="I1143" i="27"/>
  <c r="I1145" i="27"/>
  <c r="I1149" i="27"/>
  <c r="I1153" i="27"/>
  <c r="I1157" i="27"/>
  <c r="I1159" i="27"/>
  <c r="I2530" i="27"/>
  <c r="I2565" i="27"/>
  <c r="I1870" i="27"/>
  <c r="O1872" i="27"/>
  <c r="S1872" i="27" s="1"/>
  <c r="I1888" i="27"/>
  <c r="I1917" i="27"/>
  <c r="S1984" i="27"/>
  <c r="I2099" i="27"/>
  <c r="S2110" i="27"/>
  <c r="I2154" i="27"/>
  <c r="S2328" i="27"/>
  <c r="S2330" i="27"/>
  <c r="S2334" i="27"/>
  <c r="S2393" i="27"/>
  <c r="S18" i="27"/>
  <c r="S2293" i="27"/>
  <c r="S2582" i="27"/>
  <c r="I83" i="27"/>
  <c r="S104" i="27"/>
  <c r="S120" i="27"/>
  <c r="S136" i="27"/>
  <c r="S173" i="27"/>
  <c r="S181" i="27"/>
  <c r="S187" i="27"/>
  <c r="S189" i="27"/>
  <c r="S197" i="27"/>
  <c r="S205" i="27"/>
  <c r="S211" i="27"/>
  <c r="S219" i="27"/>
  <c r="S221" i="27"/>
  <c r="O237" i="27"/>
  <c r="S237" i="27" s="1"/>
  <c r="S277" i="27"/>
  <c r="S293" i="27"/>
  <c r="I299" i="27"/>
  <c r="I301" i="27"/>
  <c r="I317" i="27"/>
  <c r="I363" i="27"/>
  <c r="I379" i="27"/>
  <c r="I393" i="27"/>
  <c r="I421" i="27"/>
  <c r="I425" i="27"/>
  <c r="I427" i="27"/>
  <c r="I437" i="27"/>
  <c r="S438" i="27"/>
  <c r="S470" i="27"/>
  <c r="I2547" i="27"/>
  <c r="S2587" i="27"/>
  <c r="S2416" i="27"/>
  <c r="S2510" i="27"/>
  <c r="S2542" i="27"/>
  <c r="I2486" i="27"/>
  <c r="I2549" i="27"/>
  <c r="S2595" i="27"/>
  <c r="S2613" i="27"/>
  <c r="O564" i="27"/>
  <c r="S564" i="27" s="1"/>
  <c r="O573" i="27"/>
  <c r="S573" i="27" s="1"/>
  <c r="O575" i="27"/>
  <c r="S575" i="27" s="1"/>
  <c r="I644" i="27"/>
  <c r="I684" i="27"/>
  <c r="I698" i="27"/>
  <c r="I704" i="27"/>
  <c r="S800" i="27"/>
  <c r="S895" i="27"/>
  <c r="L36" i="32"/>
  <c r="L40" i="32" s="1"/>
  <c r="O1512" i="27"/>
  <c r="S1512" i="27" s="1"/>
  <c r="S1831" i="27"/>
  <c r="O2385" i="27"/>
  <c r="S2385" i="27" s="1"/>
  <c r="O560" i="27"/>
  <c r="S560" i="27" s="1"/>
  <c r="O568" i="27"/>
  <c r="O576" i="27"/>
  <c r="S576" i="27" s="1"/>
  <c r="O578" i="27"/>
  <c r="S578" i="27" s="1"/>
  <c r="O580" i="27"/>
  <c r="S580" i="27" s="1"/>
  <c r="O582" i="27"/>
  <c r="S582" i="27" s="1"/>
  <c r="O584" i="27"/>
  <c r="S584" i="27" s="1"/>
  <c r="O586" i="27"/>
  <c r="S586" i="27" s="1"/>
  <c r="O588" i="27"/>
  <c r="S588" i="27" s="1"/>
  <c r="O590" i="27"/>
  <c r="S590" i="27" s="1"/>
  <c r="O592" i="27"/>
  <c r="S592" i="27" s="1"/>
  <c r="O594" i="27"/>
  <c r="S594" i="27" s="1"/>
  <c r="O600" i="27"/>
  <c r="S600" i="27" s="1"/>
  <c r="O602" i="27"/>
  <c r="S602" i="27" s="1"/>
  <c r="O604" i="27"/>
  <c r="S604" i="27" s="1"/>
  <c r="O608" i="27"/>
  <c r="S608" i="27" s="1"/>
  <c r="O612" i="27"/>
  <c r="S612" i="27" s="1"/>
  <c r="O616" i="27"/>
  <c r="S616" i="27" s="1"/>
  <c r="S618" i="27"/>
  <c r="O624" i="27"/>
  <c r="S624" i="27" s="1"/>
  <c r="O626" i="27"/>
  <c r="S626" i="27" s="1"/>
  <c r="O628" i="27"/>
  <c r="S808" i="27"/>
  <c r="S792" i="27"/>
  <c r="O1456" i="27"/>
  <c r="S1456" i="27" s="1"/>
  <c r="I838" i="27"/>
  <c r="I846" i="27"/>
  <c r="I854" i="27"/>
  <c r="S1441" i="27"/>
  <c r="M9" i="34"/>
  <c r="I2222" i="27"/>
  <c r="S2447" i="27"/>
  <c r="S64" i="27"/>
  <c r="I728" i="27"/>
  <c r="S36" i="27"/>
  <c r="S1842" i="27"/>
  <c r="S1858" i="27"/>
  <c r="I2447" i="27"/>
  <c r="O2136" i="27"/>
  <c r="S2136" i="27" s="1"/>
  <c r="S1300" i="27"/>
  <c r="O1001" i="27"/>
  <c r="S1001" i="27" s="1"/>
  <c r="S1013" i="27"/>
  <c r="O1017" i="27"/>
  <c r="S1017" i="27" s="1"/>
  <c r="O1019" i="27"/>
  <c r="S1019" i="27" s="1"/>
  <c r="O1021" i="27"/>
  <c r="S1021" i="27" s="1"/>
  <c r="O1031" i="27"/>
  <c r="O1039" i="27"/>
  <c r="S1039" i="27" s="1"/>
  <c r="O1047" i="27"/>
  <c r="S1047" i="27" s="1"/>
  <c r="O1055" i="27"/>
  <c r="S1055" i="27" s="1"/>
  <c r="O1063" i="27"/>
  <c r="S1069" i="27"/>
  <c r="O1071" i="27"/>
  <c r="S1071" i="27" s="1"/>
  <c r="O1077" i="27"/>
  <c r="S1077" i="27" s="1"/>
  <c r="O1079" i="27"/>
  <c r="O1087" i="27"/>
  <c r="O1093" i="27"/>
  <c r="S1093" i="27" s="1"/>
  <c r="O1109" i="27"/>
  <c r="S1109" i="27" s="1"/>
  <c r="I2128" i="27"/>
  <c r="S2194" i="27"/>
  <c r="I2307" i="27"/>
  <c r="S1179" i="27"/>
  <c r="S1187" i="27"/>
  <c r="S1195" i="27"/>
  <c r="S1203" i="27"/>
  <c r="S1211" i="27"/>
  <c r="S1219" i="27"/>
  <c r="S1227" i="27"/>
  <c r="S1235" i="27"/>
  <c r="S2391" i="27"/>
  <c r="I41" i="27"/>
  <c r="S50" i="27"/>
  <c r="S1242" i="27"/>
  <c r="I1264" i="27"/>
  <c r="S2418" i="27"/>
  <c r="I2501" i="27"/>
  <c r="I2572" i="27"/>
  <c r="S183" i="27"/>
  <c r="S213" i="27"/>
  <c r="S229" i="27"/>
  <c r="O245" i="27"/>
  <c r="S245" i="27" s="1"/>
  <c r="S251" i="27"/>
  <c r="S259" i="27"/>
  <c r="S275" i="27"/>
  <c r="S299" i="27"/>
  <c r="S323" i="27"/>
  <c r="S355" i="27"/>
  <c r="S363" i="27"/>
  <c r="S379" i="27"/>
  <c r="S387" i="27"/>
  <c r="S451" i="27"/>
  <c r="S1791" i="27"/>
  <c r="O774" i="27"/>
  <c r="S774" i="27" s="1"/>
  <c r="S1323" i="27"/>
  <c r="I649" i="27"/>
  <c r="I697" i="27"/>
  <c r="I705" i="27"/>
  <c r="I713" i="27"/>
  <c r="I737" i="27"/>
  <c r="I769" i="27"/>
  <c r="S1587" i="27"/>
  <c r="O1606" i="27"/>
  <c r="S1606" i="27" s="1"/>
  <c r="O1621" i="27"/>
  <c r="S1621" i="27" s="1"/>
  <c r="I274" i="27"/>
  <c r="S2357" i="27"/>
  <c r="I592" i="27"/>
  <c r="S1590" i="27"/>
  <c r="S1647" i="27"/>
  <c r="S1692" i="27"/>
  <c r="S1658" i="27"/>
  <c r="S1752" i="27"/>
  <c r="S2641" i="27"/>
  <c r="O1418" i="27"/>
  <c r="S1418" i="27" s="1"/>
  <c r="S1501" i="27"/>
  <c r="O302" i="27"/>
  <c r="S314" i="27"/>
  <c r="O334" i="27"/>
  <c r="S338" i="27"/>
  <c r="O366" i="27"/>
  <c r="S368" i="27"/>
  <c r="S376" i="27"/>
  <c r="S378" i="27"/>
  <c r="S386" i="27"/>
  <c r="S394" i="27"/>
  <c r="O398" i="27"/>
  <c r="S398" i="27" s="1"/>
  <c r="S400" i="27"/>
  <c r="S408" i="27"/>
  <c r="S426" i="27"/>
  <c r="O430" i="27"/>
  <c r="S430" i="27" s="1"/>
  <c r="S432" i="27"/>
  <c r="S440" i="27"/>
  <c r="I597" i="27"/>
  <c r="I601" i="27"/>
  <c r="I613" i="27"/>
  <c r="I620" i="27"/>
  <c r="I624" i="27"/>
  <c r="S811" i="27"/>
  <c r="S703" i="27"/>
  <c r="S2574" i="27"/>
  <c r="S598" i="27"/>
  <c r="S606" i="27"/>
  <c r="S610" i="27"/>
  <c r="S614" i="27"/>
  <c r="S620" i="27"/>
  <c r="S622" i="27"/>
  <c r="O1509" i="27"/>
  <c r="S1509" i="27" s="1"/>
  <c r="O1535" i="27"/>
  <c r="S1535" i="27" s="1"/>
  <c r="I862" i="27"/>
  <c r="S1429" i="27"/>
  <c r="S1789" i="27"/>
  <c r="I822" i="27"/>
  <c r="K21" i="34"/>
  <c r="K20" i="34"/>
  <c r="S568" i="27"/>
  <c r="S1431" i="27"/>
  <c r="I9" i="27"/>
  <c r="I15" i="27"/>
  <c r="S967" i="27"/>
  <c r="S977" i="27"/>
  <c r="S983" i="27"/>
  <c r="S999" i="27"/>
  <c r="S1007" i="27"/>
  <c r="S1023" i="27"/>
  <c r="S1025" i="27"/>
  <c r="I1849" i="27"/>
  <c r="S1869" i="27"/>
  <c r="I1895" i="27"/>
  <c r="O1910" i="27"/>
  <c r="S1910" i="27" s="1"/>
  <c r="O1914" i="27"/>
  <c r="S1914" i="27" s="1"/>
  <c r="O1938" i="27"/>
  <c r="S1938" i="27" s="1"/>
  <c r="I1941" i="27"/>
  <c r="I1945" i="27"/>
  <c r="O1946" i="27"/>
  <c r="I1971" i="27"/>
  <c r="O1992" i="27"/>
  <c r="S1992" i="27" s="1"/>
  <c r="S2022" i="27"/>
  <c r="O2084" i="27"/>
  <c r="S2084" i="27" s="1"/>
  <c r="O2123" i="27"/>
  <c r="S2123" i="27" s="1"/>
  <c r="O2127" i="27"/>
  <c r="S2127" i="27" s="1"/>
  <c r="O2162" i="27"/>
  <c r="S2162" i="27" s="1"/>
  <c r="O2164" i="27"/>
  <c r="S2164" i="27" s="1"/>
  <c r="S2215" i="27"/>
  <c r="S2252" i="27"/>
  <c r="S2258" i="27"/>
  <c r="I2263" i="27"/>
  <c r="O2268" i="27"/>
  <c r="S2268" i="27" s="1"/>
  <c r="I2554" i="27"/>
  <c r="I1160" i="27"/>
  <c r="S1161" i="27"/>
  <c r="S1169" i="27"/>
  <c r="S2460" i="27"/>
  <c r="I2481" i="27"/>
  <c r="I2559" i="27"/>
  <c r="S2600" i="27"/>
  <c r="S2320" i="27"/>
  <c r="I2413" i="27"/>
  <c r="S2474" i="27"/>
  <c r="I2588" i="27"/>
  <c r="I2013" i="27"/>
  <c r="I91" i="27"/>
  <c r="S98" i="27"/>
  <c r="O100" i="27"/>
  <c r="S100" i="27" s="1"/>
  <c r="S114" i="27"/>
  <c r="O116" i="27"/>
  <c r="S116" i="27" s="1"/>
  <c r="I119" i="27"/>
  <c r="O124" i="27"/>
  <c r="S124" i="27" s="1"/>
  <c r="S130" i="27"/>
  <c r="O142" i="27"/>
  <c r="S142" i="27" s="1"/>
  <c r="O148" i="27"/>
  <c r="S148" i="27" s="1"/>
  <c r="S150" i="27"/>
  <c r="S152" i="27"/>
  <c r="O154" i="27"/>
  <c r="S154" i="27" s="1"/>
  <c r="O175" i="27"/>
  <c r="S175" i="27" s="1"/>
  <c r="S243" i="27"/>
  <c r="S247" i="27"/>
  <c r="O249" i="27"/>
  <c r="S249" i="27" s="1"/>
  <c r="S255" i="27"/>
  <c r="O265" i="27"/>
  <c r="S267" i="27"/>
  <c r="S269" i="27"/>
  <c r="O271" i="27"/>
  <c r="S271" i="27" s="1"/>
  <c r="O281" i="27"/>
  <c r="O283" i="27"/>
  <c r="S283" i="27" s="1"/>
  <c r="O297" i="27"/>
  <c r="S297" i="27" s="1"/>
  <c r="I1933" i="27"/>
  <c r="O2456" i="27"/>
  <c r="S2554" i="27"/>
  <c r="O2650" i="27"/>
  <c r="S2650" i="27" s="1"/>
  <c r="O474" i="27"/>
  <c r="S480" i="27"/>
  <c r="O482" i="27"/>
  <c r="S482" i="27" s="1"/>
  <c r="O498" i="27"/>
  <c r="S498" i="27" s="1"/>
  <c r="S512" i="27"/>
  <c r="O514" i="27"/>
  <c r="O522" i="27"/>
  <c r="O530" i="27"/>
  <c r="S530" i="27" s="1"/>
  <c r="I2337" i="27"/>
  <c r="O856" i="27"/>
  <c r="I834" i="27"/>
  <c r="I885" i="27"/>
  <c r="I1734" i="27"/>
  <c r="S1474" i="27"/>
  <c r="S1502" i="27"/>
  <c r="S1741" i="27"/>
  <c r="I652" i="27"/>
  <c r="S1653" i="27"/>
  <c r="S1666" i="27"/>
  <c r="O72" i="27"/>
  <c r="S72" i="27" s="1"/>
  <c r="I451" i="27"/>
  <c r="I453" i="27"/>
  <c r="O454" i="27"/>
  <c r="S454" i="27" s="1"/>
  <c r="I459" i="27"/>
  <c r="S464" i="27"/>
  <c r="S2242" i="27"/>
  <c r="S2304" i="27"/>
  <c r="O2409" i="27"/>
  <c r="S2409" i="27" s="1"/>
  <c r="O2411" i="27"/>
  <c r="S2411" i="27" s="1"/>
  <c r="O2644" i="27"/>
  <c r="I1784" i="27"/>
  <c r="S1796" i="27"/>
  <c r="S1819" i="27"/>
  <c r="S1965" i="27"/>
  <c r="O1763" i="27"/>
  <c r="S1763" i="27" s="1"/>
  <c r="O1787" i="27"/>
  <c r="S1787" i="27" s="1"/>
  <c r="I1795" i="27"/>
  <c r="S1969" i="27"/>
  <c r="S1806" i="27"/>
  <c r="S2645" i="27"/>
  <c r="I596" i="27"/>
  <c r="I605" i="27"/>
  <c r="I877" i="27"/>
  <c r="O885" i="27"/>
  <c r="S885" i="27" s="1"/>
  <c r="I901" i="27"/>
  <c r="S874" i="27"/>
  <c r="I1332" i="27"/>
  <c r="I1396" i="27"/>
  <c r="I1689" i="27"/>
  <c r="O1416" i="27"/>
  <c r="O1472" i="27"/>
  <c r="S1472" i="27" s="1"/>
  <c r="O1486" i="27"/>
  <c r="S1486" i="27" s="1"/>
  <c r="O1500" i="27"/>
  <c r="S1500" i="27" s="1"/>
  <c r="S1612" i="27"/>
  <c r="S1616" i="27"/>
  <c r="S1682" i="27"/>
  <c r="S1597" i="27"/>
  <c r="S1709" i="27"/>
  <c r="S1720" i="27"/>
  <c r="S1723" i="27"/>
  <c r="S1731" i="27"/>
  <c r="O1753" i="27"/>
  <c r="S1753" i="27" s="1"/>
  <c r="I641" i="27"/>
  <c r="S1680" i="27"/>
  <c r="S1696" i="27"/>
  <c r="S1659" i="27"/>
  <c r="I629" i="27"/>
  <c r="S1669" i="27"/>
  <c r="I842" i="27"/>
  <c r="O842" i="27"/>
  <c r="S842" i="27" s="1"/>
  <c r="S1684" i="27"/>
  <c r="S1548" i="27"/>
  <c r="S41" i="27"/>
  <c r="S628" i="27"/>
  <c r="I2575" i="27"/>
  <c r="S1602" i="27"/>
  <c r="S897" i="27"/>
  <c r="I590" i="27"/>
  <c r="I594" i="27"/>
  <c r="I595" i="27"/>
  <c r="I602" i="27"/>
  <c r="I611" i="27"/>
  <c r="I626" i="27"/>
  <c r="I627" i="27"/>
  <c r="O844" i="27"/>
  <c r="S844" i="27" s="1"/>
  <c r="S791" i="27"/>
  <c r="O819" i="27"/>
  <c r="S819" i="27" s="1"/>
  <c r="S872" i="27"/>
  <c r="O877" i="27"/>
  <c r="S877" i="27" s="1"/>
  <c r="O893" i="27"/>
  <c r="O901" i="27"/>
  <c r="S901" i="27" s="1"/>
  <c r="I1296" i="27"/>
  <c r="S1425" i="27"/>
  <c r="I1630" i="27"/>
  <c r="S2651" i="27"/>
  <c r="S2534" i="27"/>
  <c r="I1669" i="27"/>
  <c r="S2598" i="27"/>
  <c r="O556" i="27"/>
  <c r="S556" i="27" s="1"/>
  <c r="O596" i="27"/>
  <c r="S596" i="27" s="1"/>
  <c r="I653" i="27"/>
  <c r="I685" i="27"/>
  <c r="I741" i="27"/>
  <c r="I757" i="27"/>
  <c r="I806" i="27"/>
  <c r="O561" i="27"/>
  <c r="S561" i="27" s="1"/>
  <c r="O569" i="27"/>
  <c r="S569" i="27" s="1"/>
  <c r="O599" i="27"/>
  <c r="S599" i="27" s="1"/>
  <c r="O603" i="27"/>
  <c r="S603" i="27" s="1"/>
  <c r="O605" i="27"/>
  <c r="S605" i="27" s="1"/>
  <c r="O615" i="27"/>
  <c r="O617" i="27"/>
  <c r="S617" i="27" s="1"/>
  <c r="O1433" i="27"/>
  <c r="S1433" i="27" s="1"/>
  <c r="S1714" i="27"/>
  <c r="S1718" i="27"/>
  <c r="O1726" i="27"/>
  <c r="S1726" i="27" s="1"/>
  <c r="O903" i="27"/>
  <c r="S903" i="27" s="1"/>
  <c r="S1479" i="27"/>
  <c r="S1646" i="27"/>
  <c r="S1478" i="27"/>
  <c r="S1533" i="27"/>
  <c r="S1565" i="27"/>
  <c r="S1705" i="27"/>
  <c r="S1668" i="27"/>
  <c r="I7" i="27"/>
  <c r="I19" i="27"/>
  <c r="S19" i="27"/>
  <c r="I43" i="27"/>
  <c r="I47" i="27"/>
  <c r="I53" i="27"/>
  <c r="S61" i="27"/>
  <c r="S945" i="27"/>
  <c r="S1067" i="27"/>
  <c r="S1075" i="27"/>
  <c r="O1119" i="27"/>
  <c r="S1119" i="27" s="1"/>
  <c r="O1127" i="27"/>
  <c r="S1127" i="27" s="1"/>
  <c r="O1135" i="27"/>
  <c r="S1135" i="27" s="1"/>
  <c r="O1151" i="27"/>
  <c r="S1151" i="27" s="1"/>
  <c r="S1846" i="27"/>
  <c r="S1862" i="27"/>
  <c r="O1871" i="27"/>
  <c r="S1871" i="27" s="1"/>
  <c r="S1879" i="27"/>
  <c r="O1881" i="27"/>
  <c r="S1881" i="27" s="1"/>
  <c r="I1911" i="27"/>
  <c r="S1954" i="27"/>
  <c r="S1982" i="27"/>
  <c r="S2036" i="27"/>
  <c r="O2038" i="27"/>
  <c r="S2038" i="27" s="1"/>
  <c r="O2048" i="27"/>
  <c r="S2048" i="27" s="1"/>
  <c r="O2071" i="27"/>
  <c r="S2071" i="27" s="1"/>
  <c r="I2083" i="27"/>
  <c r="S2096" i="27"/>
  <c r="S2113" i="27"/>
  <c r="I2149" i="27"/>
  <c r="S2188" i="27"/>
  <c r="O2210" i="27"/>
  <c r="S2210" i="27" s="1"/>
  <c r="I2239" i="27"/>
  <c r="S2284" i="27"/>
  <c r="I2324" i="27"/>
  <c r="I2487" i="27"/>
  <c r="I2525" i="27"/>
  <c r="I2563" i="27"/>
  <c r="I2615" i="27"/>
  <c r="S2098" i="27"/>
  <c r="I2456" i="27"/>
  <c r="I2546" i="27"/>
  <c r="S2400" i="27"/>
  <c r="S2281" i="27"/>
  <c r="I21" i="27"/>
  <c r="O2634" i="27"/>
  <c r="S2634" i="27" s="1"/>
  <c r="I2250" i="27"/>
  <c r="S601" i="27"/>
  <c r="S613" i="27"/>
  <c r="S615" i="27"/>
  <c r="S619" i="27"/>
  <c r="S623" i="27"/>
  <c r="I712" i="27"/>
  <c r="S1364" i="27"/>
  <c r="S1697" i="27"/>
  <c r="S1332" i="27"/>
  <c r="S1598" i="27"/>
  <c r="S234" i="27"/>
  <c r="S85" i="27"/>
  <c r="S660" i="27"/>
  <c r="S708" i="27"/>
  <c r="S1302" i="27"/>
  <c r="S647" i="27"/>
  <c r="S727" i="27"/>
  <c r="S816" i="27"/>
  <c r="O554" i="27"/>
  <c r="S554" i="27" s="1"/>
  <c r="O571" i="27"/>
  <c r="S571" i="27" s="1"/>
  <c r="O563" i="27"/>
  <c r="I658" i="27"/>
  <c r="I674" i="27"/>
  <c r="I810" i="27"/>
  <c r="O1627" i="27"/>
  <c r="S1627" i="27" s="1"/>
  <c r="S1630" i="27"/>
  <c r="O1702" i="27"/>
  <c r="S1702" i="27" s="1"/>
  <c r="O1707" i="27"/>
  <c r="S1707" i="27" s="1"/>
  <c r="O1751" i="27"/>
  <c r="S1751" i="27" s="1"/>
  <c r="O1758" i="27"/>
  <c r="S1758" i="27" s="1"/>
  <c r="S887" i="27"/>
  <c r="O1430" i="27"/>
  <c r="S1430" i="27" s="1"/>
  <c r="I648" i="27"/>
  <c r="I672" i="27"/>
  <c r="I760" i="27"/>
  <c r="S1470" i="27"/>
  <c r="O1488" i="27"/>
  <c r="S1488" i="27" s="1"/>
  <c r="S1601" i="27"/>
  <c r="O40" i="32"/>
  <c r="L10" i="34"/>
  <c r="K10" i="34"/>
  <c r="L23" i="34"/>
  <c r="K23" i="34"/>
  <c r="L11" i="34"/>
  <c r="K11" i="34"/>
  <c r="L27" i="32"/>
  <c r="K40" i="32"/>
  <c r="L41" i="31"/>
  <c r="L21" i="36"/>
  <c r="K21" i="36"/>
  <c r="M41" i="31"/>
  <c r="I2423" i="27"/>
  <c r="S55" i="27"/>
  <c r="S2422" i="27"/>
  <c r="O2538" i="27"/>
  <c r="S2538" i="27" s="1"/>
  <c r="I1958" i="27"/>
  <c r="S1974" i="27"/>
  <c r="I325" i="27"/>
  <c r="I2365" i="27"/>
  <c r="S1827" i="27"/>
  <c r="S1835" i="27"/>
  <c r="S1840" i="27"/>
  <c r="S2180" i="27"/>
  <c r="S1568" i="27"/>
  <c r="I836" i="27"/>
  <c r="S12" i="27"/>
  <c r="I974" i="27"/>
  <c r="I1006" i="27"/>
  <c r="S1122" i="27"/>
  <c r="S1159" i="27"/>
  <c r="S1926" i="27"/>
  <c r="I2035" i="27"/>
  <c r="O2156" i="27"/>
  <c r="S2156" i="27" s="1"/>
  <c r="S2217" i="27"/>
  <c r="S2238" i="27"/>
  <c r="I2407" i="27"/>
  <c r="I2453" i="27"/>
  <c r="S2142" i="27"/>
  <c r="O2195" i="27"/>
  <c r="S2195" i="27" s="1"/>
  <c r="S2219" i="27"/>
  <c r="O2228" i="27"/>
  <c r="S2228" i="27" s="1"/>
  <c r="O2279" i="27"/>
  <c r="S2279" i="27" s="1"/>
  <c r="S2482" i="27"/>
  <c r="O2509" i="27"/>
  <c r="S2509" i="27" s="1"/>
  <c r="S2555" i="27"/>
  <c r="I2396" i="27"/>
  <c r="I2643" i="27"/>
  <c r="I113" i="27"/>
  <c r="I129" i="27"/>
  <c r="I145" i="27"/>
  <c r="S184" i="27"/>
  <c r="O2478" i="27"/>
  <c r="S2478" i="27" s="1"/>
  <c r="O955" i="27"/>
  <c r="S955" i="27" s="1"/>
  <c r="I990" i="27"/>
  <c r="I1022" i="27"/>
  <c r="S1058" i="27"/>
  <c r="S1086" i="27"/>
  <c r="S1090" i="27"/>
  <c r="S1095" i="27"/>
  <c r="S1111" i="27"/>
  <c r="S1143" i="27"/>
  <c r="S1852" i="27"/>
  <c r="I1878" i="27"/>
  <c r="O1930" i="27"/>
  <c r="S1930" i="27" s="1"/>
  <c r="S1988" i="27"/>
  <c r="S2042" i="27"/>
  <c r="S2044" i="27"/>
  <c r="I2058" i="27"/>
  <c r="S2067" i="27"/>
  <c r="S2076" i="27"/>
  <c r="S2158" i="27"/>
  <c r="S2229" i="27"/>
  <c r="S2240" i="27"/>
  <c r="I2255" i="27"/>
  <c r="I2381" i="27"/>
  <c r="O907" i="27"/>
  <c r="S907" i="27" s="1"/>
  <c r="O911" i="27"/>
  <c r="O915" i="27"/>
  <c r="S915" i="27" s="1"/>
  <c r="O923" i="27"/>
  <c r="S923" i="27" s="1"/>
  <c r="O927" i="27"/>
  <c r="S927" i="27" s="1"/>
  <c r="O931" i="27"/>
  <c r="O935" i="27"/>
  <c r="S935" i="27" s="1"/>
  <c r="S7" i="27"/>
  <c r="S11" i="27"/>
  <c r="S17" i="27"/>
  <c r="S62" i="27"/>
  <c r="I2339" i="27"/>
  <c r="O2465" i="27"/>
  <c r="S2465" i="27" s="1"/>
  <c r="I2526" i="27"/>
  <c r="I2612" i="27"/>
  <c r="S2530" i="27"/>
  <c r="S1265" i="27"/>
  <c r="S1275" i="27"/>
  <c r="S1283" i="27"/>
  <c r="I2305" i="27"/>
  <c r="S2310" i="27"/>
  <c r="I2621" i="27"/>
  <c r="I1975" i="27"/>
  <c r="I1999" i="27"/>
  <c r="I2003" i="27"/>
  <c r="S2027" i="27"/>
  <c r="I73" i="27"/>
  <c r="I97" i="27"/>
  <c r="S89" i="27"/>
  <c r="O177" i="27"/>
  <c r="S179" i="27"/>
  <c r="S191" i="27"/>
  <c r="S195" i="27"/>
  <c r="O209" i="27"/>
  <c r="O225" i="27"/>
  <c r="S225" i="27" s="1"/>
  <c r="O257" i="27"/>
  <c r="S257" i="27" s="1"/>
  <c r="S263" i="27"/>
  <c r="O273" i="27"/>
  <c r="S291" i="27"/>
  <c r="S302" i="27"/>
  <c r="O304" i="27"/>
  <c r="S304" i="27" s="1"/>
  <c r="O320" i="27"/>
  <c r="S322" i="27"/>
  <c r="S334" i="27"/>
  <c r="O336" i="27"/>
  <c r="S336" i="27" s="1"/>
  <c r="O352" i="27"/>
  <c r="O364" i="27"/>
  <c r="S364" i="27" s="1"/>
  <c r="S366" i="27"/>
  <c r="O380" i="27"/>
  <c r="S380" i="27" s="1"/>
  <c r="O396" i="27"/>
  <c r="S396" i="27" s="1"/>
  <c r="S424" i="27"/>
  <c r="O428" i="27"/>
  <c r="S428" i="27" s="1"/>
  <c r="S450" i="27"/>
  <c r="S456" i="27"/>
  <c r="O460" i="27"/>
  <c r="S460" i="27" s="1"/>
  <c r="S462" i="27"/>
  <c r="S1823" i="27"/>
  <c r="O1790" i="27"/>
  <c r="S1790" i="27" s="1"/>
  <c r="O20" i="27"/>
  <c r="O2295" i="27"/>
  <c r="S2295" i="27" s="1"/>
  <c r="S2473" i="27"/>
  <c r="S2498" i="27"/>
  <c r="O2624" i="27"/>
  <c r="S2624" i="27" s="1"/>
  <c r="I2628" i="27"/>
  <c r="O2638" i="27"/>
  <c r="S2638" i="27" s="1"/>
  <c r="I598" i="27"/>
  <c r="S2451" i="27"/>
  <c r="S1798" i="27"/>
  <c r="I622" i="27"/>
  <c r="I628" i="27"/>
  <c r="I1359" i="27"/>
  <c r="S1387" i="27"/>
  <c r="I1710" i="27"/>
  <c r="I659" i="27"/>
  <c r="I699" i="27"/>
  <c r="I739" i="27"/>
  <c r="I747" i="27"/>
  <c r="I755" i="27"/>
  <c r="I763" i="27"/>
  <c r="S1719" i="27"/>
  <c r="I631" i="27"/>
  <c r="O1482" i="27"/>
  <c r="S1482" i="27" s="1"/>
  <c r="I612" i="27"/>
  <c r="I615" i="27"/>
  <c r="S856" i="27"/>
  <c r="I889" i="27"/>
  <c r="O818" i="27"/>
  <c r="S818" i="27" s="1"/>
  <c r="S813" i="27"/>
  <c r="I1440" i="27"/>
  <c r="I1459" i="27"/>
  <c r="I1481" i="27"/>
  <c r="I1510" i="27"/>
  <c r="I1528" i="27"/>
  <c r="S1432" i="27"/>
  <c r="S838" i="27"/>
  <c r="I899" i="27"/>
  <c r="S852" i="27"/>
  <c r="I2586" i="27"/>
  <c r="S76" i="27"/>
  <c r="O1781" i="27"/>
  <c r="S1781" i="27" s="1"/>
  <c r="S1783" i="27"/>
  <c r="O1817" i="27"/>
  <c r="S1817" i="27" s="1"/>
  <c r="S2185" i="27"/>
  <c r="S2403" i="27"/>
  <c r="O2413" i="27"/>
  <c r="S2413" i="27" s="1"/>
  <c r="S2499" i="27"/>
  <c r="S2523" i="27"/>
  <c r="O2621" i="27"/>
  <c r="S2621" i="27" s="1"/>
  <c r="S2652" i="27"/>
  <c r="S2382" i="27"/>
  <c r="S2631" i="27"/>
  <c r="I591" i="27"/>
  <c r="I604" i="27"/>
  <c r="I606" i="27"/>
  <c r="S684" i="27"/>
  <c r="S688" i="27"/>
  <c r="S704" i="27"/>
  <c r="O2540" i="27"/>
  <c r="S2540" i="27" s="1"/>
  <c r="I1770" i="27"/>
  <c r="I1778" i="27"/>
  <c r="I657" i="27"/>
  <c r="I665" i="27"/>
  <c r="I673" i="27"/>
  <c r="I681" i="27"/>
  <c r="I689" i="27"/>
  <c r="I721" i="27"/>
  <c r="I729" i="27"/>
  <c r="I745" i="27"/>
  <c r="I753" i="27"/>
  <c r="I761" i="27"/>
  <c r="I790" i="27"/>
  <c r="O1423" i="27"/>
  <c r="S1423" i="27" s="1"/>
  <c r="O1459" i="27"/>
  <c r="S1459" i="27" s="1"/>
  <c r="O1463" i="27"/>
  <c r="S1463" i="27" s="1"/>
  <c r="O1496" i="27"/>
  <c r="S1496" i="27" s="1"/>
  <c r="S1614" i="27"/>
  <c r="S1742" i="27"/>
  <c r="O570" i="27"/>
  <c r="S830" i="27"/>
  <c r="S1410" i="27"/>
  <c r="O1639" i="27"/>
  <c r="S1639" i="27" s="1"/>
  <c r="O1730" i="27"/>
  <c r="S1730" i="27" s="1"/>
  <c r="I664" i="27"/>
  <c r="I744" i="27"/>
  <c r="O1414" i="27"/>
  <c r="O1434" i="27"/>
  <c r="S1434" i="27" s="1"/>
  <c r="O574" i="27"/>
  <c r="S574" i="27" s="1"/>
  <c r="I692" i="27"/>
  <c r="I794" i="27"/>
  <c r="O1438" i="27"/>
  <c r="S1438" i="27" s="1"/>
  <c r="O1448" i="27"/>
  <c r="S1448" i="27" s="1"/>
  <c r="O1471" i="27"/>
  <c r="S1471" i="27" s="1"/>
  <c r="S1567" i="27"/>
  <c r="S1686" i="27"/>
  <c r="S1734" i="27"/>
  <c r="O1450" i="27"/>
  <c r="S1450" i="27" s="1"/>
  <c r="S1457" i="27"/>
  <c r="S1422" i="27"/>
  <c r="S1618" i="27"/>
  <c r="S1446" i="27"/>
  <c r="S558" i="27"/>
  <c r="I656" i="27"/>
  <c r="S1743" i="27"/>
  <c r="I23" i="27"/>
  <c r="S14" i="27"/>
  <c r="S65" i="27"/>
  <c r="O1046" i="27"/>
  <c r="S1046" i="27" s="1"/>
  <c r="S1087" i="27"/>
  <c r="I2378" i="27"/>
  <c r="I2482" i="27"/>
  <c r="I2578" i="27"/>
  <c r="I2597" i="27"/>
  <c r="S2440" i="27"/>
  <c r="S106" i="27"/>
  <c r="S108" i="27"/>
  <c r="S112" i="27"/>
  <c r="S122" i="27"/>
  <c r="S128" i="27"/>
  <c r="S138" i="27"/>
  <c r="S140" i="27"/>
  <c r="O144" i="27"/>
  <c r="S144" i="27" s="1"/>
  <c r="S156" i="27"/>
  <c r="S160" i="27"/>
  <c r="S166" i="27"/>
  <c r="S320" i="27"/>
  <c r="O330" i="27"/>
  <c r="S330" i="27" s="1"/>
  <c r="S352" i="27"/>
  <c r="S370" i="27"/>
  <c r="O402" i="27"/>
  <c r="S402" i="27" s="1"/>
  <c r="S412" i="27"/>
  <c r="S444" i="27"/>
  <c r="S472" i="27"/>
  <c r="S393" i="27"/>
  <c r="O2445" i="27"/>
  <c r="S2445" i="27" s="1"/>
  <c r="S536" i="27"/>
  <c r="S544" i="27"/>
  <c r="S552" i="27"/>
  <c r="I625" i="27"/>
  <c r="S1633" i="27"/>
  <c r="S1460" i="27"/>
  <c r="I5" i="27"/>
  <c r="O47" i="27"/>
  <c r="S47" i="27" s="1"/>
  <c r="O58" i="27"/>
  <c r="S58" i="27" s="1"/>
  <c r="S1875" i="27"/>
  <c r="O1898" i="27"/>
  <c r="S1898" i="27" s="1"/>
  <c r="S1986" i="27"/>
  <c r="I2064" i="27"/>
  <c r="O2223" i="27"/>
  <c r="S2223" i="27" s="1"/>
  <c r="S2256" i="27"/>
  <c r="S2260" i="27"/>
  <c r="I2351" i="27"/>
  <c r="I2507" i="27"/>
  <c r="I2524" i="27"/>
  <c r="I2606" i="27"/>
  <c r="I2610" i="27"/>
  <c r="S45" i="27"/>
  <c r="O49" i="27"/>
  <c r="S49" i="27" s="1"/>
  <c r="O1181" i="27"/>
  <c r="S1181" i="27" s="1"/>
  <c r="O1189" i="27"/>
  <c r="S1189" i="27" s="1"/>
  <c r="O1221" i="27"/>
  <c r="S1221" i="27" s="1"/>
  <c r="O1229" i="27"/>
  <c r="S1229" i="27" s="1"/>
  <c r="O1237" i="27"/>
  <c r="S1237" i="27" s="1"/>
  <c r="S1887" i="27"/>
  <c r="S2166" i="27"/>
  <c r="O2275" i="27"/>
  <c r="S2275" i="27" s="1"/>
  <c r="I2467" i="27"/>
  <c r="I2475" i="27"/>
  <c r="S2564" i="27"/>
  <c r="I1900" i="27"/>
  <c r="I70" i="27"/>
  <c r="I1761" i="27"/>
  <c r="S1785" i="27"/>
  <c r="S71" i="27"/>
  <c r="S2643" i="27"/>
  <c r="I844" i="27"/>
  <c r="S1585" i="27"/>
  <c r="O1417" i="27"/>
  <c r="S1417" i="27" s="1"/>
  <c r="S1736" i="27"/>
  <c r="I17" i="27"/>
  <c r="I44" i="27"/>
  <c r="I1034" i="27"/>
  <c r="I1042" i="27"/>
  <c r="I1046" i="27"/>
  <c r="I1070" i="27"/>
  <c r="I1074" i="27"/>
  <c r="I1076" i="27"/>
  <c r="I1090" i="27"/>
  <c r="I1092" i="27"/>
  <c r="I1094" i="27"/>
  <c r="I1102" i="27"/>
  <c r="I1106" i="27"/>
  <c r="I1110" i="27"/>
  <c r="I1118" i="27"/>
  <c r="I1122" i="27"/>
  <c r="I1124" i="27"/>
  <c r="I1130" i="27"/>
  <c r="I1138" i="27"/>
  <c r="I1142" i="27"/>
  <c r="I1146" i="27"/>
  <c r="I1154" i="27"/>
  <c r="I2402" i="27"/>
  <c r="I2458" i="27"/>
  <c r="I2483" i="27"/>
  <c r="I2495" i="27"/>
  <c r="I2514" i="27"/>
  <c r="S1261" i="27"/>
  <c r="S1277" i="27"/>
  <c r="I2242" i="27"/>
  <c r="I2360" i="27"/>
  <c r="I2439" i="27"/>
  <c r="I135" i="27"/>
  <c r="I303" i="27"/>
  <c r="I305" i="27"/>
  <c r="I307" i="27"/>
  <c r="I383" i="27"/>
  <c r="I385" i="27"/>
  <c r="I401" i="27"/>
  <c r="I433" i="27"/>
  <c r="I449" i="27"/>
  <c r="I465" i="27"/>
  <c r="S317" i="27"/>
  <c r="S421" i="27"/>
  <c r="S453" i="27"/>
  <c r="S2456" i="27"/>
  <c r="O2632" i="27"/>
  <c r="S2632" i="27" s="1"/>
  <c r="S2639" i="27"/>
  <c r="I1823" i="27"/>
  <c r="O1822" i="27"/>
  <c r="S1822" i="27" s="1"/>
  <c r="S559" i="27"/>
  <c r="I593" i="27"/>
  <c r="S78" i="27"/>
  <c r="O1651" i="27"/>
  <c r="S1651" i="27" s="1"/>
  <c r="S648" i="27"/>
  <c r="S1289" i="27"/>
  <c r="S1301" i="27"/>
  <c r="S1321" i="27"/>
  <c r="S1381" i="27"/>
  <c r="I1704" i="27"/>
  <c r="S1536" i="27"/>
  <c r="S1586" i="27"/>
  <c r="S1494" i="27"/>
  <c r="S1617" i="27"/>
  <c r="S1739" i="27"/>
  <c r="I774" i="27"/>
  <c r="I793" i="27"/>
  <c r="S1562" i="27"/>
  <c r="O1413" i="27"/>
  <c r="O1645" i="27"/>
  <c r="S1645" i="27" s="1"/>
  <c r="O1652" i="27"/>
  <c r="S1652" i="27" s="1"/>
  <c r="S1673" i="27"/>
  <c r="S1487" i="27"/>
  <c r="S1544" i="27"/>
  <c r="S850" i="27"/>
  <c r="S1528" i="27"/>
  <c r="O807" i="27"/>
  <c r="I1316" i="27"/>
  <c r="I1328" i="27"/>
  <c r="I1348" i="27"/>
  <c r="I1364" i="27"/>
  <c r="I1392" i="27"/>
  <c r="S1419" i="27"/>
  <c r="S1427" i="27"/>
  <c r="S1336" i="27"/>
  <c r="S1368" i="27"/>
  <c r="S1327" i="27"/>
  <c r="S1391" i="27"/>
  <c r="I1447" i="27"/>
  <c r="I1461" i="27"/>
  <c r="I1483" i="27"/>
  <c r="I1518" i="27"/>
  <c r="I1542" i="27"/>
  <c r="S643" i="27"/>
  <c r="S679" i="27"/>
  <c r="S687" i="27"/>
  <c r="S699" i="27"/>
  <c r="S711" i="27"/>
  <c r="S789" i="27"/>
  <c r="S1299" i="27"/>
  <c r="S1330" i="27"/>
  <c r="S1331" i="27"/>
  <c r="S1394" i="27"/>
  <c r="I1746" i="27"/>
  <c r="I1479" i="27"/>
  <c r="I1540" i="27"/>
  <c r="I1736" i="27"/>
  <c r="I1745" i="27"/>
  <c r="I1618" i="27"/>
  <c r="I647" i="27"/>
  <c r="I679" i="27"/>
  <c r="I687" i="27"/>
  <c r="I703" i="27"/>
  <c r="I711" i="27"/>
  <c r="I719" i="27"/>
  <c r="I727" i="27"/>
  <c r="I751" i="27"/>
  <c r="I759" i="27"/>
  <c r="I767" i="27"/>
  <c r="I775" i="27"/>
  <c r="S1537" i="27"/>
  <c r="S1566" i="27"/>
  <c r="S1574" i="27"/>
  <c r="S1592" i="27"/>
  <c r="S1679" i="27"/>
  <c r="S1715" i="27"/>
  <c r="S1634" i="27"/>
  <c r="S1716" i="27"/>
  <c r="I824" i="27"/>
  <c r="O1473" i="27"/>
  <c r="S1473" i="27" s="1"/>
  <c r="S1504" i="27"/>
  <c r="S1584" i="27"/>
  <c r="S1415" i="27"/>
  <c r="O1643" i="27"/>
  <c r="O1660" i="27"/>
  <c r="S1660" i="27" s="1"/>
  <c r="S1636" i="27"/>
  <c r="S1703" i="27"/>
  <c r="S1648" i="27"/>
  <c r="S1676" i="27"/>
  <c r="S1600" i="27"/>
  <c r="S1664" i="27"/>
  <c r="S1747" i="27"/>
  <c r="S870" i="27"/>
  <c r="S1411" i="27"/>
  <c r="S2316" i="27"/>
  <c r="I1295" i="27"/>
  <c r="I1315" i="27"/>
  <c r="I1327" i="27"/>
  <c r="I1379" i="27"/>
  <c r="I1751" i="27"/>
  <c r="S1435" i="27"/>
  <c r="O553" i="27"/>
  <c r="S553" i="27" s="1"/>
  <c r="O579" i="27"/>
  <c r="S579" i="27" s="1"/>
  <c r="O581" i="27"/>
  <c r="S581" i="27" s="1"/>
  <c r="O583" i="27"/>
  <c r="S583" i="27" s="1"/>
  <c r="O585" i="27"/>
  <c r="S585" i="27" s="1"/>
  <c r="O587" i="27"/>
  <c r="S587" i="27" s="1"/>
  <c r="O591" i="27"/>
  <c r="S591" i="27" s="1"/>
  <c r="O593" i="27"/>
  <c r="S593" i="27" s="1"/>
  <c r="O595" i="27"/>
  <c r="S595" i="27" s="1"/>
  <c r="O597" i="27"/>
  <c r="S597" i="27" s="1"/>
  <c r="O607" i="27"/>
  <c r="S607" i="27" s="1"/>
  <c r="O609" i="27"/>
  <c r="S609" i="27" s="1"/>
  <c r="O611" i="27"/>
  <c r="S611" i="27" s="1"/>
  <c r="O625" i="27"/>
  <c r="S625" i="27" s="1"/>
  <c r="O627" i="27"/>
  <c r="S627" i="27" s="1"/>
  <c r="S1506" i="27"/>
  <c r="S1561" i="27"/>
  <c r="S1608" i="27"/>
  <c r="S1681" i="27"/>
  <c r="I770" i="27"/>
  <c r="I840" i="27"/>
  <c r="S891" i="27"/>
  <c r="S899" i="27"/>
  <c r="I795" i="27"/>
  <c r="I826" i="27"/>
  <c r="S1442" i="27"/>
  <c r="S2519" i="27"/>
  <c r="S567" i="27"/>
  <c r="S1554" i="27"/>
  <c r="S1672" i="27"/>
  <c r="S1454" i="27"/>
  <c r="O1524" i="27"/>
  <c r="S1524" i="27" s="1"/>
  <c r="S1316" i="27"/>
  <c r="I805" i="27"/>
  <c r="S879" i="27"/>
  <c r="S1698" i="27"/>
  <c r="S2154" i="27"/>
  <c r="O2311" i="27"/>
  <c r="S2311" i="27" s="1"/>
  <c r="S2299" i="27"/>
  <c r="I14" i="27"/>
  <c r="S2129" i="27"/>
  <c r="S2398" i="27"/>
  <c r="S172" i="27"/>
  <c r="S274" i="27"/>
  <c r="S278" i="27"/>
  <c r="I2560" i="27"/>
  <c r="I818" i="27"/>
  <c r="I2644" i="27"/>
  <c r="I2648" i="27"/>
  <c r="I69" i="27"/>
  <c r="I75" i="27"/>
  <c r="I89" i="27"/>
  <c r="I234" i="27"/>
  <c r="S2346" i="27"/>
  <c r="I2543" i="27"/>
  <c r="I1800" i="27"/>
  <c r="I1816" i="27"/>
  <c r="S2091" i="27"/>
  <c r="I2302" i="27"/>
  <c r="O2355" i="27"/>
  <c r="O2472" i="27"/>
  <c r="S2472" i="27" s="1"/>
  <c r="O2508" i="27"/>
  <c r="S2508" i="27" s="1"/>
  <c r="S2535" i="27"/>
  <c r="S2550" i="27"/>
  <c r="S2289" i="27"/>
  <c r="O2305" i="27"/>
  <c r="S2305" i="27" s="1"/>
  <c r="O2493" i="27"/>
  <c r="S2493" i="27" s="1"/>
  <c r="I2502" i="27"/>
  <c r="S2581" i="27"/>
  <c r="S2642" i="27"/>
  <c r="S2617" i="27"/>
  <c r="S54" i="27"/>
  <c r="S1767" i="27"/>
  <c r="S1839" i="27"/>
  <c r="I1827" i="27"/>
  <c r="I2536" i="27"/>
  <c r="I585" i="27"/>
  <c r="I587" i="27"/>
  <c r="I619" i="27"/>
  <c r="S74" i="27"/>
  <c r="S645" i="27"/>
  <c r="S649" i="27"/>
  <c r="S661" i="27"/>
  <c r="S669" i="27"/>
  <c r="S677" i="27"/>
  <c r="S693" i="27"/>
  <c r="S709" i="27"/>
  <c r="S717" i="27"/>
  <c r="S733" i="27"/>
  <c r="S739" i="27"/>
  <c r="S747" i="27"/>
  <c r="S749" i="27"/>
  <c r="S759" i="27"/>
  <c r="S763" i="27"/>
  <c r="S767" i="27"/>
  <c r="S769" i="27"/>
  <c r="S785" i="27"/>
  <c r="S1675" i="27"/>
  <c r="S1683" i="27"/>
  <c r="S2494" i="27"/>
  <c r="S2505" i="27"/>
  <c r="S2583" i="27"/>
  <c r="S2099" i="27"/>
  <c r="S56" i="27"/>
  <c r="I1262" i="27"/>
  <c r="S2525" i="27"/>
  <c r="S2379" i="27"/>
  <c r="S192" i="27"/>
  <c r="S240" i="27"/>
  <c r="S416" i="27"/>
  <c r="S418" i="27"/>
  <c r="S442" i="27"/>
  <c r="S466" i="27"/>
  <c r="I1832" i="27"/>
  <c r="I1893" i="27"/>
  <c r="I2408" i="27"/>
  <c r="S86" i="27"/>
  <c r="I2185" i="27"/>
  <c r="I603" i="27"/>
  <c r="I617" i="27"/>
  <c r="O848" i="27"/>
  <c r="S848" i="27" s="1"/>
  <c r="O799" i="27"/>
  <c r="S799" i="27" s="1"/>
  <c r="S868" i="27"/>
  <c r="S876" i="27"/>
  <c r="S893" i="27"/>
  <c r="O794" i="27"/>
  <c r="S794" i="27" s="1"/>
  <c r="O822" i="27"/>
  <c r="S822" i="27" s="1"/>
  <c r="I1506" i="27"/>
  <c r="I1749" i="27"/>
  <c r="S1510" i="27"/>
  <c r="S1436" i="27"/>
  <c r="S1310" i="27"/>
  <c r="S1342" i="27"/>
  <c r="S1374" i="27"/>
  <c r="S1406" i="27"/>
  <c r="O820" i="27"/>
  <c r="S820" i="27" s="1"/>
  <c r="S1465" i="27"/>
  <c r="S1514" i="27"/>
  <c r="O1532" i="27"/>
  <c r="S1532" i="27" s="1"/>
  <c r="O1599" i="27"/>
  <c r="S1599" i="27" s="1"/>
  <c r="S1596" i="27"/>
  <c r="S1628" i="27"/>
  <c r="S1706" i="27"/>
  <c r="S2489" i="27"/>
  <c r="S1613" i="27"/>
  <c r="I654" i="27"/>
  <c r="S563" i="27"/>
  <c r="I823" i="27"/>
  <c r="O862" i="27"/>
  <c r="S862" i="27" s="1"/>
  <c r="I797" i="27"/>
  <c r="I1759" i="27"/>
  <c r="O1704" i="27"/>
  <c r="S1704" i="27" s="1"/>
  <c r="O1722" i="27"/>
  <c r="S1722" i="27" s="1"/>
  <c r="I1758" i="27"/>
  <c r="I662" i="27"/>
  <c r="I676" i="27"/>
  <c r="I748" i="27"/>
  <c r="S1589" i="27"/>
  <c r="S2362" i="27"/>
  <c r="O1644" i="27"/>
  <c r="S1644" i="27" s="1"/>
  <c r="O1656" i="27"/>
  <c r="S1656" i="27" s="1"/>
  <c r="I720" i="27"/>
  <c r="I736" i="27"/>
  <c r="O1439" i="27"/>
  <c r="S1439" i="27" s="1"/>
  <c r="O1467" i="27"/>
  <c r="S1467" i="27" s="1"/>
  <c r="O1476" i="27"/>
  <c r="S1476" i="27" s="1"/>
  <c r="O1499" i="27"/>
  <c r="S1499" i="27" s="1"/>
  <c r="S1508" i="27"/>
  <c r="S1521" i="27"/>
  <c r="I666" i="27"/>
  <c r="I670" i="27"/>
  <c r="I688" i="27"/>
  <c r="I714" i="27"/>
  <c r="I718" i="27"/>
  <c r="I730" i="27"/>
  <c r="I809" i="27"/>
  <c r="I858" i="27"/>
  <c r="S1284" i="27"/>
  <c r="I1815" i="27"/>
  <c r="S840" i="27"/>
  <c r="S1492" i="27"/>
  <c r="S1531" i="27"/>
  <c r="S1604" i="27"/>
  <c r="S1414" i="27"/>
  <c r="S1328" i="27"/>
  <c r="O1372" i="27"/>
  <c r="S1372" i="27" s="1"/>
  <c r="S1392" i="27"/>
  <c r="S1334" i="27"/>
  <c r="S1366" i="27"/>
  <c r="I1449" i="27"/>
  <c r="I1469" i="27"/>
  <c r="I1480" i="27"/>
  <c r="I1517" i="27"/>
  <c r="O2090" i="27"/>
  <c r="S2090" i="27" s="1"/>
  <c r="I1632" i="27"/>
  <c r="I1636" i="27"/>
  <c r="I1657" i="27"/>
  <c r="I1661" i="27"/>
  <c r="I1684" i="27"/>
  <c r="I1729" i="27"/>
  <c r="I1650" i="27"/>
  <c r="I1671" i="27"/>
  <c r="O2512" i="27"/>
  <c r="S2512" i="27" s="1"/>
  <c r="O565" i="27"/>
  <c r="S565" i="27" s="1"/>
  <c r="O572" i="27"/>
  <c r="S572" i="27" s="1"/>
  <c r="S1453" i="27"/>
  <c r="O1511" i="27"/>
  <c r="S1511" i="27" s="1"/>
  <c r="S1529" i="27"/>
  <c r="S1557" i="27"/>
  <c r="S1580" i="27"/>
  <c r="S1575" i="27"/>
  <c r="S1637" i="27"/>
  <c r="S1711" i="27"/>
  <c r="S1349" i="27"/>
  <c r="S1353" i="27"/>
  <c r="S1385" i="27"/>
  <c r="S1389" i="27"/>
  <c r="S1397" i="27"/>
  <c r="O1405" i="27"/>
  <c r="I1299" i="27"/>
  <c r="I1391" i="27"/>
  <c r="I1407" i="27"/>
  <c r="I1672" i="27"/>
  <c r="S2198" i="27"/>
  <c r="I1695" i="27"/>
  <c r="S557" i="27"/>
  <c r="S1416" i="27"/>
  <c r="S1420" i="27"/>
  <c r="S1428" i="27"/>
  <c r="O1451" i="27"/>
  <c r="S1451" i="27" s="1"/>
  <c r="S1759" i="27"/>
  <c r="O555" i="27"/>
  <c r="S555" i="27" s="1"/>
  <c r="I646" i="27"/>
  <c r="S846" i="27"/>
  <c r="I819" i="27"/>
  <c r="O1605" i="27"/>
  <c r="S1605" i="27" s="1"/>
  <c r="O1620" i="27"/>
  <c r="S1620" i="27" s="1"/>
  <c r="O1638" i="27"/>
  <c r="S1638" i="27" s="1"/>
  <c r="O1756" i="27"/>
  <c r="S1756" i="27" s="1"/>
  <c r="O1640" i="27"/>
  <c r="S1640" i="27" s="1"/>
  <c r="O1654" i="27"/>
  <c r="S1654" i="27" s="1"/>
  <c r="O1625" i="27"/>
  <c r="S1625" i="27" s="1"/>
  <c r="S1632" i="27"/>
  <c r="O1642" i="27"/>
  <c r="S1642" i="27" s="1"/>
  <c r="S1661" i="27"/>
  <c r="I895" i="27"/>
  <c r="O1437" i="27"/>
  <c r="S1437" i="27" s="1"/>
  <c r="O1455" i="27"/>
  <c r="S1455" i="27" s="1"/>
  <c r="O1497" i="27"/>
  <c r="S1497" i="27" s="1"/>
  <c r="S1530" i="27"/>
  <c r="S1700" i="27"/>
  <c r="O1491" i="27"/>
  <c r="S1491" i="27" s="1"/>
  <c r="I668" i="27"/>
  <c r="I680" i="27"/>
  <c r="I706" i="27"/>
  <c r="I722" i="27"/>
  <c r="I811" i="27"/>
  <c r="I860" i="27"/>
  <c r="S1650" i="27"/>
  <c r="S1348" i="27"/>
  <c r="S1538" i="27"/>
  <c r="S1555" i="27"/>
  <c r="S1619" i="27"/>
  <c r="I798" i="27"/>
  <c r="I814" i="27"/>
  <c r="S1462" i="27"/>
  <c r="S1540" i="27"/>
  <c r="S1396" i="27"/>
  <c r="S2045" i="27"/>
  <c r="S1922" i="27"/>
  <c r="O2375" i="27"/>
  <c r="S2375" i="27" s="1"/>
  <c r="S1801" i="27"/>
  <c r="S1769" i="27"/>
  <c r="S2201" i="27"/>
  <c r="S570" i="27"/>
  <c r="I799" i="27"/>
  <c r="I817" i="27"/>
  <c r="S1413" i="27"/>
  <c r="I690" i="27"/>
  <c r="I694" i="27"/>
  <c r="I903" i="27"/>
  <c r="I678" i="27"/>
  <c r="I700" i="27"/>
  <c r="I702" i="27"/>
  <c r="I708" i="27"/>
  <c r="I710" i="27"/>
  <c r="I716" i="27"/>
  <c r="I724" i="27"/>
  <c r="I726" i="27"/>
  <c r="I732" i="27"/>
  <c r="I734" i="27"/>
  <c r="I787" i="27"/>
  <c r="S1449" i="27"/>
  <c r="S2367" i="27"/>
  <c r="S1603" i="27"/>
  <c r="S854" i="27"/>
  <c r="I45" i="27"/>
  <c r="I55" i="27"/>
  <c r="O2282" i="27"/>
  <c r="S2282" i="27" s="1"/>
  <c r="I2293" i="27"/>
  <c r="I2295" i="27"/>
  <c r="I2297" i="27"/>
  <c r="I2308" i="27"/>
  <c r="I2310" i="27"/>
  <c r="I2343" i="27"/>
  <c r="I2349" i="27"/>
  <c r="I2355" i="27"/>
  <c r="I2356" i="27"/>
  <c r="I2357" i="27"/>
  <c r="I2359" i="27"/>
  <c r="I2399" i="27"/>
  <c r="I2418" i="27"/>
  <c r="I2432" i="27"/>
  <c r="I2505" i="27"/>
  <c r="I2509" i="27"/>
  <c r="I2568" i="27"/>
  <c r="I4" i="27"/>
  <c r="S1165" i="27"/>
  <c r="O2477" i="27"/>
  <c r="S2477" i="27" s="1"/>
  <c r="I2493" i="27"/>
  <c r="S2524" i="27"/>
  <c r="S2532" i="27"/>
  <c r="I2469" i="27"/>
  <c r="I2498" i="27"/>
  <c r="O2559" i="27"/>
  <c r="S2559" i="27" s="1"/>
  <c r="I2587" i="27"/>
  <c r="I2589" i="27"/>
  <c r="S169" i="27"/>
  <c r="S177" i="27"/>
  <c r="I182" i="27"/>
  <c r="S185" i="27"/>
  <c r="S193" i="27"/>
  <c r="I198" i="27"/>
  <c r="O199" i="27"/>
  <c r="S199" i="27" s="1"/>
  <c r="S201" i="27"/>
  <c r="S203" i="27"/>
  <c r="S209" i="27"/>
  <c r="I214" i="27"/>
  <c r="S217" i="27"/>
  <c r="O231" i="27"/>
  <c r="S231" i="27" s="1"/>
  <c r="S233" i="27"/>
  <c r="S239" i="27"/>
  <c r="S241" i="27"/>
  <c r="I262" i="27"/>
  <c r="S265" i="27"/>
  <c r="S273" i="27"/>
  <c r="I278" i="27"/>
  <c r="O279" i="27"/>
  <c r="S279" i="27" s="1"/>
  <c r="S281" i="27"/>
  <c r="O285" i="27"/>
  <c r="S285" i="27" s="1"/>
  <c r="O287" i="27"/>
  <c r="S287" i="27" s="1"/>
  <c r="S289" i="27"/>
  <c r="O295" i="27"/>
  <c r="S295" i="27" s="1"/>
  <c r="S182" i="27"/>
  <c r="S186" i="27"/>
  <c r="S198" i="27"/>
  <c r="S210" i="27"/>
  <c r="S214" i="27"/>
  <c r="S222" i="27"/>
  <c r="O2635" i="27"/>
  <c r="S2635" i="27" s="1"/>
  <c r="S2213" i="27"/>
  <c r="S2572" i="27"/>
  <c r="I1576" i="27"/>
  <c r="I1757" i="27"/>
  <c r="S1579" i="27"/>
  <c r="S1643" i="27"/>
  <c r="S1670" i="27"/>
  <c r="I2558" i="27"/>
  <c r="I2638" i="27"/>
  <c r="S51" i="27"/>
  <c r="I1176" i="27"/>
  <c r="I1192" i="27"/>
  <c r="I1224" i="27"/>
  <c r="S2348" i="27"/>
  <c r="S2359" i="27"/>
  <c r="S2069" i="27"/>
  <c r="S2218" i="27"/>
  <c r="S2222" i="27"/>
  <c r="S2227" i="27"/>
  <c r="I2451" i="27"/>
  <c r="I2452" i="27"/>
  <c r="O2453" i="27"/>
  <c r="S2453" i="27" s="1"/>
  <c r="S2462" i="27"/>
  <c r="S2488" i="27"/>
  <c r="S2527" i="27"/>
  <c r="S2551" i="27"/>
  <c r="S2565" i="27"/>
  <c r="I2569" i="27"/>
  <c r="S2589" i="27"/>
  <c r="S2601" i="27"/>
  <c r="S2608" i="27"/>
  <c r="I2353" i="27"/>
  <c r="S2387" i="27"/>
  <c r="S2389" i="27"/>
  <c r="I2401" i="27"/>
  <c r="S2426" i="27"/>
  <c r="I2431" i="27"/>
  <c r="S2433" i="27"/>
  <c r="S2443" i="27"/>
  <c r="S40" i="27"/>
  <c r="S48" i="27"/>
  <c r="I2311" i="27"/>
  <c r="I2409" i="27"/>
  <c r="I2411" i="27"/>
  <c r="I2445" i="27"/>
  <c r="S2475" i="27"/>
  <c r="S2497" i="27"/>
  <c r="S2556" i="27"/>
  <c r="S2597" i="27"/>
  <c r="O2627" i="27"/>
  <c r="S2627" i="27" s="1"/>
  <c r="S1903" i="27"/>
  <c r="S2012" i="27"/>
  <c r="S2029" i="27"/>
  <c r="S2031" i="27"/>
  <c r="O2124" i="27"/>
  <c r="S2124" i="27" s="1"/>
  <c r="O8" i="27"/>
  <c r="S8" i="27" s="1"/>
  <c r="O79" i="27"/>
  <c r="S79" i="27" s="1"/>
  <c r="I2148" i="27"/>
  <c r="I2187" i="27"/>
  <c r="S2287" i="27"/>
  <c r="I2336" i="27"/>
  <c r="S2342" i="27"/>
  <c r="S2361" i="27"/>
  <c r="O2363" i="27"/>
  <c r="S2363" i="27" s="1"/>
  <c r="S2616" i="27"/>
  <c r="S2628" i="27"/>
  <c r="S2644" i="27"/>
  <c r="I1822" i="27"/>
  <c r="I1835" i="27"/>
  <c r="S474" i="27"/>
  <c r="I477" i="27"/>
  <c r="S478" i="27"/>
  <c r="S484" i="27"/>
  <c r="S490" i="27"/>
  <c r="S492" i="27"/>
  <c r="S494" i="27"/>
  <c r="S496" i="27"/>
  <c r="S500" i="27"/>
  <c r="I501" i="27"/>
  <c r="S508" i="27"/>
  <c r="S514" i="27"/>
  <c r="S516" i="27"/>
  <c r="I517" i="27"/>
  <c r="S518" i="27"/>
  <c r="O520" i="27"/>
  <c r="S520" i="27" s="1"/>
  <c r="S522" i="27"/>
  <c r="S524" i="27"/>
  <c r="I525" i="27"/>
  <c r="S528" i="27"/>
  <c r="S532" i="27"/>
  <c r="I535" i="27"/>
  <c r="S538" i="27"/>
  <c r="O542" i="27"/>
  <c r="S542" i="27" s="1"/>
  <c r="O550" i="27"/>
  <c r="S550" i="27" s="1"/>
  <c r="S84" i="27"/>
  <c r="S1967" i="27"/>
  <c r="S2381" i="27"/>
  <c r="I578" i="27"/>
  <c r="I579" i="27"/>
  <c r="I580" i="27"/>
  <c r="I581" i="27"/>
  <c r="I582" i="27"/>
  <c r="I583" i="27"/>
  <c r="I584" i="27"/>
  <c r="I586" i="27"/>
  <c r="I588" i="27"/>
  <c r="I589" i="27"/>
  <c r="I599" i="27"/>
  <c r="I600" i="27"/>
  <c r="I607" i="27"/>
  <c r="I608" i="27"/>
  <c r="I609" i="27"/>
  <c r="I610" i="27"/>
  <c r="I614" i="27"/>
  <c r="I621" i="27"/>
  <c r="I623" i="27"/>
  <c r="I848" i="27"/>
  <c r="I856" i="27"/>
  <c r="O815" i="27"/>
  <c r="S815" i="27" s="1"/>
  <c r="O834" i="27"/>
  <c r="S834" i="27" s="1"/>
  <c r="O803" i="27"/>
  <c r="S803" i="27" s="1"/>
  <c r="S864" i="27"/>
  <c r="O881" i="27"/>
  <c r="S881" i="27" s="1"/>
  <c r="O889" i="27"/>
  <c r="S889" i="27" s="1"/>
  <c r="I865" i="27"/>
  <c r="O1293" i="27"/>
  <c r="S1293" i="27" s="1"/>
  <c r="S1297" i="27"/>
  <c r="S1309" i="27"/>
  <c r="S1313" i="27"/>
  <c r="S1317" i="27"/>
  <c r="O1325" i="27"/>
  <c r="S1325" i="27" s="1"/>
  <c r="S1329" i="27"/>
  <c r="S1333" i="27"/>
  <c r="S1341" i="27"/>
  <c r="S1345" i="27"/>
  <c r="S1361" i="27"/>
  <c r="S1365" i="27"/>
  <c r="S1373" i="27"/>
  <c r="S1377" i="27"/>
  <c r="S1393" i="27"/>
  <c r="S1405" i="27"/>
  <c r="S1409" i="27"/>
  <c r="S1426" i="27"/>
  <c r="O1292" i="27"/>
  <c r="S1292" i="27" s="1"/>
  <c r="S1304" i="27"/>
  <c r="O1308" i="27"/>
  <c r="S1308" i="27" s="1"/>
  <c r="S1312" i="27"/>
  <c r="O1324" i="27"/>
  <c r="S1324" i="27" s="1"/>
  <c r="O1340" i="27"/>
  <c r="S1340" i="27" s="1"/>
  <c r="S1352" i="27"/>
  <c r="S1376" i="27"/>
  <c r="O1388" i="27"/>
  <c r="S1388" i="27" s="1"/>
  <c r="S1400" i="27"/>
  <c r="S1404" i="27"/>
  <c r="S1408" i="27"/>
  <c r="I1463" i="27"/>
  <c r="I1503" i="27"/>
  <c r="I1703" i="27"/>
  <c r="I1752" i="27"/>
  <c r="I1470" i="27"/>
  <c r="I1484" i="27"/>
  <c r="I1773" i="27"/>
  <c r="I1709" i="27"/>
  <c r="I1556" i="27"/>
  <c r="I1771" i="27"/>
  <c r="I1777" i="27"/>
  <c r="I1779" i="27"/>
  <c r="O812" i="27"/>
  <c r="S812" i="27" s="1"/>
  <c r="I820" i="27"/>
  <c r="S1452" i="27"/>
  <c r="S1520" i="27"/>
  <c r="S1593" i="27"/>
  <c r="S1468" i="27"/>
  <c r="S1481" i="27"/>
  <c r="S1483" i="27"/>
  <c r="O1498" i="27"/>
  <c r="S1498" i="27" s="1"/>
  <c r="S1523" i="27"/>
  <c r="S1594" i="27"/>
  <c r="S1553" i="27"/>
  <c r="S1582" i="27"/>
  <c r="S1657" i="27"/>
  <c r="O1748" i="27"/>
  <c r="S1748" i="27" s="1"/>
  <c r="S1622" i="27"/>
  <c r="S1609" i="27"/>
  <c r="S1717" i="27"/>
  <c r="I651" i="27"/>
  <c r="I655" i="27"/>
  <c r="I663" i="27"/>
  <c r="I667" i="27"/>
  <c r="I671" i="27"/>
  <c r="I675" i="27"/>
  <c r="I683" i="27"/>
  <c r="I691" i="27"/>
  <c r="I695" i="27"/>
  <c r="I707" i="27"/>
  <c r="I715" i="27"/>
  <c r="I723" i="27"/>
  <c r="I731" i="27"/>
  <c r="I735" i="27"/>
  <c r="I743" i="27"/>
  <c r="I771" i="27"/>
  <c r="I783" i="27"/>
  <c r="I786" i="27"/>
  <c r="I807" i="27"/>
  <c r="I815" i="27"/>
  <c r="O824" i="27"/>
  <c r="S824" i="27" s="1"/>
  <c r="S1572" i="27"/>
  <c r="S1576" i="27"/>
  <c r="S1581" i="27"/>
  <c r="S1591" i="27"/>
  <c r="S1595" i="27"/>
  <c r="O1477" i="27"/>
  <c r="S1477" i="27" s="1"/>
  <c r="S1490" i="27"/>
  <c r="S1519" i="27"/>
  <c r="O1526" i="27"/>
  <c r="S1526" i="27" s="1"/>
  <c r="S1546" i="27"/>
  <c r="S1549" i="27"/>
  <c r="S1678" i="27"/>
  <c r="O1815" i="27"/>
  <c r="S1815" i="27" s="1"/>
  <c r="S1615" i="27"/>
  <c r="S1631" i="27"/>
  <c r="S1671" i="27"/>
  <c r="S1677" i="27"/>
  <c r="S1689" i="27"/>
  <c r="S1694" i="27"/>
  <c r="S1708" i="27"/>
  <c r="I738" i="27"/>
  <c r="O883" i="27"/>
  <c r="S883" i="27" s="1"/>
  <c r="I750" i="27"/>
  <c r="I309" i="27"/>
  <c r="I313" i="27"/>
  <c r="I315" i="27"/>
  <c r="O2148" i="27"/>
  <c r="S2148" i="27" s="1"/>
  <c r="I2180" i="27"/>
  <c r="O2230" i="27"/>
  <c r="S2230" i="27" s="1"/>
  <c r="I756" i="27"/>
  <c r="M40" i="32"/>
  <c r="L9" i="36"/>
  <c r="K9" i="36"/>
  <c r="M40" i="28"/>
  <c r="L24" i="32"/>
  <c r="M24" i="32"/>
  <c r="M24" i="31"/>
  <c r="L24" i="31"/>
  <c r="L24" i="28"/>
  <c r="M24" i="28"/>
  <c r="L40" i="28"/>
  <c r="S1168" i="27"/>
  <c r="I554" i="27"/>
  <c r="I562" i="27"/>
  <c r="O651" i="27"/>
  <c r="S651" i="27" s="1"/>
  <c r="O659" i="27"/>
  <c r="S659" i="27" s="1"/>
  <c r="O663" i="27"/>
  <c r="S663" i="27" s="1"/>
  <c r="O667" i="27"/>
  <c r="S667" i="27" s="1"/>
  <c r="O671" i="27"/>
  <c r="S671" i="27" s="1"/>
  <c r="O675" i="27"/>
  <c r="S675" i="27" s="1"/>
  <c r="O683" i="27"/>
  <c r="S683" i="27" s="1"/>
  <c r="O691" i="27"/>
  <c r="S691" i="27" s="1"/>
  <c r="O695" i="27"/>
  <c r="S695" i="27" s="1"/>
  <c r="O707" i="27"/>
  <c r="S707" i="27" s="1"/>
  <c r="O719" i="27"/>
  <c r="S719" i="27" s="1"/>
  <c r="O723" i="27"/>
  <c r="S723" i="27" s="1"/>
  <c r="O731" i="27"/>
  <c r="S731" i="27" s="1"/>
  <c r="O735" i="27"/>
  <c r="S735" i="27" s="1"/>
  <c r="O900" i="27"/>
  <c r="S900" i="27" s="1"/>
  <c r="O577" i="27"/>
  <c r="S577" i="27" s="1"/>
  <c r="O780" i="27"/>
  <c r="S780" i="27" s="1"/>
  <c r="I816" i="27"/>
  <c r="I758" i="27"/>
  <c r="I766" i="27"/>
  <c r="I776" i="27"/>
  <c r="I740" i="27"/>
  <c r="I768" i="27"/>
  <c r="I772" i="27"/>
  <c r="I800" i="27"/>
  <c r="S2340" i="27"/>
  <c r="S87" i="27"/>
  <c r="S91" i="27"/>
  <c r="C12" i="31"/>
  <c r="G12" i="31" s="1"/>
  <c r="J12" i="31" s="1"/>
  <c r="C12" i="28"/>
  <c r="G12" i="28" s="1"/>
  <c r="J12" i="28" s="1"/>
  <c r="S806" i="27"/>
  <c r="S878" i="27"/>
  <c r="S880" i="27"/>
  <c r="I882" i="27"/>
  <c r="S886" i="27"/>
  <c r="S888" i="27"/>
  <c r="I890" i="27"/>
  <c r="S894" i="27"/>
  <c r="S896" i="27"/>
  <c r="I898" i="27"/>
  <c r="S902" i="27"/>
  <c r="S904" i="27"/>
  <c r="I1284" i="27"/>
  <c r="I1288" i="27"/>
  <c r="I1292" i="27"/>
  <c r="I1300" i="27"/>
  <c r="I1304" i="27"/>
  <c r="I1308" i="27"/>
  <c r="I1320" i="27"/>
  <c r="I1324" i="27"/>
  <c r="I1340" i="27"/>
  <c r="I1344" i="27"/>
  <c r="I1352" i="27"/>
  <c r="I1356" i="27"/>
  <c r="I1360" i="27"/>
  <c r="I1368" i="27"/>
  <c r="I1372" i="27"/>
  <c r="I1376" i="27"/>
  <c r="I1380" i="27"/>
  <c r="I1404" i="27"/>
  <c r="I1753" i="27"/>
  <c r="I1588" i="27"/>
  <c r="I1504" i="27"/>
  <c r="I1590" i="27"/>
  <c r="I1592" i="27"/>
  <c r="I1594" i="27"/>
  <c r="I1596" i="27"/>
  <c r="I1691" i="27"/>
  <c r="I1693" i="27"/>
  <c r="I1718" i="27"/>
  <c r="I1720" i="27"/>
  <c r="O2370" i="27"/>
  <c r="S2370" i="27" s="1"/>
  <c r="S2517" i="27"/>
  <c r="O1541" i="27"/>
  <c r="S1541" i="27" s="1"/>
  <c r="I804" i="27"/>
  <c r="I812" i="27"/>
  <c r="I764" i="27"/>
  <c r="S828" i="27"/>
  <c r="O788" i="27"/>
  <c r="S788" i="27" s="1"/>
  <c r="O796" i="27"/>
  <c r="S796" i="27" s="1"/>
  <c r="O740" i="27"/>
  <c r="S740" i="27" s="1"/>
  <c r="O756" i="27"/>
  <c r="S756" i="27" s="1"/>
  <c r="O772" i="27"/>
  <c r="S772" i="27" s="1"/>
  <c r="O793" i="27"/>
  <c r="S793" i="27" s="1"/>
  <c r="O821" i="27"/>
  <c r="S821" i="27" s="1"/>
  <c r="I557" i="27"/>
  <c r="S841" i="27"/>
  <c r="S849" i="27"/>
  <c r="S857" i="27"/>
  <c r="O1287" i="27"/>
  <c r="S1287" i="27" s="1"/>
  <c r="O1319" i="27"/>
  <c r="S1319" i="27" s="1"/>
  <c r="O1351" i="27"/>
  <c r="S1351" i="27" s="1"/>
  <c r="O1383" i="27"/>
  <c r="S1383" i="27" s="1"/>
  <c r="O1398" i="27"/>
  <c r="S1398" i="27" s="1"/>
  <c r="I1450" i="27"/>
  <c r="I1453" i="27"/>
  <c r="I1477" i="27"/>
  <c r="I1488" i="27"/>
  <c r="I1523" i="27"/>
  <c r="I1524" i="27"/>
  <c r="I1536" i="27"/>
  <c r="I1537" i="27"/>
  <c r="I1544" i="27"/>
  <c r="I1560" i="27"/>
  <c r="I1561" i="27"/>
  <c r="I1562" i="27"/>
  <c r="I1573" i="27"/>
  <c r="I8" i="27"/>
  <c r="I2398" i="27"/>
  <c r="I2494" i="27"/>
  <c r="S2471" i="27"/>
  <c r="I1840" i="27"/>
  <c r="I555" i="27"/>
  <c r="S837" i="27"/>
  <c r="S845" i="27"/>
  <c r="O875" i="27"/>
  <c r="S875" i="27" s="1"/>
  <c r="I1287" i="27"/>
  <c r="I1303" i="27"/>
  <c r="I1311" i="27"/>
  <c r="I1343" i="27"/>
  <c r="I1347" i="27"/>
  <c r="I1351" i="27"/>
  <c r="I1355" i="27"/>
  <c r="I1363" i="27"/>
  <c r="I1367" i="27"/>
  <c r="I1375" i="27"/>
  <c r="I1395" i="27"/>
  <c r="I1399" i="27"/>
  <c r="I1403" i="27"/>
  <c r="I1285" i="27"/>
  <c r="I1381" i="27"/>
  <c r="I1433" i="27"/>
  <c r="I1473" i="27"/>
  <c r="I1486" i="27"/>
  <c r="I1494" i="27"/>
  <c r="I1496" i="27"/>
  <c r="I1498" i="27"/>
  <c r="I1500" i="27"/>
  <c r="I1514" i="27"/>
  <c r="I1533" i="27"/>
  <c r="I1579" i="27"/>
  <c r="I1581" i="27"/>
  <c r="I1583" i="27"/>
  <c r="I1600" i="27"/>
  <c r="I1602" i="27"/>
  <c r="I1604" i="27"/>
  <c r="I1606" i="27"/>
  <c r="I1619" i="27"/>
  <c r="I1621" i="27"/>
  <c r="I1623" i="27"/>
  <c r="I1637" i="27"/>
  <c r="I1639" i="27"/>
  <c r="I1697" i="27"/>
  <c r="I1699" i="27"/>
  <c r="I1723" i="27"/>
  <c r="I1731" i="27"/>
  <c r="I1748" i="27"/>
  <c r="S826" i="27"/>
  <c r="O1363" i="27"/>
  <c r="S1363" i="27" s="1"/>
  <c r="O1395" i="27"/>
  <c r="S1395" i="27" s="1"/>
  <c r="I1455" i="27"/>
  <c r="I1465" i="27"/>
  <c r="I1557" i="27"/>
  <c r="I1566" i="27"/>
  <c r="I1568" i="27"/>
  <c r="I1575" i="27"/>
  <c r="I1754" i="27"/>
  <c r="I1678" i="27"/>
  <c r="I1680" i="27"/>
  <c r="I1705" i="27"/>
  <c r="I1743" i="27"/>
  <c r="I1755" i="27"/>
  <c r="I1651" i="27"/>
  <c r="I1714" i="27"/>
  <c r="I1716" i="27"/>
  <c r="I1468" i="27"/>
  <c r="I777" i="27"/>
  <c r="I779" i="27"/>
  <c r="I781" i="27"/>
  <c r="I803" i="27"/>
  <c r="O804" i="27"/>
  <c r="S804" i="27" s="1"/>
  <c r="S832" i="27"/>
  <c r="S264" i="27"/>
  <c r="S2269" i="27"/>
  <c r="O1893" i="27"/>
  <c r="S1893" i="27" s="1"/>
  <c r="O629" i="27"/>
  <c r="S629" i="27" s="1"/>
  <c r="O758" i="27"/>
  <c r="S758" i="27" s="1"/>
  <c r="S827" i="27"/>
  <c r="S829" i="27"/>
  <c r="S835" i="27"/>
  <c r="I1608" i="27"/>
  <c r="I1609" i="27"/>
  <c r="I1625" i="27"/>
  <c r="I1626" i="27"/>
  <c r="I1627" i="27"/>
  <c r="I1628" i="27"/>
  <c r="I1642" i="27"/>
  <c r="I1643" i="27"/>
  <c r="I1645" i="27"/>
  <c r="I1646" i="27"/>
  <c r="I1647" i="27"/>
  <c r="I1648" i="27"/>
  <c r="I1666" i="27"/>
  <c r="I1702" i="27"/>
  <c r="I1726" i="27"/>
  <c r="I1750" i="27"/>
  <c r="I1509" i="27"/>
  <c r="I1511" i="27"/>
  <c r="I1512" i="27"/>
  <c r="I1529" i="27"/>
  <c r="I1530" i="27"/>
  <c r="I1548" i="27"/>
  <c r="I1549" i="27"/>
  <c r="I746" i="27"/>
  <c r="I754" i="27"/>
  <c r="O776" i="27"/>
  <c r="S776" i="27" s="1"/>
  <c r="O921" i="27"/>
  <c r="S921" i="27" s="1"/>
  <c r="O929" i="27"/>
  <c r="S929" i="27" s="1"/>
  <c r="O937" i="27"/>
  <c r="S937" i="27" s="1"/>
  <c r="I48" i="27"/>
  <c r="S1063" i="27"/>
  <c r="S1079" i="27"/>
  <c r="S1160" i="27"/>
  <c r="S1147" i="27"/>
  <c r="S2108" i="27"/>
  <c r="S44" i="27"/>
  <c r="S2109" i="27"/>
  <c r="S2273" i="27"/>
  <c r="S42" i="27"/>
  <c r="S57" i="27"/>
  <c r="O75" i="27"/>
  <c r="S75" i="27" s="1"/>
  <c r="S1825" i="27"/>
  <c r="O1834" i="27"/>
  <c r="S1834" i="27" s="1"/>
  <c r="O1838" i="27"/>
  <c r="S1838" i="27" s="1"/>
  <c r="O2015" i="27"/>
  <c r="S2015" i="27" s="1"/>
  <c r="S2186" i="27"/>
  <c r="S2288" i="27"/>
  <c r="S2455" i="27"/>
  <c r="O2501" i="27"/>
  <c r="S2501" i="27" s="1"/>
  <c r="S2520" i="27"/>
  <c r="S2539" i="27"/>
  <c r="S2571" i="27"/>
  <c r="O2591" i="27"/>
  <c r="S2591" i="27" s="1"/>
  <c r="S2602" i="27"/>
  <c r="I2271" i="27"/>
  <c r="O2399" i="27"/>
  <c r="S2399" i="27" s="1"/>
  <c r="O2410" i="27"/>
  <c r="S2410" i="27" s="1"/>
  <c r="O2420" i="27"/>
  <c r="S2420" i="27" s="1"/>
  <c r="O2454" i="27"/>
  <c r="S2454" i="27" s="1"/>
  <c r="I2492" i="27"/>
  <c r="O2495" i="27"/>
  <c r="S2495" i="27" s="1"/>
  <c r="I2523" i="27"/>
  <c r="S2541" i="27"/>
  <c r="O2560" i="27"/>
  <c r="S2560" i="27" s="1"/>
  <c r="O2569" i="27"/>
  <c r="S2569" i="27" s="1"/>
  <c r="I2580" i="27"/>
  <c r="I2592" i="27"/>
  <c r="I2622" i="27"/>
  <c r="O2637" i="27"/>
  <c r="S2637" i="27" s="1"/>
  <c r="I2595" i="27"/>
  <c r="S2640" i="27"/>
  <c r="S2649" i="27"/>
  <c r="S2483" i="27"/>
  <c r="S2606" i="27"/>
  <c r="O2184" i="27"/>
  <c r="S2184" i="27" s="1"/>
  <c r="O1824" i="27"/>
  <c r="S1824" i="27" s="1"/>
  <c r="I2023" i="27"/>
  <c r="S2051" i="27"/>
  <c r="I2316" i="27"/>
  <c r="I1825" i="27"/>
  <c r="I569" i="27"/>
  <c r="I577" i="27"/>
  <c r="I566" i="27"/>
  <c r="I568" i="27"/>
  <c r="O80" i="27"/>
  <c r="S80" i="27" s="1"/>
  <c r="O631" i="27"/>
  <c r="S631" i="27" s="1"/>
  <c r="O639" i="27"/>
  <c r="S639" i="27" s="1"/>
  <c r="O746" i="27"/>
  <c r="S746" i="27" s="1"/>
  <c r="S807" i="27"/>
  <c r="S823" i="27"/>
  <c r="O744" i="27"/>
  <c r="S744" i="27" s="1"/>
  <c r="O760" i="27"/>
  <c r="S760" i="27" s="1"/>
  <c r="S1874" i="27"/>
  <c r="I331" i="27"/>
  <c r="I333" i="27"/>
  <c r="I337" i="27"/>
  <c r="I339" i="27"/>
  <c r="I341" i="27"/>
  <c r="I343" i="27"/>
  <c r="I347" i="27"/>
  <c r="I349" i="27"/>
  <c r="I351" i="27"/>
  <c r="I353" i="27"/>
  <c r="I357" i="27"/>
  <c r="I359" i="27"/>
  <c r="I369" i="27"/>
  <c r="I371" i="27"/>
  <c r="I373" i="27"/>
  <c r="I377" i="27"/>
  <c r="I381" i="27"/>
  <c r="I389" i="27"/>
  <c r="I391" i="27"/>
  <c r="I395" i="27"/>
  <c r="I397" i="27"/>
  <c r="I399" i="27"/>
  <c r="I403" i="27"/>
  <c r="I405" i="27"/>
  <c r="I409" i="27"/>
  <c r="I411" i="27"/>
  <c r="I413" i="27"/>
  <c r="S2506" i="27"/>
  <c r="S2544" i="27"/>
  <c r="S2567" i="27"/>
  <c r="S361" i="27"/>
  <c r="S385" i="27"/>
  <c r="S401" i="27"/>
  <c r="S433" i="27"/>
  <c r="S449" i="27"/>
  <c r="S465" i="27"/>
  <c r="O16" i="27"/>
  <c r="S16" i="27" s="1"/>
  <c r="S2004" i="27"/>
  <c r="O2297" i="27"/>
  <c r="S2297" i="27" s="1"/>
  <c r="O2322" i="27"/>
  <c r="S2322" i="27" s="1"/>
  <c r="I2484" i="27"/>
  <c r="O2487" i="27"/>
  <c r="S2487" i="27" s="1"/>
  <c r="O2596" i="27"/>
  <c r="S2596" i="27" s="1"/>
  <c r="S2301" i="27"/>
  <c r="S2514" i="27"/>
  <c r="S2611" i="27"/>
  <c r="S2006" i="27"/>
  <c r="S2397" i="27"/>
  <c r="S2481" i="27"/>
  <c r="I571" i="27"/>
  <c r="O781" i="27"/>
  <c r="S781" i="27" s="1"/>
  <c r="I829" i="27"/>
  <c r="I875" i="27"/>
  <c r="I905" i="27"/>
  <c r="I839" i="27"/>
  <c r="I841" i="27"/>
  <c r="I849" i="27"/>
  <c r="I855" i="27"/>
  <c r="I857" i="27"/>
  <c r="O873" i="27"/>
  <c r="S873" i="27" s="1"/>
  <c r="I876" i="27"/>
  <c r="I884" i="27"/>
  <c r="I892" i="27"/>
  <c r="I900" i="27"/>
  <c r="S802" i="27"/>
  <c r="O1288" i="27"/>
  <c r="S1288" i="27" s="1"/>
  <c r="O1344" i="27"/>
  <c r="S1344" i="27" s="1"/>
  <c r="O1380" i="27"/>
  <c r="S1380" i="27" s="1"/>
  <c r="O1294" i="27"/>
  <c r="S1294" i="27" s="1"/>
  <c r="O1295" i="27"/>
  <c r="S1295" i="27" s="1"/>
  <c r="S1326" i="27"/>
  <c r="S1358" i="27"/>
  <c r="O1359" i="27"/>
  <c r="S1359" i="27" s="1"/>
  <c r="S1390" i="27"/>
  <c r="I1451" i="27"/>
  <c r="I1476" i="27"/>
  <c r="S2271" i="27"/>
  <c r="I1520" i="27"/>
  <c r="I561" i="27"/>
  <c r="S884" i="27"/>
  <c r="S892" i="27"/>
  <c r="I1293" i="27"/>
  <c r="I1294" i="27"/>
  <c r="I1326" i="27"/>
  <c r="I1358" i="27"/>
  <c r="I1390" i="27"/>
  <c r="I1411" i="27"/>
  <c r="I1419" i="27"/>
  <c r="I1427" i="27"/>
  <c r="I1435" i="27"/>
  <c r="O882" i="27"/>
  <c r="S882" i="27" s="1"/>
  <c r="O890" i="27"/>
  <c r="O1306" i="27"/>
  <c r="S1306" i="27" s="1"/>
  <c r="S1307" i="27"/>
  <c r="S1338" i="27"/>
  <c r="S1339" i="27"/>
  <c r="O1370" i="27"/>
  <c r="S1370" i="27" s="1"/>
  <c r="S1371" i="27"/>
  <c r="O1402" i="27"/>
  <c r="S1402" i="27" s="1"/>
  <c r="O1403" i="27"/>
  <c r="S1403" i="27" s="1"/>
  <c r="I1412" i="27"/>
  <c r="I1432" i="27"/>
  <c r="I1508" i="27"/>
  <c r="I1740" i="27"/>
  <c r="I1742" i="27"/>
  <c r="I1744" i="27"/>
  <c r="I1756" i="27"/>
  <c r="O1770" i="27"/>
  <c r="S1770" i="27" s="1"/>
  <c r="O1774" i="27"/>
  <c r="S1774" i="27" s="1"/>
  <c r="O1778" i="27"/>
  <c r="S1778" i="27" s="1"/>
  <c r="I1711" i="27"/>
  <c r="I1546" i="27"/>
  <c r="I1614" i="27"/>
  <c r="I1616" i="27"/>
  <c r="I1737" i="27"/>
  <c r="S2446" i="27"/>
  <c r="S2546" i="27"/>
  <c r="S2209" i="27"/>
  <c r="I874" i="27"/>
  <c r="I2594" i="27"/>
  <c r="I788" i="27"/>
  <c r="I796" i="27"/>
  <c r="O784" i="27"/>
  <c r="S784" i="27" s="1"/>
  <c r="I827" i="27"/>
  <c r="I835" i="27"/>
  <c r="S650" i="27"/>
  <c r="S662" i="27"/>
  <c r="S670" i="27"/>
  <c r="S682" i="27"/>
  <c r="S686" i="27"/>
  <c r="S698" i="27"/>
  <c r="S706" i="27"/>
  <c r="S730" i="27"/>
  <c r="I1366" i="27"/>
  <c r="S1314" i="27"/>
  <c r="S1315" i="27"/>
  <c r="S1379" i="27"/>
  <c r="O1773" i="27"/>
  <c r="S1773" i="27" s="1"/>
  <c r="S2202" i="27"/>
  <c r="S2575" i="27"/>
  <c r="O2417" i="27"/>
  <c r="S2417" i="27" s="1"/>
  <c r="S2573" i="27"/>
  <c r="S2570" i="27"/>
  <c r="I1613" i="27"/>
  <c r="I1615" i="27"/>
  <c r="I1617" i="27"/>
  <c r="I1652" i="27"/>
  <c r="I1654" i="27"/>
  <c r="I1673" i="27"/>
  <c r="S1814" i="27"/>
  <c r="I1298" i="27"/>
  <c r="I1314" i="27"/>
  <c r="I1330" i="27"/>
  <c r="I1346" i="27"/>
  <c r="I1362" i="27"/>
  <c r="I1378" i="27"/>
  <c r="I1394" i="27"/>
  <c r="I1739" i="27"/>
  <c r="I1741" i="27"/>
  <c r="I1289" i="27"/>
  <c r="I1305" i="27"/>
  <c r="I1337" i="27"/>
  <c r="I1353" i="27"/>
  <c r="I1369" i="27"/>
  <c r="I1401" i="27"/>
  <c r="I1612" i="27"/>
  <c r="S2317" i="27"/>
  <c r="S795" i="27"/>
  <c r="S2604" i="27"/>
  <c r="S2491" i="27"/>
  <c r="S787" i="27"/>
  <c r="I13" i="27"/>
  <c r="O24" i="27"/>
  <c r="S24" i="27" s="1"/>
  <c r="S28" i="27"/>
  <c r="S911" i="27"/>
  <c r="S919" i="27"/>
  <c r="O925" i="27"/>
  <c r="S925" i="27" s="1"/>
  <c r="O933" i="27"/>
  <c r="S933" i="27" s="1"/>
  <c r="I49" i="27"/>
  <c r="I57" i="27"/>
  <c r="S965" i="27"/>
  <c r="S985" i="27"/>
  <c r="O1036" i="27"/>
  <c r="S1036" i="27" s="1"/>
  <c r="O1048" i="27"/>
  <c r="S1048" i="27" s="1"/>
  <c r="O1064" i="27"/>
  <c r="S1064" i="27" s="1"/>
  <c r="S1072" i="27"/>
  <c r="O1080" i="27"/>
  <c r="S1080" i="27" s="1"/>
  <c r="S1092" i="27"/>
  <c r="O1112" i="27"/>
  <c r="S1112" i="27" s="1"/>
  <c r="S1120" i="27"/>
  <c r="S1124" i="27"/>
  <c r="S1854" i="27"/>
  <c r="I1897" i="27"/>
  <c r="S1956" i="27"/>
  <c r="S1996" i="27"/>
  <c r="I2049" i="27"/>
  <c r="S2063" i="27"/>
  <c r="I2072" i="27"/>
  <c r="I2085" i="27"/>
  <c r="S2160" i="27"/>
  <c r="S2236" i="27"/>
  <c r="I2321" i="27"/>
  <c r="I2538" i="27"/>
  <c r="I2584" i="27"/>
  <c r="I2600" i="27"/>
  <c r="I2604" i="27"/>
  <c r="S2324" i="27"/>
  <c r="I1188" i="27"/>
  <c r="I1220" i="27"/>
  <c r="I1228" i="27"/>
  <c r="I2477" i="27"/>
  <c r="S2480" i="27"/>
  <c r="S2395" i="27"/>
  <c r="S2437" i="27"/>
  <c r="I2441" i="27"/>
  <c r="S1254" i="27"/>
  <c r="I2231" i="27"/>
  <c r="S2452" i="27"/>
  <c r="I2585" i="27"/>
  <c r="O2618" i="27"/>
  <c r="S2618" i="27" s="1"/>
  <c r="I2627" i="27"/>
  <c r="S1998" i="27"/>
  <c r="I2241" i="27"/>
  <c r="I79" i="27"/>
  <c r="S110" i="27"/>
  <c r="S126" i="27"/>
  <c r="O146" i="27"/>
  <c r="S146" i="27" s="1"/>
  <c r="S164" i="27"/>
  <c r="S2585" i="27"/>
  <c r="O502" i="27"/>
  <c r="S502" i="27" s="1"/>
  <c r="O510" i="27"/>
  <c r="S510" i="27" s="1"/>
  <c r="O1794" i="27"/>
  <c r="S1794" i="27" s="1"/>
  <c r="O1821" i="27"/>
  <c r="S1821" i="27" s="1"/>
  <c r="O2234" i="27"/>
  <c r="S2234" i="27" s="1"/>
  <c r="I573" i="27"/>
  <c r="I576" i="27"/>
  <c r="O766" i="27"/>
  <c r="S766" i="27" s="1"/>
  <c r="O632" i="27"/>
  <c r="S632" i="27" s="1"/>
  <c r="S779" i="27"/>
  <c r="O652" i="27"/>
  <c r="S652" i="27" s="1"/>
  <c r="O668" i="27"/>
  <c r="S668" i="27" s="1"/>
  <c r="O680" i="27"/>
  <c r="S680" i="27" s="1"/>
  <c r="O692" i="27"/>
  <c r="S692" i="27" s="1"/>
  <c r="O700" i="27"/>
  <c r="S700" i="27" s="1"/>
  <c r="O716" i="27"/>
  <c r="S716" i="27" s="1"/>
  <c r="O724" i="27"/>
  <c r="S724" i="27" s="1"/>
  <c r="O732" i="27"/>
  <c r="S732" i="27" s="1"/>
  <c r="S833" i="27"/>
  <c r="O646" i="27"/>
  <c r="S646" i="27" s="1"/>
  <c r="O654" i="27"/>
  <c r="S654" i="27" s="1"/>
  <c r="O678" i="27"/>
  <c r="S678" i="27" s="1"/>
  <c r="O694" i="27"/>
  <c r="S694" i="27" s="1"/>
  <c r="O702" i="27"/>
  <c r="S702" i="27" s="1"/>
  <c r="O714" i="27"/>
  <c r="S714" i="27" s="1"/>
  <c r="O722" i="27"/>
  <c r="S722" i="27" s="1"/>
  <c r="O734" i="27"/>
  <c r="S734" i="27" s="1"/>
  <c r="O1399" i="27"/>
  <c r="S1399" i="27" s="1"/>
  <c r="I1458" i="27"/>
  <c r="I1301" i="27"/>
  <c r="I1365" i="27"/>
  <c r="I1397" i="27"/>
  <c r="I1429" i="27"/>
  <c r="I1448" i="27"/>
  <c r="I1472" i="27"/>
  <c r="I1485" i="27"/>
  <c r="I1495" i="27"/>
  <c r="I1499" i="27"/>
  <c r="I1532" i="27"/>
  <c r="I1580" i="27"/>
  <c r="I1601" i="27"/>
  <c r="I1605" i="27"/>
  <c r="I1620" i="27"/>
  <c r="I1640" i="27"/>
  <c r="I1696" i="27"/>
  <c r="I1700" i="27"/>
  <c r="I1724" i="27"/>
  <c r="S898" i="27"/>
  <c r="O1346" i="27"/>
  <c r="S1346" i="27" s="1"/>
  <c r="O1347" i="27"/>
  <c r="S1347" i="27" s="1"/>
  <c r="O1378" i="27"/>
  <c r="S1378" i="27" s="1"/>
  <c r="I1707" i="27"/>
  <c r="I1655" i="27"/>
  <c r="I1410" i="27"/>
  <c r="I1414" i="27"/>
  <c r="I1418" i="27"/>
  <c r="I1422" i="27"/>
  <c r="I1426" i="27"/>
  <c r="I1430" i="27"/>
  <c r="I1434" i="27"/>
  <c r="I1438" i="27"/>
  <c r="I1547" i="27"/>
  <c r="I1491" i="27"/>
  <c r="O10" i="27"/>
  <c r="S10" i="27" s="1"/>
  <c r="O949" i="27"/>
  <c r="S949" i="27" s="1"/>
  <c r="S953" i="27"/>
  <c r="S957" i="27"/>
  <c r="O961" i="27"/>
  <c r="S961" i="27" s="1"/>
  <c r="S1031" i="27"/>
  <c r="O1035" i="27"/>
  <c r="S1035" i="27" s="1"/>
  <c r="O1037" i="27"/>
  <c r="S1037" i="27" s="1"/>
  <c r="O1041" i="27"/>
  <c r="S1041" i="27" s="1"/>
  <c r="O1043" i="27"/>
  <c r="S1043" i="27" s="1"/>
  <c r="O1051" i="27"/>
  <c r="S1051" i="27" s="1"/>
  <c r="O1053" i="27"/>
  <c r="S1053" i="27" s="1"/>
  <c r="O1057" i="27"/>
  <c r="S1057" i="27" s="1"/>
  <c r="O1059" i="27"/>
  <c r="S1059" i="27" s="1"/>
  <c r="O1073" i="27"/>
  <c r="S1073" i="27" s="1"/>
  <c r="O1083" i="27"/>
  <c r="S1083" i="27" s="1"/>
  <c r="O1085" i="27"/>
  <c r="S1085" i="27" s="1"/>
  <c r="S1099" i="27"/>
  <c r="O1101" i="27"/>
  <c r="S1101" i="27" s="1"/>
  <c r="O1107" i="27"/>
  <c r="S1107" i="27" s="1"/>
  <c r="O1115" i="27"/>
  <c r="S1115" i="27" s="1"/>
  <c r="O1117" i="27"/>
  <c r="S1117" i="27" s="1"/>
  <c r="O1121" i="27"/>
  <c r="S1121" i="27" s="1"/>
  <c r="O1123" i="27"/>
  <c r="S1123" i="27" s="1"/>
  <c r="O1131" i="27"/>
  <c r="S1131" i="27" s="1"/>
  <c r="O1139" i="27"/>
  <c r="S1139" i="27" s="1"/>
  <c r="O1155" i="27"/>
  <c r="S1155" i="27" s="1"/>
  <c r="I2290" i="27"/>
  <c r="I2292" i="27"/>
  <c r="I2294" i="27"/>
  <c r="I2296" i="27"/>
  <c r="I2300" i="27"/>
  <c r="I2303" i="27"/>
  <c r="I2340" i="27"/>
  <c r="I2342" i="27"/>
  <c r="I2344" i="27"/>
  <c r="I2346" i="27"/>
  <c r="I2348" i="27"/>
  <c r="I2354" i="27"/>
  <c r="I2366" i="27"/>
  <c r="I2421" i="27"/>
  <c r="I2454" i="27"/>
  <c r="I2470" i="27"/>
  <c r="I2553" i="27"/>
  <c r="I2555" i="27"/>
  <c r="O2579" i="27"/>
  <c r="S2579" i="27" s="1"/>
  <c r="O2283" i="27"/>
  <c r="S2283" i="27" s="1"/>
  <c r="S2285" i="27"/>
  <c r="O3" i="27"/>
  <c r="S3" i="27" s="1"/>
  <c r="S2306" i="27"/>
  <c r="S2407" i="27"/>
  <c r="I2457" i="27"/>
  <c r="S2470" i="27"/>
  <c r="S2500" i="27"/>
  <c r="O2507" i="27"/>
  <c r="S2507" i="27" s="1"/>
  <c r="S2513" i="27"/>
  <c r="S2515" i="27"/>
  <c r="S2553" i="27"/>
  <c r="I2556" i="27"/>
  <c r="O2580" i="27"/>
  <c r="S2580" i="27" s="1"/>
  <c r="I2591" i="27"/>
  <c r="S2605" i="27"/>
  <c r="O2619" i="27"/>
  <c r="S2619" i="27" s="1"/>
  <c r="I2637" i="27"/>
  <c r="I1270" i="27"/>
  <c r="I2410" i="27"/>
  <c r="S2457" i="27"/>
  <c r="S2468" i="27"/>
  <c r="O2588" i="27"/>
  <c r="S2588" i="27" s="1"/>
  <c r="I2616" i="27"/>
  <c r="I2641" i="27"/>
  <c r="I2647" i="27"/>
  <c r="S90" i="27"/>
  <c r="O92" i="27"/>
  <c r="S92" i="27" s="1"/>
  <c r="S94" i="27"/>
  <c r="S96" i="27"/>
  <c r="I170" i="27"/>
  <c r="I174" i="27"/>
  <c r="I176" i="27"/>
  <c r="I178" i="27"/>
  <c r="I180" i="27"/>
  <c r="I188" i="27"/>
  <c r="I190" i="27"/>
  <c r="I194" i="27"/>
  <c r="I196" i="27"/>
  <c r="I200" i="27"/>
  <c r="I202" i="27"/>
  <c r="I204" i="27"/>
  <c r="I206" i="27"/>
  <c r="I208" i="27"/>
  <c r="I212" i="27"/>
  <c r="I216" i="27"/>
  <c r="I220" i="27"/>
  <c r="I222" i="27"/>
  <c r="I228" i="27"/>
  <c r="I230" i="27"/>
  <c r="I232" i="27"/>
  <c r="I236" i="27"/>
  <c r="I238" i="27"/>
  <c r="I242" i="27"/>
  <c r="I244" i="27"/>
  <c r="I246" i="27"/>
  <c r="I248" i="27"/>
  <c r="I250" i="27"/>
  <c r="I252" i="27"/>
  <c r="I254" i="27"/>
  <c r="I256" i="27"/>
  <c r="I258" i="27"/>
  <c r="I260" i="27"/>
  <c r="I266" i="27"/>
  <c r="I268" i="27"/>
  <c r="I270" i="27"/>
  <c r="I272" i="27"/>
  <c r="I276" i="27"/>
  <c r="I280" i="27"/>
  <c r="I282" i="27"/>
  <c r="I284" i="27"/>
  <c r="I286" i="27"/>
  <c r="I288" i="27"/>
  <c r="I290" i="27"/>
  <c r="I292" i="27"/>
  <c r="I294" i="27"/>
  <c r="I296" i="27"/>
  <c r="I298" i="27"/>
  <c r="O300" i="27"/>
  <c r="S300" i="27" s="1"/>
  <c r="O308" i="27"/>
  <c r="S308" i="27" s="1"/>
  <c r="O310" i="27"/>
  <c r="S310" i="27" s="1"/>
  <c r="O312" i="27"/>
  <c r="S312" i="27" s="1"/>
  <c r="O316" i="27"/>
  <c r="S316" i="27" s="1"/>
  <c r="O318" i="27"/>
  <c r="S318" i="27" s="1"/>
  <c r="O324" i="27"/>
  <c r="S324" i="27" s="1"/>
  <c r="O328" i="27"/>
  <c r="S328" i="27" s="1"/>
  <c r="O332" i="27"/>
  <c r="S332" i="27" s="1"/>
  <c r="O340" i="27"/>
  <c r="S340" i="27" s="1"/>
  <c r="O342" i="27"/>
  <c r="S342" i="27" s="1"/>
  <c r="O344" i="27"/>
  <c r="S344" i="27" s="1"/>
  <c r="S348" i="27"/>
  <c r="S350" i="27"/>
  <c r="O356" i="27"/>
  <c r="S356" i="27" s="1"/>
  <c r="O360" i="27"/>
  <c r="S360" i="27" s="1"/>
  <c r="O372" i="27"/>
  <c r="S372" i="27" s="1"/>
  <c r="O374" i="27"/>
  <c r="S374" i="27" s="1"/>
  <c r="O382" i="27"/>
  <c r="S382" i="27" s="1"/>
  <c r="O388" i="27"/>
  <c r="S388" i="27" s="1"/>
  <c r="S390" i="27"/>
  <c r="S404" i="27"/>
  <c r="O406" i="27"/>
  <c r="S406" i="27" s="1"/>
  <c r="O414" i="27"/>
  <c r="S414" i="27" s="1"/>
  <c r="S420" i="27"/>
  <c r="S422" i="27"/>
  <c r="S436" i="27"/>
  <c r="O446" i="27"/>
  <c r="S446" i="27" s="1"/>
  <c r="S452" i="27"/>
  <c r="O468" i="27"/>
  <c r="S468" i="27" s="1"/>
  <c r="I1841" i="27"/>
  <c r="I2054" i="27"/>
  <c r="I2287" i="27"/>
  <c r="O2364" i="27"/>
  <c r="S2364" i="27" s="1"/>
  <c r="O2633" i="27"/>
  <c r="S2633" i="27" s="1"/>
  <c r="O2647" i="27"/>
  <c r="S2647" i="27" s="1"/>
  <c r="O1832" i="27"/>
  <c r="S1832" i="27" s="1"/>
  <c r="S70" i="27"/>
  <c r="O83" i="27"/>
  <c r="S83" i="27" s="1"/>
  <c r="O1833" i="27"/>
  <c r="S1833" i="27" s="1"/>
  <c r="O1837" i="27"/>
  <c r="S1837" i="27" s="1"/>
  <c r="O1933" i="27"/>
  <c r="S1933" i="27" s="1"/>
  <c r="S2212" i="27"/>
  <c r="I2216" i="27"/>
  <c r="I2234" i="27"/>
  <c r="I2251" i="27"/>
  <c r="O2543" i="27"/>
  <c r="S2543" i="27" s="1"/>
  <c r="O2384" i="27"/>
  <c r="S2384" i="27" s="1"/>
  <c r="I558" i="27"/>
  <c r="I572" i="27"/>
  <c r="I567" i="27"/>
  <c r="O738" i="27"/>
  <c r="S738" i="27" s="1"/>
  <c r="O754" i="27"/>
  <c r="S754" i="27" s="1"/>
  <c r="O642" i="27"/>
  <c r="S642" i="27" s="1"/>
  <c r="O752" i="27"/>
  <c r="S752" i="27" s="1"/>
  <c r="O768" i="27"/>
  <c r="S768" i="27" s="1"/>
  <c r="O798" i="27"/>
  <c r="S798" i="27" s="1"/>
  <c r="I873" i="27"/>
  <c r="O777" i="27"/>
  <c r="S777" i="27" s="1"/>
  <c r="I831" i="27"/>
  <c r="O653" i="27"/>
  <c r="S653" i="27" s="1"/>
  <c r="O657" i="27"/>
  <c r="S657" i="27" s="1"/>
  <c r="O665" i="27"/>
  <c r="S665" i="27" s="1"/>
  <c r="O673" i="27"/>
  <c r="S673" i="27" s="1"/>
  <c r="O681" i="27"/>
  <c r="S681" i="27" s="1"/>
  <c r="O685" i="27"/>
  <c r="S685" i="27" s="1"/>
  <c r="O689" i="27"/>
  <c r="S689" i="27" s="1"/>
  <c r="O697" i="27"/>
  <c r="S697" i="27" s="1"/>
  <c r="O701" i="27"/>
  <c r="S701" i="27" s="1"/>
  <c r="O705" i="27"/>
  <c r="S705" i="27" s="1"/>
  <c r="O713" i="27"/>
  <c r="S713" i="27" s="1"/>
  <c r="O721" i="27"/>
  <c r="S721" i="27" s="1"/>
  <c r="O725" i="27"/>
  <c r="S725" i="27" s="1"/>
  <c r="O729" i="27"/>
  <c r="S729" i="27" s="1"/>
  <c r="O737" i="27"/>
  <c r="S737" i="27" s="1"/>
  <c r="O741" i="27"/>
  <c r="S741" i="27" s="1"/>
  <c r="O743" i="27"/>
  <c r="S743" i="27" s="1"/>
  <c r="O745" i="27"/>
  <c r="S745" i="27" s="1"/>
  <c r="O751" i="27"/>
  <c r="S751" i="27" s="1"/>
  <c r="O753" i="27"/>
  <c r="S753" i="27" s="1"/>
  <c r="O755" i="27"/>
  <c r="S755" i="27" s="1"/>
  <c r="O757" i="27"/>
  <c r="S757" i="27" s="1"/>
  <c r="O761" i="27"/>
  <c r="S761" i="27" s="1"/>
  <c r="O765" i="27"/>
  <c r="S765" i="27" s="1"/>
  <c r="O771" i="27"/>
  <c r="S771" i="27" s="1"/>
  <c r="O773" i="27"/>
  <c r="S773" i="27" s="1"/>
  <c r="O825" i="27"/>
  <c r="S825" i="27" s="1"/>
  <c r="I563" i="27"/>
  <c r="O805" i="27"/>
  <c r="S805" i="27" s="1"/>
  <c r="O853" i="27"/>
  <c r="O861" i="27"/>
  <c r="S861" i="27" s="1"/>
  <c r="O801" i="27"/>
  <c r="S801" i="27" s="1"/>
  <c r="S839" i="27"/>
  <c r="S855" i="27"/>
  <c r="I878" i="27"/>
  <c r="I886" i="27"/>
  <c r="I894" i="27"/>
  <c r="I902" i="27"/>
  <c r="O1311" i="27"/>
  <c r="S1311" i="27" s="1"/>
  <c r="O1343" i="27"/>
  <c r="S1343" i="27" s="1"/>
  <c r="O1375" i="27"/>
  <c r="S1375" i="27" s="1"/>
  <c r="O1407" i="27"/>
  <c r="S1407" i="27" s="1"/>
  <c r="I837" i="27"/>
  <c r="I845" i="27"/>
  <c r="I853" i="27"/>
  <c r="I861" i="27"/>
  <c r="I1309" i="27"/>
  <c r="I1310" i="27"/>
  <c r="I1341" i="27"/>
  <c r="I1342" i="27"/>
  <c r="I1374" i="27"/>
  <c r="I1405" i="27"/>
  <c r="I1406" i="27"/>
  <c r="I1415" i="27"/>
  <c r="I1423" i="27"/>
  <c r="I1431" i="27"/>
  <c r="I1439" i="27"/>
  <c r="O1290" i="27"/>
  <c r="S1290" i="27" s="1"/>
  <c r="O1291" i="27"/>
  <c r="S1291" i="27" s="1"/>
  <c r="O1322" i="27"/>
  <c r="S1322" i="27" s="1"/>
  <c r="O1354" i="27"/>
  <c r="S1354" i="27" s="1"/>
  <c r="O1355" i="27"/>
  <c r="S1355" i="27" s="1"/>
  <c r="O1386" i="27"/>
  <c r="S1386" i="27" s="1"/>
  <c r="I1653" i="27"/>
  <c r="I1772" i="27"/>
  <c r="I1290" i="27"/>
  <c r="I1306" i="27"/>
  <c r="I1322" i="27"/>
  <c r="I1338" i="27"/>
  <c r="I1354" i="27"/>
  <c r="I1370" i="27"/>
  <c r="I1386" i="27"/>
  <c r="I1402" i="27"/>
  <c r="O1775" i="27"/>
  <c r="S1775" i="27" s="1"/>
  <c r="I1321" i="27"/>
  <c r="I1385" i="27"/>
  <c r="I1574" i="27"/>
  <c r="I1611" i="27"/>
  <c r="I1670" i="27"/>
  <c r="I1297" i="27"/>
  <c r="I1313" i="27"/>
  <c r="I1329" i="27"/>
  <c r="I1345" i="27"/>
  <c r="I1361" i="27"/>
  <c r="I1377" i="27"/>
  <c r="I1393" i="27"/>
  <c r="I1409" i="27"/>
  <c r="I1692" i="27"/>
  <c r="I1694" i="27"/>
  <c r="I1713" i="27"/>
  <c r="I1715" i="27"/>
  <c r="I1717" i="27"/>
  <c r="I1719" i="27"/>
  <c r="I1721" i="27"/>
  <c r="I2370" i="27"/>
  <c r="I1445" i="27"/>
  <c r="I1457" i="27"/>
  <c r="I1467" i="27"/>
  <c r="I1492" i="27"/>
  <c r="I1527" i="27"/>
  <c r="I1558" i="27"/>
  <c r="I1565" i="27"/>
  <c r="I1567" i="27"/>
  <c r="I1569" i="27"/>
  <c r="I1634" i="27"/>
  <c r="I1659" i="27"/>
  <c r="I1676" i="27"/>
  <c r="I1682" i="27"/>
  <c r="I1456" i="27"/>
  <c r="I1466" i="27"/>
  <c r="I1760" i="27"/>
  <c r="I2200" i="27"/>
  <c r="O2369" i="27"/>
  <c r="S2369" i="27" s="1"/>
  <c r="I11" i="27"/>
  <c r="S22" i="27"/>
  <c r="S30" i="27"/>
  <c r="S38" i="27"/>
  <c r="O909" i="27"/>
  <c r="S909" i="27" s="1"/>
  <c r="S931" i="27"/>
  <c r="S15" i="27"/>
  <c r="S20" i="27"/>
  <c r="S969" i="27"/>
  <c r="S997" i="27"/>
  <c r="O1032" i="27"/>
  <c r="S1032" i="27" s="1"/>
  <c r="S1040" i="27"/>
  <c r="S1044" i="27"/>
  <c r="S1056" i="27"/>
  <c r="S1076" i="27"/>
  <c r="O1084" i="27"/>
  <c r="S1084" i="27" s="1"/>
  <c r="S1088" i="27"/>
  <c r="O1096" i="27"/>
  <c r="S1096" i="27" s="1"/>
  <c r="O1100" i="27"/>
  <c r="S1100" i="27" s="1"/>
  <c r="S1104" i="27"/>
  <c r="O1864" i="27"/>
  <c r="S1864" i="27" s="1"/>
  <c r="I1913" i="27"/>
  <c r="O1928" i="27"/>
  <c r="S1928" i="27" s="1"/>
  <c r="S1932" i="27"/>
  <c r="I2093" i="27"/>
  <c r="S2125" i="27"/>
  <c r="S2192" i="27"/>
  <c r="O2249" i="27"/>
  <c r="S2249" i="27" s="1"/>
  <c r="I2319" i="27"/>
  <c r="I2415" i="27"/>
  <c r="I1170" i="27"/>
  <c r="S2308" i="27"/>
  <c r="S1924" i="27"/>
  <c r="O1942" i="27"/>
  <c r="S1942" i="27" s="1"/>
  <c r="O1989" i="27"/>
  <c r="S1989" i="27" s="1"/>
  <c r="I2152" i="27"/>
  <c r="S2171" i="27"/>
  <c r="S2464" i="27"/>
  <c r="S2492" i="27"/>
  <c r="S2435" i="27"/>
  <c r="O1246" i="27"/>
  <c r="S1246" i="27" s="1"/>
  <c r="O2461" i="27"/>
  <c r="S2461" i="27" s="1"/>
  <c r="I2625" i="27"/>
  <c r="S2000" i="27"/>
  <c r="I77" i="27"/>
  <c r="S132" i="27"/>
  <c r="O2231" i="27"/>
  <c r="S2231" i="27" s="1"/>
  <c r="O486" i="27"/>
  <c r="S486" i="27" s="1"/>
  <c r="O526" i="27"/>
  <c r="S526" i="27" s="1"/>
  <c r="O534" i="27"/>
  <c r="S534" i="27" s="1"/>
  <c r="S548" i="27"/>
  <c r="I2383" i="27"/>
  <c r="I556" i="27"/>
  <c r="I574" i="27"/>
  <c r="I564" i="27"/>
  <c r="O641" i="27"/>
  <c r="S641" i="27" s="1"/>
  <c r="O748" i="27"/>
  <c r="S748" i="27" s="1"/>
  <c r="O644" i="27"/>
  <c r="S644" i="27" s="1"/>
  <c r="O656" i="27"/>
  <c r="S656" i="27" s="1"/>
  <c r="O664" i="27"/>
  <c r="S664" i="27" s="1"/>
  <c r="O672" i="27"/>
  <c r="S672" i="27" s="1"/>
  <c r="O676" i="27"/>
  <c r="S676" i="27" s="1"/>
  <c r="O696" i="27"/>
  <c r="S696" i="27" s="1"/>
  <c r="O712" i="27"/>
  <c r="S712" i="27" s="1"/>
  <c r="O720" i="27"/>
  <c r="S720" i="27" s="1"/>
  <c r="O728" i="27"/>
  <c r="S728" i="27" s="1"/>
  <c r="O736" i="27"/>
  <c r="S736" i="27" s="1"/>
  <c r="O658" i="27"/>
  <c r="S658" i="27" s="1"/>
  <c r="O666" i="27"/>
  <c r="S666" i="27" s="1"/>
  <c r="O674" i="27"/>
  <c r="S674" i="27" s="1"/>
  <c r="O690" i="27"/>
  <c r="S690" i="27" s="1"/>
  <c r="O710" i="27"/>
  <c r="S710" i="27" s="1"/>
  <c r="O718" i="27"/>
  <c r="S718" i="27" s="1"/>
  <c r="O726" i="27"/>
  <c r="S726" i="27" s="1"/>
  <c r="I847" i="27"/>
  <c r="I863" i="27"/>
  <c r="O1303" i="27"/>
  <c r="S1303" i="27" s="1"/>
  <c r="O1335" i="27"/>
  <c r="S1335" i="27" s="1"/>
  <c r="O1367" i="27"/>
  <c r="S1367" i="27" s="1"/>
  <c r="I1519" i="27"/>
  <c r="I1302" i="27"/>
  <c r="I1398" i="27"/>
  <c r="I1413" i="27"/>
  <c r="I1421" i="27"/>
  <c r="I1437" i="27"/>
  <c r="I1442" i="27"/>
  <c r="I1474" i="27"/>
  <c r="I1582" i="27"/>
  <c r="I1599" i="27"/>
  <c r="I1603" i="27"/>
  <c r="I1662" i="27"/>
  <c r="I1686" i="27"/>
  <c r="I1698" i="27"/>
  <c r="I1722" i="27"/>
  <c r="I1732" i="27"/>
  <c r="S890" i="27"/>
  <c r="I906" i="27"/>
  <c r="I912" i="27"/>
  <c r="I914" i="27"/>
  <c r="I926" i="27"/>
  <c r="S5" i="27"/>
  <c r="S21" i="27"/>
  <c r="I50" i="27"/>
  <c r="I58" i="27"/>
  <c r="I968" i="27"/>
  <c r="I998" i="27"/>
  <c r="I1000" i="27"/>
  <c r="I1002" i="27"/>
  <c r="I1067" i="27"/>
  <c r="I1075" i="27"/>
  <c r="I1099" i="27"/>
  <c r="I1115" i="27"/>
  <c r="I1139" i="27"/>
  <c r="I1147" i="27"/>
  <c r="I1155" i="27"/>
  <c r="S1877" i="27"/>
  <c r="S1896" i="27"/>
  <c r="I1927" i="27"/>
  <c r="O1936" i="27"/>
  <c r="S1936" i="27" s="1"/>
  <c r="S1946" i="27"/>
  <c r="I1951" i="27"/>
  <c r="I1955" i="27"/>
  <c r="S1977" i="27"/>
  <c r="I1981" i="27"/>
  <c r="I1997" i="27"/>
  <c r="S2008" i="27"/>
  <c r="S2040" i="27"/>
  <c r="S2046" i="27"/>
  <c r="S2055" i="27"/>
  <c r="O2057" i="27"/>
  <c r="S2057" i="27" s="1"/>
  <c r="I2068" i="27"/>
  <c r="S2073" i="27"/>
  <c r="S2105" i="27"/>
  <c r="O2117" i="27"/>
  <c r="S2117" i="27" s="1"/>
  <c r="S2119" i="27"/>
  <c r="O2121" i="27"/>
  <c r="S2121" i="27" s="1"/>
  <c r="I2126" i="27"/>
  <c r="O2132" i="27"/>
  <c r="S2132" i="27" s="1"/>
  <c r="O2134" i="27"/>
  <c r="S2134" i="27" s="1"/>
  <c r="I2145" i="27"/>
  <c r="I2161" i="27"/>
  <c r="S2169" i="27"/>
  <c r="S2203" i="27"/>
  <c r="O2205" i="27"/>
  <c r="S2205" i="27" s="1"/>
  <c r="I2211" i="27"/>
  <c r="S2232" i="27"/>
  <c r="S2246" i="27"/>
  <c r="S2254" i="27"/>
  <c r="S2264" i="27"/>
  <c r="O2266" i="27"/>
  <c r="S2266" i="27" s="1"/>
  <c r="I2320" i="27"/>
  <c r="I2322" i="27"/>
  <c r="I2385" i="27"/>
  <c r="I2404" i="27"/>
  <c r="I2406" i="27"/>
  <c r="I2460" i="27"/>
  <c r="I2465" i="27"/>
  <c r="I2500" i="27"/>
  <c r="I2506" i="27"/>
  <c r="I2508" i="27"/>
  <c r="O2558" i="27"/>
  <c r="S2558" i="27" s="1"/>
  <c r="I2579" i="27"/>
  <c r="I2583" i="27"/>
  <c r="I2605" i="27"/>
  <c r="I2607" i="27"/>
  <c r="I2609" i="27"/>
  <c r="I2611" i="27"/>
  <c r="S43" i="27"/>
  <c r="S1173" i="27"/>
  <c r="O1177" i="27"/>
  <c r="S1177" i="27" s="1"/>
  <c r="O1185" i="27"/>
  <c r="S1185" i="27" s="1"/>
  <c r="O1193" i="27"/>
  <c r="S1193" i="27" s="1"/>
  <c r="S1197" i="27"/>
  <c r="O1201" i="27"/>
  <c r="S1201" i="27" s="1"/>
  <c r="O1209" i="27"/>
  <c r="S1209" i="27" s="1"/>
  <c r="O1217" i="27"/>
  <c r="S1217" i="27" s="1"/>
  <c r="O1225" i="27"/>
  <c r="S1225" i="27" s="1"/>
  <c r="O1233" i="27"/>
  <c r="S1233" i="27" s="1"/>
  <c r="S2355" i="27"/>
  <c r="S2405" i="27"/>
  <c r="I1867" i="27"/>
  <c r="O1883" i="27"/>
  <c r="S1883" i="27" s="1"/>
  <c r="S1885" i="27"/>
  <c r="S1889" i="27"/>
  <c r="S1916" i="27"/>
  <c r="S1918" i="27"/>
  <c r="S1920" i="27"/>
  <c r="I1990" i="27"/>
  <c r="I2017" i="27"/>
  <c r="I2061" i="27"/>
  <c r="S2101" i="27"/>
  <c r="S2103" i="27"/>
  <c r="S2138" i="27"/>
  <c r="S2153" i="27"/>
  <c r="S2221" i="27"/>
  <c r="S2224" i="27"/>
  <c r="O2226" i="27"/>
  <c r="S2226" i="27" s="1"/>
  <c r="O2248" i="27"/>
  <c r="S2248" i="27" s="1"/>
  <c r="I2459" i="27"/>
  <c r="I2461" i="27"/>
  <c r="I2472" i="27"/>
  <c r="I2474" i="27"/>
  <c r="I2478" i="27"/>
  <c r="I2485" i="27"/>
  <c r="O2503" i="27"/>
  <c r="S2503" i="27" s="1"/>
  <c r="I2582" i="27"/>
  <c r="I2596" i="27"/>
  <c r="I2619" i="27"/>
  <c r="O2424" i="27"/>
  <c r="S2424" i="27" s="1"/>
  <c r="S2430" i="27"/>
  <c r="I1251" i="27"/>
  <c r="I1255" i="27"/>
  <c r="I2230" i="27"/>
  <c r="I2304" i="27"/>
  <c r="S2522" i="27"/>
  <c r="I2624" i="27"/>
  <c r="I2632" i="27"/>
  <c r="O1959" i="27"/>
  <c r="S1959" i="27" s="1"/>
  <c r="S1979" i="27"/>
  <c r="S2010" i="27"/>
  <c r="O2033" i="27"/>
  <c r="S2033" i="27" s="1"/>
  <c r="S2179" i="27"/>
  <c r="I72" i="27"/>
  <c r="I76" i="27"/>
  <c r="I80" i="27"/>
  <c r="I84" i="27"/>
  <c r="I111" i="27"/>
  <c r="I121" i="27"/>
  <c r="I137" i="27"/>
  <c r="I159" i="27"/>
  <c r="I1824" i="27"/>
  <c r="O1836" i="27"/>
  <c r="S1836" i="27" s="1"/>
  <c r="I2015" i="27"/>
  <c r="O2286" i="27"/>
  <c r="S2286" i="27" s="1"/>
  <c r="S2625" i="27"/>
  <c r="S2629" i="27"/>
  <c r="I481" i="27"/>
  <c r="I497" i="27"/>
  <c r="I521" i="27"/>
  <c r="I1782" i="27"/>
  <c r="I1793" i="27"/>
  <c r="I1810" i="27"/>
  <c r="I1820" i="27"/>
  <c r="I2212" i="27"/>
  <c r="O2216" i="27"/>
  <c r="S2216" i="27" s="1"/>
  <c r="I1764" i="27"/>
  <c r="I2382" i="27"/>
  <c r="I2384" i="27"/>
  <c r="I1805" i="27"/>
  <c r="I1809" i="27"/>
  <c r="I560" i="27"/>
  <c r="I570" i="27"/>
  <c r="I575" i="27"/>
  <c r="O810" i="27"/>
  <c r="S810" i="27" s="1"/>
  <c r="S831" i="27"/>
  <c r="I833" i="27"/>
  <c r="I868" i="27"/>
  <c r="I559" i="27"/>
  <c r="O790" i="27"/>
  <c r="S790" i="27" s="1"/>
  <c r="O843" i="27"/>
  <c r="S843" i="27" s="1"/>
  <c r="O851" i="27"/>
  <c r="S851" i="27" s="1"/>
  <c r="S853" i="27"/>
  <c r="O859" i="27"/>
  <c r="S859" i="27" s="1"/>
  <c r="O867" i="27"/>
  <c r="S867" i="27" s="1"/>
  <c r="I870" i="27"/>
  <c r="O847" i="27"/>
  <c r="S847" i="27" s="1"/>
  <c r="O863" i="27"/>
  <c r="S863" i="27" s="1"/>
  <c r="O1318" i="27"/>
  <c r="S1318" i="27" s="1"/>
  <c r="I1446" i="27"/>
  <c r="I1460" i="27"/>
  <c r="I1482" i="27"/>
  <c r="I1513" i="27"/>
  <c r="I1531" i="27"/>
  <c r="O655" i="27"/>
  <c r="S655" i="27" s="1"/>
  <c r="O715" i="27"/>
  <c r="S715" i="27" s="1"/>
  <c r="I866" i="27"/>
  <c r="I872" i="27"/>
  <c r="I880" i="27"/>
  <c r="I888" i="27"/>
  <c r="I896" i="27"/>
  <c r="I904" i="27"/>
  <c r="I1286" i="27"/>
  <c r="I1318" i="27"/>
  <c r="I1350" i="27"/>
  <c r="I1382" i="27"/>
  <c r="I1417" i="27"/>
  <c r="I1425" i="27"/>
  <c r="O1298" i="27"/>
  <c r="S1298" i="27" s="1"/>
  <c r="O1362" i="27"/>
  <c r="S1362" i="27" s="1"/>
  <c r="I1735" i="27"/>
  <c r="I1776" i="27"/>
  <c r="O814" i="27"/>
  <c r="S814" i="27" s="1"/>
  <c r="I1416" i="27"/>
  <c r="I1420" i="27"/>
  <c r="I1428" i="27"/>
  <c r="I1436" i="27"/>
  <c r="I1490" i="27"/>
  <c r="I1591" i="27"/>
  <c r="I1593" i="27"/>
  <c r="I1595" i="27"/>
  <c r="I1597" i="27"/>
  <c r="I1631" i="27"/>
  <c r="I1633" i="27"/>
  <c r="I1635" i="27"/>
  <c r="I1656" i="27"/>
  <c r="I1658" i="27"/>
  <c r="I1660" i="27"/>
  <c r="I1675" i="27"/>
  <c r="I1677" i="27"/>
  <c r="I1679" i="27"/>
  <c r="I1681" i="27"/>
  <c r="I1683" i="27"/>
  <c r="I1685" i="27"/>
  <c r="O1772" i="27"/>
  <c r="S1772" i="27" s="1"/>
  <c r="O1776" i="27"/>
  <c r="S1776" i="27" s="1"/>
  <c r="I2367" i="27"/>
  <c r="I1526" i="27"/>
  <c r="I1572" i="27"/>
  <c r="I1554" i="27"/>
  <c r="I1668" i="27"/>
  <c r="I1775" i="27"/>
  <c r="I1780" i="27"/>
  <c r="I1578" i="27"/>
  <c r="O2536" i="27"/>
  <c r="S2536" i="27" s="1"/>
  <c r="I843" i="27"/>
  <c r="I851" i="27"/>
  <c r="I859" i="27"/>
  <c r="I864" i="27"/>
  <c r="O2368" i="27"/>
  <c r="S2368" i="27" s="1"/>
  <c r="O786" i="27"/>
  <c r="S786" i="27" s="1"/>
  <c r="I1768" i="27"/>
  <c r="I1786" i="27"/>
  <c r="I1811" i="27"/>
  <c r="I1947" i="27"/>
  <c r="I2092" i="27"/>
  <c r="O2023" i="27"/>
  <c r="S2023" i="27" s="1"/>
  <c r="I2314" i="27"/>
  <c r="O1805" i="27"/>
  <c r="S1805" i="27" s="1"/>
  <c r="I1806" i="27"/>
  <c r="O1809" i="27"/>
  <c r="S1809" i="27" s="1"/>
  <c r="I1829" i="27"/>
  <c r="I1843" i="27"/>
  <c r="I1845" i="27"/>
  <c r="I1853" i="27"/>
  <c r="I1857" i="27"/>
  <c r="I1861" i="27"/>
  <c r="I1863" i="27"/>
  <c r="I1865" i="27"/>
  <c r="I1868" i="27"/>
  <c r="I1880" i="27"/>
  <c r="I1899" i="27"/>
  <c r="I1901" i="27"/>
  <c r="I1907" i="27"/>
  <c r="I1915" i="27"/>
  <c r="I1923" i="27"/>
  <c r="I1929" i="27"/>
  <c r="I1931" i="27"/>
  <c r="I1935" i="27"/>
  <c r="I1937" i="27"/>
  <c r="I1939" i="27"/>
  <c r="O1940" i="27"/>
  <c r="S1940" i="27" s="1"/>
  <c r="I1943" i="27"/>
  <c r="I1949" i="27"/>
  <c r="I1953" i="27"/>
  <c r="I1964" i="27"/>
  <c r="I1976" i="27"/>
  <c r="I1991" i="27"/>
  <c r="I2014" i="27"/>
  <c r="I2016" i="27"/>
  <c r="I2019" i="27"/>
  <c r="I2021" i="27"/>
  <c r="I2039" i="27"/>
  <c r="I2043" i="27"/>
  <c r="I2056" i="27"/>
  <c r="I2081" i="27"/>
  <c r="I2087" i="27"/>
  <c r="I2095" i="27"/>
  <c r="I2106" i="27"/>
  <c r="O2107" i="27"/>
  <c r="S2107" i="27" s="1"/>
  <c r="O69" i="27"/>
  <c r="S69" i="27" s="1"/>
  <c r="O77" i="27"/>
  <c r="S77" i="27" s="1"/>
  <c r="I1798" i="27"/>
  <c r="O1807" i="27"/>
  <c r="S1807" i="27" s="1"/>
  <c r="I1808" i="27"/>
  <c r="O1830" i="27"/>
  <c r="S1830" i="27" s="1"/>
  <c r="I1831" i="27"/>
  <c r="I417" i="27"/>
  <c r="I419" i="27"/>
  <c r="I423" i="27"/>
  <c r="I439" i="27"/>
  <c r="I441" i="27"/>
  <c r="I443" i="27"/>
  <c r="I447" i="27"/>
  <c r="I457" i="27"/>
  <c r="I461" i="27"/>
  <c r="I463" i="27"/>
  <c r="I467" i="27"/>
  <c r="I469" i="27"/>
  <c r="I1788" i="27"/>
  <c r="O1764" i="27"/>
  <c r="S1764" i="27" s="1"/>
  <c r="O1768" i="27"/>
  <c r="S1768" i="27" s="1"/>
  <c r="O1788" i="27"/>
  <c r="S1788" i="27" s="1"/>
  <c r="O1795" i="27"/>
  <c r="S1795" i="27" s="1"/>
  <c r="I1765" i="27"/>
  <c r="I1787" i="27"/>
  <c r="O1802" i="27"/>
  <c r="S1802" i="27" s="1"/>
  <c r="I1967" i="27"/>
  <c r="I916" i="27"/>
  <c r="S944" i="27"/>
  <c r="S952" i="27"/>
  <c r="I1033" i="27"/>
  <c r="I1035" i="27"/>
  <c r="I1037" i="27"/>
  <c r="I1039" i="27"/>
  <c r="I1162" i="27"/>
  <c r="I1164" i="27"/>
  <c r="I1172" i="27"/>
  <c r="I95" i="27"/>
  <c r="I99" i="27"/>
  <c r="I2313" i="27"/>
  <c r="I2315" i="27"/>
  <c r="O2336" i="27"/>
  <c r="S2336" i="27" s="1"/>
  <c r="I2570" i="27"/>
  <c r="O1762" i="27"/>
  <c r="S1762" i="27" s="1"/>
  <c r="O1786" i="27"/>
  <c r="S1786" i="27" s="1"/>
  <c r="O1947" i="27"/>
  <c r="S1947" i="27" s="1"/>
  <c r="I1763" i="27"/>
  <c r="I1767" i="27"/>
  <c r="I1789" i="27"/>
  <c r="O1811" i="27"/>
  <c r="S1811" i="27" s="1"/>
  <c r="O1968" i="27"/>
  <c r="S1968" i="27" s="1"/>
  <c r="I1969" i="27"/>
  <c r="O2092" i="27"/>
  <c r="S2092" i="27" s="1"/>
  <c r="I2202" i="27"/>
  <c r="I2633" i="27"/>
  <c r="I2629" i="27"/>
  <c r="I1836" i="27"/>
  <c r="I1833" i="27"/>
  <c r="I1837" i="27"/>
  <c r="I2272" i="27"/>
  <c r="O1761" i="27"/>
  <c r="S1761" i="27" s="1"/>
  <c r="I1769" i="27"/>
  <c r="I1781" i="27"/>
  <c r="O1782" i="27"/>
  <c r="S1782" i="27" s="1"/>
  <c r="I1783" i="27"/>
  <c r="O1784" i="27"/>
  <c r="S1784" i="27" s="1"/>
  <c r="I1785" i="27"/>
  <c r="I1790" i="27"/>
  <c r="I1792" i="27"/>
  <c r="O1793" i="27"/>
  <c r="S1793" i="27" s="1"/>
  <c r="I1794" i="27"/>
  <c r="I1796" i="27"/>
  <c r="I1801" i="27"/>
  <c r="I1803" i="27"/>
  <c r="O1804" i="27"/>
  <c r="S1804" i="27" s="1"/>
  <c r="O1816" i="27"/>
  <c r="S1816" i="27" s="1"/>
  <c r="I1817" i="27"/>
  <c r="I1819" i="27"/>
  <c r="I1821" i="27"/>
  <c r="I1965" i="27"/>
  <c r="O1966" i="27"/>
  <c r="S1966" i="27" s="1"/>
  <c r="O2024" i="27"/>
  <c r="S2024" i="27" s="1"/>
  <c r="O2088" i="27"/>
  <c r="S2088" i="27" s="1"/>
  <c r="I2089" i="27"/>
  <c r="I2091" i="27"/>
  <c r="I2201" i="27"/>
  <c r="I2209" i="27"/>
  <c r="I2639" i="27"/>
  <c r="I1882" i="27"/>
  <c r="I1884" i="27"/>
  <c r="I1886" i="27"/>
  <c r="I1890" i="27"/>
  <c r="I1919" i="27"/>
  <c r="I1925" i="27"/>
  <c r="I1985" i="27"/>
  <c r="I2059" i="27"/>
  <c r="I2086" i="27"/>
  <c r="I2097" i="27"/>
  <c r="I2102" i="27"/>
  <c r="I2104" i="27"/>
  <c r="I2139" i="27"/>
  <c r="I2141" i="27"/>
  <c r="I2167" i="27"/>
  <c r="I2172" i="27"/>
  <c r="I2174" i="27"/>
  <c r="I2193" i="27"/>
  <c r="I2220" i="27"/>
  <c r="I2225" i="27"/>
  <c r="I2247" i="27"/>
  <c r="I473" i="27"/>
  <c r="I483" i="27"/>
  <c r="I485" i="27"/>
  <c r="I487" i="27"/>
  <c r="I489" i="27"/>
  <c r="I491" i="27"/>
  <c r="I493" i="27"/>
  <c r="I495" i="27"/>
  <c r="I503" i="27"/>
  <c r="I505" i="27"/>
  <c r="O506" i="27"/>
  <c r="S506" i="27" s="1"/>
  <c r="I509" i="27"/>
  <c r="I511" i="27"/>
  <c r="I513" i="27"/>
  <c r="I519" i="27"/>
  <c r="I527" i="27"/>
  <c r="I529" i="27"/>
  <c r="I531" i="27"/>
  <c r="I533" i="27"/>
  <c r="I537" i="27"/>
  <c r="I539" i="27"/>
  <c r="O540" i="27"/>
  <c r="S540" i="27" s="1"/>
  <c r="I545" i="27"/>
  <c r="O546" i="27"/>
  <c r="S546" i="27" s="1"/>
  <c r="I547" i="27"/>
  <c r="I549" i="27"/>
  <c r="I551" i="27"/>
  <c r="I1834" i="27"/>
  <c r="I1838" i="27"/>
  <c r="I74" i="27"/>
  <c r="I78" i="27"/>
  <c r="I82" i="27"/>
  <c r="I86" i="27"/>
  <c r="O73" i="27"/>
  <c r="S73" i="27" s="1"/>
  <c r="O81" i="27"/>
  <c r="S81" i="27" s="1"/>
  <c r="I1804" i="27"/>
  <c r="I1828" i="27"/>
  <c r="I1839" i="27"/>
  <c r="I1966" i="27"/>
  <c r="I1970" i="27"/>
  <c r="O2054" i="27"/>
  <c r="S2054" i="27" s="1"/>
  <c r="I2088" i="27"/>
  <c r="I2197" i="27"/>
  <c r="I1762" i="27"/>
  <c r="I2112" i="27"/>
  <c r="I2114" i="27"/>
  <c r="I2120" i="27"/>
  <c r="I2122" i="27"/>
  <c r="I2283" i="27"/>
  <c r="I2289" i="27"/>
  <c r="I2306" i="27"/>
  <c r="O2339" i="27"/>
  <c r="S2339" i="27" s="1"/>
  <c r="O2341" i="27"/>
  <c r="S2341" i="27" s="1"/>
  <c r="O2343" i="27"/>
  <c r="S2343" i="27" s="1"/>
  <c r="O2347" i="27"/>
  <c r="S2347" i="27" s="1"/>
  <c r="O2349" i="27"/>
  <c r="S2349" i="27" s="1"/>
  <c r="O2351" i="27"/>
  <c r="S2351" i="27" s="1"/>
  <c r="O2354" i="27"/>
  <c r="S2354" i="27" s="1"/>
  <c r="O2356" i="27"/>
  <c r="S2356" i="27" s="1"/>
  <c r="O2372" i="27"/>
  <c r="S2372" i="27" s="1"/>
  <c r="O2374" i="27"/>
  <c r="S2374" i="27" s="1"/>
  <c r="O2376" i="27"/>
  <c r="S2376" i="27" s="1"/>
  <c r="O2378" i="27"/>
  <c r="S2378" i="27" s="1"/>
  <c r="I2388" i="27"/>
  <c r="I2390" i="27"/>
  <c r="I2392" i="27"/>
  <c r="I2394" i="27"/>
  <c r="O2402" i="27"/>
  <c r="S2402" i="27" s="1"/>
  <c r="O2404" i="27"/>
  <c r="S2404" i="27" s="1"/>
  <c r="O2406" i="27"/>
  <c r="S2406" i="27" s="1"/>
  <c r="I2414" i="27"/>
  <c r="I2416" i="27"/>
  <c r="O2421" i="27"/>
  <c r="S2421" i="27" s="1"/>
  <c r="O2423" i="27"/>
  <c r="S2423" i="27" s="1"/>
  <c r="I2425" i="27"/>
  <c r="I2427" i="27"/>
  <c r="I2429" i="27"/>
  <c r="O2432" i="27"/>
  <c r="S2432" i="27" s="1"/>
  <c r="I2434" i="27"/>
  <c r="I2436" i="27"/>
  <c r="I2438" i="27"/>
  <c r="O2302" i="27"/>
  <c r="S2302" i="27" s="1"/>
  <c r="I2318" i="27"/>
  <c r="I2338" i="27"/>
  <c r="I2350" i="27"/>
  <c r="I2371" i="27"/>
  <c r="I2373" i="27"/>
  <c r="I2375" i="27"/>
  <c r="I2377" i="27"/>
  <c r="O2380" i="27"/>
  <c r="S2380" i="27" s="1"/>
  <c r="I2403" i="27"/>
  <c r="I2405" i="27"/>
  <c r="O2415" i="27"/>
  <c r="S2415" i="27" s="1"/>
  <c r="I2652" i="27"/>
  <c r="I1906" i="27"/>
  <c r="I1944" i="27"/>
  <c r="I1960" i="27"/>
  <c r="I1962" i="27"/>
  <c r="I1987" i="27"/>
  <c r="I2001" i="27"/>
  <c r="I2028" i="27"/>
  <c r="I2030" i="27"/>
  <c r="I2032" i="27"/>
  <c r="I2041" i="27"/>
  <c r="I2050" i="27"/>
  <c r="I2078" i="27"/>
  <c r="I2412" i="27"/>
  <c r="I2631" i="27"/>
  <c r="I88" i="27"/>
  <c r="I92" i="27"/>
  <c r="I96" i="27"/>
  <c r="I100" i="27"/>
  <c r="I101" i="27"/>
  <c r="I105" i="27"/>
  <c r="I107" i="27"/>
  <c r="I109" i="27"/>
  <c r="I115" i="27"/>
  <c r="I117" i="27"/>
  <c r="I125" i="27"/>
  <c r="I127" i="27"/>
  <c r="I133" i="27"/>
  <c r="I139" i="27"/>
  <c r="I141" i="27"/>
  <c r="I147" i="27"/>
  <c r="I149" i="27"/>
  <c r="I153" i="27"/>
  <c r="I155" i="27"/>
  <c r="I157" i="27"/>
  <c r="I161" i="27"/>
  <c r="O162" i="27"/>
  <c r="S162" i="27" s="1"/>
  <c r="I163" i="27"/>
  <c r="I165" i="27"/>
  <c r="O101" i="27"/>
  <c r="S101" i="27" s="1"/>
  <c r="O105" i="27"/>
  <c r="S105" i="27" s="1"/>
  <c r="O109" i="27"/>
  <c r="S109" i="27" s="1"/>
  <c r="O117" i="27"/>
  <c r="S117" i="27" s="1"/>
  <c r="O125" i="27"/>
  <c r="S125" i="27" s="1"/>
  <c r="O129" i="27"/>
  <c r="S129" i="27" s="1"/>
  <c r="O133" i="27"/>
  <c r="S133" i="27" s="1"/>
  <c r="O141" i="27"/>
  <c r="S141" i="27" s="1"/>
  <c r="O149" i="27"/>
  <c r="S149" i="27" s="1"/>
  <c r="O153" i="27"/>
  <c r="S153" i="27" s="1"/>
  <c r="O157" i="27"/>
  <c r="S157" i="27" s="1"/>
  <c r="O161" i="27"/>
  <c r="S161" i="27" s="1"/>
  <c r="O165" i="27"/>
  <c r="S165" i="27" s="1"/>
  <c r="I104" i="27"/>
  <c r="I108" i="27"/>
  <c r="I112" i="27"/>
  <c r="I116" i="27"/>
  <c r="I120" i="27"/>
  <c r="I124" i="27"/>
  <c r="I128" i="27"/>
  <c r="I132" i="27"/>
  <c r="I136" i="27"/>
  <c r="I140" i="27"/>
  <c r="I144" i="27"/>
  <c r="I148" i="27"/>
  <c r="I152" i="27"/>
  <c r="I156" i="27"/>
  <c r="I160" i="27"/>
  <c r="I164" i="27"/>
  <c r="I168" i="27"/>
  <c r="I171" i="27"/>
  <c r="I175" i="27"/>
  <c r="I179" i="27"/>
  <c r="I183" i="27"/>
  <c r="I187" i="27"/>
  <c r="I191" i="27"/>
  <c r="I195" i="27"/>
  <c r="I199" i="27"/>
  <c r="I203" i="27"/>
  <c r="I207" i="27"/>
  <c r="I211" i="27"/>
  <c r="I215" i="27"/>
  <c r="I219" i="27"/>
  <c r="I223" i="27"/>
  <c r="I227" i="27"/>
  <c r="I231" i="27"/>
  <c r="I235" i="27"/>
  <c r="I239" i="27"/>
  <c r="I243" i="27"/>
  <c r="I247" i="27"/>
  <c r="I251" i="27"/>
  <c r="I255" i="27"/>
  <c r="I259" i="27"/>
  <c r="I263" i="27"/>
  <c r="I267" i="27"/>
  <c r="I271" i="27"/>
  <c r="I275" i="27"/>
  <c r="I279" i="27"/>
  <c r="I283" i="27"/>
  <c r="I287" i="27"/>
  <c r="I291" i="27"/>
  <c r="I295" i="27"/>
  <c r="O168" i="27"/>
  <c r="S168" i="27" s="1"/>
  <c r="O176" i="27"/>
  <c r="S176" i="27" s="1"/>
  <c r="O180" i="27"/>
  <c r="S180" i="27" s="1"/>
  <c r="O188" i="27"/>
  <c r="S188" i="27" s="1"/>
  <c r="O196" i="27"/>
  <c r="S196" i="27" s="1"/>
  <c r="O200" i="27"/>
  <c r="S200" i="27" s="1"/>
  <c r="O204" i="27"/>
  <c r="S204" i="27" s="1"/>
  <c r="O208" i="27"/>
  <c r="S208" i="27" s="1"/>
  <c r="O212" i="27"/>
  <c r="S212" i="27" s="1"/>
  <c r="O216" i="27"/>
  <c r="S216" i="27" s="1"/>
  <c r="O220" i="27"/>
  <c r="S220" i="27" s="1"/>
  <c r="O224" i="27"/>
  <c r="S224" i="27" s="1"/>
  <c r="O228" i="27"/>
  <c r="S228" i="27" s="1"/>
  <c r="O232" i="27"/>
  <c r="S232" i="27" s="1"/>
  <c r="O236" i="27"/>
  <c r="S236" i="27" s="1"/>
  <c r="I6" i="27"/>
  <c r="I10" i="27"/>
  <c r="I12" i="27"/>
  <c r="I16" i="27"/>
  <c r="I20" i="27"/>
  <c r="I2364" i="27"/>
  <c r="I2361" i="27"/>
  <c r="I90" i="27"/>
  <c r="I94" i="27"/>
  <c r="I98" i="27"/>
  <c r="O93" i="27"/>
  <c r="S93" i="27" s="1"/>
  <c r="O97" i="27"/>
  <c r="S97" i="27" s="1"/>
  <c r="O103" i="27"/>
  <c r="S103" i="27" s="1"/>
  <c r="O107" i="27"/>
  <c r="S107" i="27" s="1"/>
  <c r="O111" i="27"/>
  <c r="S111" i="27" s="1"/>
  <c r="O115" i="27"/>
  <c r="S115" i="27" s="1"/>
  <c r="O123" i="27"/>
  <c r="S123" i="27" s="1"/>
  <c r="O127" i="27"/>
  <c r="S127" i="27" s="1"/>
  <c r="O135" i="27"/>
  <c r="S135" i="27" s="1"/>
  <c r="O139" i="27"/>
  <c r="S139" i="27" s="1"/>
  <c r="O147" i="27"/>
  <c r="S147" i="27" s="1"/>
  <c r="O155" i="27"/>
  <c r="S155" i="27" s="1"/>
  <c r="O159" i="27"/>
  <c r="S159" i="27" s="1"/>
  <c r="O163" i="27"/>
  <c r="S163" i="27" s="1"/>
  <c r="I173" i="27"/>
  <c r="I177" i="27"/>
  <c r="I181" i="27"/>
  <c r="I185" i="27"/>
  <c r="I189" i="27"/>
  <c r="I193" i="27"/>
  <c r="I197" i="27"/>
  <c r="I201" i="27"/>
  <c r="I205" i="27"/>
  <c r="I209" i="27"/>
  <c r="I213" i="27"/>
  <c r="I217" i="27"/>
  <c r="I221" i="27"/>
  <c r="I225" i="27"/>
  <c r="I229" i="27"/>
  <c r="I233" i="27"/>
  <c r="I237" i="27"/>
  <c r="I241" i="27"/>
  <c r="I245" i="27"/>
  <c r="I249" i="27"/>
  <c r="I253" i="27"/>
  <c r="I257" i="27"/>
  <c r="I261" i="27"/>
  <c r="I265" i="27"/>
  <c r="I269" i="27"/>
  <c r="I273" i="27"/>
  <c r="I277" i="27"/>
  <c r="I281" i="27"/>
  <c r="I285" i="27"/>
  <c r="I289" i="27"/>
  <c r="I293" i="27"/>
  <c r="I297" i="27"/>
  <c r="O95" i="27"/>
  <c r="S95" i="27" s="1"/>
  <c r="O99" i="27"/>
  <c r="S99" i="27" s="1"/>
  <c r="I102" i="27"/>
  <c r="I106" i="27"/>
  <c r="I110" i="27"/>
  <c r="I114" i="27"/>
  <c r="I118" i="27"/>
  <c r="I122" i="27"/>
  <c r="I126" i="27"/>
  <c r="I130" i="27"/>
  <c r="I134" i="27"/>
  <c r="I138" i="27"/>
  <c r="I142" i="27"/>
  <c r="I146" i="27"/>
  <c r="I150" i="27"/>
  <c r="I154" i="27"/>
  <c r="I158" i="27"/>
  <c r="I162" i="27"/>
  <c r="I166" i="27"/>
  <c r="O170" i="27"/>
  <c r="S170" i="27" s="1"/>
  <c r="O174" i="27"/>
  <c r="S174" i="27" s="1"/>
  <c r="O178" i="27"/>
  <c r="S178" i="27" s="1"/>
  <c r="O190" i="27"/>
  <c r="S190" i="27" s="1"/>
  <c r="O194" i="27"/>
  <c r="S194" i="27" s="1"/>
  <c r="O202" i="27"/>
  <c r="S202" i="27" s="1"/>
  <c r="O206" i="27"/>
  <c r="S206" i="27" s="1"/>
  <c r="O218" i="27"/>
  <c r="S218" i="27" s="1"/>
  <c r="O226" i="27"/>
  <c r="S226" i="27" s="1"/>
  <c r="O230" i="27"/>
  <c r="S230" i="27" s="1"/>
  <c r="O238" i="27"/>
  <c r="S238" i="27" s="1"/>
  <c r="O242" i="27"/>
  <c r="S242" i="27" s="1"/>
  <c r="O246" i="27"/>
  <c r="S246" i="27" s="1"/>
  <c r="I300" i="27"/>
  <c r="I304" i="27"/>
  <c r="I308" i="27"/>
  <c r="I312" i="27"/>
  <c r="I316" i="27"/>
  <c r="I320" i="27"/>
  <c r="I324" i="27"/>
  <c r="I328" i="27"/>
  <c r="I332" i="27"/>
  <c r="I336" i="27"/>
  <c r="I340" i="27"/>
  <c r="I344" i="27"/>
  <c r="I348" i="27"/>
  <c r="I352" i="27"/>
  <c r="I356" i="27"/>
  <c r="I360" i="27"/>
  <c r="I364" i="27"/>
  <c r="I368" i="27"/>
  <c r="I372" i="27"/>
  <c r="I376" i="27"/>
  <c r="I380" i="27"/>
  <c r="I384" i="27"/>
  <c r="I388" i="27"/>
  <c r="I392" i="27"/>
  <c r="I396" i="27"/>
  <c r="I400" i="27"/>
  <c r="I404" i="27"/>
  <c r="I408" i="27"/>
  <c r="I412" i="27"/>
  <c r="I416" i="27"/>
  <c r="I420" i="27"/>
  <c r="I424" i="27"/>
  <c r="I428" i="27"/>
  <c r="I432" i="27"/>
  <c r="I436" i="27"/>
  <c r="I440" i="27"/>
  <c r="I444" i="27"/>
  <c r="I448" i="27"/>
  <c r="I452" i="27"/>
  <c r="I456" i="27"/>
  <c r="I460" i="27"/>
  <c r="I464" i="27"/>
  <c r="I468" i="27"/>
  <c r="I472" i="27"/>
  <c r="O303" i="27"/>
  <c r="S303" i="27" s="1"/>
  <c r="O307" i="27"/>
  <c r="S307" i="27" s="1"/>
  <c r="O315" i="27"/>
  <c r="S315" i="27" s="1"/>
  <c r="O319" i="27"/>
  <c r="S319" i="27" s="1"/>
  <c r="O331" i="27"/>
  <c r="S331" i="27" s="1"/>
  <c r="O339" i="27"/>
  <c r="S339" i="27" s="1"/>
  <c r="O343" i="27"/>
  <c r="S343" i="27" s="1"/>
  <c r="O347" i="27"/>
  <c r="S347" i="27" s="1"/>
  <c r="O351" i="27"/>
  <c r="S351" i="27" s="1"/>
  <c r="O359" i="27"/>
  <c r="S359" i="27" s="1"/>
  <c r="O367" i="27"/>
  <c r="S367" i="27" s="1"/>
  <c r="O371" i="27"/>
  <c r="S371" i="27" s="1"/>
  <c r="O375" i="27"/>
  <c r="S375" i="27" s="1"/>
  <c r="O391" i="27"/>
  <c r="S391" i="27" s="1"/>
  <c r="O395" i="27"/>
  <c r="S395" i="27" s="1"/>
  <c r="O399" i="27"/>
  <c r="S399" i="27" s="1"/>
  <c r="O403" i="27"/>
  <c r="S403" i="27" s="1"/>
  <c r="O411" i="27"/>
  <c r="S411" i="27" s="1"/>
  <c r="O419" i="27"/>
  <c r="S419" i="27" s="1"/>
  <c r="O423" i="27"/>
  <c r="S423" i="27" s="1"/>
  <c r="O427" i="27"/>
  <c r="S427" i="27" s="1"/>
  <c r="O435" i="27"/>
  <c r="S435" i="27" s="1"/>
  <c r="O439" i="27"/>
  <c r="S439" i="27" s="1"/>
  <c r="O443" i="27"/>
  <c r="S443" i="27" s="1"/>
  <c r="O447" i="27"/>
  <c r="S447" i="27" s="1"/>
  <c r="O459" i="27"/>
  <c r="S459" i="27" s="1"/>
  <c r="O463" i="27"/>
  <c r="S463" i="27" s="1"/>
  <c r="O467" i="27"/>
  <c r="S467" i="27" s="1"/>
  <c r="O471" i="27"/>
  <c r="S471" i="27" s="1"/>
  <c r="O473" i="27"/>
  <c r="S473" i="27" s="1"/>
  <c r="I474" i="27"/>
  <c r="I476" i="27"/>
  <c r="I480" i="27"/>
  <c r="O481" i="27"/>
  <c r="S481" i="27" s="1"/>
  <c r="I482" i="27"/>
  <c r="O483" i="27"/>
  <c r="S483" i="27" s="1"/>
  <c r="I484" i="27"/>
  <c r="O485" i="27"/>
  <c r="S485" i="27" s="1"/>
  <c r="I486" i="27"/>
  <c r="O487" i="27"/>
  <c r="S487" i="27" s="1"/>
  <c r="I488" i="27"/>
  <c r="O489" i="27"/>
  <c r="S489" i="27" s="1"/>
  <c r="I490" i="27"/>
  <c r="O491" i="27"/>
  <c r="S491" i="27" s="1"/>
  <c r="I492" i="27"/>
  <c r="O493" i="27"/>
  <c r="S493" i="27" s="1"/>
  <c r="I494" i="27"/>
  <c r="O495" i="27"/>
  <c r="S495" i="27" s="1"/>
  <c r="I496" i="27"/>
  <c r="O497" i="27"/>
  <c r="S497" i="27" s="1"/>
  <c r="I498" i="27"/>
  <c r="I500" i="27"/>
  <c r="O501" i="27"/>
  <c r="S501" i="27" s="1"/>
  <c r="I502" i="27"/>
  <c r="O503" i="27"/>
  <c r="S503" i="27" s="1"/>
  <c r="I504" i="27"/>
  <c r="O505" i="27"/>
  <c r="S505" i="27" s="1"/>
  <c r="I506" i="27"/>
  <c r="O507" i="27"/>
  <c r="S507" i="27" s="1"/>
  <c r="I508" i="27"/>
  <c r="O509" i="27"/>
  <c r="S509" i="27" s="1"/>
  <c r="I510" i="27"/>
  <c r="O511" i="27"/>
  <c r="S511" i="27" s="1"/>
  <c r="I512" i="27"/>
  <c r="O513" i="27"/>
  <c r="S513" i="27" s="1"/>
  <c r="I514" i="27"/>
  <c r="I516" i="27"/>
  <c r="I518" i="27"/>
  <c r="O519" i="27"/>
  <c r="S519" i="27" s="1"/>
  <c r="I520" i="27"/>
  <c r="I522" i="27"/>
  <c r="O523" i="27"/>
  <c r="S523" i="27" s="1"/>
  <c r="I524" i="27"/>
  <c r="I526" i="27"/>
  <c r="O527" i="27"/>
  <c r="S527" i="27" s="1"/>
  <c r="I528" i="27"/>
  <c r="O529" i="27"/>
  <c r="S529" i="27" s="1"/>
  <c r="I530" i="27"/>
  <c r="O531" i="27"/>
  <c r="S531" i="27" s="1"/>
  <c r="I532" i="27"/>
  <c r="O533" i="27"/>
  <c r="S533" i="27" s="1"/>
  <c r="I534" i="27"/>
  <c r="I536" i="27"/>
  <c r="O537" i="27"/>
  <c r="S537" i="27" s="1"/>
  <c r="I538" i="27"/>
  <c r="O539" i="27"/>
  <c r="S539" i="27" s="1"/>
  <c r="I540" i="27"/>
  <c r="I542" i="27"/>
  <c r="I544" i="27"/>
  <c r="O545" i="27"/>
  <c r="S545" i="27" s="1"/>
  <c r="I546" i="27"/>
  <c r="O547" i="27"/>
  <c r="S547" i="27" s="1"/>
  <c r="I548" i="27"/>
  <c r="O549" i="27"/>
  <c r="S549" i="27" s="1"/>
  <c r="I550" i="27"/>
  <c r="O551" i="27"/>
  <c r="S551" i="27" s="1"/>
  <c r="I552" i="27"/>
  <c r="O244" i="27"/>
  <c r="S244" i="27" s="1"/>
  <c r="O250" i="27"/>
  <c r="S250" i="27" s="1"/>
  <c r="O254" i="27"/>
  <c r="S254" i="27" s="1"/>
  <c r="O258" i="27"/>
  <c r="S258" i="27" s="1"/>
  <c r="O262" i="27"/>
  <c r="S262" i="27" s="1"/>
  <c r="O266" i="27"/>
  <c r="S266" i="27" s="1"/>
  <c r="O270" i="27"/>
  <c r="S270" i="27" s="1"/>
  <c r="O282" i="27"/>
  <c r="S282" i="27" s="1"/>
  <c r="O286" i="27"/>
  <c r="S286" i="27" s="1"/>
  <c r="O290" i="27"/>
  <c r="S290" i="27" s="1"/>
  <c r="O294" i="27"/>
  <c r="S294" i="27" s="1"/>
  <c r="O298" i="27"/>
  <c r="S298" i="27" s="1"/>
  <c r="I302" i="27"/>
  <c r="I306" i="27"/>
  <c r="I310" i="27"/>
  <c r="I314" i="27"/>
  <c r="I318" i="27"/>
  <c r="I322" i="27"/>
  <c r="I326" i="27"/>
  <c r="I330" i="27"/>
  <c r="I334" i="27"/>
  <c r="I338" i="27"/>
  <c r="I342" i="27"/>
  <c r="I346" i="27"/>
  <c r="I350" i="27"/>
  <c r="I354" i="27"/>
  <c r="I358" i="27"/>
  <c r="I362" i="27"/>
  <c r="I366" i="27"/>
  <c r="I370" i="27"/>
  <c r="I374" i="27"/>
  <c r="I378" i="27"/>
  <c r="I382" i="27"/>
  <c r="I386" i="27"/>
  <c r="I390" i="27"/>
  <c r="I394" i="27"/>
  <c r="I398" i="27"/>
  <c r="I402" i="27"/>
  <c r="I406" i="27"/>
  <c r="I410" i="27"/>
  <c r="I414" i="27"/>
  <c r="I418" i="27"/>
  <c r="I422" i="27"/>
  <c r="I426" i="27"/>
  <c r="I430" i="27"/>
  <c r="I434" i="27"/>
  <c r="I438" i="27"/>
  <c r="I442" i="27"/>
  <c r="I446" i="27"/>
  <c r="I450" i="27"/>
  <c r="I454" i="27"/>
  <c r="I458" i="27"/>
  <c r="I462" i="27"/>
  <c r="I466" i="27"/>
  <c r="I470" i="27"/>
  <c r="O248" i="27"/>
  <c r="S248" i="27" s="1"/>
  <c r="O252" i="27"/>
  <c r="S252" i="27" s="1"/>
  <c r="O256" i="27"/>
  <c r="S256" i="27" s="1"/>
  <c r="O260" i="27"/>
  <c r="S260" i="27" s="1"/>
  <c r="O268" i="27"/>
  <c r="S268" i="27" s="1"/>
  <c r="O272" i="27"/>
  <c r="S272" i="27" s="1"/>
  <c r="O276" i="27"/>
  <c r="S276" i="27" s="1"/>
  <c r="O280" i="27"/>
  <c r="S280" i="27" s="1"/>
  <c r="O284" i="27"/>
  <c r="S284" i="27" s="1"/>
  <c r="O288" i="27"/>
  <c r="S288" i="27" s="1"/>
  <c r="O292" i="27"/>
  <c r="S292" i="27" s="1"/>
  <c r="O296" i="27"/>
  <c r="S296" i="27" s="1"/>
  <c r="O301" i="27"/>
  <c r="S301" i="27" s="1"/>
  <c r="O305" i="27"/>
  <c r="S305" i="27" s="1"/>
  <c r="O309" i="27"/>
  <c r="S309" i="27" s="1"/>
  <c r="O313" i="27"/>
  <c r="S313" i="27" s="1"/>
  <c r="O321" i="27"/>
  <c r="S321" i="27" s="1"/>
  <c r="O325" i="27"/>
  <c r="S325" i="27" s="1"/>
  <c r="O329" i="27"/>
  <c r="S329" i="27" s="1"/>
  <c r="O333" i="27"/>
  <c r="S333" i="27" s="1"/>
  <c r="O337" i="27"/>
  <c r="S337" i="27" s="1"/>
  <c r="O341" i="27"/>
  <c r="S341" i="27" s="1"/>
  <c r="O345" i="27"/>
  <c r="S345" i="27" s="1"/>
  <c r="O349" i="27"/>
  <c r="S349" i="27" s="1"/>
  <c r="O353" i="27"/>
  <c r="S353" i="27" s="1"/>
  <c r="O357" i="27"/>
  <c r="S357" i="27" s="1"/>
  <c r="O365" i="27"/>
  <c r="S365" i="27" s="1"/>
  <c r="O369" i="27"/>
  <c r="S369" i="27" s="1"/>
  <c r="O373" i="27"/>
  <c r="S373" i="27" s="1"/>
  <c r="O377" i="27"/>
  <c r="S377" i="27" s="1"/>
  <c r="O381" i="27"/>
  <c r="S381" i="27" s="1"/>
  <c r="O389" i="27"/>
  <c r="S389" i="27" s="1"/>
  <c r="O397" i="27"/>
  <c r="S397" i="27" s="1"/>
  <c r="O405" i="27"/>
  <c r="S405" i="27" s="1"/>
  <c r="O409" i="27"/>
  <c r="S409" i="27" s="1"/>
  <c r="O413" i="27"/>
  <c r="S413" i="27" s="1"/>
  <c r="O417" i="27"/>
  <c r="S417" i="27" s="1"/>
  <c r="O425" i="27"/>
  <c r="S425" i="27" s="1"/>
  <c r="O429" i="27"/>
  <c r="S429" i="27" s="1"/>
  <c r="O437" i="27"/>
  <c r="S437" i="27" s="1"/>
  <c r="O441" i="27"/>
  <c r="S441" i="27" s="1"/>
  <c r="O445" i="27"/>
  <c r="S445" i="27" s="1"/>
  <c r="O457" i="27"/>
  <c r="S457" i="27" s="1"/>
  <c r="O461" i="27"/>
  <c r="S461" i="27" s="1"/>
  <c r="O469" i="27"/>
  <c r="S469" i="27" s="1"/>
  <c r="I3" i="27"/>
  <c r="O13" i="27"/>
  <c r="S13" i="27" s="1"/>
  <c r="S905" i="27"/>
  <c r="S913" i="27"/>
  <c r="S917" i="27"/>
  <c r="S4" i="27"/>
  <c r="I1180" i="27"/>
  <c r="I1182" i="27"/>
  <c r="I1184" i="27"/>
  <c r="I1186" i="27"/>
  <c r="I1190" i="27"/>
  <c r="I1194" i="27"/>
  <c r="I1196" i="27"/>
  <c r="I1198" i="27"/>
  <c r="I1200" i="27"/>
  <c r="I1204" i="27"/>
  <c r="O1205" i="27"/>
  <c r="S1205" i="27" s="1"/>
  <c r="I1208" i="27"/>
  <c r="I1210" i="27"/>
  <c r="I1212" i="27"/>
  <c r="O1213" i="27"/>
  <c r="S1213" i="27" s="1"/>
  <c r="I1214" i="27"/>
  <c r="I1216" i="27"/>
  <c r="I1222" i="27"/>
  <c r="I1230" i="27"/>
  <c r="I1232" i="27"/>
  <c r="I1241" i="27"/>
  <c r="I1243" i="27"/>
  <c r="O1244" i="27"/>
  <c r="S1244" i="27" s="1"/>
  <c r="I1249" i="27"/>
  <c r="O1252" i="27"/>
  <c r="S1252" i="27" s="1"/>
  <c r="O1241" i="27"/>
  <c r="S1241" i="27" s="1"/>
  <c r="O1249" i="27"/>
  <c r="S1249" i="27" s="1"/>
  <c r="O1253" i="27"/>
  <c r="S1253" i="27" s="1"/>
  <c r="I1256" i="27"/>
  <c r="I1258" i="27"/>
  <c r="I1268" i="27"/>
  <c r="I1272" i="27"/>
  <c r="I1276" i="27"/>
  <c r="I1278" i="27"/>
  <c r="I1280" i="27"/>
  <c r="I1282" i="27"/>
  <c r="I1242" i="27"/>
  <c r="I1246" i="27"/>
  <c r="I1250" i="27"/>
  <c r="I1254" i="27"/>
  <c r="O1256" i="27"/>
  <c r="S1256" i="27" s="1"/>
  <c r="I1257" i="27"/>
  <c r="O1258" i="27"/>
  <c r="S1258" i="27" s="1"/>
  <c r="I1259" i="27"/>
  <c r="O1260" i="27"/>
  <c r="S1260" i="27" s="1"/>
  <c r="I1261" i="27"/>
  <c r="O1262" i="27"/>
  <c r="S1262" i="27" s="1"/>
  <c r="I1263" i="27"/>
  <c r="I1265" i="27"/>
  <c r="I1267" i="27"/>
  <c r="O1268" i="27"/>
  <c r="S1268" i="27" s="1"/>
  <c r="I1269" i="27"/>
  <c r="I1271" i="27"/>
  <c r="O1272" i="27"/>
  <c r="S1272" i="27" s="1"/>
  <c r="I1273" i="27"/>
  <c r="O1274" i="27"/>
  <c r="S1274" i="27" s="1"/>
  <c r="I1275" i="27"/>
  <c r="O1276" i="27"/>
  <c r="S1276" i="27" s="1"/>
  <c r="I1277" i="27"/>
  <c r="O1278" i="27"/>
  <c r="S1278" i="27" s="1"/>
  <c r="I1279" i="27"/>
  <c r="O1280" i="27"/>
  <c r="S1280" i="27" s="1"/>
  <c r="I1281" i="27"/>
  <c r="O1282" i="27"/>
  <c r="S1282" i="27" s="1"/>
  <c r="I1283" i="27"/>
  <c r="I1905" i="27"/>
  <c r="O1906" i="27"/>
  <c r="S1906" i="27" s="1"/>
  <c r="O1960" i="27"/>
  <c r="S1960" i="27" s="1"/>
  <c r="O1975" i="27"/>
  <c r="S1975" i="27" s="1"/>
  <c r="I1979" i="27"/>
  <c r="O1987" i="27"/>
  <c r="S1987" i="27" s="1"/>
  <c r="I1998" i="27"/>
  <c r="O2001" i="27"/>
  <c r="S2001" i="27" s="1"/>
  <c r="I2002" i="27"/>
  <c r="I2004" i="27"/>
  <c r="I2006" i="27"/>
  <c r="I2012" i="27"/>
  <c r="I2027" i="27"/>
  <c r="O2030" i="27"/>
  <c r="S2030" i="27" s="1"/>
  <c r="O2032" i="27"/>
  <c r="S2032" i="27" s="1"/>
  <c r="I2033" i="27"/>
  <c r="O2050" i="27"/>
  <c r="S2050" i="27" s="1"/>
  <c r="I2051" i="27"/>
  <c r="I2420" i="27"/>
  <c r="I2422" i="27"/>
  <c r="O1243" i="27"/>
  <c r="S1243" i="27" s="1"/>
  <c r="I1240" i="27"/>
  <c r="I1244" i="27"/>
  <c r="I1248" i="27"/>
  <c r="I1252" i="27"/>
  <c r="O1902" i="27"/>
  <c r="S1902" i="27" s="1"/>
  <c r="I1903" i="27"/>
  <c r="O1944" i="27"/>
  <c r="S1944" i="27" s="1"/>
  <c r="I1959" i="27"/>
  <c r="I1961" i="27"/>
  <c r="O1962" i="27"/>
  <c r="S1962" i="27" s="1"/>
  <c r="I1963" i="27"/>
  <c r="I1974" i="27"/>
  <c r="O1999" i="27"/>
  <c r="S1999" i="27" s="1"/>
  <c r="I2000" i="27"/>
  <c r="O2003" i="27"/>
  <c r="S2003" i="27" s="1"/>
  <c r="I2010" i="27"/>
  <c r="O2028" i="27"/>
  <c r="S2028" i="27" s="1"/>
  <c r="I2029" i="27"/>
  <c r="I2031" i="27"/>
  <c r="O2041" i="27"/>
  <c r="S2041" i="27" s="1"/>
  <c r="O2078" i="27"/>
  <c r="S2078" i="27" s="1"/>
  <c r="I2124" i="27"/>
  <c r="I2179" i="27"/>
  <c r="I1161" i="27"/>
  <c r="I1165" i="27"/>
  <c r="I1169" i="27"/>
  <c r="I1173" i="27"/>
  <c r="I1234" i="27"/>
  <c r="I1236" i="27"/>
  <c r="O1164" i="27"/>
  <c r="S1164" i="27" s="1"/>
  <c r="O1172" i="27"/>
  <c r="S1172" i="27" s="1"/>
  <c r="I1175" i="27"/>
  <c r="I1177" i="27"/>
  <c r="O1178" i="27"/>
  <c r="S1178" i="27" s="1"/>
  <c r="I1179" i="27"/>
  <c r="O1180" i="27"/>
  <c r="S1180" i="27" s="1"/>
  <c r="I1181" i="27"/>
  <c r="O1182" i="27"/>
  <c r="S1182" i="27" s="1"/>
  <c r="I1183" i="27"/>
  <c r="O1184" i="27"/>
  <c r="S1184" i="27" s="1"/>
  <c r="I1185" i="27"/>
  <c r="O1186" i="27"/>
  <c r="S1186" i="27" s="1"/>
  <c r="I1187" i="27"/>
  <c r="I1189" i="27"/>
  <c r="O1190" i="27"/>
  <c r="S1190" i="27" s="1"/>
  <c r="I1191" i="27"/>
  <c r="I1193" i="27"/>
  <c r="O1194" i="27"/>
  <c r="S1194" i="27" s="1"/>
  <c r="I1195" i="27"/>
  <c r="O1196" i="27"/>
  <c r="S1196" i="27" s="1"/>
  <c r="I1197" i="27"/>
  <c r="O1198" i="27"/>
  <c r="S1198" i="27" s="1"/>
  <c r="I1199" i="27"/>
  <c r="O1200" i="27"/>
  <c r="S1200" i="27" s="1"/>
  <c r="I1201" i="27"/>
  <c r="I1203" i="27"/>
  <c r="O1204" i="27"/>
  <c r="S1204" i="27" s="1"/>
  <c r="I1205" i="27"/>
  <c r="O1206" i="27"/>
  <c r="S1206" i="27" s="1"/>
  <c r="I1207" i="27"/>
  <c r="O1208" i="27"/>
  <c r="S1208" i="27" s="1"/>
  <c r="I1209" i="27"/>
  <c r="O1210" i="27"/>
  <c r="S1210" i="27" s="1"/>
  <c r="I1211" i="27"/>
  <c r="O1212" i="27"/>
  <c r="S1212" i="27" s="1"/>
  <c r="I1213" i="27"/>
  <c r="O1214" i="27"/>
  <c r="S1214" i="27" s="1"/>
  <c r="I1215" i="27"/>
  <c r="O1216" i="27"/>
  <c r="S1216" i="27" s="1"/>
  <c r="I1217" i="27"/>
  <c r="I1219" i="27"/>
  <c r="I1221" i="27"/>
  <c r="O1222" i="27"/>
  <c r="S1222" i="27" s="1"/>
  <c r="I1223" i="27"/>
  <c r="I1225" i="27"/>
  <c r="O1226" i="27"/>
  <c r="S1226" i="27" s="1"/>
  <c r="I1227" i="27"/>
  <c r="I1229" i="27"/>
  <c r="O1230" i="27"/>
  <c r="S1230" i="27" s="1"/>
  <c r="I1231" i="27"/>
  <c r="O1232" i="27"/>
  <c r="S1232" i="27" s="1"/>
  <c r="I1233" i="27"/>
  <c r="O1234" i="27"/>
  <c r="S1234" i="27" s="1"/>
  <c r="I1235" i="27"/>
  <c r="O1236" i="27"/>
  <c r="S1236" i="27" s="1"/>
  <c r="I1237" i="27"/>
  <c r="O1238" i="27"/>
  <c r="S1238" i="27" s="1"/>
  <c r="I1239" i="27"/>
  <c r="I2274" i="27"/>
  <c r="I2276" i="27"/>
  <c r="I2280" i="27"/>
  <c r="O2290" i="27"/>
  <c r="S2290" i="27" s="1"/>
  <c r="O2292" i="27"/>
  <c r="S2292" i="27" s="1"/>
  <c r="O2294" i="27"/>
  <c r="S2294" i="27" s="1"/>
  <c r="O2296" i="27"/>
  <c r="S2296" i="27" s="1"/>
  <c r="O2298" i="27"/>
  <c r="S2298" i="27" s="1"/>
  <c r="O2300" i="27"/>
  <c r="S2300" i="27" s="1"/>
  <c r="O2307" i="27"/>
  <c r="S2307" i="27" s="1"/>
  <c r="O2309" i="27"/>
  <c r="S2309" i="27" s="1"/>
  <c r="I2312" i="27"/>
  <c r="O2319" i="27"/>
  <c r="S2319" i="27" s="1"/>
  <c r="O2321" i="27"/>
  <c r="S2321" i="27" s="1"/>
  <c r="O2323" i="27"/>
  <c r="S2323" i="27" s="1"/>
  <c r="I2327" i="27"/>
  <c r="I2329" i="27"/>
  <c r="I2331" i="27"/>
  <c r="I2333" i="27"/>
  <c r="I2335" i="27"/>
  <c r="S2444" i="27"/>
  <c r="O1882" i="27"/>
  <c r="S1882" i="27" s="1"/>
  <c r="O1886" i="27"/>
  <c r="S1886" i="27" s="1"/>
  <c r="O1890" i="27"/>
  <c r="S1890" i="27" s="1"/>
  <c r="I1918" i="27"/>
  <c r="I1922" i="27"/>
  <c r="O2059" i="27"/>
  <c r="S2059" i="27" s="1"/>
  <c r="O2061" i="27"/>
  <c r="S2061" i="27" s="1"/>
  <c r="I2098" i="27"/>
  <c r="I2103" i="27"/>
  <c r="I2138" i="27"/>
  <c r="I2142" i="27"/>
  <c r="O2167" i="27"/>
  <c r="S2167" i="27" s="1"/>
  <c r="O2172" i="27"/>
  <c r="S2172" i="27" s="1"/>
  <c r="I2195" i="27"/>
  <c r="I2221" i="27"/>
  <c r="I2226" i="27"/>
  <c r="I2248" i="27"/>
  <c r="O2276" i="27"/>
  <c r="S2276" i="27" s="1"/>
  <c r="O2280" i="27"/>
  <c r="S2280" i="27" s="1"/>
  <c r="I2301" i="27"/>
  <c r="O2329" i="27"/>
  <c r="S2329" i="27" s="1"/>
  <c r="O2333" i="27"/>
  <c r="S2333" i="27" s="1"/>
  <c r="I1872" i="27"/>
  <c r="I1883" i="27"/>
  <c r="I1887" i="27"/>
  <c r="O1919" i="27"/>
  <c r="S1919" i="27" s="1"/>
  <c r="O1925" i="27"/>
  <c r="S1925" i="27" s="1"/>
  <c r="I2060" i="27"/>
  <c r="O2097" i="27"/>
  <c r="S2097" i="27" s="1"/>
  <c r="O2102" i="27"/>
  <c r="S2102" i="27" s="1"/>
  <c r="O2141" i="27"/>
  <c r="S2141" i="27" s="1"/>
  <c r="I2171" i="27"/>
  <c r="O2193" i="27"/>
  <c r="S2193" i="27" s="1"/>
  <c r="O2220" i="27"/>
  <c r="S2220" i="27" s="1"/>
  <c r="O2225" i="27"/>
  <c r="S2225" i="27" s="1"/>
  <c r="O2247" i="27"/>
  <c r="S2247" i="27" s="1"/>
  <c r="I2277" i="27"/>
  <c r="I2281" i="27"/>
  <c r="I2326" i="27"/>
  <c r="I2330" i="27"/>
  <c r="I2334" i="27"/>
  <c r="I2352" i="27"/>
  <c r="O2353" i="27"/>
  <c r="S2353" i="27" s="1"/>
  <c r="I2379" i="27"/>
  <c r="I2387" i="27"/>
  <c r="O2388" i="27"/>
  <c r="S2388" i="27" s="1"/>
  <c r="I2389" i="27"/>
  <c r="O2390" i="27"/>
  <c r="S2390" i="27" s="1"/>
  <c r="I2391" i="27"/>
  <c r="O2392" i="27"/>
  <c r="S2392" i="27" s="1"/>
  <c r="I2393" i="27"/>
  <c r="O2394" i="27"/>
  <c r="S2394" i="27" s="1"/>
  <c r="I2395" i="27"/>
  <c r="O2396" i="27"/>
  <c r="S2396" i="27" s="1"/>
  <c r="I2397" i="27"/>
  <c r="I2424" i="27"/>
  <c r="O2425" i="27"/>
  <c r="S2425" i="27" s="1"/>
  <c r="I2426" i="27"/>
  <c r="O2427" i="27"/>
  <c r="S2427" i="27" s="1"/>
  <c r="I2428" i="27"/>
  <c r="O2429" i="27"/>
  <c r="S2429" i="27" s="1"/>
  <c r="I2430" i="27"/>
  <c r="O2431" i="27"/>
  <c r="S2431" i="27" s="1"/>
  <c r="I2433" i="27"/>
  <c r="O2434" i="27"/>
  <c r="S2434" i="27" s="1"/>
  <c r="I2435" i="27"/>
  <c r="O2436" i="27"/>
  <c r="S2436" i="27" s="1"/>
  <c r="I2437" i="27"/>
  <c r="O2438" i="27"/>
  <c r="S2438" i="27" s="1"/>
  <c r="I2440" i="27"/>
  <c r="I2443" i="27"/>
  <c r="I1041" i="27"/>
  <c r="I1043" i="27"/>
  <c r="I1047" i="27"/>
  <c r="I1049" i="27"/>
  <c r="I1051" i="27"/>
  <c r="I1053" i="27"/>
  <c r="I1055" i="27"/>
  <c r="I1059" i="27"/>
  <c r="I1063" i="27"/>
  <c r="I1071" i="27"/>
  <c r="I1073" i="27"/>
  <c r="I1077" i="27"/>
  <c r="I1079" i="27"/>
  <c r="I1083" i="27"/>
  <c r="I1085" i="27"/>
  <c r="I1087" i="27"/>
  <c r="I1091" i="27"/>
  <c r="I1093" i="27"/>
  <c r="I1101" i="27"/>
  <c r="I1103" i="27"/>
  <c r="I1107" i="27"/>
  <c r="I1109" i="27"/>
  <c r="I1113" i="27"/>
  <c r="I1121" i="27"/>
  <c r="I1123" i="27"/>
  <c r="I1131" i="27"/>
  <c r="I1133" i="27"/>
  <c r="I1135" i="27"/>
  <c r="I1151" i="27"/>
  <c r="I1030" i="27"/>
  <c r="I1032" i="27"/>
  <c r="I1036" i="27"/>
  <c r="I1038" i="27"/>
  <c r="I1044" i="27"/>
  <c r="I1050" i="27"/>
  <c r="I1054" i="27"/>
  <c r="I1056" i="27"/>
  <c r="I1058" i="27"/>
  <c r="I1060" i="27"/>
  <c r="I1062" i="27"/>
  <c r="I1064" i="27"/>
  <c r="I1066" i="27"/>
  <c r="I1072" i="27"/>
  <c r="I1078" i="27"/>
  <c r="I1080" i="27"/>
  <c r="I1082" i="27"/>
  <c r="I1084" i="27"/>
  <c r="I1086" i="27"/>
  <c r="O1091" i="27"/>
  <c r="S1091" i="27" s="1"/>
  <c r="I1096" i="27"/>
  <c r="I1098" i="27"/>
  <c r="I1100" i="27"/>
  <c r="O1103" i="27"/>
  <c r="S1103" i="27" s="1"/>
  <c r="I1104" i="27"/>
  <c r="I1108" i="27"/>
  <c r="I1114" i="27"/>
  <c r="I1126" i="27"/>
  <c r="I1132" i="27"/>
  <c r="I1134" i="27"/>
  <c r="I1140" i="27"/>
  <c r="I1150" i="27"/>
  <c r="I1152" i="27"/>
  <c r="I1156" i="27"/>
  <c r="I1158" i="27"/>
  <c r="I2564" i="27"/>
  <c r="I1163" i="27"/>
  <c r="I1167" i="27"/>
  <c r="I1171" i="27"/>
  <c r="O1162" i="27"/>
  <c r="S1162" i="27" s="1"/>
  <c r="O1166" i="27"/>
  <c r="S1166" i="27" s="1"/>
  <c r="O1170" i="27"/>
  <c r="S1170" i="27" s="1"/>
  <c r="O2173" i="27"/>
  <c r="S2173" i="27" s="1"/>
  <c r="O1884" i="27"/>
  <c r="S1884" i="27" s="1"/>
  <c r="O1888" i="27"/>
  <c r="S1888" i="27" s="1"/>
  <c r="I1916" i="27"/>
  <c r="I1920" i="27"/>
  <c r="I1942" i="27"/>
  <c r="O1985" i="27"/>
  <c r="S1985" i="27" s="1"/>
  <c r="O2086" i="27"/>
  <c r="S2086" i="27" s="1"/>
  <c r="I2101" i="27"/>
  <c r="I2110" i="27"/>
  <c r="I2136" i="27"/>
  <c r="I2140" i="27"/>
  <c r="I2153" i="27"/>
  <c r="O2170" i="27"/>
  <c r="S2170" i="27" s="1"/>
  <c r="O2174" i="27"/>
  <c r="S2174" i="27" s="1"/>
  <c r="I2219" i="27"/>
  <c r="I2224" i="27"/>
  <c r="I2228" i="27"/>
  <c r="O2274" i="27"/>
  <c r="S2274" i="27" s="1"/>
  <c r="O2327" i="27"/>
  <c r="S2327" i="27" s="1"/>
  <c r="O2331" i="27"/>
  <c r="S2331" i="27" s="1"/>
  <c r="O2335" i="27"/>
  <c r="S2335" i="27" s="1"/>
  <c r="I1866" i="27"/>
  <c r="I1874" i="27"/>
  <c r="I1885" i="27"/>
  <c r="I1889" i="27"/>
  <c r="I1891" i="27"/>
  <c r="O1917" i="27"/>
  <c r="S1917" i="27" s="1"/>
  <c r="O1921" i="27"/>
  <c r="S1921" i="27" s="1"/>
  <c r="I1984" i="27"/>
  <c r="I1994" i="27"/>
  <c r="I2018" i="27"/>
  <c r="I2045" i="27"/>
  <c r="O2104" i="27"/>
  <c r="S2104" i="27" s="1"/>
  <c r="I2129" i="27"/>
  <c r="O2139" i="27"/>
  <c r="S2139" i="27" s="1"/>
  <c r="O2152" i="27"/>
  <c r="S2152" i="27" s="1"/>
  <c r="I2166" i="27"/>
  <c r="I2173" i="27"/>
  <c r="I2275" i="27"/>
  <c r="I2279" i="27"/>
  <c r="I2291" i="27"/>
  <c r="I2328" i="27"/>
  <c r="I2332" i="27"/>
  <c r="I941" i="27"/>
  <c r="I945" i="27"/>
  <c r="I949" i="27"/>
  <c r="I953" i="27"/>
  <c r="I957" i="27"/>
  <c r="I961" i="27"/>
  <c r="O968" i="27"/>
  <c r="S968" i="27" s="1"/>
  <c r="O976" i="27"/>
  <c r="S976" i="27" s="1"/>
  <c r="O980" i="27"/>
  <c r="S980" i="27" s="1"/>
  <c r="O984" i="27"/>
  <c r="S984" i="27" s="1"/>
  <c r="O988" i="27"/>
  <c r="S988" i="27" s="1"/>
  <c r="O996" i="27"/>
  <c r="S996" i="27" s="1"/>
  <c r="O1008" i="27"/>
  <c r="S1008" i="27" s="1"/>
  <c r="O1012" i="27"/>
  <c r="S1012" i="27" s="1"/>
  <c r="O1016" i="27"/>
  <c r="S1016" i="27" s="1"/>
  <c r="O1020" i="27"/>
  <c r="S1020" i="27" s="1"/>
  <c r="O1028" i="27"/>
  <c r="S1028" i="27" s="1"/>
  <c r="I965" i="27"/>
  <c r="I969" i="27"/>
  <c r="I973" i="27"/>
  <c r="I977" i="27"/>
  <c r="I981" i="27"/>
  <c r="I985" i="27"/>
  <c r="I989" i="27"/>
  <c r="I993" i="27"/>
  <c r="I997" i="27"/>
  <c r="I1001" i="27"/>
  <c r="I1005" i="27"/>
  <c r="I1009" i="27"/>
  <c r="I1013" i="27"/>
  <c r="I1017" i="27"/>
  <c r="I1021" i="27"/>
  <c r="I1025" i="27"/>
  <c r="I1029" i="27"/>
  <c r="I2143" i="27"/>
  <c r="I2155" i="27"/>
  <c r="I2157" i="27"/>
  <c r="I2159" i="27"/>
  <c r="I2163" i="27"/>
  <c r="I2165" i="27"/>
  <c r="I2168" i="27"/>
  <c r="I2176" i="27"/>
  <c r="I2181" i="27"/>
  <c r="I2183" i="27"/>
  <c r="I2189" i="27"/>
  <c r="I2204" i="27"/>
  <c r="I2206" i="27"/>
  <c r="I2214" i="27"/>
  <c r="I2235" i="27"/>
  <c r="I2245" i="27"/>
  <c r="I2257" i="27"/>
  <c r="I2261" i="27"/>
  <c r="I2267" i="27"/>
  <c r="I1864" i="27"/>
  <c r="I1871" i="27"/>
  <c r="O1891" i="27"/>
  <c r="S1891" i="27" s="1"/>
  <c r="I1896" i="27"/>
  <c r="O1901" i="27"/>
  <c r="S1901" i="27" s="1"/>
  <c r="I1910" i="27"/>
  <c r="I1914" i="27"/>
  <c r="I1926" i="27"/>
  <c r="I1930" i="27"/>
  <c r="O1935" i="27"/>
  <c r="S1935" i="27" s="1"/>
  <c r="O1939" i="27"/>
  <c r="S1939" i="27" s="1"/>
  <c r="I1950" i="27"/>
  <c r="I1954" i="27"/>
  <c r="O1964" i="27"/>
  <c r="S1964" i="27" s="1"/>
  <c r="O1976" i="27"/>
  <c r="S1976" i="27" s="1"/>
  <c r="I1982" i="27"/>
  <c r="I1992" i="27"/>
  <c r="O2014" i="27"/>
  <c r="S2014" i="27" s="1"/>
  <c r="O2021" i="27"/>
  <c r="S2021" i="27" s="1"/>
  <c r="O2039" i="27"/>
  <c r="S2039" i="27" s="1"/>
  <c r="I2044" i="27"/>
  <c r="O2056" i="27"/>
  <c r="S2056" i="27" s="1"/>
  <c r="I2063" i="27"/>
  <c r="I2067" i="27"/>
  <c r="O2079" i="27"/>
  <c r="S2079" i="27" s="1"/>
  <c r="I2100" i="27"/>
  <c r="I2109" i="27"/>
  <c r="O2114" i="27"/>
  <c r="S2114" i="27" s="1"/>
  <c r="O2118" i="27"/>
  <c r="S2118" i="27" s="1"/>
  <c r="O2122" i="27"/>
  <c r="S2122" i="27" s="1"/>
  <c r="I2127" i="27"/>
  <c r="I2144" i="27"/>
  <c r="I2156" i="27"/>
  <c r="I2160" i="27"/>
  <c r="I2164" i="27"/>
  <c r="I2175" i="27"/>
  <c r="O2181" i="27"/>
  <c r="S2181" i="27" s="1"/>
  <c r="I2184" i="27"/>
  <c r="O2189" i="27"/>
  <c r="S2189" i="27" s="1"/>
  <c r="I2194" i="27"/>
  <c r="I2205" i="27"/>
  <c r="I2223" i="27"/>
  <c r="O2235" i="27"/>
  <c r="S2235" i="27" s="1"/>
  <c r="O2239" i="27"/>
  <c r="S2239" i="27" s="1"/>
  <c r="I2246" i="27"/>
  <c r="I2254" i="27"/>
  <c r="I2258" i="27"/>
  <c r="I2262" i="27"/>
  <c r="I2266" i="27"/>
  <c r="O1865" i="27"/>
  <c r="S1865" i="27" s="1"/>
  <c r="I1875" i="27"/>
  <c r="I1879" i="27"/>
  <c r="I1892" i="27"/>
  <c r="O1907" i="27"/>
  <c r="S1907" i="27" s="1"/>
  <c r="O1911" i="27"/>
  <c r="S1911" i="27" s="1"/>
  <c r="O1915" i="27"/>
  <c r="S1915" i="27" s="1"/>
  <c r="I1924" i="27"/>
  <c r="O1927" i="27"/>
  <c r="S1927" i="27" s="1"/>
  <c r="O1931" i="27"/>
  <c r="S1931" i="27" s="1"/>
  <c r="I1936" i="27"/>
  <c r="I1940" i="27"/>
  <c r="I1946" i="27"/>
  <c r="O1951" i="27"/>
  <c r="S1951" i="27" s="1"/>
  <c r="O1955" i="27"/>
  <c r="S1955" i="27" s="1"/>
  <c r="I1977" i="27"/>
  <c r="I1986" i="27"/>
  <c r="O2016" i="27"/>
  <c r="S2016" i="27" s="1"/>
  <c r="I2022" i="27"/>
  <c r="I2036" i="27"/>
  <c r="I2040" i="27"/>
  <c r="I2046" i="27"/>
  <c r="I2057" i="27"/>
  <c r="I2073" i="27"/>
  <c r="I2080" i="27"/>
  <c r="I2084" i="27"/>
  <c r="I2094" i="27"/>
  <c r="I2105" i="27"/>
  <c r="I2111" i="27"/>
  <c r="I2115" i="27"/>
  <c r="I2119" i="27"/>
  <c r="I2123" i="27"/>
  <c r="I2134" i="27"/>
  <c r="I2150" i="27"/>
  <c r="O2157" i="27"/>
  <c r="S2157" i="27" s="1"/>
  <c r="O2165" i="27"/>
  <c r="S2165" i="27" s="1"/>
  <c r="O2176" i="27"/>
  <c r="S2176" i="27" s="1"/>
  <c r="O2183" i="27"/>
  <c r="S2183" i="27" s="1"/>
  <c r="I2190" i="27"/>
  <c r="I2196" i="27"/>
  <c r="O2206" i="27"/>
  <c r="S2206" i="27" s="1"/>
  <c r="O2214" i="27"/>
  <c r="S2214" i="27" s="1"/>
  <c r="I2229" i="27"/>
  <c r="I2236" i="27"/>
  <c r="I2240" i="27"/>
  <c r="I2249" i="27"/>
  <c r="O2255" i="27"/>
  <c r="S2255" i="27" s="1"/>
  <c r="O2267" i="27"/>
  <c r="S2267" i="27" s="1"/>
  <c r="I2273" i="27"/>
  <c r="I2282" i="27"/>
  <c r="U14" i="27"/>
  <c r="X14" i="27" s="1"/>
  <c r="I25" i="27"/>
  <c r="I27" i="27"/>
  <c r="I908" i="27"/>
  <c r="I910" i="27"/>
  <c r="I918" i="27"/>
  <c r="I920" i="27"/>
  <c r="I922" i="27"/>
  <c r="I924" i="27"/>
  <c r="I928" i="27"/>
  <c r="I930" i="27"/>
  <c r="I932" i="27"/>
  <c r="I934" i="27"/>
  <c r="I936" i="27"/>
  <c r="I938" i="27"/>
  <c r="I60" i="27"/>
  <c r="I62" i="27"/>
  <c r="I64" i="27"/>
  <c r="I63" i="27"/>
  <c r="I65" i="27"/>
  <c r="I67" i="27"/>
  <c r="I940" i="27"/>
  <c r="I942" i="27"/>
  <c r="I946" i="27"/>
  <c r="I948" i="27"/>
  <c r="I950" i="27"/>
  <c r="I954" i="27"/>
  <c r="I956" i="27"/>
  <c r="I958" i="27"/>
  <c r="I960" i="27"/>
  <c r="I962" i="27"/>
  <c r="I939" i="27"/>
  <c r="I943" i="27"/>
  <c r="I947" i="27"/>
  <c r="I951" i="27"/>
  <c r="I955" i="27"/>
  <c r="I959" i="27"/>
  <c r="I963" i="27"/>
  <c r="I966" i="27"/>
  <c r="I970" i="27"/>
  <c r="I976" i="27"/>
  <c r="I978" i="27"/>
  <c r="I982" i="27"/>
  <c r="I984" i="27"/>
  <c r="I986" i="27"/>
  <c r="I988" i="27"/>
  <c r="I1008" i="27"/>
  <c r="I1010" i="27"/>
  <c r="I1012" i="27"/>
  <c r="I1014" i="27"/>
  <c r="I1016" i="27"/>
  <c r="I1018" i="27"/>
  <c r="I1020" i="27"/>
  <c r="I1028" i="27"/>
  <c r="O940" i="27"/>
  <c r="S940" i="27" s="1"/>
  <c r="O948" i="27"/>
  <c r="S948" i="27" s="1"/>
  <c r="O956" i="27"/>
  <c r="S956" i="27" s="1"/>
  <c r="O960" i="27"/>
  <c r="S960" i="27" s="1"/>
  <c r="O966" i="27"/>
  <c r="S966" i="27" s="1"/>
  <c r="O970" i="27"/>
  <c r="S970" i="27" s="1"/>
  <c r="O974" i="27"/>
  <c r="S974" i="27" s="1"/>
  <c r="O978" i="27"/>
  <c r="S978" i="27" s="1"/>
  <c r="O982" i="27"/>
  <c r="S982" i="27" s="1"/>
  <c r="O986" i="27"/>
  <c r="S986" i="27" s="1"/>
  <c r="O990" i="27"/>
  <c r="S990" i="27" s="1"/>
  <c r="O994" i="27"/>
  <c r="S994" i="27" s="1"/>
  <c r="O1002" i="27"/>
  <c r="S1002" i="27" s="1"/>
  <c r="O1010" i="27"/>
  <c r="S1010" i="27" s="1"/>
  <c r="O1014" i="27"/>
  <c r="S1014" i="27" s="1"/>
  <c r="O1018" i="27"/>
  <c r="S1018" i="27" s="1"/>
  <c r="O1022" i="27"/>
  <c r="S1022" i="27" s="1"/>
  <c r="O942" i="27"/>
  <c r="S942" i="27" s="1"/>
  <c r="O946" i="27"/>
  <c r="S946" i="27" s="1"/>
  <c r="O950" i="27"/>
  <c r="S950" i="27" s="1"/>
  <c r="O954" i="27"/>
  <c r="S954" i="27" s="1"/>
  <c r="O958" i="27"/>
  <c r="S958" i="27" s="1"/>
  <c r="O962" i="27"/>
  <c r="S962" i="27" s="1"/>
  <c r="I967" i="27"/>
  <c r="I971" i="27"/>
  <c r="I975" i="27"/>
  <c r="I979" i="27"/>
  <c r="I983" i="27"/>
  <c r="I987" i="27"/>
  <c r="I991" i="27"/>
  <c r="I995" i="27"/>
  <c r="I999" i="27"/>
  <c r="I1003" i="27"/>
  <c r="I1007" i="27"/>
  <c r="I1011" i="27"/>
  <c r="I1015" i="27"/>
  <c r="I1019" i="27"/>
  <c r="I1023" i="27"/>
  <c r="I1027" i="27"/>
  <c r="O1894" i="27"/>
  <c r="S1894" i="27" s="1"/>
  <c r="O1952" i="27"/>
  <c r="S1952" i="27" s="1"/>
  <c r="I1989" i="27"/>
  <c r="O1841" i="27"/>
  <c r="S1841" i="27" s="1"/>
  <c r="I1842" i="27"/>
  <c r="O1843" i="27"/>
  <c r="S1843" i="27" s="1"/>
  <c r="I1844" i="27"/>
  <c r="O1845" i="27"/>
  <c r="S1845" i="27" s="1"/>
  <c r="I1846" i="27"/>
  <c r="O1847" i="27"/>
  <c r="S1847" i="27" s="1"/>
  <c r="I1848" i="27"/>
  <c r="I1850" i="27"/>
  <c r="O1851" i="27"/>
  <c r="S1851" i="27" s="1"/>
  <c r="I1852" i="27"/>
  <c r="O1853" i="27"/>
  <c r="S1853" i="27" s="1"/>
  <c r="I1854" i="27"/>
  <c r="O1855" i="27"/>
  <c r="S1855" i="27" s="1"/>
  <c r="I1856" i="27"/>
  <c r="O1857" i="27"/>
  <c r="S1857" i="27" s="1"/>
  <c r="I1858" i="27"/>
  <c r="I1860" i="27"/>
  <c r="O1861" i="27"/>
  <c r="S1861" i="27" s="1"/>
  <c r="I1862" i="27"/>
  <c r="O1868" i="27"/>
  <c r="S1868" i="27" s="1"/>
  <c r="O1876" i="27"/>
  <c r="S1876" i="27" s="1"/>
  <c r="O1880" i="27"/>
  <c r="S1880" i="27" s="1"/>
  <c r="I1894" i="27"/>
  <c r="I1898" i="27"/>
  <c r="I1908" i="27"/>
  <c r="I1912" i="27"/>
  <c r="O1923" i="27"/>
  <c r="S1923" i="27" s="1"/>
  <c r="I1928" i="27"/>
  <c r="I1932" i="27"/>
  <c r="O1937" i="27"/>
  <c r="S1937" i="27" s="1"/>
  <c r="O1941" i="27"/>
  <c r="S1941" i="27" s="1"/>
  <c r="I1948" i="27"/>
  <c r="I1952" i="27"/>
  <c r="I1956" i="27"/>
  <c r="I1972" i="27"/>
  <c r="I1980" i="27"/>
  <c r="I1988" i="27"/>
  <c r="I2008" i="27"/>
  <c r="O2019" i="27"/>
  <c r="S2019" i="27" s="1"/>
  <c r="I2025" i="27"/>
  <c r="O2037" i="27"/>
  <c r="S2037" i="27" s="1"/>
  <c r="I2042" i="27"/>
  <c r="I2053" i="27"/>
  <c r="I2065" i="27"/>
  <c r="I2076" i="27"/>
  <c r="O2081" i="27"/>
  <c r="S2081" i="27" s="1"/>
  <c r="O2085" i="27"/>
  <c r="S2085" i="27" s="1"/>
  <c r="O2095" i="27"/>
  <c r="S2095" i="27" s="1"/>
  <c r="O2106" i="27"/>
  <c r="S2106" i="27" s="1"/>
  <c r="O2112" i="27"/>
  <c r="S2112" i="27" s="1"/>
  <c r="O2120" i="27"/>
  <c r="S2120" i="27" s="1"/>
  <c r="I2125" i="27"/>
  <c r="O2131" i="27"/>
  <c r="S2131" i="27" s="1"/>
  <c r="I2146" i="27"/>
  <c r="I2158" i="27"/>
  <c r="I2162" i="27"/>
  <c r="O2168" i="27"/>
  <c r="S2168" i="27" s="1"/>
  <c r="I2177" i="27"/>
  <c r="O2191" i="27"/>
  <c r="S2191" i="27" s="1"/>
  <c r="I2203" i="27"/>
  <c r="I2207" i="27"/>
  <c r="I2215" i="27"/>
  <c r="I2232" i="27"/>
  <c r="I2244" i="27"/>
  <c r="I2252" i="27"/>
  <c r="I2256" i="27"/>
  <c r="I2260" i="27"/>
  <c r="I2264" i="27"/>
  <c r="I2268" i="27"/>
  <c r="O1863" i="27"/>
  <c r="S1863" i="27" s="1"/>
  <c r="I1869" i="27"/>
  <c r="I1877" i="27"/>
  <c r="I1881" i="27"/>
  <c r="O1899" i="27"/>
  <c r="S1899" i="27" s="1"/>
  <c r="O1909" i="27"/>
  <c r="S1909" i="27" s="1"/>
  <c r="O1929" i="27"/>
  <c r="S1929" i="27" s="1"/>
  <c r="I1934" i="27"/>
  <c r="I1938" i="27"/>
  <c r="O1943" i="27"/>
  <c r="S1943" i="27" s="1"/>
  <c r="O1949" i="27"/>
  <c r="S1949" i="27" s="1"/>
  <c r="O1953" i="27"/>
  <c r="S1953" i="27" s="1"/>
  <c r="O1991" i="27"/>
  <c r="S1991" i="27" s="1"/>
  <c r="I1996" i="27"/>
  <c r="I2020" i="27"/>
  <c r="I2038" i="27"/>
  <c r="O2043" i="27"/>
  <c r="S2043" i="27" s="1"/>
  <c r="I2048" i="27"/>
  <c r="I2055" i="27"/>
  <c r="O2062" i="27"/>
  <c r="S2062" i="27" s="1"/>
  <c r="O2066" i="27"/>
  <c r="S2066" i="27" s="1"/>
  <c r="I2071" i="27"/>
  <c r="I2082" i="27"/>
  <c r="O2087" i="27"/>
  <c r="S2087" i="27" s="1"/>
  <c r="I2096" i="27"/>
  <c r="I2107" i="27"/>
  <c r="I2113" i="27"/>
  <c r="I2117" i="27"/>
  <c r="I2121" i="27"/>
  <c r="O2126" i="27"/>
  <c r="S2126" i="27" s="1"/>
  <c r="I2132" i="27"/>
  <c r="O2143" i="27"/>
  <c r="S2143" i="27" s="1"/>
  <c r="O2147" i="27"/>
  <c r="S2147" i="27" s="1"/>
  <c r="O2155" i="27"/>
  <c r="S2155" i="27" s="1"/>
  <c r="O2159" i="27"/>
  <c r="S2159" i="27" s="1"/>
  <c r="O2163" i="27"/>
  <c r="S2163" i="27" s="1"/>
  <c r="I2169" i="27"/>
  <c r="I2188" i="27"/>
  <c r="I2192" i="27"/>
  <c r="O2204" i="27"/>
  <c r="S2204" i="27" s="1"/>
  <c r="I2210" i="27"/>
  <c r="I2217" i="27"/>
  <c r="O2233" i="27"/>
  <c r="S2233" i="27" s="1"/>
  <c r="I2238" i="27"/>
  <c r="O2245" i="27"/>
  <c r="S2245" i="27" s="1"/>
  <c r="O2253" i="27"/>
  <c r="S2253" i="27" s="1"/>
  <c r="O2257" i="27"/>
  <c r="S2257" i="27" s="1"/>
  <c r="O2261" i="27"/>
  <c r="S2261" i="27" s="1"/>
  <c r="O2265" i="27"/>
  <c r="S2265" i="27" s="1"/>
  <c r="I29" i="27"/>
  <c r="I31" i="27"/>
  <c r="I22" i="27"/>
  <c r="I24" i="27"/>
  <c r="O25" i="27"/>
  <c r="S25" i="27" s="1"/>
  <c r="I26" i="27"/>
  <c r="O27" i="27"/>
  <c r="S27" i="27" s="1"/>
  <c r="I28" i="27"/>
  <c r="O29" i="27"/>
  <c r="S29" i="27" s="1"/>
  <c r="I30" i="27"/>
  <c r="O31" i="27"/>
  <c r="S31" i="27" s="1"/>
  <c r="I32" i="27"/>
  <c r="I34" i="27"/>
  <c r="I36" i="27"/>
  <c r="I38" i="27"/>
  <c r="I40" i="27"/>
  <c r="I907" i="27"/>
  <c r="O908" i="27"/>
  <c r="S908" i="27" s="1"/>
  <c r="I909" i="27"/>
  <c r="O910" i="27"/>
  <c r="S910" i="27" s="1"/>
  <c r="I911" i="27"/>
  <c r="I913" i="27"/>
  <c r="O914" i="27"/>
  <c r="S914" i="27" s="1"/>
  <c r="I915" i="27"/>
  <c r="I917" i="27"/>
  <c r="O918" i="27"/>
  <c r="S918" i="27" s="1"/>
  <c r="I919" i="27"/>
  <c r="O920" i="27"/>
  <c r="S920" i="27" s="1"/>
  <c r="I921" i="27"/>
  <c r="O922" i="27"/>
  <c r="S922" i="27" s="1"/>
  <c r="I923" i="27"/>
  <c r="O924" i="27"/>
  <c r="S924" i="27" s="1"/>
  <c r="I925" i="27"/>
  <c r="O926" i="27"/>
  <c r="S926" i="27" s="1"/>
  <c r="I927" i="27"/>
  <c r="I929" i="27"/>
  <c r="O930" i="27"/>
  <c r="S930" i="27" s="1"/>
  <c r="I931" i="27"/>
  <c r="O932" i="27"/>
  <c r="S932" i="27" s="1"/>
  <c r="I933" i="27"/>
  <c r="O934" i="27"/>
  <c r="S934" i="27" s="1"/>
  <c r="I935" i="27"/>
  <c r="O936" i="27"/>
  <c r="S936" i="27" s="1"/>
  <c r="I937" i="27"/>
  <c r="O938" i="27"/>
  <c r="S938" i="27" s="1"/>
  <c r="N28" i="38" l="1"/>
  <c r="C3" i="16"/>
  <c r="J28" i="31"/>
  <c r="J42" i="31" s="1"/>
  <c r="N12" i="39"/>
  <c r="N28" i="39" s="1"/>
  <c r="N41" i="39" s="1"/>
  <c r="J32" i="16" s="1"/>
  <c r="J28" i="39"/>
  <c r="N12" i="42"/>
  <c r="N28" i="42" s="1"/>
  <c r="N41" i="42" s="1"/>
  <c r="I33" i="16" s="1"/>
  <c r="J28" i="42"/>
  <c r="N12" i="41"/>
  <c r="N28" i="41" s="1"/>
  <c r="N41" i="41" s="1"/>
  <c r="J33" i="16" s="1"/>
  <c r="J28" i="41"/>
  <c r="J28" i="38"/>
  <c r="J28" i="40"/>
  <c r="N12" i="40"/>
  <c r="N28" i="40" s="1"/>
  <c r="N41" i="40" s="1"/>
  <c r="I32" i="16" s="1"/>
  <c r="N12" i="37"/>
  <c r="J28" i="37"/>
  <c r="M9" i="36"/>
  <c r="C4" i="16"/>
  <c r="C5" i="16"/>
  <c r="J41" i="32"/>
  <c r="K5" i="26"/>
  <c r="J5" i="26"/>
  <c r="B14" i="5"/>
  <c r="B13" i="5"/>
  <c r="E30" i="5"/>
  <c r="B7" i="5" s="1"/>
  <c r="E29" i="5"/>
  <c r="F2" i="5"/>
  <c r="B6" i="5"/>
  <c r="D6" i="5"/>
  <c r="D2" i="5"/>
  <c r="N28" i="37" l="1"/>
  <c r="N41" i="37" s="1"/>
  <c r="J31" i="16" s="1"/>
  <c r="AD12" i="31"/>
  <c r="N41" i="38"/>
  <c r="I31" i="16" s="1"/>
  <c r="I35" i="16" s="1"/>
  <c r="K40" i="16" s="1"/>
  <c r="J28" i="28"/>
  <c r="J41" i="28" s="1"/>
  <c r="K32" i="16"/>
  <c r="O32" i="16" s="1"/>
  <c r="J41" i="40"/>
  <c r="B32" i="16"/>
  <c r="J41" i="37"/>
  <c r="C31" i="16"/>
  <c r="J41" i="38"/>
  <c r="B31" i="16"/>
  <c r="J41" i="41"/>
  <c r="C33" i="16"/>
  <c r="J41" i="42"/>
  <c r="B33" i="16"/>
  <c r="J41" i="39"/>
  <c r="C32" i="16"/>
  <c r="K33" i="16"/>
  <c r="O33" i="16" s="1"/>
  <c r="Q28" i="32"/>
  <c r="Q41" i="32" s="1"/>
  <c r="Q28" i="28"/>
  <c r="Q41" i="28" s="1"/>
  <c r="Q28" i="31"/>
  <c r="Q42" i="31" s="1"/>
  <c r="O12" i="32"/>
  <c r="O12" i="28"/>
  <c r="C26" i="5"/>
  <c r="F4" i="5"/>
  <c r="B3" i="5"/>
  <c r="D3" i="5" s="1"/>
  <c r="B26" i="5"/>
  <c r="E7" i="8"/>
  <c r="H7" i="8"/>
  <c r="I34" i="16" l="1"/>
  <c r="AD27" i="31"/>
  <c r="D33" i="16"/>
  <c r="H33" i="16" s="1"/>
  <c r="J34" i="16"/>
  <c r="K31" i="16"/>
  <c r="J35" i="16"/>
  <c r="D31" i="16"/>
  <c r="B34" i="16"/>
  <c r="B35" i="16"/>
  <c r="C34" i="16"/>
  <c r="C35" i="16"/>
  <c r="D32" i="16"/>
  <c r="H32" i="16" s="1"/>
  <c r="H15" i="34"/>
  <c r="X17" i="31"/>
  <c r="H15" i="36"/>
  <c r="AA17" i="31"/>
  <c r="H4" i="16"/>
  <c r="G7" i="8"/>
  <c r="Z17" i="31" s="1"/>
  <c r="F7" i="8"/>
  <c r="Y17" i="31" s="1"/>
  <c r="H5" i="16"/>
  <c r="J7" i="8"/>
  <c r="AC17" i="31" s="1"/>
  <c r="I7" i="8"/>
  <c r="AB17" i="31" s="1"/>
  <c r="I17" i="28"/>
  <c r="I17" i="32"/>
  <c r="M37" i="16" l="1"/>
  <c r="C36" i="16"/>
  <c r="L37" i="16"/>
  <c r="B36" i="16"/>
  <c r="K34" i="16"/>
  <c r="O31" i="16"/>
  <c r="O34" i="16" s="1"/>
  <c r="K35" i="16"/>
  <c r="D34" i="16"/>
  <c r="D35" i="16"/>
  <c r="H31" i="16"/>
  <c r="I15" i="34"/>
  <c r="J15" i="34" s="1"/>
  <c r="K15" i="34" s="1"/>
  <c r="K25" i="34" s="1"/>
  <c r="I15" i="36"/>
  <c r="J15" i="36" s="1"/>
  <c r="J25" i="36" s="1"/>
  <c r="O17" i="28"/>
  <c r="K17" i="28"/>
  <c r="P17" i="28"/>
  <c r="O17" i="32"/>
  <c r="P17" i="32"/>
  <c r="K17" i="32"/>
  <c r="O35" i="16" l="1"/>
  <c r="W16" i="43"/>
  <c r="W27" i="43" s="1"/>
  <c r="P28" i="32"/>
  <c r="U33" i="16" s="1"/>
  <c r="V16" i="43"/>
  <c r="V27" i="43" s="1"/>
  <c r="P28" i="28"/>
  <c r="U32" i="16" s="1"/>
  <c r="H34" i="16"/>
  <c r="H35" i="16"/>
  <c r="H37" i="16" s="1"/>
  <c r="J25" i="34"/>
  <c r="L15" i="34"/>
  <c r="L25" i="34" s="1"/>
  <c r="L15" i="36"/>
  <c r="L25" i="36" s="1"/>
  <c r="K15" i="36"/>
  <c r="L17" i="32"/>
  <c r="L28" i="32" s="1"/>
  <c r="L41" i="32" s="1"/>
  <c r="M17" i="32"/>
  <c r="M28" i="32" s="1"/>
  <c r="M41" i="32" s="1"/>
  <c r="K28" i="32"/>
  <c r="M17" i="28"/>
  <c r="M28" i="28" s="1"/>
  <c r="M41" i="28" s="1"/>
  <c r="L17" i="28"/>
  <c r="L28" i="28" s="1"/>
  <c r="L41" i="28" s="1"/>
  <c r="K28" i="28"/>
  <c r="I5" i="18"/>
  <c r="I5" i="16" l="1"/>
  <c r="I4" i="16"/>
  <c r="L26" i="34"/>
  <c r="B24" i="16" s="1"/>
  <c r="L26" i="36"/>
  <c r="B25" i="16" s="1"/>
  <c r="K25" i="36"/>
  <c r="P41" i="32"/>
  <c r="P41" i="28"/>
  <c r="K41" i="32"/>
  <c r="B5" i="16"/>
  <c r="D5" i="16" s="1"/>
  <c r="K41" i="28"/>
  <c r="B4" i="16"/>
  <c r="D6" i="17"/>
  <c r="M15" i="36" s="1"/>
  <c r="D5" i="17"/>
  <c r="D4" i="17"/>
  <c r="M13" i="34" l="1"/>
  <c r="M5" i="34"/>
  <c r="M13" i="36"/>
  <c r="M19" i="34"/>
  <c r="M5" i="36"/>
  <c r="M19" i="36"/>
  <c r="M8" i="36"/>
  <c r="M18" i="36"/>
  <c r="M8" i="34"/>
  <c r="M22" i="36"/>
  <c r="M22" i="34"/>
  <c r="M18" i="34"/>
  <c r="M6" i="34"/>
  <c r="M6" i="36"/>
  <c r="M17" i="34"/>
  <c r="M17" i="36"/>
  <c r="M12" i="36"/>
  <c r="M10" i="36"/>
  <c r="M23" i="36"/>
  <c r="M11" i="36"/>
  <c r="M20" i="36"/>
  <c r="M20" i="34"/>
  <c r="M12" i="34"/>
  <c r="M21" i="34"/>
  <c r="M11" i="34"/>
  <c r="M23" i="34"/>
  <c r="M21" i="36"/>
  <c r="M10" i="34"/>
  <c r="M15" i="34"/>
  <c r="D4" i="16"/>
  <c r="J5" i="18"/>
  <c r="K5" i="18" s="1"/>
  <c r="J13" i="18"/>
  <c r="K13" i="18" s="1"/>
  <c r="I15" i="18"/>
  <c r="J15" i="18" s="1"/>
  <c r="I18" i="18"/>
  <c r="J18" i="18" s="1"/>
  <c r="I19" i="18"/>
  <c r="J19" i="18" s="1"/>
  <c r="M25" i="34" l="1"/>
  <c r="C24" i="16" s="1"/>
  <c r="M25" i="36"/>
  <c r="C25" i="16" s="1"/>
  <c r="L5" i="18"/>
  <c r="M5" i="18" s="1"/>
  <c r="K18" i="18"/>
  <c r="L18" i="18"/>
  <c r="L19" i="18"/>
  <c r="K19" i="18"/>
  <c r="L15" i="18"/>
  <c r="K15" i="18"/>
  <c r="M15" i="18" s="1"/>
  <c r="L13" i="18"/>
  <c r="M13" i="18" s="1"/>
  <c r="M19" i="18" l="1"/>
  <c r="M18" i="18"/>
  <c r="R35" i="13" l="1"/>
  <c r="P35" i="13"/>
  <c r="O35" i="13"/>
  <c r="I35" i="13"/>
  <c r="G32" i="13"/>
  <c r="G31" i="13"/>
  <c r="R24" i="13"/>
  <c r="O23" i="13"/>
  <c r="N23" i="13"/>
  <c r="G23" i="13"/>
  <c r="G22" i="13"/>
  <c r="G19" i="13"/>
  <c r="C18" i="13"/>
  <c r="G18" i="13" s="1"/>
  <c r="G17" i="13"/>
  <c r="P16" i="13"/>
  <c r="G16" i="13"/>
  <c r="G15" i="13"/>
  <c r="O14" i="13"/>
  <c r="N14" i="13"/>
  <c r="G14" i="13"/>
  <c r="J14" i="13" s="1"/>
  <c r="D10" i="13"/>
  <c r="C10" i="13"/>
  <c r="F10" i="13" s="1"/>
  <c r="P9" i="13"/>
  <c r="G9" i="13"/>
  <c r="G7" i="13"/>
  <c r="P35" i="10"/>
  <c r="P16" i="10"/>
  <c r="P9" i="10"/>
  <c r="I35" i="10"/>
  <c r="P24" i="13" l="1"/>
  <c r="P36" i="13" s="1"/>
  <c r="P24" i="10"/>
  <c r="P36" i="10" s="1"/>
  <c r="K14" i="13"/>
  <c r="L14" i="13"/>
  <c r="K8" i="4"/>
  <c r="N8" i="4" s="1"/>
  <c r="C18" i="10"/>
  <c r="D16" i="13" l="1"/>
  <c r="I32" i="2"/>
  <c r="I33" i="2"/>
  <c r="I34" i="2"/>
  <c r="I31" i="2"/>
  <c r="C10" i="10"/>
  <c r="F10" i="10" s="1"/>
  <c r="D10" i="10"/>
  <c r="H7" i="13" l="1"/>
  <c r="H16" i="10"/>
  <c r="H7" i="10"/>
  <c r="J7" i="13" l="1"/>
  <c r="N7" i="13"/>
  <c r="G31" i="10"/>
  <c r="K7" i="13" l="1"/>
  <c r="L7" i="13"/>
  <c r="R35" i="10"/>
  <c r="O35" i="10"/>
  <c r="G32" i="10"/>
  <c r="R24" i="10"/>
  <c r="O23" i="10"/>
  <c r="N23" i="10"/>
  <c r="G23" i="10"/>
  <c r="G22" i="10"/>
  <c r="G19" i="10"/>
  <c r="G18" i="10"/>
  <c r="G17" i="10"/>
  <c r="D16" i="10"/>
  <c r="G16" i="10"/>
  <c r="G15" i="10"/>
  <c r="G14" i="10"/>
  <c r="G9" i="10"/>
  <c r="G7" i="10"/>
  <c r="J7" i="10" s="1"/>
  <c r="D9" i="10" l="1"/>
  <c r="K7" i="10"/>
  <c r="L7" i="10"/>
  <c r="H9" i="13"/>
  <c r="H31" i="13" l="1"/>
  <c r="J9" i="13"/>
  <c r="O9" i="13"/>
  <c r="H22" i="13"/>
  <c r="H10" i="13"/>
  <c r="I10" i="13" s="1"/>
  <c r="H19" i="13"/>
  <c r="N9" i="13"/>
  <c r="H18" i="13"/>
  <c r="H17" i="13"/>
  <c r="H9" i="10"/>
  <c r="O9" i="10" s="1"/>
  <c r="H17" i="10" l="1"/>
  <c r="N17" i="10" s="1"/>
  <c r="J9" i="10"/>
  <c r="L9" i="10" s="1"/>
  <c r="H31" i="10"/>
  <c r="J31" i="10" s="1"/>
  <c r="H19" i="10"/>
  <c r="J19" i="10" s="1"/>
  <c r="L19" i="10" s="1"/>
  <c r="I21" i="18"/>
  <c r="J21" i="18" s="1"/>
  <c r="K21" i="18" s="1"/>
  <c r="I24" i="13"/>
  <c r="I36" i="13" s="1"/>
  <c r="N9" i="10"/>
  <c r="H18" i="10"/>
  <c r="J18" i="10" s="1"/>
  <c r="K18" i="10" s="1"/>
  <c r="H10" i="10"/>
  <c r="I10" i="10" s="1"/>
  <c r="H22" i="10"/>
  <c r="N22" i="10" s="1"/>
  <c r="J19" i="13"/>
  <c r="O19" i="13"/>
  <c r="N19" i="13"/>
  <c r="K9" i="13"/>
  <c r="L9" i="13"/>
  <c r="O18" i="13"/>
  <c r="N18" i="13"/>
  <c r="J18" i="13"/>
  <c r="J22" i="13"/>
  <c r="N22" i="13"/>
  <c r="O22" i="13"/>
  <c r="J17" i="13"/>
  <c r="N17" i="13"/>
  <c r="O17" i="13"/>
  <c r="O10" i="13"/>
  <c r="N10" i="13"/>
  <c r="N31" i="13"/>
  <c r="J31" i="13"/>
  <c r="N31" i="10" l="1"/>
  <c r="L18" i="10"/>
  <c r="K9" i="10"/>
  <c r="J17" i="10"/>
  <c r="K17" i="10" s="1"/>
  <c r="O17" i="10"/>
  <c r="O18" i="10"/>
  <c r="K19" i="10"/>
  <c r="N19" i="10"/>
  <c r="O19" i="10"/>
  <c r="H15" i="10"/>
  <c r="H15" i="13"/>
  <c r="L21" i="18"/>
  <c r="M21" i="18" s="1"/>
  <c r="O22" i="10"/>
  <c r="J22" i="10"/>
  <c r="L22" i="10" s="1"/>
  <c r="O10" i="10"/>
  <c r="N10" i="10"/>
  <c r="I24" i="10"/>
  <c r="I36" i="10" s="1"/>
  <c r="N18" i="10"/>
  <c r="L31" i="13"/>
  <c r="K31" i="13"/>
  <c r="L17" i="13"/>
  <c r="K17" i="13"/>
  <c r="K22" i="13"/>
  <c r="L22" i="13"/>
  <c r="L18" i="13"/>
  <c r="K18" i="13"/>
  <c r="L19" i="13"/>
  <c r="K19" i="13"/>
  <c r="L31" i="10"/>
  <c r="K31" i="10"/>
  <c r="K11" i="4"/>
  <c r="L17" i="10" l="1"/>
  <c r="K22" i="10"/>
  <c r="O15" i="13"/>
  <c r="J15" i="13"/>
  <c r="N15" i="13"/>
  <c r="N24" i="13" s="1"/>
  <c r="N7" i="10"/>
  <c r="K10" i="4"/>
  <c r="K9" i="4"/>
  <c r="N22" i="31" l="1"/>
  <c r="N22" i="32"/>
  <c r="N22" i="28"/>
  <c r="N8" i="28"/>
  <c r="N8" i="31"/>
  <c r="N18" i="32"/>
  <c r="N9" i="28"/>
  <c r="N37" i="31"/>
  <c r="N9" i="32"/>
  <c r="N17" i="31"/>
  <c r="N21" i="28"/>
  <c r="N21" i="31"/>
  <c r="N8" i="32"/>
  <c r="N18" i="31"/>
  <c r="N21" i="32"/>
  <c r="N9" i="31"/>
  <c r="N18" i="28"/>
  <c r="N37" i="32"/>
  <c r="N37" i="28"/>
  <c r="N19" i="32"/>
  <c r="N19" i="28"/>
  <c r="N19" i="31"/>
  <c r="N20" i="28"/>
  <c r="N20" i="32"/>
  <c r="N11" i="28"/>
  <c r="N11" i="31"/>
  <c r="N11" i="32"/>
  <c r="N35" i="28"/>
  <c r="N23" i="31"/>
  <c r="N12" i="32"/>
  <c r="N27" i="32"/>
  <c r="N23" i="28"/>
  <c r="N36" i="31"/>
  <c r="N36" i="32"/>
  <c r="N27" i="31"/>
  <c r="N35" i="31"/>
  <c r="N23" i="32"/>
  <c r="N27" i="28"/>
  <c r="N35" i="32"/>
  <c r="N36" i="28"/>
  <c r="N24" i="31"/>
  <c r="N12" i="31"/>
  <c r="N12" i="28"/>
  <c r="N24" i="32"/>
  <c r="N24" i="28"/>
  <c r="N17" i="28"/>
  <c r="N17" i="32"/>
  <c r="M19" i="10"/>
  <c r="M19" i="13"/>
  <c r="M17" i="13"/>
  <c r="M22" i="13"/>
  <c r="M22" i="10"/>
  <c r="N9" i="4"/>
  <c r="N10" i="4" s="1"/>
  <c r="M23" i="13"/>
  <c r="M23" i="10"/>
  <c r="M14" i="13"/>
  <c r="M7" i="13"/>
  <c r="M7" i="10"/>
  <c r="M10" i="13"/>
  <c r="M18" i="10"/>
  <c r="M9" i="10"/>
  <c r="M10" i="10"/>
  <c r="M9" i="13"/>
  <c r="M31" i="13"/>
  <c r="M31" i="10"/>
  <c r="M18" i="13"/>
  <c r="M17" i="10"/>
  <c r="I6" i="18"/>
  <c r="J6" i="18" s="1"/>
  <c r="H32" i="13"/>
  <c r="L15" i="13"/>
  <c r="K15" i="13"/>
  <c r="H32" i="10"/>
  <c r="N32" i="10" s="1"/>
  <c r="N35" i="10" s="1"/>
  <c r="O16" i="10"/>
  <c r="N16" i="10"/>
  <c r="J16" i="10"/>
  <c r="N14" i="10"/>
  <c r="O14" i="10"/>
  <c r="J14" i="10"/>
  <c r="N15" i="10"/>
  <c r="O15" i="10"/>
  <c r="J15" i="10"/>
  <c r="N40" i="32" l="1"/>
  <c r="N41" i="31"/>
  <c r="N28" i="32"/>
  <c r="N41" i="32" s="1"/>
  <c r="E5" i="16" s="1"/>
  <c r="N28" i="28"/>
  <c r="N40" i="28"/>
  <c r="L6" i="18"/>
  <c r="K6" i="18"/>
  <c r="J32" i="10"/>
  <c r="L32" i="10" s="1"/>
  <c r="L35" i="10" s="1"/>
  <c r="N32" i="13"/>
  <c r="N35" i="13" s="1"/>
  <c r="N36" i="13" s="1"/>
  <c r="J32" i="13"/>
  <c r="M15" i="13"/>
  <c r="H6" i="16"/>
  <c r="K15" i="10"/>
  <c r="N24" i="10"/>
  <c r="N36" i="10" s="1"/>
  <c r="J24" i="10"/>
  <c r="O24" i="10"/>
  <c r="K16" i="10"/>
  <c r="L16" i="10"/>
  <c r="L14" i="10"/>
  <c r="K14" i="10"/>
  <c r="L15" i="10"/>
  <c r="N41" i="28" l="1"/>
  <c r="E4" i="16" s="1"/>
  <c r="M14" i="10"/>
  <c r="M6" i="18"/>
  <c r="K32" i="10"/>
  <c r="K35" i="10" s="1"/>
  <c r="J35" i="10"/>
  <c r="M16" i="10"/>
  <c r="M15" i="10"/>
  <c r="L32" i="13"/>
  <c r="L35" i="13" s="1"/>
  <c r="K32" i="13"/>
  <c r="J35" i="13"/>
  <c r="O36" i="10"/>
  <c r="L24" i="10"/>
  <c r="L36" i="10" s="1"/>
  <c r="K24" i="10"/>
  <c r="M32" i="10" l="1"/>
  <c r="M35" i="10" s="1"/>
  <c r="K36" i="10"/>
  <c r="J36" i="10"/>
  <c r="M32" i="13"/>
  <c r="M35" i="13" s="1"/>
  <c r="K35" i="13"/>
  <c r="M24" i="10"/>
  <c r="M36" i="10" l="1"/>
  <c r="C6" i="16"/>
  <c r="I22" i="18" l="1"/>
  <c r="J22" i="18" s="1"/>
  <c r="L22" i="18" l="1"/>
  <c r="K22" i="18"/>
  <c r="M22" i="18" l="1"/>
  <c r="U20" i="31" l="1"/>
  <c r="D10" i="8"/>
  <c r="W20" i="31" s="1"/>
  <c r="C10" i="8"/>
  <c r="V20" i="31" s="1"/>
  <c r="I20" i="31"/>
  <c r="H17" i="18" s="1"/>
  <c r="H16" i="13"/>
  <c r="P20" i="31" l="1"/>
  <c r="O20" i="31"/>
  <c r="K20" i="31"/>
  <c r="K28" i="31" s="1"/>
  <c r="I17" i="18"/>
  <c r="J17" i="18" s="1"/>
  <c r="L17" i="18" s="1"/>
  <c r="I8" i="18"/>
  <c r="J8" i="18" s="1"/>
  <c r="I9" i="18"/>
  <c r="J9" i="18" s="1"/>
  <c r="O16" i="13"/>
  <c r="O24" i="13" s="1"/>
  <c r="J16" i="13"/>
  <c r="N16" i="13"/>
  <c r="O28" i="31" l="1"/>
  <c r="F3" i="16" s="1"/>
  <c r="O20" i="28"/>
  <c r="U19" i="43"/>
  <c r="U27" i="43" s="1"/>
  <c r="U40" i="43" s="1"/>
  <c r="P28" i="31"/>
  <c r="U31" i="16" s="1"/>
  <c r="O42" i="31"/>
  <c r="L20" i="31"/>
  <c r="L28" i="31" s="1"/>
  <c r="M20" i="31"/>
  <c r="K42" i="31"/>
  <c r="K17" i="18"/>
  <c r="M17" i="18" s="1"/>
  <c r="L9" i="18"/>
  <c r="K9" i="18"/>
  <c r="L8" i="18"/>
  <c r="K8" i="18"/>
  <c r="O36" i="13"/>
  <c r="J24" i="13"/>
  <c r="K16" i="13"/>
  <c r="K24" i="13" s="1"/>
  <c r="K36" i="13" s="1"/>
  <c r="L16" i="13"/>
  <c r="L24" i="13" s="1"/>
  <c r="L36" i="13" s="1"/>
  <c r="O20" i="32" l="1"/>
  <c r="O28" i="32" s="1"/>
  <c r="O28" i="28"/>
  <c r="I3" i="16"/>
  <c r="I6" i="16" s="1"/>
  <c r="U35" i="16"/>
  <c r="N20" i="31"/>
  <c r="N28" i="31" s="1"/>
  <c r="M28" i="31"/>
  <c r="M42" i="31" s="1"/>
  <c r="P42" i="31"/>
  <c r="L42" i="31"/>
  <c r="B3" i="16"/>
  <c r="M8" i="18"/>
  <c r="M16" i="13"/>
  <c r="M24" i="13" s="1"/>
  <c r="M36" i="13" s="1"/>
  <c r="J36" i="13"/>
  <c r="N42" i="31" l="1"/>
  <c r="E3" i="16" s="1"/>
  <c r="B6" i="16"/>
  <c r="D3" i="16"/>
  <c r="D6" i="16" s="1"/>
  <c r="E22" i="16" s="1"/>
  <c r="F4" i="16"/>
  <c r="O41" i="28"/>
  <c r="F5" i="16"/>
  <c r="G5" i="16" s="1"/>
  <c r="O41" i="32"/>
  <c r="N37" i="16"/>
  <c r="F8" i="16"/>
  <c r="E6" i="16" l="1"/>
  <c r="F7" i="16" s="1"/>
  <c r="G3" i="16"/>
  <c r="G6" i="16" s="1"/>
  <c r="G4" i="16"/>
  <c r="F6" i="16"/>
  <c r="I12" i="18"/>
  <c r="J12" i="18" s="1"/>
  <c r="I23" i="18"/>
  <c r="J23" i="18" s="1"/>
  <c r="I11" i="18"/>
  <c r="J11" i="18" s="1"/>
  <c r="I20" i="18"/>
  <c r="J20" i="18" s="1"/>
  <c r="I10" i="18"/>
  <c r="J10" i="18" s="1"/>
  <c r="L11" i="18" l="1"/>
  <c r="K11" i="18"/>
  <c r="K23" i="18"/>
  <c r="L23" i="18"/>
  <c r="K12" i="18"/>
  <c r="L12" i="18"/>
  <c r="K20" i="18"/>
  <c r="L20" i="18"/>
  <c r="K10" i="18"/>
  <c r="L10" i="18"/>
  <c r="J25" i="18"/>
  <c r="M23" i="18" l="1"/>
  <c r="L25" i="18"/>
  <c r="K25" i="18"/>
  <c r="M20" i="18"/>
  <c r="M11" i="18"/>
  <c r="M12" i="18"/>
  <c r="M10" i="18"/>
  <c r="L26" i="18"/>
  <c r="B23" i="16" l="1"/>
  <c r="B26" i="16" s="1"/>
  <c r="M25" i="18"/>
  <c r="C23" i="16" s="1"/>
  <c r="C26" i="16" s="1"/>
</calcChain>
</file>

<file path=xl/comments1.xml><?xml version="1.0" encoding="utf-8"?>
<comments xmlns="http://schemas.openxmlformats.org/spreadsheetml/2006/main">
  <authors>
    <author>JShweky</author>
    <author>ASingleton</author>
  </authors>
  <commentList>
    <comment ref="A2" authorId="0" shapeId="0">
      <text>
        <r>
          <rPr>
            <b/>
            <sz val="9"/>
            <color indexed="81"/>
            <rFont val="Tahoma"/>
            <family val="2"/>
          </rPr>
          <t>JShweky:</t>
        </r>
        <r>
          <rPr>
            <sz val="9"/>
            <color indexed="81"/>
            <rFont val="Tahoma"/>
            <family val="2"/>
          </rPr>
          <t xml:space="preserve">
may potentially require periodic testing (3-5 yrs?) which would affect cell D2</t>
        </r>
      </text>
    </comment>
    <comment ref="A3" authorId="0" shapeId="0">
      <text>
        <r>
          <rPr>
            <b/>
            <sz val="9"/>
            <color indexed="81"/>
            <rFont val="Tahoma"/>
            <family val="2"/>
          </rPr>
          <t>JShweky:</t>
        </r>
        <r>
          <rPr>
            <sz val="9"/>
            <color indexed="81"/>
            <rFont val="Tahoma"/>
            <family val="2"/>
          </rPr>
          <t xml:space="preserve">
Why didn't this cost go in the NSPS tables? Is this part of the 28 technical hours for Tier 1?</t>
        </r>
      </text>
    </comment>
    <comment ref="A7" authorId="1" shapeId="0">
      <text>
        <r>
          <rPr>
            <b/>
            <sz val="9"/>
            <color indexed="81"/>
            <rFont val="Tahoma"/>
            <family val="2"/>
          </rPr>
          <t>ASingleton:</t>
        </r>
        <r>
          <rPr>
            <sz val="9"/>
            <color indexed="81"/>
            <rFont val="Tahoma"/>
            <family val="2"/>
          </rPr>
          <t xml:space="preserve">
4 occurances per year</t>
        </r>
      </text>
    </comment>
    <comment ref="A8" authorId="1" shapeId="0">
      <text>
        <r>
          <rPr>
            <b/>
            <sz val="9"/>
            <color indexed="81"/>
            <rFont val="Tahoma"/>
            <family val="2"/>
          </rPr>
          <t>ASingleton:</t>
        </r>
        <r>
          <rPr>
            <sz val="9"/>
            <color indexed="81"/>
            <rFont val="Tahoma"/>
            <family val="2"/>
          </rPr>
          <t xml:space="preserve">
4 occurances per year</t>
        </r>
      </text>
    </comment>
    <comment ref="A9" authorId="1" shapeId="0">
      <text>
        <r>
          <rPr>
            <b/>
            <sz val="9"/>
            <color indexed="81"/>
            <rFont val="Tahoma"/>
            <family val="2"/>
          </rPr>
          <t>ASingleton:</t>
        </r>
        <r>
          <rPr>
            <sz val="9"/>
            <color indexed="81"/>
            <rFont val="Tahoma"/>
            <family val="2"/>
          </rPr>
          <t xml:space="preserve">
4 occurances per year</t>
        </r>
      </text>
    </comment>
    <comment ref="A10" authorId="1" shapeId="0">
      <text>
        <r>
          <rPr>
            <b/>
            <sz val="9"/>
            <color indexed="81"/>
            <rFont val="Tahoma"/>
            <family val="2"/>
          </rPr>
          <t>ASingleton:</t>
        </r>
        <r>
          <rPr>
            <sz val="9"/>
            <color indexed="81"/>
            <rFont val="Tahoma"/>
            <family val="2"/>
          </rPr>
          <t xml:space="preserve">
4 occurances per year</t>
        </r>
      </text>
    </comment>
    <comment ref="A12" authorId="1" shapeId="0">
      <text>
        <r>
          <rPr>
            <b/>
            <sz val="9"/>
            <color indexed="81"/>
            <rFont val="Tahoma"/>
            <family val="2"/>
          </rPr>
          <t>ASingleton:</t>
        </r>
        <r>
          <rPr>
            <sz val="9"/>
            <color indexed="81"/>
            <rFont val="Tahoma"/>
            <family val="2"/>
          </rPr>
          <t xml:space="preserve">
Only at 25% of sites that do not have a data logger, 4 occurances per year. Estimated based on 25% of total acreage.</t>
        </r>
      </text>
    </comment>
  </commentList>
</comments>
</file>

<file path=xl/comments2.xml><?xml version="1.0" encoding="utf-8"?>
<comments xmlns="http://schemas.openxmlformats.org/spreadsheetml/2006/main">
  <authors>
    <author>ASingleton</author>
    <author>JShweky</author>
  </authors>
  <commentList>
    <comment ref="B4" authorId="0" shapeId="0">
      <text>
        <r>
          <rPr>
            <b/>
            <sz val="9"/>
            <color indexed="81"/>
            <rFont val="Tahoma"/>
            <family val="2"/>
          </rPr>
          <t>ASingleton:</t>
        </r>
        <r>
          <rPr>
            <sz val="9"/>
            <color indexed="81"/>
            <rFont val="Tahoma"/>
            <family val="2"/>
          </rPr>
          <t xml:space="preserve">
adjusted to remove the 203 in row 7 - these landfills have it pretty simple if they are small (only one report),</t>
        </r>
      </text>
    </comment>
    <comment ref="E10" authorId="1" shapeId="0">
      <text>
        <r>
          <rPr>
            <b/>
            <sz val="9"/>
            <color indexed="81"/>
            <rFont val="Tahoma"/>
            <family val="2"/>
          </rPr>
          <t>JShweky:</t>
        </r>
        <r>
          <rPr>
            <sz val="9"/>
            <color indexed="81"/>
            <rFont val="Tahoma"/>
            <family val="2"/>
          </rPr>
          <t xml:space="preserve">
0 in tables when negative</t>
        </r>
      </text>
    </comment>
  </commentList>
</comments>
</file>

<file path=xl/sharedStrings.xml><?xml version="1.0" encoding="utf-8"?>
<sst xmlns="http://schemas.openxmlformats.org/spreadsheetml/2006/main" count="10713" uniqueCount="2017">
  <si>
    <t>Run</t>
  </si>
  <si>
    <t>Landfill_ID</t>
  </si>
  <si>
    <t>Landfill_Year_Opened</t>
  </si>
  <si>
    <t>F10404</t>
  </si>
  <si>
    <t>F10600</t>
  </si>
  <si>
    <t>F10700</t>
  </si>
  <si>
    <t>F10860</t>
  </si>
  <si>
    <t>F11320</t>
  </si>
  <si>
    <t>F11460</t>
  </si>
  <si>
    <t>F11621</t>
  </si>
  <si>
    <t>F11681</t>
  </si>
  <si>
    <t>F12061</t>
  </si>
  <si>
    <t>F12101</t>
  </si>
  <si>
    <t>F12141</t>
  </si>
  <si>
    <t>F2300</t>
  </si>
  <si>
    <t>F2312</t>
  </si>
  <si>
    <t>F2315</t>
  </si>
  <si>
    <t>F2326</t>
  </si>
  <si>
    <t>Column Labels</t>
  </si>
  <si>
    <t>Grand Total</t>
  </si>
  <si>
    <t>Row Labels</t>
  </si>
  <si>
    <t>Count of Landfill_ID</t>
  </si>
  <si>
    <t>F11180</t>
  </si>
  <si>
    <t>30 meter pattern</t>
  </si>
  <si>
    <t>RunID</t>
  </si>
  <si>
    <t>30m Hours Per Monitoring Occurance</t>
  </si>
  <si>
    <t>30m Labor per year (4 occurances per year)</t>
  </si>
  <si>
    <t>30m Equipment Rental per year (4 occurances per year)</t>
  </si>
  <si>
    <t>[Reference 2014 Testing and Monitoring Costs Memo]</t>
  </si>
  <si>
    <t>Both Co-Proposed Options</t>
  </si>
  <si>
    <t>Labor Rates</t>
  </si>
  <si>
    <t>Several of the testing and monitoring requirements require labor to complete the activities in addition to capital expenses for purchasing the monitoring equipment. This analysis assumes that a Civil Engineer or Civil Engineer Technician completes the testing and monitoring requirements of the proposed amendments. The mean hourly wage for these professions is presented in Table 2. The latest wage data are from May 2011, however wages have remained flat and the Employment Cost Index does not show any increase in wages between May 2011 and December 2012. The wage rates were adjusted to include benefits and office overhead related expenses in these professions.</t>
  </si>
  <si>
    <t>Table 2: Labor Rates used in Testing and Monitoring Cost Analysis</t>
  </si>
  <si>
    <t>Occupation</t>
  </si>
  <si>
    <t>Unloaded National Mean Wage Rate[1]</t>
  </si>
  <si>
    <t>Adjustment Factor</t>
  </si>
  <si>
    <t>Loaded Wage Rate</t>
  </si>
  <si>
    <t>Civil Engineer</t>
  </si>
  <si>
    <t>Civil Engineering Technician</t>
  </si>
  <si>
    <t>Cost per occurrence</t>
  </si>
  <si>
    <t>Reference</t>
  </si>
  <si>
    <t>CRF</t>
  </si>
  <si>
    <t>Initial Performance Tests</t>
  </si>
  <si>
    <t>(Method 25A, EPA Monitoring Cost Tool)</t>
  </si>
  <si>
    <t>15 years @ 7%i</t>
  </si>
  <si>
    <t>NMOC Test - Tier 1</t>
  </si>
  <si>
    <t>labor</t>
  </si>
  <si>
    <t>n/a - annual item</t>
  </si>
  <si>
    <t>NMOC Test - Tier 2</t>
  </si>
  <si>
    <t>labor + (Method 25A, EPA Monitoring Cost Tool)</t>
  </si>
  <si>
    <t>5 years @ 7%i</t>
  </si>
  <si>
    <t>Hours per acre/occurance (25 foot pattern)</t>
  </si>
  <si>
    <t>http://www.arb.ca.gov/regact/2009/landfills09/appf.pdf</t>
  </si>
  <si>
    <t>Hours per acre/occurance (30 meter pattern)</t>
  </si>
  <si>
    <t xml:space="preserve">ratio of 25 feet to 30 meters </t>
  </si>
  <si>
    <t>Quarterly Surface Monitoring (labor only) $/hr</t>
  </si>
  <si>
    <t>http://www.arb.ca.gov/regact/2009/landfills09/appf.pdf plus updates to 2012 labor rates using USBLS</t>
  </si>
  <si>
    <t>Equipment Rental, $/day</t>
  </si>
  <si>
    <t>http://usenvironmental.com/air/fids/thermo-tva-1000b/</t>
  </si>
  <si>
    <t>Equipment Rental, $/week</t>
  </si>
  <si>
    <t>Equipment Rental, $/month</t>
  </si>
  <si>
    <t>Quarterly Improved Surface Maintenance ($/acre)</t>
  </si>
  <si>
    <t>http://www.arb.ca.gov/regact/2009/landfills09/appf.pdf (2008$, did not escalate as factor is presumably part labor and part materials, the portion of each type is unknown and labor costs are relatively flat during this period)</t>
  </si>
  <si>
    <t>Additional costs to transpose hand collected data from quarterly surface monitoring. (Hours per acre/occurance)</t>
  </si>
  <si>
    <t>Details of Surface Emissions Monitoring Costs for Landfills Controlling in 2017. These are technical hours.</t>
  </si>
  <si>
    <t>Rental per occurance</t>
  </si>
  <si>
    <t>Do all of these get annualized over the number of years? Or over 3 years?</t>
  </si>
  <si>
    <t>If you control, don't need to report so subtract those who control for 2017</t>
  </si>
  <si>
    <t>43-9061</t>
  </si>
  <si>
    <t>17-2051</t>
  </si>
  <si>
    <t>Occupation Code</t>
  </si>
  <si>
    <t>17-3022</t>
  </si>
  <si>
    <t>Office Clerks, General</t>
  </si>
  <si>
    <t>Totals</t>
  </si>
  <si>
    <t>Recordkeeping Subtotal</t>
  </si>
  <si>
    <t>na</t>
  </si>
  <si>
    <t xml:space="preserve">     F.  Time for Audits</t>
  </si>
  <si>
    <t>k</t>
  </si>
  <si>
    <t xml:space="preserve">     E.  Personnel Training</t>
  </si>
  <si>
    <t>c</t>
  </si>
  <si>
    <t xml:space="preserve">     E.  Record Information</t>
  </si>
  <si>
    <t>e</t>
  </si>
  <si>
    <t xml:space="preserve">     D.  Develop Record System</t>
  </si>
  <si>
    <t xml:space="preserve">     C.  Implement Activities</t>
  </si>
  <si>
    <t xml:space="preserve">     B.  Plan Activities</t>
  </si>
  <si>
    <t>Included in 3a</t>
  </si>
  <si>
    <t xml:space="preserve">     A.  Read Instructions</t>
  </si>
  <si>
    <t>4.  Recordkeeping Requirements</t>
  </si>
  <si>
    <t>Reporting Subtotal</t>
  </si>
  <si>
    <t>a</t>
  </si>
  <si>
    <t xml:space="preserve">    E.  Report Preparation</t>
  </si>
  <si>
    <t xml:space="preserve">    D.  Gather Information</t>
  </si>
  <si>
    <t xml:space="preserve">    C.  Create Information </t>
  </si>
  <si>
    <t xml:space="preserve">           2.   Surface methane monitoring quarterly </t>
  </si>
  <si>
    <t xml:space="preserve">           1.   Initial performance test report </t>
  </si>
  <si>
    <t xml:space="preserve">    B.  Required Activities</t>
  </si>
  <si>
    <t xml:space="preserve">    A.  Read and Understand Rule Requirements</t>
  </si>
  <si>
    <t>3. Reporting Requirements</t>
  </si>
  <si>
    <t>2. Surveys and Studies</t>
  </si>
  <si>
    <t>1. Applications</t>
  </si>
  <si>
    <t>Annualized Capital/start-up O&amp;M</t>
  </si>
  <si>
    <t>Footnotes</t>
  </si>
  <si>
    <t>Burden Item</t>
  </si>
  <si>
    <t xml:space="preserve">    F.  Affirmative Defense</t>
  </si>
  <si>
    <t>Controlling</t>
  </si>
  <si>
    <t>Total</t>
  </si>
  <si>
    <t>Total Reporters by year</t>
  </si>
  <si>
    <t>4. Landfill Closure Report</t>
  </si>
  <si>
    <t>5. Equipment Removal Report</t>
  </si>
  <si>
    <t>Included in 3B</t>
  </si>
  <si>
    <t>FOOTNOTES</t>
  </si>
  <si>
    <t>b</t>
  </si>
  <si>
    <t>d</t>
  </si>
  <si>
    <t>f</t>
  </si>
  <si>
    <t>g</t>
  </si>
  <si>
    <t>h</t>
  </si>
  <si>
    <t>i</t>
  </si>
  <si>
    <t>j</t>
  </si>
  <si>
    <t>l</t>
  </si>
  <si>
    <t>m</t>
  </si>
  <si>
    <t>e, f</t>
  </si>
  <si>
    <t>2. Report of NMOC rate (Tier 1)</t>
  </si>
  <si>
    <t>3. Report of NMOC rate (Tier 2)</t>
  </si>
  <si>
    <t>n</t>
  </si>
  <si>
    <t>We have assumed that no controlled landfill will close or remove equipment during this ICR period.</t>
  </si>
  <si>
    <t>We have assumed that each controlled landfill will take eight hours once per year to write the annual report.</t>
  </si>
  <si>
    <t>Table 2.C.  Annual Respondent Burden and Cost of Recordkeeping and Reporting Requirements for the Standards of Performance</t>
  </si>
  <si>
    <t>for Municipal Solid Waste Landfills - Subpart XXX - Year 3, Co-proposed Option 2.5/40</t>
  </si>
  <si>
    <t xml:space="preserve">Assumes no controlled landfill under the co-proposed baseline option or the co-proposed 2.5/40 option during this ICR period. </t>
  </si>
  <si>
    <t>1. Initial design capacity report</t>
  </si>
  <si>
    <t>6. Collection and Control System Design Plan</t>
  </si>
  <si>
    <t>7. Initial Performance Test</t>
  </si>
  <si>
    <t>8. Compliance Report</t>
  </si>
  <si>
    <t>9. Annual Report</t>
  </si>
  <si>
    <t>2. Records of site-specific documentation</t>
  </si>
  <si>
    <t>1. Records of control system monitoring</t>
  </si>
  <si>
    <t>3 days ($125/week)</t>
  </si>
  <si>
    <t>12 days($125/day)</t>
  </si>
  <si>
    <t>Landfill_Name</t>
  </si>
  <si>
    <t>Landfill_City</t>
  </si>
  <si>
    <t>Landfill_County</t>
  </si>
  <si>
    <t>Landfill_State</t>
  </si>
  <si>
    <t>Landfill_Closure_Year</t>
  </si>
  <si>
    <t>Landfill_Design_Cap_tons</t>
  </si>
  <si>
    <t>Landfill_WIP</t>
  </si>
  <si>
    <t>Landfill_WIP_Year</t>
  </si>
  <si>
    <t>Landfill_WIP_MSW</t>
  </si>
  <si>
    <t>Landfill_Ann_WAR</t>
  </si>
  <si>
    <t>Landfill_Ann_WAR_Year</t>
  </si>
  <si>
    <t>Landfill_2010_WAR</t>
  </si>
  <si>
    <t>Landfill_Pct_MSW_WAR</t>
  </si>
  <si>
    <t>Landfill_Current_LFG</t>
  </si>
  <si>
    <t>Landfill_Ann_Precip</t>
  </si>
  <si>
    <t>Landfill_Submitter</t>
  </si>
  <si>
    <t>Landfill_Source</t>
  </si>
  <si>
    <t>Baseline_Landfill</t>
  </si>
  <si>
    <t>Baseline_ProjectStartYear</t>
  </si>
  <si>
    <t>F1013</t>
  </si>
  <si>
    <t>Cortland County SLF</t>
  </si>
  <si>
    <t>McGraw</t>
  </si>
  <si>
    <t>Cortland</t>
  </si>
  <si>
    <t>NY</t>
  </si>
  <si>
    <t>Cortland County Solid Waste Department, NY</t>
  </si>
  <si>
    <t/>
  </si>
  <si>
    <t>F11701</t>
  </si>
  <si>
    <t>Carroll County Sanitary Landfill #1</t>
  </si>
  <si>
    <t>Carroll</t>
  </si>
  <si>
    <t>IA</t>
  </si>
  <si>
    <t>Carroll County Solid Waste Management Commission</t>
  </si>
  <si>
    <t>F10085</t>
  </si>
  <si>
    <t>Campbell County LF</t>
  </si>
  <si>
    <t>Rustburg</t>
  </si>
  <si>
    <t>Campbell</t>
  </si>
  <si>
    <t>VA</t>
  </si>
  <si>
    <t>Campbell County, VA</t>
  </si>
  <si>
    <t>F11961</t>
  </si>
  <si>
    <t>Copper Ridge LF</t>
  </si>
  <si>
    <t>Capels</t>
  </si>
  <si>
    <t>McDowell</t>
  </si>
  <si>
    <t>WV</t>
  </si>
  <si>
    <t>McDowell County, WV Solid Waste Authority</t>
  </si>
  <si>
    <t>Landfills below threshold (&lt;2.5 Mg)</t>
  </si>
  <si>
    <t>Landfill_Design_Cap_Mg</t>
  </si>
  <si>
    <t>OK</t>
  </si>
  <si>
    <t># of facilities conducting a tier 2 test</t>
  </si>
  <si>
    <t>Managers, All Other</t>
  </si>
  <si>
    <t>52.11 + 110%(52.11)</t>
  </si>
  <si>
    <t>11-9199</t>
  </si>
  <si>
    <t>REPORTING</t>
  </si>
  <si>
    <t>RECORDKEEPING</t>
  </si>
  <si>
    <t>Annual Burden Hours</t>
  </si>
  <si>
    <t>Number of Respondents (Facilities)</t>
  </si>
  <si>
    <t>Number of Responses</t>
  </si>
  <si>
    <t>Annualized Capital/Start-up and O&amp;M</t>
  </si>
  <si>
    <t>Year 1</t>
  </si>
  <si>
    <t>Year 2</t>
  </si>
  <si>
    <t>Year 3</t>
  </si>
  <si>
    <t>Overall Average Annual Estimates</t>
  </si>
  <si>
    <t>Cost per Response</t>
  </si>
  <si>
    <t>Burden Hours per Response</t>
  </si>
  <si>
    <t>3- year period</t>
  </si>
  <si>
    <t>AGENCY</t>
  </si>
  <si>
    <t>Hours</t>
  </si>
  <si>
    <t>Costs (labor + travel)</t>
  </si>
  <si>
    <t>Trip Length</t>
  </si>
  <si>
    <t>Airfare</t>
  </si>
  <si>
    <t>Meals</t>
  </si>
  <si>
    <t>Hotel</t>
  </si>
  <si>
    <t>Per Diem Info</t>
  </si>
  <si>
    <t>Technical</t>
  </si>
  <si>
    <t>Clerical</t>
  </si>
  <si>
    <t>Managerial</t>
  </si>
  <si>
    <t>Agency Labor Rates</t>
  </si>
  <si>
    <t>TOTAL ANNUAL HOURS</t>
  </si>
  <si>
    <t>TOTAL BURDEN AND COST (SALARY)</t>
  </si>
  <si>
    <t>Travel Expenses for Tests Attended</t>
  </si>
  <si>
    <t>D.</t>
  </si>
  <si>
    <t>C.</t>
  </si>
  <si>
    <t>B.</t>
  </si>
  <si>
    <t>A.</t>
  </si>
  <si>
    <t>Reporting requirements</t>
  </si>
  <si>
    <t>6.</t>
  </si>
  <si>
    <t>4</t>
  </si>
  <si>
    <t>Review continuous parameter monitoring</t>
  </si>
  <si>
    <t>F.</t>
  </si>
  <si>
    <t>Review operating parameters</t>
  </si>
  <si>
    <t>E.</t>
  </si>
  <si>
    <t>o</t>
  </si>
  <si>
    <t>Required activities</t>
  </si>
  <si>
    <t>3.</t>
  </si>
  <si>
    <t>Enter and update information into agency recordkeeping system</t>
  </si>
  <si>
    <t>2.</t>
  </si>
  <si>
    <t>Read and understand rule requirements</t>
  </si>
  <si>
    <t>1.</t>
  </si>
  <si>
    <t>Clerical hours per year (F=Dx0.1)</t>
  </si>
  <si>
    <t>Technical hours per year (D=C)</t>
  </si>
  <si>
    <t>EPA hours per occurrence per year (C=AxB)</t>
  </si>
  <si>
    <t>Number of occurrences per year (B)</t>
  </si>
  <si>
    <t>EPA hours per occurrence (A)</t>
  </si>
  <si>
    <t>Observe initial performance test</t>
  </si>
  <si>
    <t xml:space="preserve">Observe surface methane monitoring quarterly </t>
  </si>
  <si>
    <t>Review initial design capacity report</t>
  </si>
  <si>
    <t>Review Collection and Control System Design Plan</t>
  </si>
  <si>
    <t>Excess Emissions Enforcement Activities</t>
  </si>
  <si>
    <t>Review annual NMOC emission rate report</t>
  </si>
  <si>
    <t>Review Annual Report</t>
  </si>
  <si>
    <t>Review landfill closure report</t>
  </si>
  <si>
    <t>Review equipment removal report</t>
  </si>
  <si>
    <t>G.</t>
  </si>
  <si>
    <t>Loaded rate</t>
  </si>
  <si>
    <t>Raw Rate</t>
  </si>
  <si>
    <t>(GS-6, Step 3, $15.78 + 60%)</t>
  </si>
  <si>
    <t>(GS-12, Step 1, $28.17+ 60%)</t>
  </si>
  <si>
    <t>(GS-13, Step 5, $39.61+ 60%)</t>
  </si>
  <si>
    <t>Review Initial Performance Test</t>
  </si>
  <si>
    <t>ID</t>
  </si>
  <si>
    <t>STATE</t>
  </si>
  <si>
    <t>DESTINATION</t>
  </si>
  <si>
    <t>SEASON BEGIN</t>
  </si>
  <si>
    <t>SEASON END</t>
  </si>
  <si>
    <t>Standard CONUS rate applies to all counties not specifically listed. Cities not listed may be located in a listed county.</t>
  </si>
  <si>
    <t>AL</t>
  </si>
  <si>
    <t>Birmingham</t>
  </si>
  <si>
    <t>Gulf Shores</t>
  </si>
  <si>
    <t>Baldwin</t>
  </si>
  <si>
    <t>October 1</t>
  </si>
  <si>
    <t>May 31</t>
  </si>
  <si>
    <t>June 1</t>
  </si>
  <si>
    <t>July 31</t>
  </si>
  <si>
    <t>August 1</t>
  </si>
  <si>
    <t>September 30</t>
  </si>
  <si>
    <t>Huntsville</t>
  </si>
  <si>
    <t>Mobile</t>
  </si>
  <si>
    <t>December 31</t>
  </si>
  <si>
    <t>January 1</t>
  </si>
  <si>
    <t>February 28</t>
  </si>
  <si>
    <t>March 1</t>
  </si>
  <si>
    <t>AR</t>
  </si>
  <si>
    <t>Hot Springs</t>
  </si>
  <si>
    <t>Garland</t>
  </si>
  <si>
    <t>Little Rock</t>
  </si>
  <si>
    <t>Pulaski</t>
  </si>
  <si>
    <t>AZ</t>
  </si>
  <si>
    <t>Grand Canyon / Flagstaff</t>
  </si>
  <si>
    <t>Coconino / Yavapai less the city of Sedona</t>
  </si>
  <si>
    <t>October 31</t>
  </si>
  <si>
    <t>November 1</t>
  </si>
  <si>
    <t>Phoenix / Scottsdale</t>
  </si>
  <si>
    <t>Maricopa</t>
  </si>
  <si>
    <t>April 30</t>
  </si>
  <si>
    <t>May 1</t>
  </si>
  <si>
    <t>August 31</t>
  </si>
  <si>
    <t>September 1</t>
  </si>
  <si>
    <t>Sedona</t>
  </si>
  <si>
    <t>City Limits of Sedona</t>
  </si>
  <si>
    <t>Tucson</t>
  </si>
  <si>
    <t>Pima</t>
  </si>
  <si>
    <t>January 31</t>
  </si>
  <si>
    <t>February 1</t>
  </si>
  <si>
    <t>CA</t>
  </si>
  <si>
    <t>Antioch / Brentwood / Concord</t>
  </si>
  <si>
    <t>Contra Costa</t>
  </si>
  <si>
    <t>Bakersfield / Ridgecrest</t>
  </si>
  <si>
    <t>Barstow / Ontario / Victorville</t>
  </si>
  <si>
    <t>San Bernardino</t>
  </si>
  <si>
    <t>Death Valley</t>
  </si>
  <si>
    <t xml:space="preserve">Inyo </t>
  </si>
  <si>
    <t>Eureka / Arcata / McKinleyville</t>
  </si>
  <si>
    <t>Humboldt</t>
  </si>
  <si>
    <t>Fresno</t>
  </si>
  <si>
    <t>Los Angeles</t>
  </si>
  <si>
    <t>Mammoth Lakes</t>
  </si>
  <si>
    <t>Mono</t>
  </si>
  <si>
    <t>Mill Valley / San Rafael / Novato</t>
  </si>
  <si>
    <t>Marin</t>
  </si>
  <si>
    <t>Modesto</t>
  </si>
  <si>
    <t>Stanislaus</t>
  </si>
  <si>
    <t>Monterey</t>
  </si>
  <si>
    <t>June 30</t>
  </si>
  <si>
    <t>July 1</t>
  </si>
  <si>
    <t>Napa</t>
  </si>
  <si>
    <t>November 30</t>
  </si>
  <si>
    <t>December 1</t>
  </si>
  <si>
    <t>March 31</t>
  </si>
  <si>
    <t>April 1</t>
  </si>
  <si>
    <t>Oakhurst</t>
  </si>
  <si>
    <t xml:space="preserve">Madera </t>
  </si>
  <si>
    <t>Oakland</t>
  </si>
  <si>
    <t>Alameda</t>
  </si>
  <si>
    <t>Palm Springs</t>
  </si>
  <si>
    <t>Riverside</t>
  </si>
  <si>
    <t>Point Arena / Gualala</t>
  </si>
  <si>
    <t>Mendocino</t>
  </si>
  <si>
    <t>Redding</t>
  </si>
  <si>
    <t>Shasta</t>
  </si>
  <si>
    <t>Sacramento</t>
  </si>
  <si>
    <t>San Diego</t>
  </si>
  <si>
    <t>San Francisco</t>
  </si>
  <si>
    <t>San Luis Obispo</t>
  </si>
  <si>
    <t>San Mateo / Foster City / Belmont</t>
  </si>
  <si>
    <t>San Mateo</t>
  </si>
  <si>
    <t>Santa Barbara</t>
  </si>
  <si>
    <t>Santa Cruz</t>
  </si>
  <si>
    <t xml:space="preserve">Santa Monica </t>
  </si>
  <si>
    <t>City limits of Santa Monica</t>
  </si>
  <si>
    <t>Santa Rosa</t>
  </si>
  <si>
    <t>Sonoma</t>
  </si>
  <si>
    <t>South Lake Tahoe</t>
  </si>
  <si>
    <t>El Dorado</t>
  </si>
  <si>
    <t xml:space="preserve">Stockton </t>
  </si>
  <si>
    <t>San Joaquin</t>
  </si>
  <si>
    <t>Sunnyvale / Palo Alto / San Jose</t>
  </si>
  <si>
    <t>Santa Clara</t>
  </si>
  <si>
    <t>Tahoe City</t>
  </si>
  <si>
    <t>Placer</t>
  </si>
  <si>
    <t>Truckee</t>
  </si>
  <si>
    <t xml:space="preserve">Nevada </t>
  </si>
  <si>
    <t>Visalia / Lemoore</t>
  </si>
  <si>
    <t>West Sacramento / Davis</t>
  </si>
  <si>
    <t>Yolo</t>
  </si>
  <si>
    <t>Yosemite National Park</t>
  </si>
  <si>
    <t>Mariposa</t>
  </si>
  <si>
    <t>CO</t>
  </si>
  <si>
    <t>Aspen</t>
  </si>
  <si>
    <t>Pitkin</t>
  </si>
  <si>
    <t>Boulder / Broomfield</t>
  </si>
  <si>
    <t>Colorado Springs</t>
  </si>
  <si>
    <t>El Paso</t>
  </si>
  <si>
    <t>Cortez</t>
  </si>
  <si>
    <t>Montezuma</t>
  </si>
  <si>
    <t>Crested Butte / Gunnison</t>
  </si>
  <si>
    <t>Gunnison</t>
  </si>
  <si>
    <t>Denver / Aurora</t>
  </si>
  <si>
    <t>Douglas</t>
  </si>
  <si>
    <t>Durango</t>
  </si>
  <si>
    <t>La Plata</t>
  </si>
  <si>
    <t>Fort Collins / Loveland</t>
  </si>
  <si>
    <t>Larimer</t>
  </si>
  <si>
    <t>Montrose</t>
  </si>
  <si>
    <t>Silverthorne / Breckenridge</t>
  </si>
  <si>
    <t>Summit</t>
  </si>
  <si>
    <t>Steamboat Springs</t>
  </si>
  <si>
    <t>Routt</t>
  </si>
  <si>
    <t>Telluride</t>
  </si>
  <si>
    <t>San Miguel</t>
  </si>
  <si>
    <t>Vail</t>
  </si>
  <si>
    <t>Eagle</t>
  </si>
  <si>
    <t>CT</t>
  </si>
  <si>
    <t>Bridgeport / Danbury</t>
  </si>
  <si>
    <t>Fairfield</t>
  </si>
  <si>
    <t>Cromwell / Old Saybrook</t>
  </si>
  <si>
    <t>Middlesex</t>
  </si>
  <si>
    <t>Hartford</t>
  </si>
  <si>
    <t>New Haven</t>
  </si>
  <si>
    <t>New London / Groton</t>
  </si>
  <si>
    <t>New London</t>
  </si>
  <si>
    <t>DC</t>
  </si>
  <si>
    <t>District of Columbia</t>
  </si>
  <si>
    <t>Washington DC (also the cities of Alexandria, Falls Church and Fairfax, and the counties of Arlington and Fairfax, in Virginia; and the counties of Montgomery and Prince George's in Maryland)</t>
  </si>
  <si>
    <t>DE</t>
  </si>
  <si>
    <t>Dover</t>
  </si>
  <si>
    <t>Kent</t>
  </si>
  <si>
    <t>Lewes</t>
  </si>
  <si>
    <t>Sussex</t>
  </si>
  <si>
    <t>Wilmington</t>
  </si>
  <si>
    <t>New Castle</t>
  </si>
  <si>
    <t>FL</t>
  </si>
  <si>
    <t>Boca Raton / Delray Beach / Jupiter</t>
  </si>
  <si>
    <t>Palm Beach / Hendry</t>
  </si>
  <si>
    <t>Bradenton</t>
  </si>
  <si>
    <t>Manatee</t>
  </si>
  <si>
    <t>Cocoa Beach</t>
  </si>
  <si>
    <t>Brevard</t>
  </si>
  <si>
    <t>Daytona Beach</t>
  </si>
  <si>
    <t>Volusia</t>
  </si>
  <si>
    <t>Fort Lauderdale</t>
  </si>
  <si>
    <t>Broward</t>
  </si>
  <si>
    <t>Fort Myers</t>
  </si>
  <si>
    <t>Lee</t>
  </si>
  <si>
    <t>Fort Walton Beach / De Funiak Springs</t>
  </si>
  <si>
    <t>Gainesville</t>
  </si>
  <si>
    <t>Alachua</t>
  </si>
  <si>
    <t>Gulf Breeze</t>
  </si>
  <si>
    <t>Key West</t>
  </si>
  <si>
    <t>Monroe</t>
  </si>
  <si>
    <t>Miami</t>
  </si>
  <si>
    <t>Miami-Dade</t>
  </si>
  <si>
    <t>Naples</t>
  </si>
  <si>
    <t>Collier</t>
  </si>
  <si>
    <t>Orlando</t>
  </si>
  <si>
    <t>Orange</t>
  </si>
  <si>
    <t>Panama City</t>
  </si>
  <si>
    <t>Bay</t>
  </si>
  <si>
    <t xml:space="preserve">Pensacola </t>
  </si>
  <si>
    <t>Escambia</t>
  </si>
  <si>
    <t>Punta Gorda</t>
  </si>
  <si>
    <t>Charlotte</t>
  </si>
  <si>
    <t>Sarasota</t>
  </si>
  <si>
    <t>Sebring</t>
  </si>
  <si>
    <t>Highlands</t>
  </si>
  <si>
    <t>St. Augustine</t>
  </si>
  <si>
    <t>St. Johns</t>
  </si>
  <si>
    <t>Stuart</t>
  </si>
  <si>
    <t>Martin</t>
  </si>
  <si>
    <t>Tallahassee</t>
  </si>
  <si>
    <t>Leon</t>
  </si>
  <si>
    <t>Tampa / St. Petersburg</t>
  </si>
  <si>
    <t>Vero Beach</t>
  </si>
  <si>
    <t>Indian River</t>
  </si>
  <si>
    <t>GA</t>
  </si>
  <si>
    <t>Athens</t>
  </si>
  <si>
    <t>Clarke</t>
  </si>
  <si>
    <t>Atlanta</t>
  </si>
  <si>
    <t>Augusta</t>
  </si>
  <si>
    <t>Richmond</t>
  </si>
  <si>
    <t>Jekyll Island / Brunswick</t>
  </si>
  <si>
    <t>Glynn</t>
  </si>
  <si>
    <t>Savannah</t>
  </si>
  <si>
    <t>Chatham</t>
  </si>
  <si>
    <t>Cedar Rapids</t>
  </si>
  <si>
    <t>Linn</t>
  </si>
  <si>
    <t>Dallas</t>
  </si>
  <si>
    <t>Des Moines</t>
  </si>
  <si>
    <t>Polk</t>
  </si>
  <si>
    <t>Bonner's Ferry / Sandpoint</t>
  </si>
  <si>
    <t>Bonner / Boundary / Shoshone</t>
  </si>
  <si>
    <t>Coeur d'Alene</t>
  </si>
  <si>
    <t>Kootenai</t>
  </si>
  <si>
    <t>Driggs / Idaho Falls</t>
  </si>
  <si>
    <t>Bonneville / Fremont / Teton</t>
  </si>
  <si>
    <t>Sun Valley / Ketchum</t>
  </si>
  <si>
    <t>IL</t>
  </si>
  <si>
    <t>Bolingbrook / Romeoville / Lemont</t>
  </si>
  <si>
    <t>Will</t>
  </si>
  <si>
    <t>Chicago</t>
  </si>
  <si>
    <t>Oak Brook Terrace</t>
  </si>
  <si>
    <t>Dupage</t>
  </si>
  <si>
    <t>O'Fallon / Fairview Heights / Collinsville</t>
  </si>
  <si>
    <t xml:space="preserve">Springfield </t>
  </si>
  <si>
    <t>Sangamon</t>
  </si>
  <si>
    <t>IN</t>
  </si>
  <si>
    <t xml:space="preserve">Bloomington </t>
  </si>
  <si>
    <t>Ft. Wayne</t>
  </si>
  <si>
    <t>Allen</t>
  </si>
  <si>
    <t>Hammond / Munster / Merrillville</t>
  </si>
  <si>
    <t>Lake</t>
  </si>
  <si>
    <t>Indianapolis / Carmel</t>
  </si>
  <si>
    <t>Lafayette / West Lafayette</t>
  </si>
  <si>
    <t>Tippecanoe</t>
  </si>
  <si>
    <t>South Bend</t>
  </si>
  <si>
    <t>St. Joseph</t>
  </si>
  <si>
    <t>KS</t>
  </si>
  <si>
    <t>Kansas City / Overland Park</t>
  </si>
  <si>
    <t>Wyandotte / Johnson / Leavenworth</t>
  </si>
  <si>
    <t>Wichita</t>
  </si>
  <si>
    <t>Sedgwick</t>
  </si>
  <si>
    <t>KY</t>
  </si>
  <si>
    <t>Boone</t>
  </si>
  <si>
    <t>Kenton</t>
  </si>
  <si>
    <t>Lexington</t>
  </si>
  <si>
    <t>Fayette</t>
  </si>
  <si>
    <t>Louisville</t>
  </si>
  <si>
    <t>Jefferson</t>
  </si>
  <si>
    <t>LA</t>
  </si>
  <si>
    <t>Alexandria / Leesville / Natchitoches</t>
  </si>
  <si>
    <t>Allen / Jefferson Davis / Natchitoches / Rapides / Vernon Parishes</t>
  </si>
  <si>
    <t>Baton Rouge</t>
  </si>
  <si>
    <t>East Baton Rouge Parish</t>
  </si>
  <si>
    <t>Covington / Slidell</t>
  </si>
  <si>
    <t>St. Tammany Parish</t>
  </si>
  <si>
    <t>New Orleans</t>
  </si>
  <si>
    <t>MA</t>
  </si>
  <si>
    <t>Andover</t>
  </si>
  <si>
    <t>Essex</t>
  </si>
  <si>
    <t>Boston / Cambridge</t>
  </si>
  <si>
    <t>Suffolk, city of Cambridge</t>
  </si>
  <si>
    <t>Burlington / Woburn</t>
  </si>
  <si>
    <t>Middlesex less the city of Cambridge</t>
  </si>
  <si>
    <t>Falmouth</t>
  </si>
  <si>
    <t>City limits of Falmouth</t>
  </si>
  <si>
    <t>Hyannis</t>
  </si>
  <si>
    <t>Barnstable less the city of Falmouth</t>
  </si>
  <si>
    <t>Martha's Vineyard</t>
  </si>
  <si>
    <t>Dukes</t>
  </si>
  <si>
    <t>Nantucket</t>
  </si>
  <si>
    <t>Northampton</t>
  </si>
  <si>
    <t>Hampshire</t>
  </si>
  <si>
    <t>Pittsfield</t>
  </si>
  <si>
    <t>Berkshire</t>
  </si>
  <si>
    <t>Plymouth / Taunton / New Bedford</t>
  </si>
  <si>
    <t>Plymouth / Bristol</t>
  </si>
  <si>
    <t>Quincy</t>
  </si>
  <si>
    <t>Norfolk</t>
  </si>
  <si>
    <t>Springfield</t>
  </si>
  <si>
    <t>Hampden</t>
  </si>
  <si>
    <t>Worcester</t>
  </si>
  <si>
    <t>MD</t>
  </si>
  <si>
    <t>Aberdeen / Bel Air / Belcamp</t>
  </si>
  <si>
    <t>Harford</t>
  </si>
  <si>
    <t>Annapolis</t>
  </si>
  <si>
    <t>Anne Arundel</t>
  </si>
  <si>
    <t>Baltimore City</t>
  </si>
  <si>
    <t>Baltimore County</t>
  </si>
  <si>
    <t>Baltimore</t>
  </si>
  <si>
    <t>Cambridge / St. Michaels</t>
  </si>
  <si>
    <t>Centreville</t>
  </si>
  <si>
    <t>Queen Anne</t>
  </si>
  <si>
    <t>Columbia</t>
  </si>
  <si>
    <t>Howard</t>
  </si>
  <si>
    <t>Frederick</t>
  </si>
  <si>
    <t>Lexington Park / Leonardtown / Lusby</t>
  </si>
  <si>
    <t>Ocean City</t>
  </si>
  <si>
    <t>ME</t>
  </si>
  <si>
    <t>Bar Harbor</t>
  </si>
  <si>
    <t>Hancock</t>
  </si>
  <si>
    <t>Kennebunk / Kittery / Sanford</t>
  </si>
  <si>
    <t xml:space="preserve">York </t>
  </si>
  <si>
    <t>Portland</t>
  </si>
  <si>
    <t>Cumberland / Sagadahoc</t>
  </si>
  <si>
    <t>Rockport</t>
  </si>
  <si>
    <t>Knox</t>
  </si>
  <si>
    <t>MI</t>
  </si>
  <si>
    <t>Ann Arbor</t>
  </si>
  <si>
    <t>Washtenaw</t>
  </si>
  <si>
    <t>Benton Harbor / St. Joseph / Stevensville</t>
  </si>
  <si>
    <t xml:space="preserve">Berrien </t>
  </si>
  <si>
    <t>Detroit</t>
  </si>
  <si>
    <t>Wayne</t>
  </si>
  <si>
    <t>East Lansing / Lansing</t>
  </si>
  <si>
    <t>Grand Rapids</t>
  </si>
  <si>
    <t>Holland</t>
  </si>
  <si>
    <t>Ottawa</t>
  </si>
  <si>
    <t xml:space="preserve">Kalamazoo / Battle Creek </t>
  </si>
  <si>
    <t>Kalamazoo / Calhoun</t>
  </si>
  <si>
    <t>Mackinac Island</t>
  </si>
  <si>
    <t>Mackinac</t>
  </si>
  <si>
    <t>Midland</t>
  </si>
  <si>
    <t>Muskegon</t>
  </si>
  <si>
    <t>Petoskey</t>
  </si>
  <si>
    <t>Emmet</t>
  </si>
  <si>
    <t xml:space="preserve">Pontiac / Auburn Hills </t>
  </si>
  <si>
    <t>South Haven</t>
  </si>
  <si>
    <t>Van Buren</t>
  </si>
  <si>
    <t>MN</t>
  </si>
  <si>
    <t>Duluth</t>
  </si>
  <si>
    <t>St. Louis</t>
  </si>
  <si>
    <t>Eagan / Burnsville / Mendota Heights</t>
  </si>
  <si>
    <t>Dakota</t>
  </si>
  <si>
    <t>Minneapolis / St. Paul</t>
  </si>
  <si>
    <t>Rochester</t>
  </si>
  <si>
    <t>Olmsted</t>
  </si>
  <si>
    <t>MO</t>
  </si>
  <si>
    <t>Kansas City</t>
  </si>
  <si>
    <t>MS</t>
  </si>
  <si>
    <t>Hattiesburg</t>
  </si>
  <si>
    <t>Oxford</t>
  </si>
  <si>
    <t>Lafayette</t>
  </si>
  <si>
    <t>Southaven</t>
  </si>
  <si>
    <t>Desoto</t>
  </si>
  <si>
    <t xml:space="preserve">Starkville </t>
  </si>
  <si>
    <t>Oktibbeha</t>
  </si>
  <si>
    <t>MT</t>
  </si>
  <si>
    <t>Big Sky / West Yellowstone</t>
  </si>
  <si>
    <t>Gallatin</t>
  </si>
  <si>
    <t>Butte</t>
  </si>
  <si>
    <t>Silver Bow</t>
  </si>
  <si>
    <t>Glendive / Sidney</t>
  </si>
  <si>
    <t>Dawson / Richland</t>
  </si>
  <si>
    <t>Helena</t>
  </si>
  <si>
    <t>Lewis and Clark</t>
  </si>
  <si>
    <t>Missoula / Polson / Kalispell</t>
  </si>
  <si>
    <t>Missoula / Lake / Flathead</t>
  </si>
  <si>
    <t>NC</t>
  </si>
  <si>
    <t xml:space="preserve">Asheville </t>
  </si>
  <si>
    <t>Buncombe</t>
  </si>
  <si>
    <t>Atlantic Beach / Morehead City</t>
  </si>
  <si>
    <t>Carteret</t>
  </si>
  <si>
    <t>Chapel Hill</t>
  </si>
  <si>
    <t>Mecklenburg</t>
  </si>
  <si>
    <t>Durham</t>
  </si>
  <si>
    <t>Fayetteville</t>
  </si>
  <si>
    <t>Cumberland</t>
  </si>
  <si>
    <t>Greensboro</t>
  </si>
  <si>
    <t>Guilford</t>
  </si>
  <si>
    <t>Kill Devil</t>
  </si>
  <si>
    <t>Dare</t>
  </si>
  <si>
    <t>New Bern / Havelock</t>
  </si>
  <si>
    <t xml:space="preserve">Craven </t>
  </si>
  <si>
    <t>Raleigh</t>
  </si>
  <si>
    <t>Wake</t>
  </si>
  <si>
    <t>New Hanover</t>
  </si>
  <si>
    <t>ND</t>
  </si>
  <si>
    <t>Dickinson / Beulah</t>
  </si>
  <si>
    <t>Minot</t>
  </si>
  <si>
    <t>Williston</t>
  </si>
  <si>
    <t>NE</t>
  </si>
  <si>
    <t>Omaha</t>
  </si>
  <si>
    <t>NH</t>
  </si>
  <si>
    <t>Concord</t>
  </si>
  <si>
    <t>Merrimack</t>
  </si>
  <si>
    <t>Conway</t>
  </si>
  <si>
    <t>Caroll</t>
  </si>
  <si>
    <t>Strafford</t>
  </si>
  <si>
    <t>Laconia</t>
  </si>
  <si>
    <t>Belknap</t>
  </si>
  <si>
    <t>Lebanon / Lincoln / West Lebanon</t>
  </si>
  <si>
    <t xml:space="preserve">Grafton / Sullivan </t>
  </si>
  <si>
    <t>Manchester</t>
  </si>
  <si>
    <t>Hillsborough</t>
  </si>
  <si>
    <t>Portsmouth</t>
  </si>
  <si>
    <t>Rockingham</t>
  </si>
  <si>
    <t>NJ</t>
  </si>
  <si>
    <t>Atlantic City / Ocean City / Cape May</t>
  </si>
  <si>
    <t>Belle Mead</t>
  </si>
  <si>
    <t>Somerset</t>
  </si>
  <si>
    <t>Cherry Hill / Moorestown</t>
  </si>
  <si>
    <t>Eatontown / Freehold</t>
  </si>
  <si>
    <t>Monmouth</t>
  </si>
  <si>
    <t>Edison / Piscataway</t>
  </si>
  <si>
    <t xml:space="preserve">Middlesex </t>
  </si>
  <si>
    <t>Flemington</t>
  </si>
  <si>
    <t>Hunterdon</t>
  </si>
  <si>
    <t>Newark</t>
  </si>
  <si>
    <t>Parsippany</t>
  </si>
  <si>
    <t>Morris</t>
  </si>
  <si>
    <t>Princeton / Trenton</t>
  </si>
  <si>
    <t>Mercer</t>
  </si>
  <si>
    <t>Springfield / Cranford / New Providence</t>
  </si>
  <si>
    <t>Union</t>
  </si>
  <si>
    <t>Toms River</t>
  </si>
  <si>
    <t>Ocean</t>
  </si>
  <si>
    <t>NM</t>
  </si>
  <si>
    <t>Carlsbad</t>
  </si>
  <si>
    <t>Eddy</t>
  </si>
  <si>
    <t>Las Cruces</t>
  </si>
  <si>
    <t>Dona Ana</t>
  </si>
  <si>
    <t>Los Alamos</t>
  </si>
  <si>
    <t xml:space="preserve">Los Alamos </t>
  </si>
  <si>
    <t>Santa Fe</t>
  </si>
  <si>
    <t>Taos</t>
  </si>
  <si>
    <t>NV</t>
  </si>
  <si>
    <t>Incline Village / Reno / Sparks</t>
  </si>
  <si>
    <t>Washoe</t>
  </si>
  <si>
    <t>Las Vegas</t>
  </si>
  <si>
    <t>Clark</t>
  </si>
  <si>
    <t>Albany</t>
  </si>
  <si>
    <t>Binghamton / Owego</t>
  </si>
  <si>
    <t>Buffalo</t>
  </si>
  <si>
    <t>Erie</t>
  </si>
  <si>
    <t>Floral Park / Garden City / Great Neck</t>
  </si>
  <si>
    <t>Nassau</t>
  </si>
  <si>
    <t>Glens Falls</t>
  </si>
  <si>
    <t>Warren</t>
  </si>
  <si>
    <t>Ithaca / Waterloo / Romulus</t>
  </si>
  <si>
    <t>Kingston</t>
  </si>
  <si>
    <t>Ulster</t>
  </si>
  <si>
    <t>Lake Placid</t>
  </si>
  <si>
    <t>Niagara Falls</t>
  </si>
  <si>
    <t>Niagara</t>
  </si>
  <si>
    <t>Nyack / Palisades</t>
  </si>
  <si>
    <t>Rockland</t>
  </si>
  <si>
    <t>Poughkeepsie</t>
  </si>
  <si>
    <t>Dutchess</t>
  </si>
  <si>
    <t>Riverhead / Ronkonkoma / Melville</t>
  </si>
  <si>
    <t>Suffolk</t>
  </si>
  <si>
    <t>Saratoga Springs / Schenectady</t>
  </si>
  <si>
    <t>Syracuse / Oswego</t>
  </si>
  <si>
    <t>Tarrytown / White Plains / New Rochelle</t>
  </si>
  <si>
    <t>Westchester</t>
  </si>
  <si>
    <t xml:space="preserve">Troy </t>
  </si>
  <si>
    <t>Rensselaer</t>
  </si>
  <si>
    <t>Watertown</t>
  </si>
  <si>
    <t>West Point</t>
  </si>
  <si>
    <t>OH</t>
  </si>
  <si>
    <t>Akron</t>
  </si>
  <si>
    <t>Canton</t>
  </si>
  <si>
    <t>Stark</t>
  </si>
  <si>
    <t>Cincinnati</t>
  </si>
  <si>
    <t>Hamilton / Clermont</t>
  </si>
  <si>
    <t>Cleveland</t>
  </si>
  <si>
    <t>Cuyahoga</t>
  </si>
  <si>
    <t>Columbus</t>
  </si>
  <si>
    <t>Franklin</t>
  </si>
  <si>
    <t>Dayton / Fairborn</t>
  </si>
  <si>
    <t>Hamilton</t>
  </si>
  <si>
    <t>Medina / Wooster</t>
  </si>
  <si>
    <t>Mentor</t>
  </si>
  <si>
    <t>Sandusky / Bellevue</t>
  </si>
  <si>
    <t>Erie /  Huron</t>
  </si>
  <si>
    <t>Youngstown</t>
  </si>
  <si>
    <t>Enid</t>
  </si>
  <si>
    <t>Garfield</t>
  </si>
  <si>
    <t>Oklahoma City</t>
  </si>
  <si>
    <t>Oklahoma</t>
  </si>
  <si>
    <t>OR</t>
  </si>
  <si>
    <t>Beaverton</t>
  </si>
  <si>
    <t>Washington</t>
  </si>
  <si>
    <t>Bend</t>
  </si>
  <si>
    <t>Deschutes</t>
  </si>
  <si>
    <t>Clackamas</t>
  </si>
  <si>
    <t>Eugene / Florence</t>
  </si>
  <si>
    <t>Lane</t>
  </si>
  <si>
    <t>Lincoln City</t>
  </si>
  <si>
    <t>Lincoln</t>
  </si>
  <si>
    <t>Multnomah</t>
  </si>
  <si>
    <t>Seaside</t>
  </si>
  <si>
    <t>Clatsop</t>
  </si>
  <si>
    <t>PA</t>
  </si>
  <si>
    <t>Allentown / Easton / Bethlehem</t>
  </si>
  <si>
    <t>Bucks</t>
  </si>
  <si>
    <t>Chester / Radnor / Essington</t>
  </si>
  <si>
    <t>Delaware</t>
  </si>
  <si>
    <t>Gettysburg</t>
  </si>
  <si>
    <t>Adams</t>
  </si>
  <si>
    <t>Harrisburg</t>
  </si>
  <si>
    <t>Dauphin County excluding Hershey</t>
  </si>
  <si>
    <t>Hershey</t>
  </si>
  <si>
    <t>Lancaster</t>
  </si>
  <si>
    <t>Malvern / Frazer / Berwyn</t>
  </si>
  <si>
    <t>Chester</t>
  </si>
  <si>
    <t>Mechanicsburg</t>
  </si>
  <si>
    <t>Montgomery</t>
  </si>
  <si>
    <t>Philadelphia</t>
  </si>
  <si>
    <t>Pittsburgh</t>
  </si>
  <si>
    <t>Allegheny</t>
  </si>
  <si>
    <t>Reading</t>
  </si>
  <si>
    <t>Berks</t>
  </si>
  <si>
    <t>Scranton</t>
  </si>
  <si>
    <t>Lackawanna</t>
  </si>
  <si>
    <t xml:space="preserve">State College </t>
  </si>
  <si>
    <t>Centre</t>
  </si>
  <si>
    <t>RI</t>
  </si>
  <si>
    <t>East Greenwich / Warwick / North Kingstown</t>
  </si>
  <si>
    <t>Jamestown / Middletown / Newport</t>
  </si>
  <si>
    <t xml:space="preserve">Newport </t>
  </si>
  <si>
    <t>Providence / Bristol</t>
  </si>
  <si>
    <t>SC</t>
  </si>
  <si>
    <t>Aiken</t>
  </si>
  <si>
    <t>Charleston</t>
  </si>
  <si>
    <t>Richland / Lexington</t>
  </si>
  <si>
    <t>Hilton Head</t>
  </si>
  <si>
    <t>Beaufort</t>
  </si>
  <si>
    <t>Myrtle Beach</t>
  </si>
  <si>
    <t>Horry</t>
  </si>
  <si>
    <t>SD</t>
  </si>
  <si>
    <t>Rapid City</t>
  </si>
  <si>
    <t>Pennington</t>
  </si>
  <si>
    <t xml:space="preserve">Sturgis / Spearfish </t>
  </si>
  <si>
    <t>TN</t>
  </si>
  <si>
    <t>Brentwood / Franklin</t>
  </si>
  <si>
    <t>Williamson</t>
  </si>
  <si>
    <t xml:space="preserve">Chattanooga </t>
  </si>
  <si>
    <t>Knoxville</t>
  </si>
  <si>
    <t>Memphis</t>
  </si>
  <si>
    <t>Shelby</t>
  </si>
  <si>
    <t>Nashville</t>
  </si>
  <si>
    <t>Davidson</t>
  </si>
  <si>
    <t>Oak Ridge</t>
  </si>
  <si>
    <t>Anderson</t>
  </si>
  <si>
    <t>TX</t>
  </si>
  <si>
    <t>Arlington / Fort Worth / Grapevine</t>
  </si>
  <si>
    <t>Austin</t>
  </si>
  <si>
    <t>Travis</t>
  </si>
  <si>
    <t>Big Spring</t>
  </si>
  <si>
    <t>College Station</t>
  </si>
  <si>
    <t>Brazos</t>
  </si>
  <si>
    <t>Corpus Christi</t>
  </si>
  <si>
    <t>Nueces</t>
  </si>
  <si>
    <t>Galveston</t>
  </si>
  <si>
    <t>Greenville</t>
  </si>
  <si>
    <t>Hunt County</t>
  </si>
  <si>
    <t>Houston (L.B. Johnson Space Center)</t>
  </si>
  <si>
    <t>Laredo</t>
  </si>
  <si>
    <t>Webb</t>
  </si>
  <si>
    <t>McAllen</t>
  </si>
  <si>
    <t>Hidalgo</t>
  </si>
  <si>
    <t>Pearsall</t>
  </si>
  <si>
    <t>Plano</t>
  </si>
  <si>
    <t>Collin</t>
  </si>
  <si>
    <t xml:space="preserve">Round Rock </t>
  </si>
  <si>
    <t>San Antonio</t>
  </si>
  <si>
    <t>Bexar</t>
  </si>
  <si>
    <t>South Padre Island</t>
  </si>
  <si>
    <t>Cameron</t>
  </si>
  <si>
    <t>Waco</t>
  </si>
  <si>
    <t>McLennan</t>
  </si>
  <si>
    <t>UT</t>
  </si>
  <si>
    <t>Moab</t>
  </si>
  <si>
    <t>Grand</t>
  </si>
  <si>
    <t>Park City</t>
  </si>
  <si>
    <t>Provo</t>
  </si>
  <si>
    <t>Utah</t>
  </si>
  <si>
    <t>Salt Lake City</t>
  </si>
  <si>
    <t>Abingdon</t>
  </si>
  <si>
    <t>Blacksburg</t>
  </si>
  <si>
    <t>Charlottesville</t>
  </si>
  <si>
    <t>Fredericksburg</t>
  </si>
  <si>
    <t>City of Fredericksburg / Spotsylvania / Stafford / Caroline</t>
  </si>
  <si>
    <t>Loudoun</t>
  </si>
  <si>
    <t>Lynchburg</t>
  </si>
  <si>
    <t>Norfolk / Portsmouth</t>
  </si>
  <si>
    <t>City of Richmond</t>
  </si>
  <si>
    <t>Roanoke</t>
  </si>
  <si>
    <t>City limits of Roanoke</t>
  </si>
  <si>
    <t>Virginia Beach</t>
  </si>
  <si>
    <t>City of Virginia Beach</t>
  </si>
  <si>
    <t>Wallops Island</t>
  </si>
  <si>
    <t>Accomack</t>
  </si>
  <si>
    <t xml:space="preserve">Warrenton </t>
  </si>
  <si>
    <t>Fauquier</t>
  </si>
  <si>
    <t>Williamsburg / York</t>
  </si>
  <si>
    <t>VT</t>
  </si>
  <si>
    <t>Bennington</t>
  </si>
  <si>
    <t>Montpelier</t>
  </si>
  <si>
    <t xml:space="preserve">Stowe </t>
  </si>
  <si>
    <t>Lamoille</t>
  </si>
  <si>
    <t>White River Junction</t>
  </si>
  <si>
    <t>Windsor</t>
  </si>
  <si>
    <t>WA</t>
  </si>
  <si>
    <t>Anacortes / Coupeville / Oak Harbor</t>
  </si>
  <si>
    <t>Everett / Lynnwood</t>
  </si>
  <si>
    <t>Snohomish</t>
  </si>
  <si>
    <t>Ocean Shores</t>
  </si>
  <si>
    <t>Grays Harbor</t>
  </si>
  <si>
    <t>Olympia / Tumwater</t>
  </si>
  <si>
    <t>Thurston</t>
  </si>
  <si>
    <t>Port Angeles / Port Townsend</t>
  </si>
  <si>
    <t>Richland / Pasco</t>
  </si>
  <si>
    <t>Benton / Franklin</t>
  </si>
  <si>
    <t>Seattle</t>
  </si>
  <si>
    <t>King</t>
  </si>
  <si>
    <t>Spokane</t>
  </si>
  <si>
    <t>Tacoma</t>
  </si>
  <si>
    <t>Pierce</t>
  </si>
  <si>
    <t>Vancouver</t>
  </si>
  <si>
    <t>WI</t>
  </si>
  <si>
    <t>Appleton</t>
  </si>
  <si>
    <t>Outagamie</t>
  </si>
  <si>
    <t>Brookfield / Racine</t>
  </si>
  <si>
    <t>Waukesha / Racine</t>
  </si>
  <si>
    <t>Madison</t>
  </si>
  <si>
    <t>Dane</t>
  </si>
  <si>
    <t>Milwaukee</t>
  </si>
  <si>
    <t>Sheboygan</t>
  </si>
  <si>
    <t xml:space="preserve">Sheboygan </t>
  </si>
  <si>
    <t>Sturgeon Bay</t>
  </si>
  <si>
    <t>Door</t>
  </si>
  <si>
    <t>Wisconsin Dells</t>
  </si>
  <si>
    <t>Kanawha</t>
  </si>
  <si>
    <t>Morgantown</t>
  </si>
  <si>
    <t>Monongalia</t>
  </si>
  <si>
    <t>Shepherdstown</t>
  </si>
  <si>
    <t>Wheeling</t>
  </si>
  <si>
    <t>Ohio</t>
  </si>
  <si>
    <t>WY</t>
  </si>
  <si>
    <t>Cody</t>
  </si>
  <si>
    <t>Park</t>
  </si>
  <si>
    <t>Evanston / Rock Springs</t>
  </si>
  <si>
    <t>Sweetwater / Uinta</t>
  </si>
  <si>
    <t>Gillette</t>
  </si>
  <si>
    <t>Jackson / Pinedale</t>
  </si>
  <si>
    <t>(B)
Annual Non-Labor Costs Per Occurrence</t>
  </si>
  <si>
    <t>(C) 
Number of Occurrences Per Respondent Per Year</t>
  </si>
  <si>
    <t>(E) Technical Hours per Respondent Per Year
 (A X C)</t>
  </si>
  <si>
    <t>(H) Technical Hours per Year @ $84.95 (E X F)</t>
  </si>
  <si>
    <t>(I)         Clerical Hours per Year @ $29.55 (H X 0.1)</t>
  </si>
  <si>
    <t>(G) 
Civil Engineer Technician per Year @ $48.69</t>
  </si>
  <si>
    <t>(J)       Management Hours per Year @ $109.43 (H X .05)</t>
  </si>
  <si>
    <r>
      <t xml:space="preserve">(K)  Total Labor Costs Per Year </t>
    </r>
    <r>
      <rPr>
        <vertAlign val="superscript"/>
        <sz val="7"/>
        <rFont val="Arial"/>
        <family val="2"/>
      </rPr>
      <t>b</t>
    </r>
  </si>
  <si>
    <t>(N) Capital/Start-up Costs per occurance</t>
  </si>
  <si>
    <t>(D) 
Civil Engineer Technician Hours per Respondent Per Year
 (A X C)</t>
  </si>
  <si>
    <t>(F) 
Number of Respondents Per Year</t>
  </si>
  <si>
    <t>(L) Total Non-Labor Capital Costs Per Year (Bx Cx F)</t>
  </si>
  <si>
    <t>for Municipal Solid Waste Landfills - Subpart XXX - Year 2, Co-proposed Option 2.5/40</t>
  </si>
  <si>
    <t xml:space="preserve">We have assumed that 2 landfills will have a design capacity less than 2.5 million megagrams by mass or 2.5 million cubic meters by volume and thus will complete the initial design capacity report. </t>
  </si>
  <si>
    <t xml:space="preserve">Equipment Removal Report requires inclusion of 3 successive NMOC rates using Tier 2 calculations to demonstrate landfill is below the NMOC threshold. </t>
  </si>
  <si>
    <t>Includes only responses that are submitted as reports.</t>
  </si>
  <si>
    <r>
      <t>(A) Respondent Hours per Occurrence</t>
    </r>
    <r>
      <rPr>
        <vertAlign val="superscript"/>
        <sz val="7"/>
        <rFont val="Arial"/>
        <family val="2"/>
      </rPr>
      <t>a</t>
    </r>
  </si>
  <si>
    <r>
      <t>(M) Total Number of Responses per Year (C X F)</t>
    </r>
    <r>
      <rPr>
        <vertAlign val="superscript"/>
        <sz val="7"/>
        <rFont val="Arial"/>
        <family val="2"/>
      </rPr>
      <t>c</t>
    </r>
  </si>
  <si>
    <t>We have assumed all respondent hours equals the number of Technical Hours except for surface methane monitoring which fall under Civil Engineer Technician Hours.</t>
  </si>
  <si>
    <t>a, f, g</t>
  </si>
  <si>
    <t>f, m</t>
  </si>
  <si>
    <t>f, o</t>
  </si>
  <si>
    <t>Review Revised Collection and Control System Design Plan</t>
  </si>
  <si>
    <t>Management hours per year (E=Dx0.05)</t>
  </si>
  <si>
    <t>Review notification of performance test</t>
  </si>
  <si>
    <r>
      <t xml:space="preserve">(H) Costs, $ </t>
    </r>
    <r>
      <rPr>
        <vertAlign val="superscript"/>
        <sz val="10"/>
        <rFont val="Arial"/>
        <family val="2"/>
      </rPr>
      <t>k</t>
    </r>
  </si>
  <si>
    <t>We have assumed 0 affirmative defense claims would be filed in the first three years after promulgation because there will be no controlled landfill during this ICR period.  If a source were to meet the notification, reporting, and recordkeeping requirements of affirmative defense, it would be approximately 30 hours in labor burden.</t>
  </si>
  <si>
    <t>This ICR uses mean hourly wage for the following labor categories from the United States Department of Labor, Bureau of Labor Statistics, May 2012, “National Occupational Employment and Wage Estimates United States”:  Civil Engineer for Managerial labor; Civil Engineering Technician for Technical labor, and Office Clerks, General for Clerical labor.  The rates have been increased by 110 percent to account for the benefit packages available to those employed by private industry.</t>
  </si>
  <si>
    <t>Based on the annualized labor and capital costs for for method 25A over 5 years, since a Tier 2 test must be repeated every 5 years.</t>
  </si>
  <si>
    <t>This is a one time requirement for new respondents. We have assumed that each new respondent will take 40 hours to read instructions as part of their reporting requirements.</t>
  </si>
  <si>
    <t>Based on the annualized capital costs for method 25A over 15 years, which is the expected lifetime of the flare or other destruction device.</t>
  </si>
  <si>
    <t xml:space="preserve">Number of occurrences is based on the total number of landfills that are subject to the standard.  </t>
  </si>
  <si>
    <t xml:space="preserve">The average acreage of controlled sites is estimated to be 79 acres under the co-proposed baseline option and 67 acres under the co-proposed 2.5/40 option. We assumed daily equipment rental costs at $125/day and 3 days per occurrence. </t>
  </si>
  <si>
    <t>i, j</t>
  </si>
  <si>
    <t>k, l</t>
  </si>
  <si>
    <t xml:space="preserve">We have assumed that 50 percent of uncontrolled landfills with use Tier 1 calculations annually and 50 percent will use Tier 2 calculations once every 5 years for their NMOC reports. </t>
  </si>
  <si>
    <t>EG</t>
  </si>
  <si>
    <t>13</t>
  </si>
  <si>
    <t># reporting and controlling</t>
  </si>
  <si>
    <t>EG/NSPS</t>
  </si>
  <si>
    <t>CountOfAnnual_Gas_Year</t>
  </si>
  <si>
    <t>Annual_Gas_Year</t>
  </si>
  <si>
    <t xml:space="preserve">Source: Office of Personnel Management (OPM), 2015 General Schedule. </t>
  </si>
  <si>
    <t>http://www.opm.gov/policy-data-oversight/pay-leave/salaries-wages/salary-tables/pdf/2015/GS_h.pdf</t>
  </si>
  <si>
    <t># of facilities conducting Tier 1 test</t>
  </si>
  <si>
    <t>Read Instructions (one time burden when landfill first becomes subject)</t>
  </si>
  <si>
    <t>For yr 2, took the difference between year 1&amp;2 reporting but not controlling; for yr 3, differnce was negative so made 0</t>
  </si>
  <si>
    <t>Calibration Gases (estimate quantity good for one year)</t>
  </si>
  <si>
    <t>105 L of CH4-500ppm/Air 105 L; Zero Air &lt;1 ppm THC 105 L;</t>
  </si>
  <si>
    <t>quote from Pine Environmental + 20% shipping/handling</t>
  </si>
  <si>
    <t>Hydrogen fuel for TVA (estimate quantity good for one year of monitoring)</t>
  </si>
  <si>
    <t>620 L</t>
  </si>
  <si>
    <t>Annualized cost @ 7%</t>
  </si>
  <si>
    <t>Annualized cost @ 3%</t>
  </si>
  <si>
    <t>15 years @ 3%i</t>
  </si>
  <si>
    <t>5 years @ 3%i</t>
  </si>
  <si>
    <t>Base Rate</t>
  </si>
  <si>
    <t>Overhead</t>
  </si>
  <si>
    <t>Loaded Rate</t>
  </si>
  <si>
    <t>Initial Design Capacity Reporters</t>
  </si>
  <si>
    <t>41.17 + 110%(41.17)</t>
  </si>
  <si>
    <t>23.74 + 110%(23.74)</t>
  </si>
  <si>
    <t>http://www.bls.gov/oes/current/oes_nat.htm#17-0000 (May 2013)</t>
  </si>
  <si>
    <t>FY 2015 Per Diem Rates - Effective October 1, 2014</t>
  </si>
  <si>
    <t>COUNTY / LOCATION DEFINED</t>
  </si>
  <si>
    <t>FY2015 Lodging Rate</t>
  </si>
  <si>
    <t>FY2015 M&amp;IE</t>
  </si>
  <si>
    <t>Jefferson / Shelby</t>
  </si>
  <si>
    <t>Madison / Limestone</t>
  </si>
  <si>
    <t>Kayenta</t>
  </si>
  <si>
    <t>Navajo</t>
  </si>
  <si>
    <t>Kern</t>
  </si>
  <si>
    <t>Los Angeles / Orange / Ventura / Edwards AFB less the city of Santa Monica</t>
  </si>
  <si>
    <t>Tulare / Kings</t>
  </si>
  <si>
    <t>Denver / Adams / Arapahoe / Jefferson</t>
  </si>
  <si>
    <t xml:space="preserve">Douglas </t>
  </si>
  <si>
    <t>Okaloosa / Walton</t>
  </si>
  <si>
    <t>Pinellas / Hillsborough</t>
  </si>
  <si>
    <t>Fulton / Dekalb / Cobb</t>
  </si>
  <si>
    <t>Blaine / Elmore</t>
  </si>
  <si>
    <t>Cook / Lake</t>
  </si>
  <si>
    <t>Bond / Calhoun / Clinton / Jersey / Macoupin / Madison / Monroe / St. Clair</t>
  </si>
  <si>
    <t>Marion / Hamilton</t>
  </si>
  <si>
    <t>Orleans / St. Bernard / Jefferson / Plaquemine Parishes</t>
  </si>
  <si>
    <t>Dorchester / Talbot</t>
  </si>
  <si>
    <t>St. Mary's / Calvert</t>
  </si>
  <si>
    <t>Ingham / Eaton</t>
  </si>
  <si>
    <t>Traverse City / Leland</t>
  </si>
  <si>
    <t>Grand Traverse / Leelanau</t>
  </si>
  <si>
    <t>Hennepin / Ramsey</t>
  </si>
  <si>
    <t>Jackson / Clay / Cass / Platte</t>
  </si>
  <si>
    <t>St. Louis / St. Louis City / St. Charles / Crawford / Franklin / Jefferson / Lincoln / Warren / Washington</t>
  </si>
  <si>
    <t>Forrest / Lamar</t>
  </si>
  <si>
    <t>Stark / Mercer / Billings</t>
  </si>
  <si>
    <t xml:space="preserve">Ward </t>
  </si>
  <si>
    <t>Williams / Mountrail / McKenzie</t>
  </si>
  <si>
    <t>Atlantic / Cape May</t>
  </si>
  <si>
    <t>Camden / Burlington</t>
  </si>
  <si>
    <t>Essex / Bergen / Hudson / Passaic</t>
  </si>
  <si>
    <t>Stateline / Carson City</t>
  </si>
  <si>
    <t>Douglas / Carson City</t>
  </si>
  <si>
    <t>Broome / Tioga</t>
  </si>
  <si>
    <t>Tompkins / Seneca</t>
  </si>
  <si>
    <t>New York City</t>
  </si>
  <si>
    <t>Bronx / Kings / New York / Queens / Richmond</t>
  </si>
  <si>
    <t>Saratoga / Schenectady</t>
  </si>
  <si>
    <t>Onondaga / Oswego</t>
  </si>
  <si>
    <t>Greene / Darke / Montgomery</t>
  </si>
  <si>
    <t>Butler / Warren</t>
  </si>
  <si>
    <t>Wayne / Medina</t>
  </si>
  <si>
    <t>Mahoning / Trumbull</t>
  </si>
  <si>
    <t>Lehigh / Northampton</t>
  </si>
  <si>
    <t>Kent / Washington</t>
  </si>
  <si>
    <t>Charleston / Berkeley / Dorchester</t>
  </si>
  <si>
    <t>Fall River / Custer</t>
  </si>
  <si>
    <t>Meade / Butte / Lawrence</t>
  </si>
  <si>
    <t>Tarrant County / City of Grapevine</t>
  </si>
  <si>
    <t xml:space="preserve">Dallas </t>
  </si>
  <si>
    <t>Montgomery / Fort Bend / Harris</t>
  </si>
  <si>
    <t>Frio / Medina / La Salle</t>
  </si>
  <si>
    <t>San Angelo</t>
  </si>
  <si>
    <t>Tom Green</t>
  </si>
  <si>
    <t>Salt Lake / Tooele</t>
  </si>
  <si>
    <t>City of Charlottesville / Albemarle / Greene</t>
  </si>
  <si>
    <t>Campbell / Lynchburg City</t>
  </si>
  <si>
    <t>Cities of Norfolk / Portsmouth</t>
  </si>
  <si>
    <t>Prince William / Manassas</t>
  </si>
  <si>
    <t>Prince William / City of Manassas</t>
  </si>
  <si>
    <t>James City / York Counties / City of Williamsburg</t>
  </si>
  <si>
    <t>Burlington / St. Albans / Middlebury</t>
  </si>
  <si>
    <t>Chittenden / Franklin / Addison</t>
  </si>
  <si>
    <t xml:space="preserve">Skagit / Island / San Juan </t>
  </si>
  <si>
    <t>Clallam / Jefferson</t>
  </si>
  <si>
    <t>Clark / Cowlitz / Skamania</t>
  </si>
  <si>
    <t>Teton / Sublette</t>
  </si>
  <si>
    <t>Avg Lodging Rate</t>
  </si>
  <si>
    <t>Avg M&amp;I</t>
  </si>
  <si>
    <t>for Municipal Solid Waste Landfills - Subpart Cf - Year 1, Proposed Option 2.5/34</t>
  </si>
  <si>
    <t>Table 1.A.  Annual Respondent Burden and Cost of Recordkeeping and Reporting Requirements for the Emission Guidelines</t>
  </si>
  <si>
    <t>525866</t>
  </si>
  <si>
    <t>7</t>
  </si>
  <si>
    <t>523384</t>
  </si>
  <si>
    <t>523371</t>
  </si>
  <si>
    <t>525093</t>
  </si>
  <si>
    <t>524000</t>
  </si>
  <si>
    <t>523360</t>
  </si>
  <si>
    <t>523333</t>
  </si>
  <si>
    <t>525925</t>
  </si>
  <si>
    <t>528430</t>
  </si>
  <si>
    <t>526708</t>
  </si>
  <si>
    <t>523331</t>
  </si>
  <si>
    <t>524622</t>
  </si>
  <si>
    <t>523401</t>
  </si>
  <si>
    <t>523379</t>
  </si>
  <si>
    <t>526579</t>
  </si>
  <si>
    <t>523716</t>
  </si>
  <si>
    <t>526029</t>
  </si>
  <si>
    <t>525682</t>
  </si>
  <si>
    <t>524963</t>
  </si>
  <si>
    <t>526824</t>
  </si>
  <si>
    <t>525548</t>
  </si>
  <si>
    <t>524977</t>
  </si>
  <si>
    <t>523367</t>
  </si>
  <si>
    <t>522140</t>
  </si>
  <si>
    <t>524904</t>
  </si>
  <si>
    <t>EG3</t>
  </si>
  <si>
    <t>524737</t>
  </si>
  <si>
    <t>524834</t>
  </si>
  <si>
    <t>525240</t>
  </si>
  <si>
    <t>530757</t>
  </si>
  <si>
    <t>525864</t>
  </si>
  <si>
    <t>526245</t>
  </si>
  <si>
    <t>526230</t>
  </si>
  <si>
    <t>525073</t>
  </si>
  <si>
    <t>523913</t>
  </si>
  <si>
    <t>N-AZ-2</t>
  </si>
  <si>
    <t>523373</t>
  </si>
  <si>
    <t>525371</t>
  </si>
  <si>
    <t>526865</t>
  </si>
  <si>
    <t>525325</t>
  </si>
  <si>
    <t>523757</t>
  </si>
  <si>
    <t>523402</t>
  </si>
  <si>
    <t>524410</t>
  </si>
  <si>
    <t>526822</t>
  </si>
  <si>
    <t>526868</t>
  </si>
  <si>
    <t>524820</t>
  </si>
  <si>
    <t>557137</t>
  </si>
  <si>
    <t>524515</t>
  </si>
  <si>
    <t>525184</t>
  </si>
  <si>
    <t>525180</t>
  </si>
  <si>
    <t>525262</t>
  </si>
  <si>
    <t>524832</t>
  </si>
  <si>
    <t>525675</t>
  </si>
  <si>
    <t>527075</t>
  </si>
  <si>
    <t>527400</t>
  </si>
  <si>
    <t>525822</t>
  </si>
  <si>
    <t>523460</t>
  </si>
  <si>
    <t>523324</t>
  </si>
  <si>
    <t>523901</t>
  </si>
  <si>
    <t>526702</t>
  </si>
  <si>
    <t>525383</t>
  </si>
  <si>
    <t>525040</t>
  </si>
  <si>
    <t>529977</t>
  </si>
  <si>
    <t>525369</t>
  </si>
  <si>
    <t>523368</t>
  </si>
  <si>
    <t>528223</t>
  </si>
  <si>
    <t>526853</t>
  </si>
  <si>
    <t>526043</t>
  </si>
  <si>
    <t>525883</t>
  </si>
  <si>
    <t>525253</t>
  </si>
  <si>
    <t>525425</t>
  </si>
  <si>
    <t>526812</t>
  </si>
  <si>
    <t>523326</t>
  </si>
  <si>
    <t>N-CA-1</t>
  </si>
  <si>
    <t>525090</t>
  </si>
  <si>
    <t>524628</t>
  </si>
  <si>
    <t>2385</t>
  </si>
  <si>
    <t>525035</t>
  </si>
  <si>
    <t>524624</t>
  </si>
  <si>
    <t>523261</t>
  </si>
  <si>
    <t>547299</t>
  </si>
  <si>
    <t>526873</t>
  </si>
  <si>
    <t>525969</t>
  </si>
  <si>
    <t>527531</t>
  </si>
  <si>
    <t>526224</t>
  </si>
  <si>
    <t>525345</t>
  </si>
  <si>
    <t>525321</t>
  </si>
  <si>
    <t>525366</t>
  </si>
  <si>
    <t>525342</t>
  </si>
  <si>
    <t>525157</t>
  </si>
  <si>
    <t>523332</t>
  </si>
  <si>
    <t>528394</t>
  </si>
  <si>
    <t>525252</t>
  </si>
  <si>
    <t>525154</t>
  </si>
  <si>
    <t>524128</t>
  </si>
  <si>
    <t>525923</t>
  </si>
  <si>
    <t>539957</t>
  </si>
  <si>
    <t>524839</t>
  </si>
  <si>
    <t>527565</t>
  </si>
  <si>
    <t>525672</t>
  </si>
  <si>
    <t>525158</t>
  </si>
  <si>
    <t>523681</t>
  </si>
  <si>
    <t>523064</t>
  </si>
  <si>
    <t>525875</t>
  </si>
  <si>
    <t>524134</t>
  </si>
  <si>
    <t>1504</t>
  </si>
  <si>
    <t>526829</t>
  </si>
  <si>
    <t>524720</t>
  </si>
  <si>
    <t>555157</t>
  </si>
  <si>
    <t>526383</t>
  </si>
  <si>
    <t>EG1</t>
  </si>
  <si>
    <t>525410</t>
  </si>
  <si>
    <t>524975</t>
  </si>
  <si>
    <t>524140</t>
  </si>
  <si>
    <t>523442</t>
  </si>
  <si>
    <t>530040</t>
  </si>
  <si>
    <t>527420</t>
  </si>
  <si>
    <t>524836</t>
  </si>
  <si>
    <t>523329</t>
  </si>
  <si>
    <t>523268</t>
  </si>
  <si>
    <t>522262</t>
  </si>
  <si>
    <t>525922</t>
  </si>
  <si>
    <t>522538</t>
  </si>
  <si>
    <t>524841</t>
  </si>
  <si>
    <t>531697</t>
  </si>
  <si>
    <t>526799</t>
  </si>
  <si>
    <t>525072</t>
  </si>
  <si>
    <t>523388</t>
  </si>
  <si>
    <t>523201</t>
  </si>
  <si>
    <t>525921</t>
  </si>
  <si>
    <t>524740</t>
  </si>
  <si>
    <t>523377</t>
  </si>
  <si>
    <t>522901</t>
  </si>
  <si>
    <t>527597</t>
  </si>
  <si>
    <t>525900</t>
  </si>
  <si>
    <t>524831</t>
  </si>
  <si>
    <t>523390</t>
  </si>
  <si>
    <t>527399</t>
  </si>
  <si>
    <t>526550</t>
  </si>
  <si>
    <t>525634</t>
  </si>
  <si>
    <t>525446</t>
  </si>
  <si>
    <t>524511</t>
  </si>
  <si>
    <t>528957</t>
  </si>
  <si>
    <t>525892</t>
  </si>
  <si>
    <t>523697</t>
  </si>
  <si>
    <t>523405</t>
  </si>
  <si>
    <t>527959</t>
  </si>
  <si>
    <t>527658</t>
  </si>
  <si>
    <t>525328</t>
  </si>
  <si>
    <t>524509</t>
  </si>
  <si>
    <t>523713</t>
  </si>
  <si>
    <t>536378</t>
  </si>
  <si>
    <t>525406</t>
  </si>
  <si>
    <t>525377</t>
  </si>
  <si>
    <t>524506</t>
  </si>
  <si>
    <t>523652</t>
  </si>
  <si>
    <t>523406</t>
  </si>
  <si>
    <t>522780</t>
  </si>
  <si>
    <t>526357</t>
  </si>
  <si>
    <t>525920</t>
  </si>
  <si>
    <t>523838</t>
  </si>
  <si>
    <t>523358</t>
  </si>
  <si>
    <t>533217</t>
  </si>
  <si>
    <t>528633</t>
  </si>
  <si>
    <t>525801</t>
  </si>
  <si>
    <t>525077</t>
  </si>
  <si>
    <t>524838</t>
  </si>
  <si>
    <t>524267</t>
  </si>
  <si>
    <t>523262</t>
  </si>
  <si>
    <t>522289</t>
  </si>
  <si>
    <t>522064</t>
  </si>
  <si>
    <t>526343</t>
  </si>
  <si>
    <t>525862</t>
  </si>
  <si>
    <t>525332</t>
  </si>
  <si>
    <t>525123</t>
  </si>
  <si>
    <t>524837</t>
  </si>
  <si>
    <t>526727</t>
  </si>
  <si>
    <t>525905</t>
  </si>
  <si>
    <t>524776</t>
  </si>
  <si>
    <t>531578</t>
  </si>
  <si>
    <t>530017</t>
  </si>
  <si>
    <t>528310</t>
  </si>
  <si>
    <t>524811</t>
  </si>
  <si>
    <t>525183</t>
  </si>
  <si>
    <t>523386</t>
  </si>
  <si>
    <t>522406</t>
  </si>
  <si>
    <t>553663</t>
  </si>
  <si>
    <t>532397</t>
  </si>
  <si>
    <t>527781</t>
  </si>
  <si>
    <t>527069</t>
  </si>
  <si>
    <t>525990</t>
  </si>
  <si>
    <t>524976</t>
  </si>
  <si>
    <t>524220</t>
  </si>
  <si>
    <t>524215</t>
  </si>
  <si>
    <t>523887</t>
  </si>
  <si>
    <t>523014</t>
  </si>
  <si>
    <t>527072</t>
  </si>
  <si>
    <t>525938</t>
  </si>
  <si>
    <t>525063</t>
  </si>
  <si>
    <t>523847</t>
  </si>
  <si>
    <t>530081</t>
  </si>
  <si>
    <t>527253</t>
  </si>
  <si>
    <t>523059</t>
  </si>
  <si>
    <t>650</t>
  </si>
  <si>
    <t>555877</t>
  </si>
  <si>
    <t>528745</t>
  </si>
  <si>
    <t>526140</t>
  </si>
  <si>
    <t>523501</t>
  </si>
  <si>
    <t>523396</t>
  </si>
  <si>
    <t>523133</t>
  </si>
  <si>
    <t>527660</t>
  </si>
  <si>
    <t>530365</t>
  </si>
  <si>
    <t>528157</t>
  </si>
  <si>
    <t>526501</t>
  </si>
  <si>
    <t>526181</t>
  </si>
  <si>
    <t>525867</t>
  </si>
  <si>
    <t>524954</t>
  </si>
  <si>
    <t>523881</t>
  </si>
  <si>
    <t>523619</t>
  </si>
  <si>
    <t>522790</t>
  </si>
  <si>
    <t>526131</t>
  </si>
  <si>
    <t>525143</t>
  </si>
  <si>
    <t>525124</t>
  </si>
  <si>
    <t>524987</t>
  </si>
  <si>
    <t>523602</t>
  </si>
  <si>
    <t>523380</t>
  </si>
  <si>
    <t>523330</t>
  </si>
  <si>
    <t>526582</t>
  </si>
  <si>
    <t>524939</t>
  </si>
  <si>
    <t>522781</t>
  </si>
  <si>
    <t>527241</t>
  </si>
  <si>
    <t>526773</t>
  </si>
  <si>
    <t>526398</t>
  </si>
  <si>
    <t>526231</t>
  </si>
  <si>
    <t>526033</t>
  </si>
  <si>
    <t>525927</t>
  </si>
  <si>
    <t>525840</t>
  </si>
  <si>
    <t>525444</t>
  </si>
  <si>
    <t>525198</t>
  </si>
  <si>
    <t>525141</t>
  </si>
  <si>
    <t>523404</t>
  </si>
  <si>
    <t>523359</t>
  </si>
  <si>
    <t>534098</t>
  </si>
  <si>
    <t>528017</t>
  </si>
  <si>
    <t>526871</t>
  </si>
  <si>
    <t>526363</t>
  </si>
  <si>
    <t>525918</t>
  </si>
  <si>
    <t>525336</t>
  </si>
  <si>
    <t>525245</t>
  </si>
  <si>
    <t>525148</t>
  </si>
  <si>
    <t>534377</t>
  </si>
  <si>
    <t>530628</t>
  </si>
  <si>
    <t>527577</t>
  </si>
  <si>
    <t>527559</t>
  </si>
  <si>
    <t>527385</t>
  </si>
  <si>
    <t>526825</t>
  </si>
  <si>
    <t>526436</t>
  </si>
  <si>
    <t>526222</t>
  </si>
  <si>
    <t>525924</t>
  </si>
  <si>
    <t>525451</t>
  </si>
  <si>
    <t>525053</t>
  </si>
  <si>
    <t>524495</t>
  </si>
  <si>
    <t>524474</t>
  </si>
  <si>
    <t>523710</t>
  </si>
  <si>
    <t>523317</t>
  </si>
  <si>
    <t>523173</t>
  </si>
  <si>
    <t>2270</t>
  </si>
  <si>
    <t>524743</t>
  </si>
  <si>
    <t>523915</t>
  </si>
  <si>
    <t>523675</t>
  </si>
  <si>
    <t>523395</t>
  </si>
  <si>
    <t>523372</t>
  </si>
  <si>
    <t>527840</t>
  </si>
  <si>
    <t>526827</t>
  </si>
  <si>
    <t>526571</t>
  </si>
  <si>
    <t>526539</t>
  </si>
  <si>
    <t>526439</t>
  </si>
  <si>
    <t>526018</t>
  </si>
  <si>
    <t>525746</t>
  </si>
  <si>
    <t>525560</t>
  </si>
  <si>
    <t>525287</t>
  </si>
  <si>
    <t>524895</t>
  </si>
  <si>
    <t>524809</t>
  </si>
  <si>
    <t>524735</t>
  </si>
  <si>
    <t>523400</t>
  </si>
  <si>
    <t>522885</t>
  </si>
  <si>
    <t>522742</t>
  </si>
  <si>
    <t>528637</t>
  </si>
  <si>
    <t>527588</t>
  </si>
  <si>
    <t>525780</t>
  </si>
  <si>
    <t>525351</t>
  </si>
  <si>
    <t>524980</t>
  </si>
  <si>
    <t>523585</t>
  </si>
  <si>
    <t>527784</t>
  </si>
  <si>
    <t>526366</t>
  </si>
  <si>
    <t>525354</t>
  </si>
  <si>
    <t>525192</t>
  </si>
  <si>
    <t>524829</t>
  </si>
  <si>
    <t>523839</t>
  </si>
  <si>
    <t>523749</t>
  </si>
  <si>
    <t>522176</t>
  </si>
  <si>
    <t>530321</t>
  </si>
  <si>
    <t>528095</t>
  </si>
  <si>
    <t>527168</t>
  </si>
  <si>
    <t>526223</t>
  </si>
  <si>
    <t>525968</t>
  </si>
  <si>
    <t>525193</t>
  </si>
  <si>
    <t>524930</t>
  </si>
  <si>
    <t>524733</t>
  </si>
  <si>
    <t>523618</t>
  </si>
  <si>
    <t>523040</t>
  </si>
  <si>
    <t>530646</t>
  </si>
  <si>
    <t>528097</t>
  </si>
  <si>
    <t>527866</t>
  </si>
  <si>
    <t>525926</t>
  </si>
  <si>
    <t>525401</t>
  </si>
  <si>
    <t>524625</t>
  </si>
  <si>
    <t>524372</t>
  </si>
  <si>
    <t>527984</t>
  </si>
  <si>
    <t>526866</t>
  </si>
  <si>
    <t>526845</t>
  </si>
  <si>
    <t>526613</t>
  </si>
  <si>
    <t>526513</t>
  </si>
  <si>
    <t>522999</t>
  </si>
  <si>
    <t>529985</t>
  </si>
  <si>
    <t>529045</t>
  </si>
  <si>
    <t>528271</t>
  </si>
  <si>
    <t>527684</t>
  </si>
  <si>
    <t>527092</t>
  </si>
  <si>
    <t>525797</t>
  </si>
  <si>
    <t>525065</t>
  </si>
  <si>
    <t>525051</t>
  </si>
  <si>
    <t>525028</t>
  </si>
  <si>
    <t>524991</t>
  </si>
  <si>
    <t>524627</t>
  </si>
  <si>
    <t>527238</t>
  </si>
  <si>
    <t>525442</t>
  </si>
  <si>
    <t>525059</t>
  </si>
  <si>
    <t>524171</t>
  </si>
  <si>
    <t>2220</t>
  </si>
  <si>
    <t>551277</t>
  </si>
  <si>
    <t>531061</t>
  </si>
  <si>
    <t>528940</t>
  </si>
  <si>
    <t>528638</t>
  </si>
  <si>
    <t>526872</t>
  </si>
  <si>
    <t>526806</t>
  </si>
  <si>
    <t>526129</t>
  </si>
  <si>
    <t>526032</t>
  </si>
  <si>
    <t>525937</t>
  </si>
  <si>
    <t>525880</t>
  </si>
  <si>
    <t>524760</t>
  </si>
  <si>
    <t>524716</t>
  </si>
  <si>
    <t>524287</t>
  </si>
  <si>
    <t>523219</t>
  </si>
  <si>
    <t>522963</t>
  </si>
  <si>
    <t>1914</t>
  </si>
  <si>
    <t>534538</t>
  </si>
  <si>
    <t>532919</t>
  </si>
  <si>
    <t>528258</t>
  </si>
  <si>
    <t>527550</t>
  </si>
  <si>
    <t>525597</t>
  </si>
  <si>
    <t>525045</t>
  </si>
  <si>
    <t>523456</t>
  </si>
  <si>
    <t>548997</t>
  </si>
  <si>
    <t>528084</t>
  </si>
  <si>
    <t>527966</t>
  </si>
  <si>
    <t>527545</t>
  </si>
  <si>
    <t>527461</t>
  </si>
  <si>
    <t>526290</t>
  </si>
  <si>
    <t>524618</t>
  </si>
  <si>
    <t>523495</t>
  </si>
  <si>
    <t>549718</t>
  </si>
  <si>
    <t>528308</t>
  </si>
  <si>
    <t>528078</t>
  </si>
  <si>
    <t>528032</t>
  </si>
  <si>
    <t>526305</t>
  </si>
  <si>
    <t>525887</t>
  </si>
  <si>
    <t>525358</t>
  </si>
  <si>
    <t>525171</t>
  </si>
  <si>
    <t>525049</t>
  </si>
  <si>
    <t>524707</t>
  </si>
  <si>
    <t>524236</t>
  </si>
  <si>
    <t>527479</t>
  </si>
  <si>
    <t>527415</t>
  </si>
  <si>
    <t>527066</t>
  </si>
  <si>
    <t>526051</t>
  </si>
  <si>
    <t>525499</t>
  </si>
  <si>
    <t>525403</t>
  </si>
  <si>
    <t>525145</t>
  </si>
  <si>
    <t>525142</t>
  </si>
  <si>
    <t>525023</t>
  </si>
  <si>
    <t>524931</t>
  </si>
  <si>
    <t>523398</t>
  </si>
  <si>
    <t>523271</t>
  </si>
  <si>
    <t>523130</t>
  </si>
  <si>
    <t>523018</t>
  </si>
  <si>
    <t>522965</t>
  </si>
  <si>
    <t>527965</t>
  </si>
  <si>
    <t>525872</t>
  </si>
  <si>
    <t>525813</t>
  </si>
  <si>
    <t>525330</t>
  </si>
  <si>
    <t>525282</t>
  </si>
  <si>
    <t>525276</t>
  </si>
  <si>
    <t>524808</t>
  </si>
  <si>
    <t>523805</t>
  </si>
  <si>
    <t>523293</t>
  </si>
  <si>
    <t>523162</t>
  </si>
  <si>
    <t>522813</t>
  </si>
  <si>
    <t>522555</t>
  </si>
  <si>
    <t>536717</t>
  </si>
  <si>
    <t>528485</t>
  </si>
  <si>
    <t>528079</t>
  </si>
  <si>
    <t>527233</t>
  </si>
  <si>
    <t>525854</t>
  </si>
  <si>
    <t>525003</t>
  </si>
  <si>
    <t>523860</t>
  </si>
  <si>
    <t>523334</t>
  </si>
  <si>
    <t>1731</t>
  </si>
  <si>
    <t>528639</t>
  </si>
  <si>
    <t>527835</t>
  </si>
  <si>
    <t>526300</t>
  </si>
  <si>
    <t>526225</t>
  </si>
  <si>
    <t>525888</t>
  </si>
  <si>
    <t>524614</t>
  </si>
  <si>
    <t>524160</t>
  </si>
  <si>
    <t>529021</t>
  </si>
  <si>
    <t>526693</t>
  </si>
  <si>
    <t>526227</t>
  </si>
  <si>
    <t>525950</t>
  </si>
  <si>
    <t>525904</t>
  </si>
  <si>
    <t>525190</t>
  </si>
  <si>
    <t>525177</t>
  </si>
  <si>
    <t>525032</t>
  </si>
  <si>
    <t>524745</t>
  </si>
  <si>
    <t>524576</t>
  </si>
  <si>
    <t>524468</t>
  </si>
  <si>
    <t>524382</t>
  </si>
  <si>
    <t>523397</t>
  </si>
  <si>
    <t>522261</t>
  </si>
  <si>
    <t>534397</t>
  </si>
  <si>
    <t>528395</t>
  </si>
  <si>
    <t>528101</t>
  </si>
  <si>
    <t>525800</t>
  </si>
  <si>
    <t>525178</t>
  </si>
  <si>
    <t>524349</t>
  </si>
  <si>
    <t>524144</t>
  </si>
  <si>
    <t>523366</t>
  </si>
  <si>
    <t>522613</t>
  </si>
  <si>
    <t>553157</t>
  </si>
  <si>
    <t>544639</t>
  </si>
  <si>
    <t>535197</t>
  </si>
  <si>
    <t>530255</t>
  </si>
  <si>
    <t>528634</t>
  </si>
  <si>
    <t>528473</t>
  </si>
  <si>
    <t>528396</t>
  </si>
  <si>
    <t>528109</t>
  </si>
  <si>
    <t>527733</t>
  </si>
  <si>
    <t>527728</t>
  </si>
  <si>
    <t>527459</t>
  </si>
  <si>
    <t>527417</t>
  </si>
  <si>
    <t>527358</t>
  </si>
  <si>
    <t>526374</t>
  </si>
  <si>
    <t>525509</t>
  </si>
  <si>
    <t>524619</t>
  </si>
  <si>
    <t>524608</t>
  </si>
  <si>
    <t>524206</t>
  </si>
  <si>
    <t>524052</t>
  </si>
  <si>
    <t>523278</t>
  </si>
  <si>
    <t>523002</t>
  </si>
  <si>
    <t>522673</t>
  </si>
  <si>
    <t>1279</t>
  </si>
  <si>
    <t>528697</t>
  </si>
  <si>
    <t>527665</t>
  </si>
  <si>
    <t>526867</t>
  </si>
  <si>
    <t>526640</t>
  </si>
  <si>
    <t>525599</t>
  </si>
  <si>
    <t>525191</t>
  </si>
  <si>
    <t>524762</t>
  </si>
  <si>
    <t>523919</t>
  </si>
  <si>
    <t>523357</t>
  </si>
  <si>
    <t>523019</t>
  </si>
  <si>
    <t>522612</t>
  </si>
  <si>
    <t>EG5</t>
  </si>
  <si>
    <t>534777</t>
  </si>
  <si>
    <t>528096</t>
  </si>
  <si>
    <t>527679</t>
  </si>
  <si>
    <t>526800</t>
  </si>
  <si>
    <t>525870</t>
  </si>
  <si>
    <t>523376</t>
  </si>
  <si>
    <t>523328</t>
  </si>
  <si>
    <t>523327</t>
  </si>
  <si>
    <t>523010</t>
  </si>
  <si>
    <t>522292</t>
  </si>
  <si>
    <t>522274</t>
  </si>
  <si>
    <t>547719</t>
  </si>
  <si>
    <t>527396</t>
  </si>
  <si>
    <t>525169</t>
  </si>
  <si>
    <t>524986</t>
  </si>
  <si>
    <t>524826</t>
  </si>
  <si>
    <t>524626</t>
  </si>
  <si>
    <t>523985</t>
  </si>
  <si>
    <t>523370</t>
  </si>
  <si>
    <t>542318</t>
  </si>
  <si>
    <t>532337</t>
  </si>
  <si>
    <t>528399</t>
  </si>
  <si>
    <t>526297</t>
  </si>
  <si>
    <t>525353</t>
  </si>
  <si>
    <t>525304</t>
  </si>
  <si>
    <t>525267</t>
  </si>
  <si>
    <t>525122</t>
  </si>
  <si>
    <t>524126</t>
  </si>
  <si>
    <t>523319</t>
  </si>
  <si>
    <t>522882</t>
  </si>
  <si>
    <t>522525</t>
  </si>
  <si>
    <t>522357</t>
  </si>
  <si>
    <t>522302</t>
  </si>
  <si>
    <t>1560</t>
  </si>
  <si>
    <t>103</t>
  </si>
  <si>
    <t>530204</t>
  </si>
  <si>
    <t>528021</t>
  </si>
  <si>
    <t>527513</t>
  </si>
  <si>
    <t>527419</t>
  </si>
  <si>
    <t>527408</t>
  </si>
  <si>
    <t>526417</t>
  </si>
  <si>
    <t>526244</t>
  </si>
  <si>
    <t>525903</t>
  </si>
  <si>
    <t>525858</t>
  </si>
  <si>
    <t>525339</t>
  </si>
  <si>
    <t>524934</t>
  </si>
  <si>
    <t>524822</t>
  </si>
  <si>
    <t>524460</t>
  </si>
  <si>
    <t>524211</t>
  </si>
  <si>
    <t>523848</t>
  </si>
  <si>
    <t>523665</t>
  </si>
  <si>
    <t>523374</t>
  </si>
  <si>
    <t>553662</t>
  </si>
  <si>
    <t>547217</t>
  </si>
  <si>
    <t>528618</t>
  </si>
  <si>
    <t>527798</t>
  </si>
  <si>
    <t>527787</t>
  </si>
  <si>
    <t>527231</t>
  </si>
  <si>
    <t>526714</t>
  </si>
  <si>
    <t>526095</t>
  </si>
  <si>
    <t>525836</t>
  </si>
  <si>
    <t>525759</t>
  </si>
  <si>
    <t>525397</t>
  </si>
  <si>
    <t>525382</t>
  </si>
  <si>
    <t>525146</t>
  </si>
  <si>
    <t>525137</t>
  </si>
  <si>
    <t>524961</t>
  </si>
  <si>
    <t>524731</t>
  </si>
  <si>
    <t>524394</t>
  </si>
  <si>
    <t>523725</t>
  </si>
  <si>
    <t>523365</t>
  </si>
  <si>
    <t>522789</t>
  </si>
  <si>
    <t>522263</t>
  </si>
  <si>
    <t>533357</t>
  </si>
  <si>
    <t>530277</t>
  </si>
  <si>
    <t>527661</t>
  </si>
  <si>
    <t>526795</t>
  </si>
  <si>
    <t>526422</t>
  </si>
  <si>
    <t>525902</t>
  </si>
  <si>
    <t>525790</t>
  </si>
  <si>
    <t>525666</t>
  </si>
  <si>
    <t>523785</t>
  </si>
  <si>
    <t>523362</t>
  </si>
  <si>
    <t>691</t>
  </si>
  <si>
    <t>532057</t>
  </si>
  <si>
    <t>527734</t>
  </si>
  <si>
    <t>527640</t>
  </si>
  <si>
    <t>527557</t>
  </si>
  <si>
    <t>527225</t>
  </si>
  <si>
    <t>527067</t>
  </si>
  <si>
    <t>526960</t>
  </si>
  <si>
    <t>526701</t>
  </si>
  <si>
    <t>526619</t>
  </si>
  <si>
    <t>526429</t>
  </si>
  <si>
    <t>526360</t>
  </si>
  <si>
    <t>525384</t>
  </si>
  <si>
    <t>524161</t>
  </si>
  <si>
    <t>523188</t>
  </si>
  <si>
    <t>522614</t>
  </si>
  <si>
    <t>522316</t>
  </si>
  <si>
    <t>553398</t>
  </si>
  <si>
    <t>530198</t>
  </si>
  <si>
    <t>528140</t>
  </si>
  <si>
    <t>528075</t>
  </si>
  <si>
    <t>526870</t>
  </si>
  <si>
    <t>526350</t>
  </si>
  <si>
    <t>524844</t>
  </si>
  <si>
    <t>524710</t>
  </si>
  <si>
    <t>523688</t>
  </si>
  <si>
    <t>523441</t>
  </si>
  <si>
    <t>522784</t>
  </si>
  <si>
    <t>522291</t>
  </si>
  <si>
    <t>935</t>
  </si>
  <si>
    <t>531017</t>
  </si>
  <si>
    <t>527173</t>
  </si>
  <si>
    <t>527143</t>
  </si>
  <si>
    <t>526803</t>
  </si>
  <si>
    <t>526594</t>
  </si>
  <si>
    <t>526060</t>
  </si>
  <si>
    <t>525994</t>
  </si>
  <si>
    <t>525265</t>
  </si>
  <si>
    <t>525189</t>
  </si>
  <si>
    <t>525188</t>
  </si>
  <si>
    <t>524978</t>
  </si>
  <si>
    <t>524813</t>
  </si>
  <si>
    <t>524478</t>
  </si>
  <si>
    <t>523886</t>
  </si>
  <si>
    <t>523114</t>
  </si>
  <si>
    <t>522917</t>
  </si>
  <si>
    <t>522307</t>
  </si>
  <si>
    <t>51</t>
  </si>
  <si>
    <t>32</t>
  </si>
  <si>
    <t>527747</t>
  </si>
  <si>
    <t>527237</t>
  </si>
  <si>
    <t>526864</t>
  </si>
  <si>
    <t>526349</t>
  </si>
  <si>
    <t>526009</t>
  </si>
  <si>
    <t>525832</t>
  </si>
  <si>
    <t>525181</t>
  </si>
  <si>
    <t>525152</t>
  </si>
  <si>
    <t>524973</t>
  </si>
  <si>
    <t>524058</t>
  </si>
  <si>
    <t>527943</t>
  </si>
  <si>
    <t>527936</t>
  </si>
  <si>
    <t>527826</t>
  </si>
  <si>
    <t>527775</t>
  </si>
  <si>
    <t>527328</t>
  </si>
  <si>
    <t>526805</t>
  </si>
  <si>
    <t>525679</t>
  </si>
  <si>
    <t>525668</t>
  </si>
  <si>
    <t>525663</t>
  </si>
  <si>
    <t>525661</t>
  </si>
  <si>
    <t>525380</t>
  </si>
  <si>
    <t>524942</t>
  </si>
  <si>
    <t>524700</t>
  </si>
  <si>
    <t>522267</t>
  </si>
  <si>
    <t>527937</t>
  </si>
  <si>
    <t>526844</t>
  </si>
  <si>
    <t>524485</t>
  </si>
  <si>
    <t>524135</t>
  </si>
  <si>
    <t>523276</t>
  </si>
  <si>
    <t>523175</t>
  </si>
  <si>
    <t>523147</t>
  </si>
  <si>
    <t>527940</t>
  </si>
  <si>
    <t>527746</t>
  </si>
  <si>
    <t>526012</t>
  </si>
  <si>
    <t>523037</t>
  </si>
  <si>
    <t>522919</t>
  </si>
  <si>
    <t>189</t>
  </si>
  <si>
    <t>533617</t>
  </si>
  <si>
    <t>530152</t>
  </si>
  <si>
    <t>527945</t>
  </si>
  <si>
    <t>527942</t>
  </si>
  <si>
    <t>527941</t>
  </si>
  <si>
    <t>526869</t>
  </si>
  <si>
    <t>525187</t>
  </si>
  <si>
    <t>524883</t>
  </si>
  <si>
    <t>523499</t>
  </si>
  <si>
    <t>523394</t>
  </si>
  <si>
    <t>522275</t>
  </si>
  <si>
    <t>528865</t>
  </si>
  <si>
    <t>528177</t>
  </si>
  <si>
    <t>525739</t>
  </si>
  <si>
    <t>525130</t>
  </si>
  <si>
    <t>524610</t>
  </si>
  <si>
    <t>522239</t>
  </si>
  <si>
    <t>526293</t>
  </si>
  <si>
    <t>524969</t>
  </si>
  <si>
    <t>523392</t>
  </si>
  <si>
    <t>526965</t>
  </si>
  <si>
    <t>526657</t>
  </si>
  <si>
    <t>2354</t>
  </si>
  <si>
    <t>2296</t>
  </si>
  <si>
    <t>527440</t>
  </si>
  <si>
    <t>524142</t>
  </si>
  <si>
    <t>1597</t>
  </si>
  <si>
    <t>526243</t>
  </si>
  <si>
    <t>524339</t>
  </si>
  <si>
    <t>527935</t>
  </si>
  <si>
    <t>527466</t>
  </si>
  <si>
    <t>525170</t>
  </si>
  <si>
    <t>526849</t>
  </si>
  <si>
    <t>526251</t>
  </si>
  <si>
    <t>523808</t>
  </si>
  <si>
    <t>525447</t>
  </si>
  <si>
    <t>525413</t>
  </si>
  <si>
    <t>525398</t>
  </si>
  <si>
    <t>525150</t>
  </si>
  <si>
    <t>523257</t>
  </si>
  <si>
    <t>525310</t>
  </si>
  <si>
    <t>526044</t>
  </si>
  <si>
    <t>526260</t>
  </si>
  <si>
    <t>526249</t>
  </si>
  <si>
    <t>525335</t>
  </si>
  <si>
    <t>525308</t>
  </si>
  <si>
    <t>525306</t>
  </si>
  <si>
    <t>523842</t>
  </si>
  <si>
    <t>36</t>
  </si>
  <si>
    <t>526672</t>
  </si>
  <si>
    <t>525333</t>
  </si>
  <si>
    <t>524402</t>
  </si>
  <si>
    <t>527741</t>
  </si>
  <si>
    <t>524945</t>
  </si>
  <si>
    <t>522782</t>
  </si>
  <si>
    <t>554577</t>
  </si>
  <si>
    <t>526261</t>
  </si>
  <si>
    <t>524828</t>
  </si>
  <si>
    <t>527389</t>
  </si>
  <si>
    <t>526851</t>
  </si>
  <si>
    <t>72</t>
  </si>
  <si>
    <t>532418</t>
  </si>
  <si>
    <t>525324</t>
  </si>
  <si>
    <t>526042</t>
  </si>
  <si>
    <t>522802</t>
  </si>
  <si>
    <t>527214</t>
  </si>
  <si>
    <t>555737</t>
  </si>
  <si>
    <t>526514</t>
  </si>
  <si>
    <t>525584</t>
  </si>
  <si>
    <t>525568</t>
  </si>
  <si>
    <t>525312</t>
  </si>
  <si>
    <t>524433</t>
  </si>
  <si>
    <t>485</t>
  </si>
  <si>
    <t>1306</t>
  </si>
  <si>
    <t>525598</t>
  </si>
  <si>
    <t>522776</t>
  </si>
  <si>
    <t>1742</t>
  </si>
  <si>
    <t>3</t>
  </si>
  <si>
    <t>1</t>
  </si>
  <si>
    <t>Average Hours per landfill under baseline, per occurance:</t>
  </si>
  <si>
    <t>25-foot</t>
  </si>
  <si>
    <t>30-meter</t>
  </si>
  <si>
    <t>For preamble discussion:</t>
  </si>
  <si>
    <t>TOTAL T&amp;M for Controllers at 30-meter pattern</t>
  </si>
  <si>
    <t>Calibration and Hydrogen Fuel for TVA1000b (Annual Costs)</t>
  </si>
  <si>
    <t xml:space="preserve">SCAQMD: Surface Maintenance per year (4 occurances per year) </t>
  </si>
  <si>
    <t>30m Months per monitoring Occurance</t>
  </si>
  <si>
    <t>30m Weeks per monitoring Occurance</t>
  </si>
  <si>
    <t>30m Days Per Monitoring Occurance</t>
  </si>
  <si>
    <t>25f Equipment Rental per year (4 occurances per year)</t>
  </si>
  <si>
    <t>25f Labor per year (4 occurances per year)</t>
  </si>
  <si>
    <t>25f Months per monitoring Occurance</t>
  </si>
  <si>
    <t>25f Weeks per monitoring Occurance</t>
  </si>
  <si>
    <t>25f Days Per Monitoring Occurance</t>
  </si>
  <si>
    <t>25f Hours Per Monitoring Occurance</t>
  </si>
  <si>
    <t>Annual_Acreage</t>
  </si>
  <si>
    <t>25-foot Traverse</t>
  </si>
  <si>
    <t>Acreage from query 8c Acreage of Controllers EG Model and Inventory 2025</t>
  </si>
  <si>
    <t xml:space="preserve">Total Non-labor costs for Surface methane monitoring quarterly </t>
  </si>
  <si>
    <t>Public</t>
  </si>
  <si>
    <t>Private</t>
  </si>
  <si>
    <t>Avg Acreage</t>
  </si>
  <si>
    <t>@3 DAYS</t>
  </si>
  <si>
    <t>@3 Weeks</t>
  </si>
  <si>
    <t>http://www.bls.gov/oes/2013/may/oes_nat.htm#17-0000</t>
  </si>
  <si>
    <t>2013 Data</t>
  </si>
  <si>
    <t>[1] US Bureau of Labor and Statistics. May 2013 Occupational Employment Statistics. http:/stat.bls.gov/oes/home.htm</t>
  </si>
  <si>
    <t>14.42 + 110%(14.42)</t>
  </si>
  <si>
    <t>(I)         Clerical Hours per Year @ $30.28 (H X 0.1)</t>
  </si>
  <si>
    <t>(H) Technical Hours per Year @ $86.46 (E X F)</t>
  </si>
  <si>
    <t>(G) 
Civil Engineer Technician per Year @ $49.85</t>
  </si>
  <si>
    <t>25-foot traverse</t>
  </si>
  <si>
    <t>30 meter traverse</t>
  </si>
  <si>
    <t>Daily Acreage</t>
  </si>
  <si>
    <t>Acreage / 8 hours = 3</t>
  </si>
  <si>
    <t>Acreage * 0.254 / 8 hours = 3</t>
  </si>
  <si>
    <t>24 acres = 3 days</t>
  </si>
  <si>
    <t>24 acres/0.254 = 3 days, or 95 acres</t>
  </si>
  <si>
    <t>Weekly Acreage</t>
  </si>
  <si>
    <t>Acreage/40 hours = 3</t>
  </si>
  <si>
    <t>Acreage*0.254/40 hours = 3</t>
  </si>
  <si>
    <t>120 acres = 3 weeks</t>
  </si>
  <si>
    <t>120 acres/0.254 = 3 weeks</t>
  </si>
  <si>
    <t>472 acres = 3 weeks</t>
  </si>
  <si>
    <t>From Testing and Monitoring Cost Summary 021115.xlsx (Figure breakpoint worksheet):</t>
  </si>
  <si>
    <t xml:space="preserve">In the LFs NSPS/EG dataset of 1,986 landfills: </t>
  </si>
  <si>
    <t>23 will close in 2015</t>
  </si>
  <si>
    <t>12 will close in 2016</t>
  </si>
  <si>
    <t>23 will close in 2017</t>
  </si>
  <si>
    <t>26 will close in 2018</t>
  </si>
  <si>
    <t>20 will close in 2019</t>
  </si>
  <si>
    <t>39 will close in 2020</t>
  </si>
  <si>
    <t>That’s an average of about 24 per year. I don’t know if the percentage is supposed to be determined from the overall count of landfills in the dataset or just the open sites?</t>
  </si>
  <si>
    <t>If full dataset, percentage = 24/1986 = 1.2%</t>
  </si>
  <si>
    <t>If just open sites, percentage = 24/1142 = 2.1%</t>
  </si>
  <si>
    <t>From 3/23/15 email from Jeanette to Jen:</t>
  </si>
  <si>
    <t>Source: used list of 1,986 LFs in the “New Database” tab of the Excel file “EG facility list 06052014 from Anne-ars_with Feb 2015 dataset.xlsx”</t>
  </si>
  <si>
    <t>Landfill Closure Reports</t>
  </si>
  <si>
    <t>Based on the annualized labor and capital costs for method 25 or 25C over 5 years, since a Tier 2 test must be repeated every 5 years.</t>
  </si>
  <si>
    <t>p</t>
  </si>
  <si>
    <t>3 days * ($118 hotel + $58 meals/incidentals) + ($600 round trip) = $1128 per trip</t>
  </si>
  <si>
    <t>j, k</t>
  </si>
  <si>
    <t xml:space="preserve">We have assumed that no landfills will remove equipment during this ICR period. Equipment Removal Report requires inclusion of 3 successive NMOC rates using Tier 2 calculations to demonstrate landfill is below the NMOC threshold. </t>
  </si>
  <si>
    <t>2017</t>
  </si>
  <si>
    <t>2018</t>
  </si>
  <si>
    <t>2019</t>
  </si>
  <si>
    <t>From Existing Landfill Impacts with mods 042715 closed subcategory.xlsx</t>
  </si>
  <si>
    <t>Closed</t>
  </si>
  <si>
    <t>Open</t>
  </si>
  <si>
    <t>2025</t>
  </si>
  <si>
    <t>Total Controling</t>
  </si>
  <si>
    <t>Controlling open and closed</t>
  </si>
  <si>
    <t>Reporting w/o controlling excluding closed</t>
  </si>
  <si>
    <t>All</t>
  </si>
  <si>
    <t>From %Public/Private from Controller and NMOC reporters</t>
  </si>
  <si>
    <t>Who Reports</t>
  </si>
  <si>
    <t>Total # of Respondents</t>
  </si>
  <si>
    <t>SUMMARY</t>
  </si>
  <si>
    <t>Total Labor Cost</t>
  </si>
  <si>
    <t>Costs</t>
  </si>
  <si>
    <t>Total Hours</t>
  </si>
  <si>
    <t>H.</t>
  </si>
  <si>
    <t>Labor and capital/O&amp;M costs</t>
  </si>
  <si>
    <t>from new design capacity - 050715 these are landfills that are smaller than 2.5 million Mg</t>
  </si>
  <si>
    <t>These are the count of NMOC reporters</t>
  </si>
  <si>
    <t>Reporting and/or Controlling  open &amp; Closed - theese are the landfills that would have to report NMOC if they were not controlling</t>
  </si>
  <si>
    <t>Review amended design capacity report</t>
  </si>
  <si>
    <t>I.</t>
  </si>
  <si>
    <t>a Number of occurrences is the number of EPA Regions (10 regions). This is a one-time occurence that is only incurred during the first year of compliance.</t>
  </si>
  <si>
    <t xml:space="preserve">c Number of occurrences is based on the assumption that EPA personnel will observe 20% of the landfills where initial performance tests and surface methane monitoring that occur. Cost to conduct surface methane monitoring includes time for monitor rental for agency as well as agency labor, which is $764 per occurrence based on the size of the landfills expected to install controls beginning in year 2020. </t>
  </si>
  <si>
    <t># of open LFs reporting (larger than 2.5 million Mg)</t>
  </si>
  <si>
    <t># of closed LFs reporting (larger than 2.5 million Mg)</t>
  </si>
  <si>
    <t># open lfs reporting but not controlling</t>
  </si>
  <si>
    <t># of open&amp; closed lfs reporting (larger than 2.5 million Mg)</t>
  </si>
  <si>
    <t># of open facilities controlling</t>
  </si>
  <si>
    <t># of closed facilities controlling</t>
  </si>
  <si>
    <t>Reading for Closed and other small landfills</t>
  </si>
  <si>
    <t>Initial performance test report  (open controlling)</t>
  </si>
  <si>
    <t>Open controlling lfs</t>
  </si>
  <si>
    <t>one time</t>
  </si>
  <si>
    <t>*</t>
  </si>
  <si>
    <t># of open &amp; closed lfs controlling</t>
  </si>
  <si>
    <t>2. Amended design capacity report</t>
  </si>
  <si>
    <t>3. Report of NMOC rate (Tier 1)</t>
  </si>
  <si>
    <t>4. Report of NMOC rate (Tier 2)</t>
  </si>
  <si>
    <t>5. Landfill Closure Report</t>
  </si>
  <si>
    <t>6. Equipment Removal Report</t>
  </si>
  <si>
    <t>7. Collection and Control System Design Plan</t>
  </si>
  <si>
    <t>8. Revised design plan</t>
  </si>
  <si>
    <t>9. Initial Performance Test</t>
  </si>
  <si>
    <t>10. Compliance Report</t>
  </si>
  <si>
    <t>11. Annual Report</t>
  </si>
  <si>
    <t>2. Records of surface emissions monitoring</t>
  </si>
  <si>
    <t>3. Records of site-specific documentation</t>
  </si>
  <si>
    <t>This ICR uses mean hourly wage for the following labor categories from the United States Department of Labor, Bureau of Labor Statistics, May 2013, “National Occupational Employment and Wage Estimates United States”:  Managers, All Other for Managerial labor, Civil Engineer for Technical labor, and Office Clerks, General for Clerical labor.  The rates have been increased by 110 percent to account for the benefit packages available to those employed by private industry.</t>
  </si>
  <si>
    <t>Based on the annualized capital costs for method 25, 25A, or 25C over 15 years, which is the expected lifetime of the flare or other destruction device.</t>
  </si>
  <si>
    <t xml:space="preserve">We have assumed that 10% of controlled landfill will revise their design plan. </t>
  </si>
  <si>
    <t>a, g</t>
  </si>
  <si>
    <t xml:space="preserve">           1.   Open or controlling landfills</t>
  </si>
  <si>
    <t>c, d</t>
  </si>
  <si>
    <t>l Assumes 10 percent of respondents submitting a design plan will submit a revised design plan to account for changes to the landfill or the GCCS as allowed for in 60.38f(e).</t>
  </si>
  <si>
    <t>n Total cost is based on the number of trips taken by EPA to observe performance tests in year 1 (3.A. &amp; 3.B.) multiplied by $1128 per trip.  The source for hotel and meals/incidental costs is based on FY' 15 per diem rates, averaged across all locations in the United States.  Airfares are estimated based on experience from other rulemakings. See: http://www.gsa.gov/portal/category/100120</t>
  </si>
  <si>
    <r>
      <t xml:space="preserve">(H) Costs, $ </t>
    </r>
    <r>
      <rPr>
        <vertAlign val="superscript"/>
        <sz val="10"/>
        <rFont val="Arial"/>
        <family val="2"/>
      </rPr>
      <t>m</t>
    </r>
  </si>
  <si>
    <t>Based on the regulatory database, there are 203 landfills with design capacity less than 2.5 million megagrams by mass or 2.5 million cubic meters by volume and thus will complete the initial design capacity report in the first year of this ICR. This is a one-time requirement.  Based on the regulatory database, 87% of these respondents are public and 13% are private.</t>
  </si>
  <si>
    <t>for Municipal Solid Waste Landfills - Subpart Cf - Year 3, Proposed Option 2.5/34</t>
  </si>
  <si>
    <t>for Municipal Solid Waste Landfills - Subpart Cf - Year 2, Proposed Option 2.5/34</t>
  </si>
  <si>
    <t xml:space="preserve"> Subpart Cf applies to each existing MSW landfill for which construction, reconstruction, or modification was commenced before July 17, 2014. Modification means an increase in the permitted volume design capacity of the landfill by either lateral or vertical expansion based on its permitted design capacity as of July 17, 2014. Modification does not occur until the owner or operator commences construction on the horizontal or vertical expansion. According to Subpart Cf (60.38f(b)) These landfills would submit an amended report within 90 days of receiving a permitted increase in volume. But, once the landfill commences construction on the permitted increase in volume these landfills would be modified and become subject to Subpart XXX instead of Subpart Cf. Estimate of landfills with a change is design capacity is based on the number of landfills that reported recent modifications or were anticipated to modify during the period of 2014-2018. See: Summary of Landfill Dataset Used in the Cost and Emission Impacts Analysis of Landfill Regulations for more discussion of how modified landfills were identified. 60% of these respondents are public and 40% are private.</t>
  </si>
  <si>
    <t>Assumes 649 controlled landfills during the first year of this ICR period. 57% of which are public and 43% of which are private.</t>
  </si>
  <si>
    <t>The average acreage of controlled sites is estimated to be 169 acres under the proposed 2.5/34 option. We assumed weekly equipment rental costs at $350/week, and one week per occurrence. In addition, the landfill will need to purchase calibration gases and hydrogen fuel to operate the surface monitoring equipment. Assumes 649 controlled landfills during the first year of this ICR period. 57% of which are public and 43% of which are private.</t>
  </si>
  <si>
    <t>m Assumes the following labor rates: $63.52  per hour for Management labor; $47.14 per hour for Technical labor, and $25.50 per hour for Clerical labor. These rates are from the Office of Personnel Management (OPM), 2014 General Schedule, which excludes locality rates of pay.  The rates have been increased by 60 percent to account for the benefit packages available to government employees. These rates can be obtained from the OPM web site, https://www.opm.gov/policy-data-oversight/pay-leave/salaries-wages/2014/general-schedule/.</t>
  </si>
  <si>
    <t>5.</t>
  </si>
  <si>
    <t>Breakdown of Pub/Priv for data check</t>
  </si>
  <si>
    <t>Public Annual Burden Hours</t>
  </si>
  <si>
    <t>Private Annual Burden Hours</t>
  </si>
  <si>
    <t>Total Annual Burden Hours</t>
  </si>
  <si>
    <t>Public Labor Cost</t>
  </si>
  <si>
    <t>Private Labor Cost</t>
  </si>
  <si>
    <t>Reading for large (&gt;2.5 million mg) or controlling LFs</t>
  </si>
  <si>
    <t>Number of occurrences is based on the total number of landfills that are subject to the standard.  This is a one time requirement for new respondents. We have assumed that all open or controlled landfills will take 40 hours to read instructions as part of their reporting requirements. While other closed and smaller landfills are subject there requirements are very minimal and their time to read the rule would be much less. Based on the regulatory database, 61% of these respondents are public and 39% are private.</t>
  </si>
  <si>
    <t xml:space="preserve">           2.   Closed uncontrolled landfills and other small landfills</t>
  </si>
  <si>
    <t>We have assumed that 26 controlled landfills will close during the second year of the ICR period. This is based on the closure dates reported in the regulatory database.</t>
  </si>
  <si>
    <t>All additional landfills with design capacity less than 2.5 million megagrams by mass or 2.5 million cubic meters by volume were estimated  to complete the one-time initial design capacity report in the first year of this ICR - no respondents in years 2&amp;3.</t>
  </si>
  <si>
    <t>We have assumed that 4 controlled open landfills will be subject to this requirement during the second year of this ICR period. 57% of which are public and 43% of which are private. This is a one-time requirement. Closed landfills with controls are exempt from the performance test or resubmittal of the GCCS design plan.</t>
  </si>
  <si>
    <t>We have assumed that 50 percent of uncontrolled open landfills with use Tier 1 calculations annually and 50 percent will use Tier 2 calculations once every 5 years for their NMOC reports.  Of the landfills estimated to remain uncontrolled in the regulatory database 74% are public and 26% are private.</t>
  </si>
  <si>
    <t>We have assumed that 93 controlled open landfills will be subject to this requirement during the third year of this ICR period. 57% of which are public and 43% of which are private. This is a one-time requirement. Closed landfills with controls are exempt from the performance test or resubmittal of the GCCS design plan.</t>
  </si>
  <si>
    <t>We have assumed that 20 controlled landfills will close during the third year of the ICR period. This is based on the closure dates reported in the regulatory database.</t>
  </si>
  <si>
    <t>b Number of occurrences is based on the total number of landfills that are subject to the standard based on size as well as the number of open landfills that fall below the thresholds of the standard.</t>
  </si>
  <si>
    <t>d Number of occurrences is based on the estimated number of controlled open landfills in the first year of the ICR.  This is a one-time occurence that is only incurred during the first year of compliance.</t>
  </si>
  <si>
    <t>e Number of occurrences is based on the estimated number of all controlled landfills in the first year of the ICR.</t>
  </si>
  <si>
    <t>f Number of occurrences is based on the assumption that of the landfills that test, 10% of them will have exceedances and need enforcement.</t>
  </si>
  <si>
    <t xml:space="preserve">g Based on the regulatory database, there are 203 existing open landfills with design capacity less than 2.5 million megagrams by mass or 2.5 million cubic meters by volume and thus will complete the initial design capacity report in the first year of this ICR. This is a one-time requirement. </t>
  </si>
  <si>
    <t>h Number of occurences is based on the number of landfills that reported recent modifications or were anticipated to modify during the period of 2014-2018. See: Summary of Landfill Dataset Used in the Cost and Emission Impacts Analysis of Landfill Regulations for more discussion of how modified landfills were identified.</t>
  </si>
  <si>
    <t>k We have assumed that no landfills will remove equipment during this ICR period.</t>
  </si>
  <si>
    <t>j Based on the estimated number of landfills closing in the first year of this ICR, according to the regulatory database.</t>
  </si>
  <si>
    <t>d Number of occurrences is based on the estimated number of additional controlled open landfills in the second year of the ICR.  This is a one-time occurence that is only incurred during the first year of compliance.</t>
  </si>
  <si>
    <t>e Number of occurrences is based on the estimated number of all controlled landfills in the second year of the ICR.</t>
  </si>
  <si>
    <t>g Based on the regulatory database, no additional existing landfills with design capacity less than 2.5 million megagrams by mass or 2.5 million cubic meters by volume and thus will complete the initial design capacity report will report in the second year of this ICR. This is a one-time requirement and the small open landfills were assumed to report in the first year of the ICR.</t>
  </si>
  <si>
    <t xml:space="preserve">i Number of occurrences is the number of uncontrolled open landfills that use Tier 1 or Tier 2 calculations for their NMOC reports. </t>
  </si>
  <si>
    <t>j Based on the estimated number of landfills closing in the second year of this ICR, according to the regulatory database.</t>
  </si>
  <si>
    <t>e Number of occurrences is based on the estimated number of all controlled landfills in the third year of the ICR.</t>
  </si>
  <si>
    <t>d Number of occurrences is based on the estimated number of additional controlled open landfills in the third year of the ICR.  This is a one-time occurence that is only incurred during the first year of compliance.</t>
  </si>
  <si>
    <t>j Based on the estimated number of landfills closing in the third year of this ICR, according to the regulatory database.</t>
  </si>
  <si>
    <t>Number of occurrences is based on the total number of landfills that are subject to the standard.  This is a one time requirement for new respondents. We have assumed that all new open or controlled landfills will take 40 hours to read instructions as part of their reporting requirements. While other closed and smaller landfills are subject there requirements are very minimal and their time to read the rule would be much less. Based on the regulatory database, 61% of these respondents are public and 39% are private.</t>
  </si>
  <si>
    <t>Number of occurrences is based on the total number of all new open or controlled landfills that are subject to the standard. Based on the regulatory database, 65% of these respondents are public and 35% are private.</t>
  </si>
  <si>
    <t>We have assumed that 50 percent of uncontrolled open landfills will use Tier 1 calculations annually and 50 percent will use Tier 2 calculations once every 5 years for their NMOC reports.  Of the landfills estimated to remain uncontrolled in the regulatory database 74% are public and 26% are private.</t>
  </si>
  <si>
    <t>We have assumed that 23 controlled landfills will close during the first year of the ICR period. This is based on the closure dates reported in the regulatory database.</t>
  </si>
  <si>
    <t>We have assumed that 538 controlled open landfills will be subject to this requirement during the first year of this ICR period. 57% of which are public and 43% of which are private. This is a one-time requirement. Closed landfills with controls are exempt from the performance test or resubmittal of the GCCS design plan.</t>
  </si>
  <si>
    <t>for publically-owned Municipal Solid Waste Landfills - Subpart Cf - Year 1, Proposed Option 2.5/34</t>
  </si>
  <si>
    <t>for privately-owned Municipal Solid Waste Landfills - Subpart Cf - Year 1, Proposed Option 2.5/34</t>
  </si>
  <si>
    <t>for publically-owned Municipal Solid Waste Landfills - Subpart Cf - Year 2, Proposed Option 2.5/34</t>
  </si>
  <si>
    <t>for privately-owned Municipal Solid Waste Landfills - Subpart Cf - Year 2, Proposed Option 2.5/34</t>
  </si>
  <si>
    <t>for publically-owned Municipal Solid Waste Landfills - Subpart Cf - Year 3, Proposed Option 2.5/34</t>
  </si>
  <si>
    <t>for privately-owned Municipal Solid Waste Landfills - Subpart Cf - Year 3, Proposed Option 2.5/34</t>
  </si>
  <si>
    <t>Yr1</t>
  </si>
  <si>
    <t>Yr2</t>
  </si>
  <si>
    <t>Yr3</t>
  </si>
  <si>
    <t>Number of Public Respondents (Facilities)</t>
  </si>
  <si>
    <t>Number of Private Respondents (Facilities)</t>
  </si>
  <si>
    <t>Public responses</t>
  </si>
  <si>
    <t>Private responses</t>
  </si>
  <si>
    <t>(B1)
Annualized Non-Labor Capital Costs Per Occurrence</t>
  </si>
  <si>
    <t>(B2)
Annual Non-Labor O&amp;M Costs Per Occurrence</t>
  </si>
  <si>
    <t>(L) Total Annualized Non-Labor Capital and O&amp;M Costs Per Year ((B1+B2) x Cx F)</t>
  </si>
  <si>
    <t xml:space="preserve">           3.   Wellhead monitoring monthly</t>
  </si>
  <si>
    <t>Wellhead Monitoring - Calibration Gases (estimate quantity good for one year)</t>
  </si>
  <si>
    <t>105 L of oxygen - 4%/N2 and CH4-50%/35%CO2/N2</t>
  </si>
  <si>
    <t>per month</t>
  </si>
  <si>
    <t>Flowmeter</t>
  </si>
  <si>
    <t>Thermocouple</t>
  </si>
  <si>
    <t>Data Recorder</t>
  </si>
  <si>
    <t>Annual O&amp;M</t>
  </si>
  <si>
    <t>1. Data Compilation and Review (controllers)</t>
  </si>
  <si>
    <t>2. Recordkeeping and Data Storage (controllers)</t>
  </si>
  <si>
    <t>3. Recordkeeping and Data Storage (others)</t>
  </si>
  <si>
    <t>q</t>
  </si>
  <si>
    <t>We have assumed all respondent hours equals the number of Technical Hours except for surface methane monitoring and wellhead monitoring which fall under Civil Engineer Technician Hours.</t>
  </si>
  <si>
    <t>Based on the annualized capital costs for method 25, 25A, or 25C over 15 years, which is the expected lifetime of the flare or other destruction device. Other capital costs related to flare station monitoring include a thermocouple, flowmeter and data recorder. The costs for these equipment purchases were provided based on industry comment on the ICR renewal 1557.09 burden. These capital/start-up costs were also annualized over 15 years, since this is a one-time requirement. In addition, the industry comments also reported an annual O&amp;M cost for these equipment in the most recent ICR renewal, and these costs were incorporated here.</t>
  </si>
  <si>
    <t>Assumes 649 controlled landfills during the first year of this ICR period, 57% of which are public and 43% of which are private. The average acreage of controlled sites is estimated to be 169 acres under the proposed 2.5/34 option. We assumed weekly equipment rental costs at $350/week, and one week per occurrence. In addition, the landfill will need to purchase calibration gases and hydrogen fuel to operate the surface monitoring equipment.  For wellhead monitoring: The estimated burden was based on industry consultation of $2000 per month during the most recent ICR renewal for subpart WWW (ICR# 1557.09), or approximately 40 hours of technician labor time. The burden provided did not breakdown labor vs. non-labor costs, therefore we have not incorporated equipment rental costs in this estimate. We did however include costs for calibration gases for the wellhead equipment. Cost of re-monitoring for exceedances of surface monitoring or wellhead monitoring are not included because the rule does not require remonitoring unless an exceedance is found. Landfills can minimize the number of exceedances found by ensuring the GCCS is well-operated and the surface is well sealed.</t>
  </si>
  <si>
    <t>Assumes 598 controlled landfills during the second year of this ICR period, 57% of which are public and 43% of which are private. The average acreage of controlled sites is estimated to be 169 acres under the proposed 2.5/34 option. We assumed weekly equipment rental costs at $350/week, and one week per occurrence. In addition, the landfill will need to purchase calibration gases and hydrogen fuel to operate the surface monitoring equipment.  For wellhead monitoring: The estimated burden was based on industry consultation of $2000 per month during the most recent ICR renewal for subpart WWW (ICR# 1557.09), or approximately 40 hours of technician labor time. The burden provided did not breakdown labor vs. non-labor costs, therefore we have not incorporated equipment rental costs in this estimate. We did however include costs for calibration gases for the wellhead equipment. Cost of re-monitoring for exceedances of surface monitoring or wellhead monitoring are not included because the rule does not require remonitoring unless an exceedance is found. Landfills can minimize the number of exceedances found by ensuring the GCCS is well-operated and the surface is well sealed.</t>
  </si>
  <si>
    <t>Assumes 687 controlled landfills during the third year of this ICR period, 57% of which are public and 43% of which are private. The average acreage of controlled sites is estimated to be 169 acres under the proposed 2.5/34 option. We assumed weekly equipment rental costs at $350/week, and one week per occurrence. In addition, the landfill will need to purchase calibration gases and hydrogen fuel to operate the surface monitoring equipment.  For wellhead monitoring: The estimated burden was based on industry consultation of $2000 per month during the most recent ICR renewal for subpart WWW (ICR# 1557.09), or approximately 40 hours of technician labor time. The burden provided did not breakdown labor vs. non-labor costs, therefore we have not incorporated equipment rental costs in this estimate. We did however include costs for calibration gases for the wellhead equipment. Cost of re-monitoring for exceedances of surface monitoring or wellhead monitoring are not included because the rule does not require remonitoring unless an exceedance is found. Landfills can minimize the number of exceedances found by ensuring the GCCS is well-operated and the surface is well sealed.</t>
  </si>
  <si>
    <t>Based on the annualized labor and capital costs for method 25 , 25A, or 25C over 5 years, since a Tier 2 test must be repeated every 5 years. Labor burden is assigned once every 5 years.</t>
  </si>
  <si>
    <t>Assumes 649 controlled landfills during the first year of this ICR period. 57% of which are public and 43% of which are private. The estimated burden was based on industry consultation of $5000 per year for compliance reporting (see comment on recent ICR renewal for subpart WWW, ICR# 1557.09). Since this estimate included an assumption of a semi-annual report to satisfy the requirements of the landfills NESHAP, we adjusted this estimate by half to account for the single report required by this NSPS, or $2500, which is approximately 27 technical hours per occurance.</t>
  </si>
  <si>
    <t>Assumes 649 controlled landfills during the first year of this ICR period. 57% of which are public and 43% of which are private. The estimated burden was based on industry consultation of $1000 per month for recordkeeping and data storage per month and $500 for data compilation and review per month (see comment on recent ICR renewal for subpart WWW, ICR# 1557.09). This is approximately 5 technical hours per occurance for data compilation and review and 11 hours for recordkeeping and data storage.</t>
  </si>
  <si>
    <t>Number of occurrences is based on the total number of all  landfills that are subject to the standard that are not controlling. Based on the regulatory database, 65% of these respondents are public and 35% are private.</t>
  </si>
  <si>
    <t>Assumes 598 controlled landfills during the second year of this ICR period. 57% of which are public and 43% of which are private. The estimated burden was based on industry consultation of $5000 per year for compliance reporting (see comment on recent ICR renewal for subpart WWW, ICR# 1557.09). Since this estimate included an assumption of a semi-annual report to satisfy the requirements of the landfills NESHAP, we adjusted this estimate by half to account for the single report required by this NSPS, or $2500, which is approximately 27 technical hours per occurance.</t>
  </si>
  <si>
    <t>Assumes 598 controlled landfills during the second year of this ICR period. 57% of which are public and 43% of which are private. The estimated burden was based on industry consultation of $1000 per month for recordkeeping and data storage per month and $500 for data compilation and review per month (see comment on recent ICR renewal for subpart WWW, ICR# 1557.09). This is approximately 5 technical hours per occurance for data compilation and review and 11 hours for recordkeeping and data storage.</t>
  </si>
  <si>
    <t>Assumes 687 controlled landfills during the third year of this ICR period. 57% of which are public and 43% of which are private. The estimated burden was based on industry consultation of $5000 per year for compliance reporting (see comment on recent ICR renewal for subpart WWW, ICR# 1557.09). Since this estimate included an assumption of a semi-annual report to satisfy the requirements of the landfills NESHAP, we adjusted this estimate by half to account for the single report required by this NSPS, or $2500, which is approximately 27 technical hours per occurance.</t>
  </si>
  <si>
    <t>Assumes 687 controlled landfills during the third year of this ICR period. 57% of which are public and 43% of which are private. The estimated burden was based on industry consultation of $1000 per month for recordkeeping and data storage per month and $500 for data compilation and review per month (see comment on recent ICR renewal for subpart WWW, ICR# 1557.09). This is approximately 5 technical hours per occurance for data compilation and review and 11 hours for recordkeeping and data storage.</t>
  </si>
  <si>
    <t>LABOR COSTS</t>
  </si>
  <si>
    <t>PUBLIC</t>
  </si>
  <si>
    <t>PRIVATE</t>
  </si>
  <si>
    <t>Public Total (labor + O&amp;M)</t>
  </si>
  <si>
    <t>average annual</t>
  </si>
  <si>
    <t>Annualized Capital/Startup vs. Operation and Maintenance (O&amp;M) Costs</t>
  </si>
  <si>
    <t>(A)</t>
  </si>
  <si>
    <t>Monitoring Device</t>
  </si>
  <si>
    <t>(B)</t>
  </si>
  <si>
    <t>Capital/Startup Cost for One Respondent</t>
  </si>
  <si>
    <t>(C)</t>
  </si>
  <si>
    <t>Annualized Capital/Startup Cost for One Respondent</t>
  </si>
  <si>
    <t>(D)</t>
  </si>
  <si>
    <t>Average Number of Respondents per Year</t>
  </si>
  <si>
    <t>(E)</t>
  </si>
  <si>
    <t>Total Annualized Capital / Startup Cost, (C X D) per Year</t>
  </si>
  <si>
    <t>(F)</t>
  </si>
  <si>
    <t>Annual O&amp;M Costs for One Respondent</t>
  </si>
  <si>
    <t>(G)</t>
  </si>
  <si>
    <t>Number of Respondents with O&amp;M</t>
  </si>
  <si>
    <t>(H)</t>
  </si>
  <si>
    <t>Total O&amp;M,</t>
  </si>
  <si>
    <t>(F X G)</t>
  </si>
  <si>
    <t>Method 25 or 25C testing costs for initial performance test</t>
  </si>
  <si>
    <t>Sampling probe and Method 25 or 25C testing costs for Tier 2 test</t>
  </si>
  <si>
    <t>Method 21 Surface Emission Monitor</t>
  </si>
  <si>
    <t>Portable Wellhead Monitor</t>
  </si>
  <si>
    <t>Flow Meter</t>
  </si>
  <si>
    <t>Table 1.B.  Annual Respondent Burden and Cost of Recordkeeping and Reporting Requirements for the Emission Guidelines</t>
  </si>
  <si>
    <t>Table 2.A.  Annual Respondent Burden and Cost of Recordkeeping and Reporting Requirements for the Emission Guidelines</t>
  </si>
  <si>
    <t>Table 2.B.  Annual Respondent Burden and Cost of Recordkeeping and Reporting Requirements for the Emission Guidelines</t>
  </si>
  <si>
    <t>Table 3.A.  Annual Respondent Burden and Cost of Recordkeeping and Reporting Requirements for the Emission Guidelines</t>
  </si>
  <si>
    <t>Table 3.B.  Annual Respondent Burden and Cost of Recordkeeping and Reporting Requirements for the Emission Guidelines</t>
  </si>
  <si>
    <t>Table C.1.  Annual Federal Government Burden and Cost of Recordkeeping and Reporting</t>
  </si>
  <si>
    <t>Table C.2.  Annual Federal Government Burden and Cost of Recordkeeping and Reporting</t>
  </si>
  <si>
    <t>Table C.3.  Annual Federal Government Burden and Cost of Recordkeeping and Reporting</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</si>
</sst>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6" formatCode="&quot;$&quot;#,##0_);[Red]\(&quot;$&quot;#,##0\)"/>
    <numFmt numFmtId="8" formatCode="&quot;$&quot;#,##0.00_);[Red]\(&quot;$&quot;#,##0.00\)"/>
    <numFmt numFmtId="44" formatCode="_(&quot;$&quot;* #,##0.00_);_(&quot;$&quot;* \(#,##0.00\);_(&quot;$&quot;* &quot;-&quot;??_);_(@_)"/>
    <numFmt numFmtId="43" formatCode="_(* #,##0.00_);_(* \(#,##0.00\);_(* &quot;-&quot;??_);_(@_)"/>
    <numFmt numFmtId="164" formatCode="0.0"/>
    <numFmt numFmtId="165" formatCode="&quot;$&quot;#,##0"/>
    <numFmt numFmtId="166" formatCode="&quot;$&quot;#,##0.00"/>
    <numFmt numFmtId="167" formatCode="General_)"/>
    <numFmt numFmtId="168" formatCode="_(* #,##0_);_(* \(#,##0\);_(* &quot;-&quot;??_);_(@_)"/>
    <numFmt numFmtId="169" formatCode="_(&quot;$&quot;* #,##0_);_(&quot;$&quot;* \(#,##0\);_(&quot;$&quot;* &quot;-&quot;??_);_(@_)"/>
    <numFmt numFmtId="170" formatCode="mmmm\ d"/>
    <numFmt numFmtId="171" formatCode="&quot;$&quot;\ #,##0"/>
  </numFmts>
  <fonts count="60" x14ac:knownFonts="1">
    <font>
      <sz val="11"/>
      <color theme="1"/>
      <name val="Calibri"/>
      <family val="2"/>
      <scheme val="minor"/>
    </font>
    <font>
      <sz val="11"/>
      <color rgb="FF006100"/>
      <name val="Calibri"/>
      <family val="2"/>
      <scheme val="minor"/>
    </font>
    <font>
      <sz val="11"/>
      <color rgb="FF9C6500"/>
      <name val="Calibri"/>
      <family val="2"/>
      <scheme val="minor"/>
    </font>
    <font>
      <sz val="9"/>
      <color theme="1"/>
      <name val="Courier New"/>
      <family val="3"/>
    </font>
    <font>
      <sz val="8"/>
      <name val="Arial"/>
      <family val="2"/>
    </font>
    <font>
      <sz val="10"/>
      <name val="Arial"/>
      <family val="2"/>
    </font>
    <font>
      <sz val="10"/>
      <name val="MS Sans Serif"/>
      <family val="2"/>
    </font>
    <font>
      <sz val="11"/>
      <color theme="1"/>
      <name val="Arial"/>
      <family val="2"/>
    </font>
    <font>
      <sz val="10"/>
      <color indexed="8"/>
      <name val="Arial"/>
      <family val="2"/>
    </font>
    <font>
      <sz val="11"/>
      <color indexed="8"/>
      <name val="Calibri"/>
      <family val="2"/>
    </font>
    <font>
      <b/>
      <i/>
      <sz val="11"/>
      <color theme="1"/>
      <name val="Calibri"/>
      <family val="2"/>
      <scheme val="minor"/>
    </font>
    <font>
      <b/>
      <i/>
      <sz val="11"/>
      <color theme="1"/>
      <name val="Times New Roman"/>
      <family val="1"/>
    </font>
    <font>
      <sz val="11"/>
      <color theme="1"/>
      <name val="Times New Roman"/>
      <family val="1"/>
    </font>
    <font>
      <b/>
      <sz val="11"/>
      <color rgb="FF4F81BD"/>
      <name val="Times New Roman"/>
      <family val="1"/>
    </font>
    <font>
      <b/>
      <sz val="11"/>
      <color theme="1"/>
      <name val="Times New Roman"/>
      <family val="1"/>
    </font>
    <font>
      <u/>
      <sz val="11"/>
      <color theme="10"/>
      <name val="Calibri"/>
      <family val="2"/>
    </font>
    <font>
      <b/>
      <sz val="9"/>
      <color indexed="81"/>
      <name val="Tahoma"/>
      <family val="2"/>
    </font>
    <font>
      <sz val="9"/>
      <color indexed="81"/>
      <name val="Tahoma"/>
      <family val="2"/>
    </font>
    <font>
      <b/>
      <sz val="10"/>
      <name val="Arial"/>
      <family val="2"/>
    </font>
    <font>
      <sz val="11"/>
      <color theme="1"/>
      <name val="Tahoma"/>
      <family val="2"/>
    </font>
    <font>
      <sz val="11"/>
      <color theme="1"/>
      <name val="Calibri"/>
      <family val="2"/>
      <scheme val="minor"/>
    </font>
    <font>
      <sz val="6.5"/>
      <name val="Arial"/>
      <family val="2"/>
    </font>
    <font>
      <b/>
      <sz val="8"/>
      <name val="Arial"/>
      <family val="2"/>
    </font>
    <font>
      <b/>
      <sz val="7"/>
      <name val="Arial"/>
      <family val="2"/>
    </font>
    <font>
      <sz val="7"/>
      <name val="Arial"/>
      <family val="2"/>
    </font>
    <font>
      <i/>
      <sz val="7"/>
      <name val="Arial"/>
      <family val="2"/>
    </font>
    <font>
      <sz val="8"/>
      <name val="Helv"/>
    </font>
    <font>
      <sz val="11"/>
      <color rgb="FF000000"/>
      <name val="Calibri"/>
      <family val="2"/>
      <scheme val="minor"/>
    </font>
    <font>
      <b/>
      <sz val="6.5"/>
      <name val="Arial"/>
      <family val="2"/>
    </font>
    <font>
      <vertAlign val="superscript"/>
      <sz val="7"/>
      <name val="Arial"/>
      <family val="2"/>
    </font>
    <font>
      <i/>
      <sz val="8"/>
      <name val="Arial"/>
      <family val="2"/>
    </font>
    <font>
      <sz val="8"/>
      <color rgb="FFFF0000"/>
      <name val="Arial"/>
      <family val="2"/>
    </font>
    <font>
      <sz val="10"/>
      <name val="Arial"/>
      <family val="2"/>
    </font>
    <font>
      <vertAlign val="superscript"/>
      <sz val="10"/>
      <name val="Arial"/>
      <family val="2"/>
    </font>
    <font>
      <sz val="12"/>
      <color theme="1"/>
      <name val="Times New Roman"/>
      <family val="1"/>
    </font>
    <font>
      <sz val="12"/>
      <color rgb="FF000000"/>
      <name val="Times New Roman"/>
      <family val="1"/>
    </font>
    <font>
      <b/>
      <sz val="12"/>
      <name val="Arial"/>
      <family val="2"/>
    </font>
    <font>
      <b/>
      <sz val="11"/>
      <color theme="1"/>
      <name val="Calibri"/>
      <family val="2"/>
      <scheme val="minor"/>
    </font>
    <font>
      <u/>
      <sz val="11"/>
      <color theme="1"/>
      <name val="Calibri"/>
      <family val="2"/>
      <scheme val="minor"/>
    </font>
    <font>
      <sz val="11"/>
      <color rgb="FF000000"/>
      <name val="Times New Roman"/>
      <family val="1"/>
    </font>
    <font>
      <b/>
      <sz val="11"/>
      <color rgb="FF000000"/>
      <name val="Times New Roman"/>
      <family val="1"/>
    </font>
    <font>
      <sz val="11"/>
      <color rgb="FF00B050"/>
      <name val="Calibri"/>
      <family val="2"/>
      <scheme val="minor"/>
    </font>
    <font>
      <sz val="8"/>
      <name val="Microsoft Sans Serif"/>
      <family val="2"/>
    </font>
    <font>
      <sz val="10"/>
      <name val="Microsoft Sans Serif"/>
      <family val="2"/>
    </font>
    <font>
      <sz val="11"/>
      <color rgb="FF9C0006"/>
      <name val="Calibri"/>
      <family val="2"/>
      <scheme val="minor"/>
    </font>
    <font>
      <b/>
      <sz val="11"/>
      <color rgb="FFFA7D00"/>
      <name val="Calibri"/>
      <family val="2"/>
      <scheme val="minor"/>
    </font>
    <font>
      <b/>
      <u/>
      <sz val="11"/>
      <color theme="1"/>
      <name val="Calibri"/>
      <family val="2"/>
      <scheme val="minor"/>
    </font>
    <font>
      <sz val="11"/>
      <color rgb="FF1F497D"/>
      <name val="Calibri"/>
      <family val="2"/>
      <scheme val="minor"/>
    </font>
    <font>
      <b/>
      <sz val="11"/>
      <color rgb="FF1F497D"/>
      <name val="Calibri"/>
      <family val="2"/>
      <scheme val="minor"/>
    </font>
    <font>
      <sz val="11"/>
      <color rgb="FFFF0000"/>
      <name val="Calibri"/>
      <family val="2"/>
      <scheme val="minor"/>
    </font>
    <font>
      <sz val="10"/>
      <color rgb="FFFF0000"/>
      <name val="Arial"/>
      <family val="2"/>
    </font>
    <font>
      <sz val="9"/>
      <color rgb="FF00B050"/>
      <name val="Courier New"/>
      <family val="3"/>
    </font>
    <font>
      <sz val="7"/>
      <color theme="1"/>
      <name val="Calibri"/>
      <family val="2"/>
      <scheme val="minor"/>
    </font>
    <font>
      <sz val="6.5"/>
      <color theme="1"/>
      <name val="Arial"/>
      <family val="2"/>
    </font>
    <font>
      <b/>
      <sz val="6.5"/>
      <color theme="1"/>
      <name val="Arial"/>
      <family val="2"/>
    </font>
    <font>
      <sz val="10"/>
      <color theme="1"/>
      <name val="Arial"/>
      <family val="2"/>
    </font>
    <font>
      <sz val="10"/>
      <color theme="1"/>
      <name val="Times New Roman"/>
      <family val="1"/>
    </font>
    <font>
      <b/>
      <sz val="12"/>
      <color theme="1"/>
      <name val="Times New Roman"/>
      <family val="1"/>
    </font>
    <font>
      <b/>
      <sz val="10"/>
      <color theme="1"/>
      <name val="Times New Roman"/>
      <family val="1"/>
    </font>
    <font>
      <sz val="10"/>
      <color rgb="FF000000"/>
      <name val="Times New Roman"/>
      <family val="1"/>
    </font>
  </fonts>
  <fills count="23">
    <fill>
      <patternFill patternType="none"/>
    </fill>
    <fill>
      <patternFill patternType="gray125"/>
    </fill>
    <fill>
      <patternFill patternType="solid">
        <fgColor rgb="FFC6EFCE"/>
      </patternFill>
    </fill>
    <fill>
      <patternFill patternType="solid">
        <fgColor rgb="FFFFEB9C"/>
      </patternFill>
    </fill>
    <fill>
      <patternFill patternType="solid">
        <fgColor rgb="FFFFFF00"/>
        <bgColor indexed="64"/>
      </patternFill>
    </fill>
    <fill>
      <patternFill patternType="solid">
        <fgColor indexed="22"/>
        <bgColor indexed="0"/>
      </patternFill>
    </fill>
    <fill>
      <patternFill patternType="solid">
        <fgColor theme="5" tint="0.59999389629810485"/>
        <bgColor indexed="0"/>
      </patternFill>
    </fill>
    <fill>
      <patternFill patternType="solid">
        <fgColor rgb="FFB8CCE4"/>
        <bgColor indexed="64"/>
      </patternFill>
    </fill>
    <fill>
      <patternFill patternType="solid">
        <fgColor theme="0" tint="-0.14999847407452621"/>
        <bgColor indexed="64"/>
      </patternFill>
    </fill>
    <fill>
      <patternFill patternType="solid">
        <fgColor rgb="FF00B0F0"/>
        <bgColor indexed="64"/>
      </patternFill>
    </fill>
    <fill>
      <patternFill patternType="solid">
        <fgColor rgb="FF92D050"/>
        <bgColor indexed="64"/>
      </patternFill>
    </fill>
    <fill>
      <patternFill patternType="solid">
        <fgColor indexed="22"/>
        <bgColor indexed="64"/>
      </patternFill>
    </fill>
    <fill>
      <patternFill patternType="solid">
        <fgColor indexed="8"/>
        <bgColor indexed="64"/>
      </patternFill>
    </fill>
    <fill>
      <patternFill patternType="solid">
        <fgColor indexed="9"/>
        <bgColor indexed="64"/>
      </patternFill>
    </fill>
    <fill>
      <patternFill patternType="solid">
        <fgColor rgb="FFFFC000"/>
        <bgColor indexed="64"/>
      </patternFill>
    </fill>
    <fill>
      <patternFill patternType="solid">
        <fgColor theme="4"/>
        <bgColor indexed="64"/>
      </patternFill>
    </fill>
    <fill>
      <patternFill patternType="solid">
        <fgColor theme="0"/>
        <bgColor indexed="64"/>
      </patternFill>
    </fill>
    <fill>
      <patternFill patternType="solid">
        <fgColor rgb="FFFFC7CE"/>
      </patternFill>
    </fill>
    <fill>
      <patternFill patternType="solid">
        <fgColor rgb="FFF2F2F2"/>
      </patternFill>
    </fill>
    <fill>
      <patternFill patternType="solid">
        <fgColor theme="7" tint="0.59999389629810485"/>
        <bgColor indexed="65"/>
      </patternFill>
    </fill>
    <fill>
      <patternFill patternType="solid">
        <fgColor theme="5" tint="0.59999389629810485"/>
        <bgColor indexed="64"/>
      </patternFill>
    </fill>
    <fill>
      <patternFill patternType="solid">
        <fgColor theme="0" tint="-0.249977111117893"/>
        <bgColor indexed="64"/>
      </patternFill>
    </fill>
    <fill>
      <patternFill patternType="solid">
        <fgColor rgb="FFFF0000"/>
        <bgColor indexed="64"/>
      </patternFill>
    </fill>
  </fills>
  <borders count="11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bottom style="thin">
        <color indexed="22"/>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hair">
        <color indexed="64"/>
      </left>
      <right/>
      <top style="hair">
        <color indexed="64"/>
      </top>
      <bottom style="hair">
        <color indexed="64"/>
      </bottom>
      <diagonal/>
    </border>
    <border>
      <left style="hair">
        <color indexed="64"/>
      </left>
      <right/>
      <top style="thin">
        <color indexed="64"/>
      </top>
      <bottom style="hair">
        <color indexed="64"/>
      </bottom>
      <diagonal/>
    </border>
    <border>
      <left style="hair">
        <color indexed="64"/>
      </left>
      <right style="hair">
        <color indexed="64"/>
      </right>
      <top/>
      <bottom style="hair">
        <color indexed="64"/>
      </bottom>
      <diagonal/>
    </border>
    <border>
      <left/>
      <right/>
      <top style="hair">
        <color indexed="64"/>
      </top>
      <bottom style="hair">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diagonal/>
    </border>
    <border>
      <left style="hair">
        <color indexed="64"/>
      </left>
      <right style="medium">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right style="hair">
        <color indexed="64"/>
      </right>
      <top style="hair">
        <color indexed="64"/>
      </top>
      <bottom style="medium">
        <color indexed="64"/>
      </bottom>
      <diagonal/>
    </border>
    <border>
      <left/>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thin">
        <color indexed="64"/>
      </top>
      <bottom style="hair">
        <color indexed="64"/>
      </bottom>
      <diagonal/>
    </border>
    <border>
      <left style="medium">
        <color indexed="64"/>
      </left>
      <right style="hair">
        <color indexed="64"/>
      </right>
      <top style="thin">
        <color indexed="64"/>
      </top>
      <bottom style="hair">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10"/>
      </left>
      <right/>
      <top style="thin">
        <color indexed="10"/>
      </top>
      <bottom style="thin">
        <color indexed="10"/>
      </bottom>
      <diagonal/>
    </border>
    <border>
      <left style="thin">
        <color indexed="9"/>
      </left>
      <right/>
      <top style="thin">
        <color indexed="9"/>
      </top>
      <bottom style="thin">
        <color indexed="64"/>
      </bottom>
      <diagonal/>
    </border>
    <border>
      <left style="thin">
        <color rgb="FF7F7F7F"/>
      </left>
      <right style="thin">
        <color rgb="FF7F7F7F"/>
      </right>
      <top style="thin">
        <color rgb="FF7F7F7F"/>
      </top>
      <bottom style="thin">
        <color rgb="FF7F7F7F"/>
      </bottom>
      <diagonal/>
    </border>
    <border>
      <left style="thin">
        <color indexed="64"/>
      </left>
      <right style="thin">
        <color indexed="64"/>
      </right>
      <top style="thin">
        <color indexed="64"/>
      </top>
      <bottom/>
      <diagonal/>
    </border>
    <border>
      <left/>
      <right style="thin">
        <color indexed="8"/>
      </right>
      <top style="thin">
        <color indexed="8"/>
      </top>
      <bottom style="thin">
        <color indexed="8"/>
      </bottom>
      <diagonal/>
    </border>
    <border>
      <left style="thin">
        <color indexed="8"/>
      </left>
      <right/>
      <top/>
      <bottom/>
      <diagonal/>
    </border>
    <border>
      <left style="thin">
        <color indexed="8"/>
      </left>
      <right style="thin">
        <color indexed="8"/>
      </right>
      <top/>
      <bottom/>
      <diagonal/>
    </border>
    <border>
      <left/>
      <right style="thin">
        <color indexed="64"/>
      </right>
      <top style="thin">
        <color rgb="FF7F7F7F"/>
      </top>
      <bottom style="thin">
        <color indexed="8"/>
      </bottom>
      <diagonal/>
    </border>
    <border>
      <left/>
      <right/>
      <top style="thin">
        <color rgb="FF7F7F7F"/>
      </top>
      <bottom style="thin">
        <color indexed="8"/>
      </bottom>
      <diagonal/>
    </border>
    <border>
      <left style="thin">
        <color rgb="FF7F7F7F"/>
      </left>
      <right/>
      <top style="thin">
        <color rgb="FF7F7F7F"/>
      </top>
      <bottom style="thin">
        <color indexed="8"/>
      </bottom>
      <diagonal/>
    </border>
    <border>
      <left style="thin">
        <color indexed="64"/>
      </left>
      <right style="medium">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hair">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style="medium">
        <color indexed="64"/>
      </left>
      <right style="medium">
        <color indexed="64"/>
      </right>
      <top style="thin">
        <color indexed="64"/>
      </top>
      <bottom style="medium">
        <color indexed="64"/>
      </bottom>
      <diagonal/>
    </border>
    <border>
      <left/>
      <right/>
      <top style="thin">
        <color indexed="64"/>
      </top>
      <bottom style="medium">
        <color indexed="64"/>
      </bottom>
      <diagonal/>
    </border>
    <border>
      <left style="thick">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ck">
        <color indexed="64"/>
      </right>
      <top style="thin">
        <color indexed="64"/>
      </top>
      <bottom style="hair">
        <color indexed="64"/>
      </bottom>
      <diagonal/>
    </border>
    <border>
      <left style="thick">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ck">
        <color indexed="64"/>
      </right>
      <top style="hair">
        <color indexed="64"/>
      </top>
      <bottom style="hair">
        <color indexed="64"/>
      </bottom>
      <diagonal/>
    </border>
    <border>
      <left style="thick">
        <color indexed="64"/>
      </left>
      <right style="thin">
        <color indexed="64"/>
      </right>
      <top/>
      <bottom/>
      <diagonal/>
    </border>
    <border>
      <left style="thin">
        <color indexed="64"/>
      </left>
      <right style="thick">
        <color indexed="64"/>
      </right>
      <top/>
      <bottom/>
      <diagonal/>
    </border>
    <border>
      <left style="thick">
        <color indexed="64"/>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style="thick">
        <color indexed="64"/>
      </right>
      <top style="hair">
        <color indexed="64"/>
      </top>
      <bottom style="thin">
        <color indexed="64"/>
      </bottom>
      <diagonal/>
    </border>
    <border>
      <left style="medium">
        <color indexed="64"/>
      </left>
      <right style="thin">
        <color indexed="64"/>
      </right>
      <top/>
      <bottom/>
      <diagonal/>
    </border>
    <border>
      <left style="thin">
        <color indexed="64"/>
      </left>
      <right/>
      <top/>
      <bottom style="medium">
        <color indexed="64"/>
      </bottom>
      <diagonal/>
    </border>
    <border>
      <left style="double">
        <color indexed="64"/>
      </left>
      <right style="medium">
        <color rgb="FF000000"/>
      </right>
      <top style="double">
        <color indexed="64"/>
      </top>
      <bottom style="medium">
        <color rgb="FF000000"/>
      </bottom>
      <diagonal/>
    </border>
    <border>
      <left/>
      <right style="double">
        <color indexed="64"/>
      </right>
      <top style="double">
        <color indexed="64"/>
      </top>
      <bottom style="medium">
        <color rgb="FF000000"/>
      </bottom>
      <diagonal/>
    </border>
    <border>
      <left/>
      <right/>
      <top style="double">
        <color indexed="64"/>
      </top>
      <bottom style="medium">
        <color rgb="FF000000"/>
      </bottom>
      <diagonal/>
    </border>
    <border>
      <left style="double">
        <color indexed="64"/>
      </left>
      <right style="medium">
        <color rgb="FF000000"/>
      </right>
      <top/>
      <bottom style="medium">
        <color rgb="FF000000"/>
      </bottom>
      <diagonal/>
    </border>
    <border>
      <left style="double">
        <color indexed="64"/>
      </left>
      <right style="medium">
        <color rgb="FF000000"/>
      </right>
      <top/>
      <bottom/>
      <diagonal/>
    </border>
    <border>
      <left/>
      <right style="medium">
        <color rgb="FF000000"/>
      </right>
      <top/>
      <bottom/>
      <diagonal/>
    </border>
    <border>
      <left/>
      <right style="double">
        <color indexed="64"/>
      </right>
      <top/>
      <bottom/>
      <diagonal/>
    </border>
    <border>
      <left style="medium">
        <color rgb="FF000000"/>
      </left>
      <right/>
      <top style="double">
        <color indexed="64"/>
      </top>
      <bottom style="medium">
        <color rgb="FF000000"/>
      </bottom>
      <diagonal/>
    </border>
    <border>
      <left style="double">
        <color indexed="64"/>
      </left>
      <right/>
      <top/>
      <bottom style="medium">
        <color rgb="FF000000"/>
      </bottom>
      <diagonal/>
    </border>
    <border>
      <left style="double">
        <color indexed="64"/>
      </left>
      <right/>
      <top style="medium">
        <color rgb="FF000000"/>
      </top>
      <bottom/>
      <diagonal/>
    </border>
    <border>
      <left style="double">
        <color indexed="64"/>
      </left>
      <right/>
      <top/>
      <bottom style="double">
        <color indexed="64"/>
      </bottom>
      <diagonal/>
    </border>
    <border>
      <left/>
      <right style="thin">
        <color indexed="64"/>
      </right>
      <top style="hair">
        <color indexed="64"/>
      </top>
      <bottom style="hair">
        <color indexed="64"/>
      </bottom>
      <diagonal/>
    </border>
  </borders>
  <cellStyleXfs count="32">
    <xf numFmtId="0" fontId="0" fillId="0" borderId="0"/>
    <xf numFmtId="0" fontId="1" fillId="2" borderId="0" applyNumberFormat="0" applyBorder="0" applyAlignment="0" applyProtection="0"/>
    <xf numFmtId="0" fontId="2" fillId="3" borderId="0" applyNumberFormat="0" applyBorder="0" applyAlignment="0" applyProtection="0"/>
    <xf numFmtId="43" fontId="4" fillId="0" borderId="0" applyFont="0" applyFill="0" applyBorder="0" applyAlignment="0" applyProtection="0"/>
    <xf numFmtId="0" fontId="5" fillId="0" borderId="0" applyNumberFormat="0" applyFont="0" applyFill="0" applyBorder="0" applyAlignment="0" applyProtection="0"/>
    <xf numFmtId="0" fontId="4" fillId="0" borderId="0"/>
    <xf numFmtId="0" fontId="6" fillId="0" borderId="0"/>
    <xf numFmtId="0" fontId="7" fillId="0" borderId="0"/>
    <xf numFmtId="0" fontId="8" fillId="0" borderId="0"/>
    <xf numFmtId="0" fontId="8" fillId="0" borderId="0"/>
    <xf numFmtId="0" fontId="8" fillId="0" borderId="0"/>
    <xf numFmtId="0" fontId="15" fillId="0" borderId="0" applyNumberFormat="0" applyFill="0" applyBorder="0" applyAlignment="0" applyProtection="0">
      <alignment vertical="top"/>
      <protection locked="0"/>
    </xf>
    <xf numFmtId="0" fontId="5" fillId="0" borderId="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20" fillId="0" borderId="0"/>
    <xf numFmtId="167" fontId="26" fillId="0" borderId="0"/>
    <xf numFmtId="9" fontId="5" fillId="0" borderId="0" applyFont="0" applyFill="0" applyBorder="0" applyAlignment="0" applyProtection="0"/>
    <xf numFmtId="43" fontId="20" fillId="0" borderId="0" applyFont="0" applyFill="0" applyBorder="0" applyAlignment="0" applyProtection="0"/>
    <xf numFmtId="0" fontId="32" fillId="0" borderId="0"/>
    <xf numFmtId="0" fontId="8" fillId="0" borderId="0"/>
    <xf numFmtId="0" fontId="5" fillId="0" borderId="0"/>
    <xf numFmtId="0" fontId="44" fillId="17" borderId="0" applyNumberFormat="0" applyBorder="0" applyAlignment="0" applyProtection="0"/>
    <xf numFmtId="0" fontId="45" fillId="18" borderId="75" applyNumberFormat="0" applyAlignment="0" applyProtection="0"/>
    <xf numFmtId="0" fontId="20" fillId="19" borderId="0" applyNumberFormat="0" applyBorder="0" applyAlignment="0" applyProtection="0"/>
    <xf numFmtId="0" fontId="8" fillId="0" borderId="0"/>
    <xf numFmtId="0" fontId="8" fillId="0" borderId="0"/>
    <xf numFmtId="0" fontId="8" fillId="0" borderId="0"/>
    <xf numFmtId="44" fontId="20" fillId="0" borderId="0" applyFont="0" applyFill="0" applyBorder="0" applyAlignment="0" applyProtection="0"/>
  </cellStyleXfs>
  <cellXfs count="603">
    <xf numFmtId="0" fontId="0" fillId="0" borderId="0" xfId="0"/>
    <xf numFmtId="0" fontId="3" fillId="0" borderId="1" xfId="0" applyFont="1" applyBorder="1" applyAlignment="1">
      <alignment vertical="top" wrapText="1"/>
    </xf>
    <xf numFmtId="0" fontId="9" fillId="5" borderId="4" xfId="8" applyFont="1" applyFill="1" applyBorder="1" applyAlignment="1">
      <alignment horizontal="center"/>
    </xf>
    <xf numFmtId="0" fontId="9" fillId="0" borderId="5" xfId="8" applyFont="1" applyFill="1" applyBorder="1" applyAlignment="1">
      <alignment wrapText="1"/>
    </xf>
    <xf numFmtId="0" fontId="9" fillId="0" borderId="5" xfId="8" applyFont="1" applyFill="1" applyBorder="1" applyAlignment="1">
      <alignment horizontal="right" wrapText="1"/>
    </xf>
    <xf numFmtId="0" fontId="0" fillId="0" borderId="0" xfId="0" pivotButton="1"/>
    <xf numFmtId="0" fontId="0" fillId="0" borderId="0" xfId="0" applyAlignment="1">
      <alignment horizontal="left"/>
    </xf>
    <xf numFmtId="0" fontId="0" fillId="0" borderId="0" xfId="0" applyNumberFormat="1"/>
    <xf numFmtId="0" fontId="0" fillId="4" borderId="0" xfId="0" applyFill="1"/>
    <xf numFmtId="0" fontId="0" fillId="4" borderId="0" xfId="0" applyNumberFormat="1" applyFill="1"/>
    <xf numFmtId="0" fontId="0" fillId="0" borderId="0" xfId="0" applyAlignment="1">
      <alignment wrapText="1"/>
    </xf>
    <xf numFmtId="0" fontId="1" fillId="2" borderId="1" xfId="1" applyBorder="1" applyAlignment="1">
      <alignment horizontal="center" wrapText="1"/>
    </xf>
    <xf numFmtId="0" fontId="9" fillId="0" borderId="5" xfId="10" applyFont="1" applyFill="1" applyBorder="1" applyAlignment="1">
      <alignment wrapText="1"/>
    </xf>
    <xf numFmtId="0" fontId="10" fillId="0" borderId="0" xfId="0" applyFont="1" applyAlignment="1">
      <alignment horizontal="left"/>
    </xf>
    <xf numFmtId="0" fontId="11" fillId="0" borderId="0" xfId="0" applyFont="1"/>
    <xf numFmtId="0" fontId="12" fillId="0" borderId="0" xfId="0" applyFont="1"/>
    <xf numFmtId="0" fontId="13" fillId="0" borderId="0" xfId="0" applyFont="1"/>
    <xf numFmtId="0" fontId="14" fillId="7" borderId="7" xfId="0" applyFont="1" applyFill="1" applyBorder="1" applyAlignment="1">
      <alignment horizontal="center" wrapText="1"/>
    </xf>
    <xf numFmtId="0" fontId="14" fillId="7" borderId="15" xfId="0" applyFont="1" applyFill="1" applyBorder="1" applyAlignment="1">
      <alignment horizontal="center" wrapText="1"/>
    </xf>
    <xf numFmtId="0" fontId="15" fillId="7" borderId="15" xfId="11" applyFill="1" applyBorder="1" applyAlignment="1" applyProtection="1">
      <alignment horizontal="center" wrapText="1"/>
    </xf>
    <xf numFmtId="0" fontId="12" fillId="0" borderId="16" xfId="0" applyFont="1" applyBorder="1" applyAlignment="1">
      <alignment horizontal="center" vertical="top" wrapText="1"/>
    </xf>
    <xf numFmtId="8" fontId="12" fillId="0" borderId="14" xfId="0" applyNumberFormat="1" applyFont="1" applyBorder="1" applyAlignment="1">
      <alignment horizontal="center" vertical="top" wrapText="1"/>
    </xf>
    <xf numFmtId="0" fontId="15" fillId="0" borderId="0" xfId="11" applyAlignment="1" applyProtection="1"/>
    <xf numFmtId="0" fontId="0" fillId="8" borderId="0" xfId="0" applyFill="1"/>
    <xf numFmtId="0" fontId="0" fillId="8" borderId="0" xfId="0" applyFill="1" applyAlignment="1">
      <alignment wrapText="1"/>
    </xf>
    <xf numFmtId="0" fontId="0" fillId="0" borderId="1" xfId="0" applyBorder="1"/>
    <xf numFmtId="0" fontId="0" fillId="0" borderId="1" xfId="0" applyBorder="1" applyAlignment="1">
      <alignment wrapText="1"/>
    </xf>
    <xf numFmtId="0" fontId="0" fillId="4" borderId="0" xfId="0" applyFill="1" applyBorder="1"/>
    <xf numFmtId="0" fontId="0" fillId="0" borderId="0" xfId="0" applyBorder="1" applyAlignment="1">
      <alignment wrapText="1"/>
    </xf>
    <xf numFmtId="0" fontId="0" fillId="0" borderId="0" xfId="0" applyBorder="1"/>
    <xf numFmtId="0" fontId="0" fillId="0" borderId="17" xfId="0" applyFill="1" applyBorder="1" applyAlignment="1">
      <alignment wrapText="1"/>
    </xf>
    <xf numFmtId="0" fontId="1" fillId="2" borderId="2" xfId="1" applyBorder="1" applyAlignment="1">
      <alignment horizontal="center" wrapText="1"/>
    </xf>
    <xf numFmtId="0" fontId="0" fillId="9" borderId="1" xfId="0" applyFill="1" applyBorder="1"/>
    <xf numFmtId="0" fontId="0" fillId="9" borderId="0" xfId="0" applyFill="1"/>
    <xf numFmtId="0" fontId="19" fillId="0" borderId="0" xfId="0" applyFont="1"/>
    <xf numFmtId="0" fontId="12" fillId="0" borderId="18" xfId="0" applyFont="1" applyBorder="1" applyAlignment="1">
      <alignment horizontal="center" vertical="top" wrapText="1"/>
    </xf>
    <xf numFmtId="8" fontId="12" fillId="0" borderId="11" xfId="0" applyNumberFormat="1" applyFont="1" applyBorder="1" applyAlignment="1">
      <alignment horizontal="center" vertical="top" wrapText="1"/>
    </xf>
    <xf numFmtId="8" fontId="0" fillId="0" borderId="15" xfId="0" applyNumberFormat="1" applyBorder="1"/>
    <xf numFmtId="0" fontId="14" fillId="7" borderId="8" xfId="0" applyFont="1" applyFill="1" applyBorder="1" applyAlignment="1">
      <alignment horizontal="center" wrapText="1"/>
    </xf>
    <xf numFmtId="0" fontId="0" fillId="0" borderId="12" xfId="0" applyBorder="1"/>
    <xf numFmtId="0" fontId="0" fillId="0" borderId="7" xfId="0" applyBorder="1"/>
    <xf numFmtId="0" fontId="0" fillId="0" borderId="16" xfId="0" applyBorder="1"/>
    <xf numFmtId="0" fontId="4" fillId="0" borderId="0" xfId="12" applyFont="1" applyFill="1"/>
    <xf numFmtId="0" fontId="4" fillId="0" borderId="0" xfId="12" applyFont="1" applyFill="1" applyAlignment="1">
      <alignment horizontal="center"/>
    </xf>
    <xf numFmtId="3" fontId="4" fillId="0" borderId="0" xfId="12" applyNumberFormat="1" applyFont="1" applyFill="1" applyAlignment="1">
      <alignment horizontal="center"/>
    </xf>
    <xf numFmtId="1" fontId="4" fillId="0" borderId="0" xfId="12" applyNumberFormat="1" applyFont="1" applyFill="1" applyAlignment="1">
      <alignment horizontal="center"/>
    </xf>
    <xf numFmtId="3" fontId="21" fillId="0" borderId="0" xfId="12" applyNumberFormat="1" applyFont="1" applyFill="1" applyAlignment="1">
      <alignment horizontal="center"/>
    </xf>
    <xf numFmtId="0" fontId="21" fillId="0" borderId="0" xfId="12" applyFont="1" applyFill="1"/>
    <xf numFmtId="0" fontId="21" fillId="0" borderId="0" xfId="12" applyFont="1" applyFill="1" applyAlignment="1">
      <alignment horizontal="center"/>
    </xf>
    <xf numFmtId="1" fontId="21" fillId="0" borderId="0" xfId="12" applyNumberFormat="1" applyFont="1" applyFill="1" applyAlignment="1">
      <alignment horizontal="center"/>
    </xf>
    <xf numFmtId="0" fontId="22" fillId="0" borderId="0" xfId="12" applyFont="1" applyFill="1"/>
    <xf numFmtId="0" fontId="22" fillId="0" borderId="21" xfId="12" applyFont="1" applyFill="1" applyBorder="1" applyAlignment="1">
      <alignment horizontal="center"/>
    </xf>
    <xf numFmtId="3" fontId="23" fillId="0" borderId="22" xfId="12" applyNumberFormat="1" applyFont="1" applyFill="1" applyBorder="1" applyAlignment="1">
      <alignment horizontal="center"/>
    </xf>
    <xf numFmtId="165" fontId="23" fillId="0" borderId="22" xfId="12" applyNumberFormat="1" applyFont="1" applyFill="1" applyBorder="1" applyAlignment="1">
      <alignment horizontal="center"/>
    </xf>
    <xf numFmtId="1" fontId="22" fillId="0" borderId="22" xfId="12" applyNumberFormat="1" applyFont="1" applyFill="1" applyBorder="1" applyAlignment="1">
      <alignment horizontal="center"/>
    </xf>
    <xf numFmtId="0" fontId="22" fillId="0" borderId="22" xfId="12" applyFont="1" applyFill="1" applyBorder="1" applyAlignment="1">
      <alignment horizontal="center"/>
    </xf>
    <xf numFmtId="165" fontId="22" fillId="0" borderId="22" xfId="12" applyNumberFormat="1" applyFont="1" applyFill="1" applyBorder="1" applyAlignment="1">
      <alignment horizontal="center"/>
    </xf>
    <xf numFmtId="0" fontId="23" fillId="0" borderId="23" xfId="12" applyFont="1" applyFill="1" applyBorder="1" applyAlignment="1">
      <alignment horizontal="center"/>
    </xf>
    <xf numFmtId="0" fontId="24" fillId="0" borderId="0" xfId="12" applyFont="1" applyFill="1"/>
    <xf numFmtId="165" fontId="24" fillId="0" borderId="24" xfId="12" applyNumberFormat="1" applyFont="1" applyFill="1" applyBorder="1" applyAlignment="1">
      <alignment horizontal="center"/>
    </xf>
    <xf numFmtId="0" fontId="24" fillId="0" borderId="25" xfId="12" applyFont="1" applyFill="1" applyBorder="1" applyAlignment="1">
      <alignment horizontal="center"/>
    </xf>
    <xf numFmtId="3" fontId="24" fillId="0" borderId="26" xfId="12" applyNumberFormat="1" applyFont="1" applyFill="1" applyBorder="1" applyAlignment="1">
      <alignment horizontal="center"/>
    </xf>
    <xf numFmtId="165" fontId="24" fillId="0" borderId="26" xfId="12" applyNumberFormat="1" applyFont="1" applyFill="1" applyBorder="1" applyAlignment="1">
      <alignment horizontal="center"/>
    </xf>
    <xf numFmtId="0" fontId="24" fillId="0" borderId="26" xfId="12" applyFont="1" applyFill="1" applyBorder="1" applyAlignment="1">
      <alignment horizontal="center"/>
    </xf>
    <xf numFmtId="0" fontId="25" fillId="0" borderId="27" xfId="12" applyFont="1" applyFill="1" applyBorder="1"/>
    <xf numFmtId="0" fontId="24" fillId="0" borderId="28" xfId="12" applyFont="1" applyFill="1" applyBorder="1" applyAlignment="1">
      <alignment horizontal="center"/>
    </xf>
    <xf numFmtId="0" fontId="24" fillId="0" borderId="24" xfId="12" applyFont="1" applyFill="1" applyBorder="1" applyAlignment="1">
      <alignment horizontal="center"/>
    </xf>
    <xf numFmtId="3" fontId="24" fillId="0" borderId="24" xfId="12" applyNumberFormat="1" applyFont="1" applyFill="1" applyBorder="1" applyAlignment="1">
      <alignment horizontal="center"/>
    </xf>
    <xf numFmtId="3" fontId="24" fillId="0" borderId="24" xfId="13" applyNumberFormat="1" applyFont="1" applyFill="1" applyBorder="1" applyAlignment="1">
      <alignment horizontal="center"/>
    </xf>
    <xf numFmtId="0" fontId="24" fillId="0" borderId="30" xfId="12" applyFont="1" applyFill="1" applyBorder="1"/>
    <xf numFmtId="165" fontId="24" fillId="0" borderId="0" xfId="12" applyNumberFormat="1" applyFont="1" applyFill="1" applyAlignment="1">
      <alignment horizontal="right"/>
    </xf>
    <xf numFmtId="0" fontId="25" fillId="0" borderId="30" xfId="12" applyFont="1" applyFill="1" applyBorder="1" applyAlignment="1"/>
    <xf numFmtId="0" fontId="24" fillId="0" borderId="0" xfId="12" applyFont="1" applyFill="1" applyAlignment="1">
      <alignment horizontal="right"/>
    </xf>
    <xf numFmtId="166" fontId="24" fillId="0" borderId="0" xfId="12" applyNumberFormat="1" applyFont="1" applyFill="1"/>
    <xf numFmtId="0" fontId="24" fillId="0" borderId="31" xfId="12" applyFont="1" applyFill="1" applyBorder="1" applyAlignment="1">
      <alignment horizontal="center"/>
    </xf>
    <xf numFmtId="165" fontId="24" fillId="0" borderId="32" xfId="12" applyNumberFormat="1" applyFont="1" applyFill="1" applyBorder="1" applyAlignment="1">
      <alignment horizontal="center"/>
    </xf>
    <xf numFmtId="0" fontId="24" fillId="0" borderId="32" xfId="12" applyFont="1" applyFill="1" applyBorder="1" applyAlignment="1">
      <alignment horizontal="center"/>
    </xf>
    <xf numFmtId="3" fontId="24" fillId="0" borderId="32" xfId="12" applyNumberFormat="1" applyFont="1" applyFill="1" applyBorder="1" applyAlignment="1">
      <alignment horizontal="center"/>
    </xf>
    <xf numFmtId="0" fontId="24" fillId="0" borderId="33" xfId="12" applyFont="1" applyFill="1" applyBorder="1"/>
    <xf numFmtId="0" fontId="24" fillId="0" borderId="0" xfId="12" applyFont="1" applyFill="1" applyAlignment="1">
      <alignment wrapText="1"/>
    </xf>
    <xf numFmtId="0" fontId="24" fillId="0" borderId="1" xfId="12" applyFont="1" applyFill="1" applyBorder="1" applyAlignment="1">
      <alignment horizontal="center" textRotation="90" wrapText="1"/>
    </xf>
    <xf numFmtId="0" fontId="24" fillId="0" borderId="1" xfId="12" applyFont="1" applyFill="1" applyBorder="1" applyAlignment="1">
      <alignment horizontal="center" wrapText="1"/>
    </xf>
    <xf numFmtId="0" fontId="9" fillId="9" borderId="5" xfId="10" applyFont="1" applyFill="1" applyBorder="1" applyAlignment="1">
      <alignment wrapText="1"/>
    </xf>
    <xf numFmtId="0" fontId="0" fillId="4" borderId="36" xfId="0" applyFill="1" applyBorder="1"/>
    <xf numFmtId="0" fontId="0" fillId="4" borderId="37" xfId="0" applyFill="1" applyBorder="1"/>
    <xf numFmtId="0" fontId="0" fillId="4" borderId="15" xfId="0" applyFill="1" applyBorder="1"/>
    <xf numFmtId="0" fontId="21" fillId="0" borderId="0" xfId="12" applyFont="1" applyFill="1" applyAlignment="1">
      <alignment horizontal="left"/>
    </xf>
    <xf numFmtId="1" fontId="24" fillId="0" borderId="24" xfId="12" applyNumberFormat="1" applyFont="1" applyFill="1" applyBorder="1" applyAlignment="1">
      <alignment horizontal="center"/>
    </xf>
    <xf numFmtId="0" fontId="0" fillId="0" borderId="1" xfId="0" applyFill="1" applyBorder="1"/>
    <xf numFmtId="167" fontId="21" fillId="0" borderId="0" xfId="0" applyNumberFormat="1" applyFont="1" applyFill="1" applyAlignment="1">
      <alignment horizontal="right" vertical="top"/>
    </xf>
    <xf numFmtId="167" fontId="28" fillId="0" borderId="0" xfId="0" applyNumberFormat="1" applyFont="1" applyFill="1" applyAlignment="1"/>
    <xf numFmtId="0" fontId="21" fillId="0" borderId="0" xfId="12" applyFont="1" applyFill="1" applyAlignment="1">
      <alignment wrapText="1"/>
    </xf>
    <xf numFmtId="0" fontId="21" fillId="0" borderId="0" xfId="12" applyFont="1" applyFill="1" applyAlignment="1"/>
    <xf numFmtId="1" fontId="24" fillId="0" borderId="1" xfId="12" applyNumberFormat="1" applyFont="1" applyFill="1" applyBorder="1" applyAlignment="1">
      <alignment horizontal="center" wrapText="1"/>
    </xf>
    <xf numFmtId="3" fontId="24" fillId="0" borderId="1" xfId="12" applyNumberFormat="1" applyFont="1" applyFill="1" applyBorder="1" applyAlignment="1">
      <alignment horizontal="center" wrapText="1"/>
    </xf>
    <xf numFmtId="0" fontId="28" fillId="0" borderId="0" xfId="12" applyFont="1" applyFill="1" applyAlignment="1">
      <alignment wrapText="1"/>
    </xf>
    <xf numFmtId="0" fontId="24" fillId="0" borderId="30" xfId="12" applyFont="1" applyFill="1" applyBorder="1" applyAlignment="1">
      <alignment horizontal="left" indent="2"/>
    </xf>
    <xf numFmtId="0" fontId="24" fillId="0" borderId="29" xfId="12" applyFont="1" applyFill="1" applyBorder="1"/>
    <xf numFmtId="0" fontId="24" fillId="0" borderId="30" xfId="12" applyFont="1" applyFill="1" applyBorder="1" applyAlignment="1">
      <alignment horizontal="left" wrapText="1" indent="2"/>
    </xf>
    <xf numFmtId="0" fontId="24" fillId="0" borderId="30" xfId="12" applyFont="1" applyFill="1" applyBorder="1" applyAlignment="1">
      <alignment wrapText="1"/>
    </xf>
    <xf numFmtId="1" fontId="9" fillId="10" borderId="5" xfId="9" applyNumberFormat="1" applyFont="1" applyFill="1" applyBorder="1" applyAlignment="1">
      <alignment wrapText="1"/>
    </xf>
    <xf numFmtId="0" fontId="8" fillId="0" borderId="0" xfId="8"/>
    <xf numFmtId="168" fontId="9" fillId="0" borderId="5" xfId="21" applyNumberFormat="1" applyFont="1" applyFill="1" applyBorder="1" applyAlignment="1">
      <alignment horizontal="right" wrapText="1"/>
    </xf>
    <xf numFmtId="165" fontId="24" fillId="0" borderId="39" xfId="12" applyNumberFormat="1" applyFont="1" applyFill="1" applyBorder="1" applyAlignment="1">
      <alignment horizontal="center"/>
    </xf>
    <xf numFmtId="165" fontId="24" fillId="0" borderId="38" xfId="12" applyNumberFormat="1" applyFont="1" applyFill="1" applyBorder="1" applyAlignment="1">
      <alignment horizontal="center"/>
    </xf>
    <xf numFmtId="3" fontId="24" fillId="0" borderId="38" xfId="12" applyNumberFormat="1" applyFont="1" applyFill="1" applyBorder="1" applyAlignment="1">
      <alignment horizontal="center"/>
    </xf>
    <xf numFmtId="0" fontId="12" fillId="10" borderId="14" xfId="0" applyFont="1" applyFill="1" applyBorder="1" applyAlignment="1">
      <alignment horizontal="center" vertical="top" wrapText="1"/>
    </xf>
    <xf numFmtId="8" fontId="0" fillId="0" borderId="0" xfId="0" applyNumberFormat="1" applyBorder="1"/>
    <xf numFmtId="0" fontId="12" fillId="10" borderId="0" xfId="0" applyFont="1" applyFill="1" applyBorder="1" applyAlignment="1">
      <alignment horizontal="center" vertical="top" wrapText="1"/>
    </xf>
    <xf numFmtId="8" fontId="12" fillId="0" borderId="0" xfId="0" applyNumberFormat="1" applyFont="1" applyBorder="1" applyAlignment="1">
      <alignment horizontal="center" vertical="top" wrapText="1"/>
    </xf>
    <xf numFmtId="17" fontId="0" fillId="0" borderId="7" xfId="0" quotePrefix="1" applyNumberFormat="1" applyBorder="1"/>
    <xf numFmtId="0" fontId="4" fillId="0" borderId="0" xfId="16" applyFont="1"/>
    <xf numFmtId="0" fontId="4" fillId="0" borderId="42" xfId="16" applyFont="1" applyBorder="1"/>
    <xf numFmtId="0" fontId="4" fillId="0" borderId="43" xfId="16" applyFont="1" applyBorder="1" applyAlignment="1">
      <alignment wrapText="1"/>
    </xf>
    <xf numFmtId="0" fontId="4" fillId="0" borderId="44" xfId="16" applyFont="1" applyBorder="1"/>
    <xf numFmtId="0" fontId="4" fillId="0" borderId="12" xfId="16" applyFont="1" applyBorder="1" applyAlignment="1">
      <alignment wrapText="1"/>
    </xf>
    <xf numFmtId="0" fontId="4" fillId="0" borderId="14" xfId="16" applyFont="1" applyBorder="1"/>
    <xf numFmtId="0" fontId="4" fillId="0" borderId="10" xfId="16" applyFont="1" applyBorder="1"/>
    <xf numFmtId="168" fontId="4" fillId="0" borderId="45" xfId="13" applyNumberFormat="1" applyFont="1" applyFill="1" applyBorder="1"/>
    <xf numFmtId="168" fontId="4" fillId="0" borderId="47" xfId="13" applyNumberFormat="1" applyFont="1" applyFill="1" applyBorder="1"/>
    <xf numFmtId="0" fontId="4" fillId="0" borderId="12" xfId="16" applyFont="1" applyBorder="1"/>
    <xf numFmtId="168" fontId="4" fillId="0" borderId="49" xfId="13" applyNumberFormat="1" applyFont="1" applyBorder="1"/>
    <xf numFmtId="168" fontId="4" fillId="0" borderId="50" xfId="13" applyNumberFormat="1" applyFont="1" applyBorder="1"/>
    <xf numFmtId="168" fontId="4" fillId="0" borderId="51" xfId="13" applyNumberFormat="1" applyFont="1" applyBorder="1"/>
    <xf numFmtId="168" fontId="4" fillId="0" borderId="52" xfId="13" applyNumberFormat="1" applyFont="1" applyBorder="1"/>
    <xf numFmtId="43" fontId="4" fillId="0" borderId="0" xfId="16" applyNumberFormat="1" applyFont="1"/>
    <xf numFmtId="0" fontId="30" fillId="0" borderId="10" xfId="16" applyFont="1" applyBorder="1"/>
    <xf numFmtId="168" fontId="4" fillId="12" borderId="10" xfId="13" applyNumberFormat="1" applyFont="1" applyFill="1" applyBorder="1"/>
    <xf numFmtId="168" fontId="4" fillId="12" borderId="0" xfId="13" applyNumberFormat="1" applyFont="1" applyFill="1" applyBorder="1"/>
    <xf numFmtId="168" fontId="4" fillId="12" borderId="11" xfId="13" applyNumberFormat="1" applyFont="1" applyFill="1" applyBorder="1"/>
    <xf numFmtId="169" fontId="4" fillId="0" borderId="19" xfId="14" applyNumberFormat="1" applyFont="1" applyBorder="1"/>
    <xf numFmtId="0" fontId="30" fillId="0" borderId="12" xfId="16" applyFont="1" applyBorder="1"/>
    <xf numFmtId="43" fontId="4" fillId="12" borderId="12" xfId="13" applyNumberFormat="1" applyFont="1" applyFill="1" applyBorder="1"/>
    <xf numFmtId="168" fontId="4" fillId="12" borderId="13" xfId="13" applyNumberFormat="1" applyFont="1" applyFill="1" applyBorder="1"/>
    <xf numFmtId="0" fontId="4" fillId="12" borderId="14" xfId="13" applyNumberFormat="1" applyFont="1" applyFill="1" applyBorder="1"/>
    <xf numFmtId="168" fontId="4" fillId="12" borderId="14" xfId="13" applyNumberFormat="1" applyFont="1" applyFill="1" applyBorder="1"/>
    <xf numFmtId="0" fontId="18" fillId="11" borderId="7" xfId="16" applyFont="1" applyFill="1" applyBorder="1" applyAlignment="1">
      <alignment horizontal="center"/>
    </xf>
    <xf numFmtId="0" fontId="4" fillId="11" borderId="53" xfId="16" applyFont="1" applyFill="1" applyBorder="1" applyAlignment="1">
      <alignment horizontal="center"/>
    </xf>
    <xf numFmtId="0" fontId="4" fillId="11" borderId="54" xfId="16" applyFont="1" applyFill="1" applyBorder="1" applyAlignment="1">
      <alignment horizontal="center"/>
    </xf>
    <xf numFmtId="168" fontId="4" fillId="0" borderId="8" xfId="16" applyNumberFormat="1" applyFont="1" applyBorder="1"/>
    <xf numFmtId="168" fontId="4" fillId="0" borderId="11" xfId="16" applyNumberFormat="1" applyFont="1" applyBorder="1"/>
    <xf numFmtId="169" fontId="4" fillId="0" borderId="10" xfId="14" applyNumberFormat="1" applyFont="1" applyBorder="1"/>
    <xf numFmtId="169" fontId="4" fillId="0" borderId="11" xfId="14" applyNumberFormat="1" applyFont="1" applyBorder="1"/>
    <xf numFmtId="169" fontId="4" fillId="0" borderId="12" xfId="14" applyNumberFormat="1" applyFont="1" applyBorder="1"/>
    <xf numFmtId="169" fontId="4" fillId="0" borderId="14" xfId="14" applyNumberFormat="1" applyFont="1" applyBorder="1"/>
    <xf numFmtId="0" fontId="4" fillId="0" borderId="8" xfId="16" applyFont="1" applyBorder="1"/>
    <xf numFmtId="0" fontId="4" fillId="0" borderId="19" xfId="16" applyFont="1" applyBorder="1" applyAlignment="1">
      <alignment horizontal="right"/>
    </xf>
    <xf numFmtId="168" fontId="4" fillId="0" borderId="55" xfId="13" applyNumberFormat="1" applyFont="1" applyBorder="1"/>
    <xf numFmtId="168" fontId="4" fillId="0" borderId="9" xfId="13" applyNumberFormat="1" applyFont="1" applyBorder="1"/>
    <xf numFmtId="0" fontId="4" fillId="0" borderId="16" xfId="16" applyFont="1" applyBorder="1" applyAlignment="1">
      <alignment horizontal="right"/>
    </xf>
    <xf numFmtId="168" fontId="4" fillId="0" borderId="42" xfId="13" applyNumberFormat="1" applyFont="1" applyBorder="1"/>
    <xf numFmtId="168" fontId="4" fillId="0" borderId="14" xfId="13" applyNumberFormat="1" applyFont="1" applyBorder="1"/>
    <xf numFmtId="164" fontId="4" fillId="0" borderId="0" xfId="16" applyNumberFormat="1" applyFont="1"/>
    <xf numFmtId="169" fontId="4" fillId="0" borderId="0" xfId="16" applyNumberFormat="1" applyFont="1"/>
    <xf numFmtId="168" fontId="4" fillId="10" borderId="0" xfId="16" applyNumberFormat="1" applyFont="1" applyFill="1" applyBorder="1"/>
    <xf numFmtId="168" fontId="4" fillId="10" borderId="9" xfId="16" applyNumberFormat="1" applyFont="1" applyFill="1" applyBorder="1"/>
    <xf numFmtId="169" fontId="4" fillId="10" borderId="0" xfId="14" applyNumberFormat="1" applyFont="1" applyFill="1" applyBorder="1"/>
    <xf numFmtId="169" fontId="4" fillId="10" borderId="11" xfId="14" applyNumberFormat="1" applyFont="1" applyFill="1" applyBorder="1"/>
    <xf numFmtId="169" fontId="4" fillId="10" borderId="13" xfId="14" applyNumberFormat="1" applyFont="1" applyFill="1" applyBorder="1"/>
    <xf numFmtId="169" fontId="4" fillId="10" borderId="14" xfId="14" applyNumberFormat="1" applyFont="1" applyFill="1" applyBorder="1"/>
    <xf numFmtId="0" fontId="31" fillId="0" borderId="0" xfId="16" applyFont="1"/>
    <xf numFmtId="0" fontId="32" fillId="0" borderId="0" xfId="22"/>
    <xf numFmtId="0" fontId="18" fillId="0" borderId="0" xfId="22" applyFont="1"/>
    <xf numFmtId="0" fontId="32" fillId="0" borderId="1" xfId="22" applyBorder="1"/>
    <xf numFmtId="165" fontId="32" fillId="0" borderId="1" xfId="22" applyNumberFormat="1" applyBorder="1"/>
    <xf numFmtId="166" fontId="32" fillId="0" borderId="1" xfId="22" applyNumberFormat="1" applyBorder="1"/>
    <xf numFmtId="0" fontId="32" fillId="0" borderId="0" xfId="22" applyFill="1"/>
    <xf numFmtId="0" fontId="32" fillId="0" borderId="0" xfId="22" applyFill="1" applyAlignment="1">
      <alignment horizontal="center"/>
    </xf>
    <xf numFmtId="3" fontId="32" fillId="0" borderId="0" xfId="22" applyNumberFormat="1" applyFill="1" applyAlignment="1">
      <alignment horizontal="center" wrapText="1"/>
    </xf>
    <xf numFmtId="0" fontId="32" fillId="0" borderId="0" xfId="22" applyFill="1" applyAlignment="1">
      <alignment horizontal="center" wrapText="1"/>
    </xf>
    <xf numFmtId="0" fontId="4" fillId="0" borderId="0" xfId="22" applyFont="1" applyFill="1" applyBorder="1"/>
    <xf numFmtId="0" fontId="4" fillId="0" borderId="0" xfId="22" applyFont="1" applyFill="1"/>
    <xf numFmtId="0" fontId="4" fillId="0" borderId="0" xfId="22" applyFont="1" applyFill="1" applyAlignment="1">
      <alignment horizontal="center"/>
    </xf>
    <xf numFmtId="3" fontId="4" fillId="0" borderId="0" xfId="22" applyNumberFormat="1" applyFont="1" applyFill="1" applyAlignment="1">
      <alignment horizontal="center" wrapText="1"/>
    </xf>
    <xf numFmtId="0" fontId="4" fillId="0" borderId="0" xfId="22" applyFont="1" applyFill="1" applyAlignment="1">
      <alignment horizontal="center" wrapText="1"/>
    </xf>
    <xf numFmtId="0" fontId="32" fillId="0" borderId="56" xfId="22" applyFill="1" applyBorder="1" applyAlignment="1">
      <alignment horizontal="center"/>
    </xf>
    <xf numFmtId="3" fontId="32" fillId="0" borderId="57" xfId="22" applyNumberFormat="1" applyFill="1" applyBorder="1" applyAlignment="1">
      <alignment horizontal="center" wrapText="1"/>
    </xf>
    <xf numFmtId="3" fontId="18" fillId="0" borderId="57" xfId="22" applyNumberFormat="1" applyFont="1" applyFill="1" applyBorder="1" applyAlignment="1">
      <alignment horizontal="center" wrapText="1"/>
    </xf>
    <xf numFmtId="3" fontId="32" fillId="0" borderId="57" xfId="22" applyNumberFormat="1" applyFill="1" applyBorder="1" applyAlignment="1">
      <alignment horizontal="center"/>
    </xf>
    <xf numFmtId="0" fontId="32" fillId="0" borderId="57" xfId="22" applyFill="1" applyBorder="1" applyAlignment="1">
      <alignment horizontal="center" wrapText="1"/>
    </xf>
    <xf numFmtId="0" fontId="32" fillId="0" borderId="57" xfId="22" applyFill="1" applyBorder="1" applyAlignment="1">
      <alignment horizontal="center"/>
    </xf>
    <xf numFmtId="0" fontId="32" fillId="0" borderId="57" xfId="22" applyFill="1" applyBorder="1"/>
    <xf numFmtId="0" fontId="18" fillId="0" borderId="58" xfId="22" applyFont="1" applyFill="1" applyBorder="1" applyAlignment="1">
      <alignment vertical="center"/>
    </xf>
    <xf numFmtId="0" fontId="32" fillId="0" borderId="59" xfId="22" applyFill="1" applyBorder="1" applyAlignment="1">
      <alignment horizontal="center"/>
    </xf>
    <xf numFmtId="165" fontId="18" fillId="0" borderId="60" xfId="22" applyNumberFormat="1" applyFont="1" applyFill="1" applyBorder="1" applyAlignment="1">
      <alignment horizontal="center" wrapText="1"/>
    </xf>
    <xf numFmtId="3" fontId="32" fillId="0" borderId="60" xfId="22" applyNumberFormat="1" applyFill="1" applyBorder="1" applyAlignment="1">
      <alignment horizontal="center" wrapText="1"/>
    </xf>
    <xf numFmtId="0" fontId="32" fillId="0" borderId="60" xfId="22" applyFill="1" applyBorder="1" applyAlignment="1">
      <alignment horizontal="center" wrapText="1"/>
    </xf>
    <xf numFmtId="0" fontId="32" fillId="0" borderId="60" xfId="22" applyFill="1" applyBorder="1"/>
    <xf numFmtId="3" fontId="32" fillId="0" borderId="60" xfId="22" applyNumberFormat="1" applyFill="1" applyBorder="1"/>
    <xf numFmtId="3" fontId="18" fillId="0" borderId="60" xfId="22" applyNumberFormat="1" applyFont="1" applyFill="1" applyBorder="1" applyAlignment="1">
      <alignment vertical="top"/>
    </xf>
    <xf numFmtId="49" fontId="18" fillId="0" borderId="60" xfId="22" applyNumberFormat="1" applyFont="1" applyFill="1" applyBorder="1" applyAlignment="1">
      <alignment vertical="top"/>
    </xf>
    <xf numFmtId="49" fontId="18" fillId="0" borderId="61" xfId="22" applyNumberFormat="1" applyFont="1" applyFill="1" applyBorder="1" applyAlignment="1">
      <alignment vertical="center"/>
    </xf>
    <xf numFmtId="165" fontId="32" fillId="0" borderId="57" xfId="22" applyNumberFormat="1" applyFill="1" applyBorder="1" applyAlignment="1">
      <alignment horizontal="center" wrapText="1"/>
    </xf>
    <xf numFmtId="39" fontId="32" fillId="0" borderId="57" xfId="22" applyNumberFormat="1" applyFill="1" applyBorder="1" applyAlignment="1">
      <alignment horizontal="center" wrapText="1"/>
    </xf>
    <xf numFmtId="0" fontId="5" fillId="0" borderId="57" xfId="22" applyFont="1" applyFill="1" applyBorder="1"/>
    <xf numFmtId="49" fontId="5" fillId="0" borderId="57" xfId="22" applyNumberFormat="1" applyFont="1" applyFill="1" applyBorder="1" applyAlignment="1">
      <alignment vertical="top"/>
    </xf>
    <xf numFmtId="3" fontId="5" fillId="0" borderId="57" xfId="22" applyNumberFormat="1" applyFont="1" applyFill="1" applyBorder="1" applyAlignment="1">
      <alignment vertical="top"/>
    </xf>
    <xf numFmtId="49" fontId="5" fillId="0" borderId="58" xfId="22" applyNumberFormat="1" applyFont="1" applyFill="1" applyBorder="1" applyAlignment="1">
      <alignment vertical="top"/>
    </xf>
    <xf numFmtId="165" fontId="32" fillId="0" borderId="24" xfId="22" applyNumberFormat="1" applyFill="1" applyBorder="1" applyAlignment="1">
      <alignment horizontal="center" wrapText="1"/>
    </xf>
    <xf numFmtId="3" fontId="32" fillId="0" borderId="24" xfId="22" applyNumberFormat="1" applyFill="1" applyBorder="1" applyAlignment="1">
      <alignment horizontal="center" wrapText="1"/>
    </xf>
    <xf numFmtId="0" fontId="32" fillId="0" borderId="24" xfId="22" applyFill="1" applyBorder="1" applyAlignment="1">
      <alignment horizontal="center" wrapText="1"/>
    </xf>
    <xf numFmtId="0" fontId="5" fillId="0" borderId="24" xfId="22" applyFont="1" applyFill="1" applyBorder="1"/>
    <xf numFmtId="3" fontId="5" fillId="0" borderId="24" xfId="22" applyNumberFormat="1" applyFont="1" applyFill="1" applyBorder="1"/>
    <xf numFmtId="49" fontId="5" fillId="0" borderId="24" xfId="22" applyNumberFormat="1" applyFont="1" applyFill="1" applyBorder="1" applyAlignment="1">
      <alignment vertical="top"/>
    </xf>
    <xf numFmtId="49" fontId="5" fillId="0" borderId="66" xfId="22" applyNumberFormat="1" applyFont="1" applyFill="1" applyBorder="1" applyAlignment="1">
      <alignment vertical="top"/>
    </xf>
    <xf numFmtId="0" fontId="32" fillId="0" borderId="24" xfId="22" applyFill="1" applyBorder="1"/>
    <xf numFmtId="3" fontId="5" fillId="0" borderId="24" xfId="22" applyNumberFormat="1" applyFont="1" applyFill="1" applyBorder="1" applyAlignment="1">
      <alignment vertical="top"/>
    </xf>
    <xf numFmtId="49" fontId="5" fillId="0" borderId="24" xfId="22" applyNumberFormat="1" applyFont="1" applyFill="1" applyBorder="1"/>
    <xf numFmtId="165" fontId="32" fillId="0" borderId="32" xfId="22" applyNumberFormat="1" applyFill="1" applyBorder="1" applyAlignment="1">
      <alignment horizontal="center" wrapText="1"/>
    </xf>
    <xf numFmtId="3" fontId="32" fillId="0" borderId="32" xfId="22" applyNumberFormat="1" applyFill="1" applyBorder="1" applyAlignment="1">
      <alignment horizontal="center" wrapText="1"/>
    </xf>
    <xf numFmtId="0" fontId="32" fillId="0" borderId="32" xfId="22" applyFill="1" applyBorder="1" applyAlignment="1">
      <alignment horizontal="center" wrapText="1"/>
    </xf>
    <xf numFmtId="0" fontId="18" fillId="0" borderId="32" xfId="22" applyFont="1" applyFill="1" applyBorder="1"/>
    <xf numFmtId="0" fontId="5" fillId="0" borderId="32" xfId="22" applyFont="1" applyFill="1" applyBorder="1"/>
    <xf numFmtId="49" fontId="5" fillId="0" borderId="68" xfId="22" applyNumberFormat="1" applyFont="1" applyFill="1" applyBorder="1"/>
    <xf numFmtId="0" fontId="18" fillId="0" borderId="0" xfId="22" applyFont="1" applyFill="1"/>
    <xf numFmtId="0" fontId="5" fillId="0" borderId="69" xfId="22" applyFont="1" applyFill="1" applyBorder="1" applyAlignment="1">
      <alignment horizontal="center" textRotation="90"/>
    </xf>
    <xf numFmtId="3" fontId="5" fillId="0" borderId="70" xfId="22" applyNumberFormat="1" applyFont="1" applyFill="1" applyBorder="1" applyAlignment="1">
      <alignment horizontal="center" wrapText="1"/>
    </xf>
    <xf numFmtId="0" fontId="5" fillId="0" borderId="70" xfId="22" applyFont="1" applyFill="1" applyBorder="1" applyAlignment="1">
      <alignment horizontal="center" wrapText="1"/>
    </xf>
    <xf numFmtId="0" fontId="5" fillId="0" borderId="71" xfId="22" applyFont="1" applyFill="1" applyBorder="1"/>
    <xf numFmtId="0" fontId="5" fillId="0" borderId="72" xfId="22" applyFont="1" applyFill="1" applyBorder="1"/>
    <xf numFmtId="167" fontId="4" fillId="13" borderId="0" xfId="0" applyNumberFormat="1" applyFont="1" applyFill="1" applyBorder="1"/>
    <xf numFmtId="167" fontId="4" fillId="0" borderId="0" xfId="0" applyNumberFormat="1" applyFont="1" applyBorder="1"/>
    <xf numFmtId="167" fontId="4" fillId="0" borderId="0" xfId="0" applyNumberFormat="1" applyFont="1"/>
    <xf numFmtId="0" fontId="34" fillId="0" borderId="0" xfId="0" applyFont="1"/>
    <xf numFmtId="0" fontId="34" fillId="0" borderId="0" xfId="0" applyFont="1" applyAlignment="1">
      <alignment horizontal="left" indent="15"/>
    </xf>
    <xf numFmtId="0" fontId="35" fillId="0" borderId="0" xfId="0" applyFont="1"/>
    <xf numFmtId="0" fontId="21" fillId="0" borderId="0" xfId="12" applyFont="1" applyFill="1" applyAlignment="1">
      <alignment horizontal="left" wrapText="1"/>
    </xf>
    <xf numFmtId="0" fontId="5" fillId="0" borderId="0" xfId="22" applyFont="1"/>
    <xf numFmtId="49" fontId="5" fillId="0" borderId="40" xfId="22" applyNumberFormat="1" applyFont="1" applyFill="1" applyBorder="1" applyAlignment="1">
      <alignment vertical="top"/>
    </xf>
    <xf numFmtId="0" fontId="32" fillId="0" borderId="41" xfId="22" applyFill="1" applyBorder="1"/>
    <xf numFmtId="0" fontId="32" fillId="0" borderId="35" xfId="22" applyFill="1" applyBorder="1"/>
    <xf numFmtId="3" fontId="5" fillId="0" borderId="24" xfId="22" applyNumberFormat="1" applyFont="1" applyFill="1" applyBorder="1" applyAlignment="1">
      <alignment horizontal="center" wrapText="1"/>
    </xf>
    <xf numFmtId="168" fontId="4" fillId="0" borderId="0" xfId="13" applyNumberFormat="1" applyFont="1" applyFill="1" applyBorder="1"/>
    <xf numFmtId="0" fontId="21" fillId="0" borderId="0" xfId="12" applyFont="1" applyFill="1" applyAlignment="1">
      <alignment horizontal="left" wrapText="1"/>
    </xf>
    <xf numFmtId="8" fontId="0" fillId="0" borderId="0" xfId="0" applyNumberFormat="1"/>
    <xf numFmtId="0" fontId="38" fillId="0" borderId="0" xfId="0" applyFont="1"/>
    <xf numFmtId="0" fontId="0" fillId="0" borderId="0" xfId="0" applyFont="1"/>
    <xf numFmtId="0" fontId="0" fillId="0" borderId="0" xfId="0" applyAlignment="1">
      <alignment horizontal="left"/>
    </xf>
    <xf numFmtId="0" fontId="0" fillId="0" borderId="0" xfId="0"/>
    <xf numFmtId="0" fontId="0" fillId="0" borderId="1" xfId="0" applyBorder="1"/>
    <xf numFmtId="0" fontId="0" fillId="0" borderId="1" xfId="0" applyFill="1" applyBorder="1"/>
    <xf numFmtId="0" fontId="0" fillId="0" borderId="1" xfId="0" applyFill="1" applyBorder="1" applyAlignment="1">
      <alignment wrapText="1"/>
    </xf>
    <xf numFmtId="0" fontId="0" fillId="14" borderId="1" xfId="0" applyFill="1" applyBorder="1"/>
    <xf numFmtId="0" fontId="24" fillId="16" borderId="30" xfId="12" applyFont="1" applyFill="1" applyBorder="1" applyAlignment="1">
      <alignment wrapText="1"/>
    </xf>
    <xf numFmtId="0" fontId="0" fillId="0" borderId="0" xfId="0"/>
    <xf numFmtId="0" fontId="0" fillId="0" borderId="1" xfId="0" applyBorder="1"/>
    <xf numFmtId="0" fontId="1" fillId="2" borderId="0" xfId="1" applyAlignment="1">
      <alignment wrapText="1"/>
    </xf>
    <xf numFmtId="0" fontId="24" fillId="0" borderId="0" xfId="12" applyFont="1" applyFill="1"/>
    <xf numFmtId="0" fontId="24" fillId="0" borderId="0" xfId="12" applyFont="1" applyFill="1" applyAlignment="1">
      <alignment horizontal="right"/>
    </xf>
    <xf numFmtId="1" fontId="24" fillId="0" borderId="24" xfId="12" applyNumberFormat="1" applyFont="1" applyFill="1" applyBorder="1" applyAlignment="1">
      <alignment horizontal="center"/>
    </xf>
    <xf numFmtId="0" fontId="24" fillId="0" borderId="30" xfId="12" applyFont="1" applyFill="1" applyBorder="1" applyAlignment="1">
      <alignment horizontal="left" indent="2"/>
    </xf>
    <xf numFmtId="0" fontId="24" fillId="0" borderId="30" xfId="12" applyFont="1" applyFill="1" applyBorder="1" applyAlignment="1">
      <alignment horizontal="left" wrapText="1" indent="2"/>
    </xf>
    <xf numFmtId="0" fontId="0" fillId="10" borderId="0" xfId="0" applyFill="1"/>
    <xf numFmtId="164" fontId="9" fillId="10" borderId="6" xfId="9" applyNumberFormat="1" applyFont="1" applyFill="1" applyBorder="1" applyAlignment="1">
      <alignment wrapText="1"/>
    </xf>
    <xf numFmtId="0" fontId="36" fillId="0" borderId="0" xfId="16" applyFont="1"/>
    <xf numFmtId="0" fontId="5" fillId="0" borderId="46" xfId="16" applyFont="1" applyBorder="1" applyAlignment="1">
      <alignment wrapText="1"/>
    </xf>
    <xf numFmtId="0" fontId="5" fillId="0" borderId="0" xfId="16" applyFont="1" applyFill="1"/>
    <xf numFmtId="0" fontId="0" fillId="16" borderId="1" xfId="0" applyFill="1" applyBorder="1"/>
    <xf numFmtId="0" fontId="0" fillId="0" borderId="1" xfId="0" applyBorder="1" applyAlignment="1">
      <alignment wrapText="1"/>
    </xf>
    <xf numFmtId="3" fontId="0" fillId="0" borderId="1" xfId="0" applyNumberFormat="1" applyBorder="1"/>
    <xf numFmtId="8" fontId="0" fillId="0" borderId="1" xfId="0" applyNumberFormat="1" applyBorder="1"/>
    <xf numFmtId="0" fontId="0" fillId="0" borderId="0" xfId="0"/>
    <xf numFmtId="0" fontId="0" fillId="8" borderId="0" xfId="0" applyFill="1"/>
    <xf numFmtId="0" fontId="0" fillId="0" borderId="0" xfId="0" applyBorder="1"/>
    <xf numFmtId="0" fontId="0" fillId="8" borderId="0" xfId="0" applyFill="1" applyAlignment="1">
      <alignment wrapText="1"/>
    </xf>
    <xf numFmtId="0" fontId="0" fillId="0" borderId="1" xfId="0" applyBorder="1"/>
    <xf numFmtId="0" fontId="0" fillId="0" borderId="0" xfId="0"/>
    <xf numFmtId="0" fontId="0" fillId="8" borderId="0" xfId="0" applyFill="1"/>
    <xf numFmtId="0" fontId="0" fillId="0" borderId="1" xfId="0" applyBorder="1"/>
    <xf numFmtId="0" fontId="0" fillId="0" borderId="0" xfId="0"/>
    <xf numFmtId="0" fontId="0" fillId="0" borderId="0" xfId="0" applyAlignment="1">
      <alignment wrapText="1"/>
    </xf>
    <xf numFmtId="0" fontId="0" fillId="0" borderId="1" xfId="0" applyBorder="1"/>
    <xf numFmtId="0" fontId="15" fillId="0" borderId="0" xfId="11" applyAlignment="1" applyProtection="1"/>
    <xf numFmtId="0" fontId="40" fillId="15" borderId="1" xfId="0" applyFont="1" applyFill="1" applyBorder="1" applyAlignment="1">
      <alignment horizontal="center" wrapText="1"/>
    </xf>
    <xf numFmtId="0" fontId="0" fillId="15" borderId="1" xfId="0" applyFill="1" applyBorder="1" applyAlignment="1">
      <alignment wrapText="1"/>
    </xf>
    <xf numFmtId="0" fontId="0" fillId="15" borderId="1" xfId="0" applyFill="1" applyBorder="1"/>
    <xf numFmtId="0" fontId="27" fillId="0" borderId="1" xfId="0" applyFont="1" applyBorder="1"/>
    <xf numFmtId="0" fontId="39" fillId="0" borderId="1" xfId="0" applyFont="1" applyBorder="1" applyAlignment="1">
      <alignment horizontal="center" vertical="top" wrapText="1"/>
    </xf>
    <xf numFmtId="8" fontId="39" fillId="0" borderId="1" xfId="0" applyNumberFormat="1" applyFont="1" applyBorder="1" applyAlignment="1">
      <alignment horizontal="center" vertical="top" wrapText="1"/>
    </xf>
    <xf numFmtId="8" fontId="0" fillId="0" borderId="1" xfId="0" applyNumberFormat="1" applyBorder="1"/>
    <xf numFmtId="8" fontId="0" fillId="4" borderId="0" xfId="0" applyNumberFormat="1" applyFill="1"/>
    <xf numFmtId="0" fontId="0" fillId="0" borderId="0" xfId="0" applyFill="1" applyBorder="1"/>
    <xf numFmtId="0" fontId="41" fillId="0" borderId="17" xfId="0" applyFont="1" applyFill="1" applyBorder="1" applyAlignment="1">
      <alignment wrapText="1"/>
    </xf>
    <xf numFmtId="0" fontId="41" fillId="0" borderId="0" xfId="0" applyFont="1" applyFill="1" applyBorder="1" applyAlignment="1">
      <alignment wrapText="1"/>
    </xf>
    <xf numFmtId="0" fontId="36" fillId="0" borderId="0" xfId="16" applyFont="1" applyAlignment="1">
      <alignment wrapText="1"/>
    </xf>
    <xf numFmtId="0" fontId="42" fillId="0" borderId="74" xfId="16" applyFont="1" applyFill="1" applyBorder="1" applyAlignment="1">
      <alignment horizontal="left" vertical="center"/>
    </xf>
    <xf numFmtId="0" fontId="43" fillId="0" borderId="1" xfId="16" applyFont="1" applyFill="1" applyBorder="1" applyAlignment="1">
      <alignment horizontal="left" vertical="center"/>
    </xf>
    <xf numFmtId="0" fontId="43" fillId="0" borderId="1" xfId="16" applyFont="1" applyFill="1" applyBorder="1" applyAlignment="1">
      <alignment horizontal="left" vertical="center" wrapText="1"/>
    </xf>
    <xf numFmtId="171" fontId="43" fillId="0" borderId="1" xfId="14" applyNumberFormat="1" applyFont="1" applyFill="1" applyBorder="1" applyAlignment="1">
      <alignment horizontal="left" vertical="center"/>
    </xf>
    <xf numFmtId="0" fontId="18" fillId="0" borderId="17" xfId="16" applyFont="1" applyFill="1" applyBorder="1" applyAlignment="1">
      <alignment horizontal="left" vertical="top" wrapText="1"/>
    </xf>
    <xf numFmtId="170" fontId="18" fillId="0" borderId="17" xfId="16" applyNumberFormat="1" applyFont="1" applyFill="1" applyBorder="1" applyAlignment="1">
      <alignment horizontal="center" vertical="center" wrapText="1"/>
    </xf>
    <xf numFmtId="0" fontId="18" fillId="0" borderId="17" xfId="16" applyNumberFormat="1" applyFont="1" applyFill="1" applyBorder="1" applyAlignment="1">
      <alignment horizontal="center" vertical="center" wrapText="1"/>
    </xf>
    <xf numFmtId="165" fontId="18" fillId="0" borderId="17" xfId="16" applyNumberFormat="1" applyFont="1" applyFill="1" applyBorder="1" applyAlignment="1">
      <alignment horizontal="right" wrapText="1"/>
    </xf>
    <xf numFmtId="165" fontId="18" fillId="0" borderId="17" xfId="16" applyNumberFormat="1" applyFont="1" applyFill="1" applyBorder="1"/>
    <xf numFmtId="3" fontId="42" fillId="0" borderId="73" xfId="16" applyNumberFormat="1" applyFont="1" applyFill="1" applyBorder="1" applyAlignment="1">
      <alignment horizontal="right" vertical="top"/>
    </xf>
    <xf numFmtId="0" fontId="43" fillId="0" borderId="1" xfId="16" applyFont="1" applyFill="1" applyBorder="1" applyAlignment="1">
      <alignment horizontal="left" vertical="top"/>
    </xf>
    <xf numFmtId="0" fontId="43" fillId="0" borderId="1" xfId="16" applyFont="1" applyFill="1" applyBorder="1" applyAlignment="1">
      <alignment horizontal="left" vertical="top" wrapText="1"/>
    </xf>
    <xf numFmtId="171" fontId="43" fillId="0" borderId="1" xfId="16" applyNumberFormat="1" applyFont="1" applyFill="1" applyBorder="1" applyAlignment="1">
      <alignment horizontal="right" vertical="top"/>
    </xf>
    <xf numFmtId="171" fontId="43" fillId="0" borderId="1" xfId="14" applyNumberFormat="1" applyFont="1" applyFill="1" applyBorder="1" applyAlignment="1">
      <alignment horizontal="right" vertical="top"/>
    </xf>
    <xf numFmtId="0" fontId="5" fillId="0" borderId="0" xfId="16" applyFont="1" applyFill="1" applyAlignment="1">
      <alignment wrapText="1"/>
    </xf>
    <xf numFmtId="171" fontId="5" fillId="0" borderId="0" xfId="14" applyNumberFormat="1" applyFont="1" applyFill="1"/>
    <xf numFmtId="171" fontId="5" fillId="0" borderId="0" xfId="16" applyNumberFormat="1" applyFont="1" applyFill="1"/>
    <xf numFmtId="3" fontId="24" fillId="0" borderId="38" xfId="12" applyNumberFormat="1" applyFont="1" applyFill="1" applyBorder="1" applyAlignment="1">
      <alignment horizontal="center"/>
    </xf>
    <xf numFmtId="0" fontId="0" fillId="0" borderId="0" xfId="0" applyFill="1"/>
    <xf numFmtId="0" fontId="9" fillId="0" borderId="5" xfId="9" applyFont="1" applyFill="1" applyBorder="1" applyAlignment="1">
      <alignment wrapText="1"/>
    </xf>
    <xf numFmtId="8" fontId="0" fillId="0" borderId="0" xfId="0" applyNumberFormat="1" applyFill="1"/>
    <xf numFmtId="8" fontId="9" fillId="0" borderId="5" xfId="9" applyNumberFormat="1" applyFont="1" applyFill="1" applyBorder="1" applyAlignment="1">
      <alignment wrapText="1"/>
    </xf>
    <xf numFmtId="0" fontId="9" fillId="0" borderId="5" xfId="9" applyNumberFormat="1" applyFont="1" applyFill="1" applyBorder="1" applyAlignment="1">
      <alignment wrapText="1"/>
    </xf>
    <xf numFmtId="0" fontId="9" fillId="0" borderId="6" xfId="9" applyFont="1" applyFill="1" applyBorder="1" applyAlignment="1">
      <alignment wrapText="1"/>
    </xf>
    <xf numFmtId="0" fontId="9" fillId="0" borderId="5" xfId="28" applyFont="1" applyFill="1" applyBorder="1" applyAlignment="1">
      <alignment horizontal="right" wrapText="1"/>
    </xf>
    <xf numFmtId="0" fontId="9" fillId="0" borderId="5" xfId="28" applyFont="1" applyFill="1" applyBorder="1" applyAlignment="1">
      <alignment wrapText="1"/>
    </xf>
    <xf numFmtId="0" fontId="0" fillId="0" borderId="0" xfId="27" applyFont="1" applyFill="1" applyAlignment="1">
      <alignment wrapText="1"/>
    </xf>
    <xf numFmtId="0" fontId="44" fillId="17" borderId="0" xfId="25" applyBorder="1" applyAlignment="1">
      <alignment horizontal="center" wrapText="1"/>
    </xf>
    <xf numFmtId="0" fontId="44" fillId="17" borderId="76" xfId="25" applyBorder="1" applyAlignment="1">
      <alignment horizontal="center" wrapText="1"/>
    </xf>
    <xf numFmtId="0" fontId="0" fillId="19" borderId="0" xfId="27" applyFont="1" applyAlignment="1">
      <alignment wrapText="1"/>
    </xf>
    <xf numFmtId="0" fontId="2" fillId="3" borderId="77" xfId="2" applyBorder="1" applyAlignment="1">
      <alignment horizontal="center" wrapText="1"/>
    </xf>
    <xf numFmtId="0" fontId="9" fillId="6" borderId="78" xfId="9" applyFont="1" applyFill="1" applyBorder="1" applyAlignment="1">
      <alignment horizontal="center" wrapText="1"/>
    </xf>
    <xf numFmtId="0" fontId="9" fillId="6" borderId="79" xfId="9" applyFont="1" applyFill="1" applyBorder="1" applyAlignment="1">
      <alignment horizontal="center" wrapText="1"/>
    </xf>
    <xf numFmtId="0" fontId="9" fillId="5" borderId="4" xfId="28" applyFont="1" applyFill="1" applyBorder="1" applyAlignment="1">
      <alignment horizontal="center"/>
    </xf>
    <xf numFmtId="0" fontId="37" fillId="10" borderId="1" xfId="0" applyFont="1" applyFill="1" applyBorder="1" applyAlignment="1">
      <alignment wrapText="1"/>
    </xf>
    <xf numFmtId="1" fontId="22" fillId="0" borderId="85" xfId="12" applyNumberFormat="1" applyFont="1" applyFill="1" applyBorder="1" applyAlignment="1">
      <alignment horizontal="center"/>
    </xf>
    <xf numFmtId="1" fontId="22" fillId="0" borderId="84" xfId="12" applyNumberFormat="1" applyFont="1" applyFill="1" applyBorder="1" applyAlignment="1">
      <alignment horizontal="center"/>
    </xf>
    <xf numFmtId="1" fontId="24" fillId="0" borderId="83" xfId="12" applyNumberFormat="1" applyFont="1" applyFill="1" applyBorder="1" applyAlignment="1">
      <alignment horizontal="center" wrapText="1"/>
    </xf>
    <xf numFmtId="1" fontId="24" fillId="0" borderId="87" xfId="12" applyNumberFormat="1" applyFont="1" applyFill="1" applyBorder="1" applyAlignment="1">
      <alignment horizontal="center" wrapText="1"/>
    </xf>
    <xf numFmtId="1" fontId="22" fillId="0" borderId="86" xfId="12" applyNumberFormat="1" applyFont="1" applyFill="1" applyBorder="1" applyAlignment="1">
      <alignment horizontal="center"/>
    </xf>
    <xf numFmtId="1" fontId="24" fillId="0" borderId="70" xfId="12" applyNumberFormat="1" applyFont="1" applyFill="1" applyBorder="1" applyAlignment="1">
      <alignment horizontal="center" wrapText="1"/>
    </xf>
    <xf numFmtId="1" fontId="24" fillId="0" borderId="48" xfId="12" applyNumberFormat="1" applyFont="1" applyFill="1" applyBorder="1" applyAlignment="1">
      <alignment horizontal="center" wrapText="1"/>
    </xf>
    <xf numFmtId="0" fontId="4" fillId="0" borderId="0" xfId="12" applyFont="1" applyFill="1"/>
    <xf numFmtId="1" fontId="4" fillId="0" borderId="0" xfId="12" applyNumberFormat="1" applyFont="1" applyFill="1" applyAlignment="1">
      <alignment horizontal="center"/>
    </xf>
    <xf numFmtId="1" fontId="21" fillId="0" borderId="0" xfId="12" applyNumberFormat="1" applyFont="1" applyFill="1" applyAlignment="1">
      <alignment horizontal="center"/>
    </xf>
    <xf numFmtId="3" fontId="24" fillId="0" borderId="26" xfId="12" applyNumberFormat="1" applyFont="1" applyFill="1" applyBorder="1" applyAlignment="1">
      <alignment horizontal="center"/>
    </xf>
    <xf numFmtId="3" fontId="24" fillId="0" borderId="32" xfId="12" applyNumberFormat="1" applyFont="1" applyFill="1" applyBorder="1" applyAlignment="1">
      <alignment horizontal="center"/>
    </xf>
    <xf numFmtId="0" fontId="28" fillId="0" borderId="0" xfId="12" applyFont="1" applyFill="1" applyAlignment="1">
      <alignment wrapText="1"/>
    </xf>
    <xf numFmtId="0" fontId="4" fillId="0" borderId="12" xfId="12" applyFont="1" applyFill="1" applyBorder="1"/>
    <xf numFmtId="0" fontId="4" fillId="0" borderId="13" xfId="12" applyFont="1" applyFill="1" applyBorder="1"/>
    <xf numFmtId="0" fontId="4" fillId="0" borderId="14" xfId="12" applyFont="1" applyFill="1" applyBorder="1"/>
    <xf numFmtId="0" fontId="0" fillId="0" borderId="0" xfId="0" quotePrefix="1"/>
    <xf numFmtId="0" fontId="0" fillId="0" borderId="0" xfId="0"/>
    <xf numFmtId="0" fontId="0" fillId="0" borderId="1" xfId="0" applyBorder="1"/>
    <xf numFmtId="0" fontId="0" fillId="0" borderId="1" xfId="0" quotePrefix="1" applyBorder="1"/>
    <xf numFmtId="0" fontId="9" fillId="0" borderId="0" xfId="23" applyFont="1" applyFill="1" applyBorder="1" applyAlignment="1">
      <alignment wrapText="1"/>
    </xf>
    <xf numFmtId="0" fontId="48" fillId="0" borderId="0" xfId="0" applyFont="1"/>
    <xf numFmtId="0" fontId="46" fillId="0" borderId="0" xfId="0" applyFont="1"/>
    <xf numFmtId="0" fontId="47" fillId="0" borderId="0" xfId="0" applyFont="1"/>
    <xf numFmtId="0" fontId="0" fillId="0" borderId="0" xfId="0"/>
    <xf numFmtId="0" fontId="37" fillId="0" borderId="0" xfId="0" applyFont="1"/>
    <xf numFmtId="3" fontId="21" fillId="0" borderId="0" xfId="12" applyNumberFormat="1" applyFont="1" applyFill="1" applyAlignment="1">
      <alignment horizontal="center"/>
    </xf>
    <xf numFmtId="0" fontId="21" fillId="0" borderId="0" xfId="12" applyFont="1" applyFill="1" applyAlignment="1">
      <alignment horizontal="center"/>
    </xf>
    <xf numFmtId="0" fontId="21" fillId="0" borderId="0" xfId="12" applyFont="1" applyFill="1"/>
    <xf numFmtId="165" fontId="24" fillId="0" borderId="24" xfId="12" applyNumberFormat="1" applyFont="1" applyFill="1" applyBorder="1" applyAlignment="1">
      <alignment horizontal="center"/>
    </xf>
    <xf numFmtId="0" fontId="24" fillId="0" borderId="28" xfId="12" applyFont="1" applyFill="1" applyBorder="1" applyAlignment="1">
      <alignment horizontal="center"/>
    </xf>
    <xf numFmtId="0" fontId="24" fillId="0" borderId="24" xfId="12" applyFont="1" applyFill="1" applyBorder="1" applyAlignment="1">
      <alignment horizontal="center"/>
    </xf>
    <xf numFmtId="3" fontId="24" fillId="0" borderId="24" xfId="12" applyNumberFormat="1" applyFont="1" applyFill="1" applyBorder="1" applyAlignment="1">
      <alignment horizontal="center"/>
    </xf>
    <xf numFmtId="3" fontId="24" fillId="0" borderId="24" xfId="13" applyNumberFormat="1" applyFont="1" applyFill="1" applyBorder="1" applyAlignment="1">
      <alignment horizontal="center"/>
    </xf>
    <xf numFmtId="0" fontId="9" fillId="0" borderId="5" xfId="29" applyFont="1" applyFill="1" applyBorder="1" applyAlignment="1">
      <alignment wrapText="1"/>
    </xf>
    <xf numFmtId="0" fontId="0" fillId="0" borderId="0" xfId="0"/>
    <xf numFmtId="0" fontId="9" fillId="5" borderId="4" xfId="29" applyFont="1" applyFill="1" applyBorder="1" applyAlignment="1">
      <alignment horizontal="center"/>
    </xf>
    <xf numFmtId="0" fontId="9" fillId="0" borderId="5" xfId="29" applyFont="1" applyFill="1" applyBorder="1" applyAlignment="1">
      <alignment wrapText="1"/>
    </xf>
    <xf numFmtId="0" fontId="9" fillId="0" borderId="5" xfId="29" applyFont="1" applyFill="1" applyBorder="1" applyAlignment="1">
      <alignment horizontal="right" wrapText="1"/>
    </xf>
    <xf numFmtId="0" fontId="0" fillId="0" borderId="0" xfId="0"/>
    <xf numFmtId="0" fontId="9" fillId="0" borderId="5" xfId="30" applyFont="1" applyFill="1" applyBorder="1" applyAlignment="1">
      <alignment horizontal="right" wrapText="1"/>
    </xf>
    <xf numFmtId="2" fontId="0" fillId="0" borderId="0" xfId="0" applyNumberFormat="1"/>
    <xf numFmtId="2" fontId="0" fillId="0" borderId="1" xfId="0" applyNumberFormat="1" applyBorder="1"/>
    <xf numFmtId="0" fontId="0" fillId="0" borderId="88" xfId="0" applyBorder="1"/>
    <xf numFmtId="0" fontId="21" fillId="0" borderId="0" xfId="12" applyFont="1" applyFill="1" applyAlignment="1">
      <alignment horizontal="left" wrapText="1"/>
    </xf>
    <xf numFmtId="0" fontId="18" fillId="11" borderId="36" xfId="16" applyFont="1" applyFill="1" applyBorder="1" applyAlignment="1">
      <alignment horizontal="center"/>
    </xf>
    <xf numFmtId="169" fontId="4" fillId="0" borderId="48" xfId="14" applyNumberFormat="1" applyFont="1" applyFill="1" applyBorder="1"/>
    <xf numFmtId="0" fontId="18" fillId="11" borderId="36" xfId="16" applyFont="1" applyFill="1" applyBorder="1" applyAlignment="1"/>
    <xf numFmtId="0" fontId="18" fillId="11" borderId="37" xfId="16" applyFont="1" applyFill="1" applyBorder="1" applyAlignment="1"/>
    <xf numFmtId="168" fontId="4" fillId="10" borderId="52" xfId="13" applyNumberFormat="1" applyFont="1" applyFill="1" applyBorder="1"/>
    <xf numFmtId="0" fontId="22" fillId="21" borderId="7" xfId="16" applyFont="1" applyFill="1" applyBorder="1"/>
    <xf numFmtId="169" fontId="4" fillId="0" borderId="45" xfId="31" applyNumberFormat="1" applyFont="1" applyFill="1" applyBorder="1"/>
    <xf numFmtId="169" fontId="4" fillId="0" borderId="52" xfId="31" applyNumberFormat="1" applyFont="1" applyBorder="1"/>
    <xf numFmtId="168" fontId="4" fillId="0" borderId="0" xfId="13" applyNumberFormat="1" applyFont="1" applyBorder="1"/>
    <xf numFmtId="0" fontId="4" fillId="11" borderId="0" xfId="16" applyFont="1" applyFill="1" applyBorder="1" applyAlignment="1">
      <alignment horizontal="center"/>
    </xf>
    <xf numFmtId="0" fontId="4" fillId="11" borderId="37" xfId="16" applyFont="1" applyFill="1" applyBorder="1" applyAlignment="1">
      <alignment horizontal="center"/>
    </xf>
    <xf numFmtId="168" fontId="4" fillId="0" borderId="90" xfId="13" applyNumberFormat="1" applyFont="1" applyBorder="1"/>
    <xf numFmtId="168" fontId="4" fillId="0" borderId="13" xfId="13" applyNumberFormat="1" applyFont="1" applyBorder="1"/>
    <xf numFmtId="169" fontId="4" fillId="0" borderId="0" xfId="14" applyNumberFormat="1" applyFont="1" applyFill="1" applyBorder="1"/>
    <xf numFmtId="0" fontId="4" fillId="11" borderId="7" xfId="16" applyFont="1" applyFill="1" applyBorder="1" applyAlignment="1">
      <alignment horizontal="center"/>
    </xf>
    <xf numFmtId="0" fontId="4" fillId="0" borderId="16" xfId="16" applyFont="1" applyBorder="1"/>
    <xf numFmtId="3" fontId="4" fillId="0" borderId="18" xfId="16" applyNumberFormat="1" applyFont="1" applyBorder="1"/>
    <xf numFmtId="3" fontId="4" fillId="0" borderId="19" xfId="16" applyNumberFormat="1" applyFont="1" applyBorder="1"/>
    <xf numFmtId="168" fontId="4" fillId="10" borderId="91" xfId="13" applyNumberFormat="1" applyFont="1" applyFill="1" applyBorder="1"/>
    <xf numFmtId="2" fontId="4" fillId="0" borderId="0" xfId="16" applyNumberFormat="1" applyFont="1"/>
    <xf numFmtId="43" fontId="4" fillId="0" borderId="16" xfId="13" applyNumberFormat="1" applyFont="1" applyBorder="1"/>
    <xf numFmtId="49" fontId="5" fillId="0" borderId="24" xfId="24" applyNumberFormat="1" applyFont="1" applyFill="1" applyBorder="1" applyAlignment="1">
      <alignment vertical="top"/>
    </xf>
    <xf numFmtId="0" fontId="18" fillId="11" borderId="37" xfId="16" applyFont="1" applyFill="1" applyBorder="1" applyAlignment="1">
      <alignment horizontal="center"/>
    </xf>
    <xf numFmtId="169" fontId="4" fillId="0" borderId="0" xfId="14" applyNumberFormat="1" applyFont="1" applyBorder="1"/>
    <xf numFmtId="43" fontId="4" fillId="0" borderId="13" xfId="13" applyNumberFormat="1" applyFont="1" applyBorder="1"/>
    <xf numFmtId="169" fontId="4" fillId="10" borderId="92" xfId="31" applyNumberFormat="1" applyFont="1" applyFill="1" applyBorder="1"/>
    <xf numFmtId="0" fontId="4" fillId="0" borderId="13" xfId="16" applyFont="1" applyFill="1" applyBorder="1" applyAlignment="1">
      <alignment wrapText="1"/>
    </xf>
    <xf numFmtId="169" fontId="4" fillId="0" borderId="49" xfId="14" applyNumberFormat="1" applyFont="1" applyFill="1" applyBorder="1"/>
    <xf numFmtId="0" fontId="49" fillId="0" borderId="0" xfId="0" applyFont="1"/>
    <xf numFmtId="2" fontId="49" fillId="0" borderId="1" xfId="0" applyNumberFormat="1" applyFont="1" applyBorder="1"/>
    <xf numFmtId="0" fontId="49" fillId="0" borderId="1" xfId="0" applyFont="1" applyFill="1" applyBorder="1"/>
    <xf numFmtId="0" fontId="0" fillId="22" borderId="1" xfId="0" applyFill="1" applyBorder="1"/>
    <xf numFmtId="0" fontId="49" fillId="0" borderId="88" xfId="0" applyFont="1" applyBorder="1"/>
    <xf numFmtId="0" fontId="49" fillId="0" borderId="1" xfId="0" applyFont="1" applyBorder="1"/>
    <xf numFmtId="0" fontId="24" fillId="0" borderId="38" xfId="12" applyFont="1" applyFill="1" applyBorder="1" applyAlignment="1">
      <alignment horizontal="center"/>
    </xf>
    <xf numFmtId="49" fontId="5" fillId="0" borderId="66" xfId="24" applyNumberFormat="1" applyFont="1" applyFill="1" applyBorder="1" applyAlignment="1">
      <alignment vertical="top"/>
    </xf>
    <xf numFmtId="3" fontId="5" fillId="0" borderId="24" xfId="24" applyNumberFormat="1" applyFont="1" applyFill="1" applyBorder="1"/>
    <xf numFmtId="0" fontId="5" fillId="0" borderId="24" xfId="24" applyFill="1" applyBorder="1"/>
    <xf numFmtId="0" fontId="5" fillId="0" borderId="24" xfId="24" applyFill="1" applyBorder="1" applyAlignment="1">
      <alignment horizontal="center" wrapText="1"/>
    </xf>
    <xf numFmtId="3" fontId="5" fillId="0" borderId="24" xfId="24" applyNumberFormat="1" applyFill="1" applyBorder="1" applyAlignment="1">
      <alignment horizontal="center" wrapText="1"/>
    </xf>
    <xf numFmtId="0" fontId="5" fillId="0" borderId="65" xfId="24" applyFont="1" applyFill="1" applyBorder="1" applyAlignment="1">
      <alignment horizontal="center"/>
    </xf>
    <xf numFmtId="0" fontId="50" fillId="0" borderId="0" xfId="24" applyFont="1" applyFill="1"/>
    <xf numFmtId="0" fontId="5" fillId="0" borderId="0" xfId="24" applyFont="1" applyFill="1"/>
    <xf numFmtId="0" fontId="5" fillId="0" borderId="0" xfId="24" applyFill="1"/>
    <xf numFmtId="0" fontId="4" fillId="0" borderId="0" xfId="24" applyFont="1" applyFill="1"/>
    <xf numFmtId="0" fontId="4" fillId="0" borderId="0" xfId="24" applyFont="1" applyFill="1" applyAlignment="1">
      <alignment horizontal="center" wrapText="1"/>
    </xf>
    <xf numFmtId="3" fontId="4" fillId="0" borderId="0" xfId="24" applyNumberFormat="1" applyFont="1" applyFill="1" applyAlignment="1">
      <alignment horizontal="center" wrapText="1"/>
    </xf>
    <xf numFmtId="0" fontId="4" fillId="0" borderId="0" xfId="24" applyFont="1" applyFill="1" applyAlignment="1">
      <alignment horizontal="center"/>
    </xf>
    <xf numFmtId="1" fontId="0" fillId="0" borderId="0" xfId="0" applyNumberFormat="1"/>
    <xf numFmtId="1" fontId="0" fillId="0" borderId="1" xfId="0" applyNumberFormat="1" applyBorder="1"/>
    <xf numFmtId="1" fontId="0" fillId="0" borderId="1" xfId="0" applyNumberFormat="1" applyFill="1" applyBorder="1"/>
    <xf numFmtId="0" fontId="41" fillId="0" borderId="1" xfId="0" applyFont="1" applyBorder="1"/>
    <xf numFmtId="1" fontId="41" fillId="0" borderId="0" xfId="0" applyNumberFormat="1" applyFont="1"/>
    <xf numFmtId="1" fontId="41" fillId="0" borderId="1" xfId="0" applyNumberFormat="1" applyFont="1" applyBorder="1"/>
    <xf numFmtId="0" fontId="41" fillId="0" borderId="1" xfId="0" applyFont="1" applyFill="1" applyBorder="1"/>
    <xf numFmtId="0" fontId="51" fillId="0" borderId="1" xfId="0" applyFont="1" applyFill="1" applyBorder="1" applyAlignment="1">
      <alignment vertical="top" wrapText="1"/>
    </xf>
    <xf numFmtId="0" fontId="41" fillId="0" borderId="1" xfId="0" applyFont="1" applyFill="1" applyBorder="1" applyAlignment="1">
      <alignment wrapText="1"/>
    </xf>
    <xf numFmtId="0" fontId="0" fillId="0" borderId="88" xfId="0" applyFill="1" applyBorder="1"/>
    <xf numFmtId="0" fontId="52" fillId="0" borderId="0" xfId="0" applyFont="1"/>
    <xf numFmtId="2" fontId="52" fillId="0" borderId="0" xfId="0" applyNumberFormat="1" applyFont="1"/>
    <xf numFmtId="0" fontId="52" fillId="0" borderId="0" xfId="0" applyFont="1" applyFill="1"/>
    <xf numFmtId="0" fontId="52" fillId="0" borderId="89" xfId="0" applyFont="1" applyFill="1" applyBorder="1"/>
    <xf numFmtId="3" fontId="24" fillId="0" borderId="93" xfId="12" applyNumberFormat="1" applyFont="1" applyFill="1" applyBorder="1" applyAlignment="1">
      <alignment horizontal="center"/>
    </xf>
    <xf numFmtId="3" fontId="24" fillId="0" borderId="94" xfId="12" applyNumberFormat="1" applyFont="1" applyFill="1" applyBorder="1" applyAlignment="1">
      <alignment horizontal="center"/>
    </xf>
    <xf numFmtId="3" fontId="24" fillId="0" borderId="95" xfId="12" applyNumberFormat="1" applyFont="1" applyFill="1" applyBorder="1" applyAlignment="1">
      <alignment horizontal="center"/>
    </xf>
    <xf numFmtId="3" fontId="24" fillId="0" borderId="96" xfId="12" applyNumberFormat="1" applyFont="1" applyFill="1" applyBorder="1" applyAlignment="1">
      <alignment horizontal="center"/>
    </xf>
    <xf numFmtId="3" fontId="24" fillId="0" borderId="97" xfId="12" applyNumberFormat="1" applyFont="1" applyFill="1" applyBorder="1" applyAlignment="1">
      <alignment horizontal="center"/>
    </xf>
    <xf numFmtId="3" fontId="24" fillId="0" borderId="98" xfId="12" applyNumberFormat="1" applyFont="1" applyFill="1" applyBorder="1" applyAlignment="1">
      <alignment horizontal="center"/>
    </xf>
    <xf numFmtId="0" fontId="24" fillId="0" borderId="99" xfId="12" applyFont="1" applyFill="1" applyBorder="1"/>
    <xf numFmtId="0" fontId="24" fillId="0" borderId="17" xfId="12" applyFont="1" applyFill="1" applyBorder="1"/>
    <xf numFmtId="0" fontId="24" fillId="0" borderId="100" xfId="12" applyFont="1" applyFill="1" applyBorder="1"/>
    <xf numFmtId="3" fontId="24" fillId="0" borderId="96" xfId="13" applyNumberFormat="1" applyFont="1" applyFill="1" applyBorder="1" applyAlignment="1">
      <alignment horizontal="center"/>
    </xf>
    <xf numFmtId="3" fontId="24" fillId="0" borderId="97" xfId="13" applyNumberFormat="1" applyFont="1" applyFill="1" applyBorder="1" applyAlignment="1">
      <alignment horizontal="center"/>
    </xf>
    <xf numFmtId="3" fontId="24" fillId="0" borderId="98" xfId="13" applyNumberFormat="1" applyFont="1" applyFill="1" applyBorder="1" applyAlignment="1">
      <alignment horizontal="center"/>
    </xf>
    <xf numFmtId="3" fontId="24" fillId="0" borderId="101" xfId="12" applyNumberFormat="1" applyFont="1" applyFill="1" applyBorder="1" applyAlignment="1">
      <alignment horizontal="center"/>
    </xf>
    <xf numFmtId="3" fontId="24" fillId="0" borderId="102" xfId="12" applyNumberFormat="1" applyFont="1" applyFill="1" applyBorder="1" applyAlignment="1">
      <alignment horizontal="center"/>
    </xf>
    <xf numFmtId="3" fontId="24" fillId="0" borderId="103" xfId="12" applyNumberFormat="1" applyFont="1" applyFill="1" applyBorder="1" applyAlignment="1">
      <alignment horizontal="center"/>
    </xf>
    <xf numFmtId="0" fontId="53" fillId="0" borderId="0" xfId="12" applyFont="1" applyFill="1"/>
    <xf numFmtId="0" fontId="53" fillId="0" borderId="0" xfId="12" applyFont="1" applyFill="1" applyAlignment="1">
      <alignment horizontal="left" wrapText="1"/>
    </xf>
    <xf numFmtId="167" fontId="53" fillId="0" borderId="0" xfId="0" applyNumberFormat="1" applyFont="1" applyFill="1" applyAlignment="1">
      <alignment horizontal="right" vertical="top"/>
    </xf>
    <xf numFmtId="0" fontId="53" fillId="0" borderId="0" xfId="12" applyFont="1" applyFill="1" applyAlignment="1">
      <alignment horizontal="left"/>
    </xf>
    <xf numFmtId="0" fontId="53" fillId="0" borderId="0" xfId="12" applyFont="1" applyFill="1" applyAlignment="1">
      <alignment horizontal="center"/>
    </xf>
    <xf numFmtId="1" fontId="53" fillId="0" borderId="0" xfId="12" applyNumberFormat="1" applyFont="1" applyFill="1" applyAlignment="1">
      <alignment horizontal="center"/>
    </xf>
    <xf numFmtId="167" fontId="54" fillId="0" borderId="0" xfId="0" applyNumberFormat="1" applyFont="1" applyFill="1" applyAlignment="1"/>
    <xf numFmtId="0" fontId="54" fillId="0" borderId="0" xfId="12" applyFont="1" applyFill="1" applyAlignment="1">
      <alignment wrapText="1"/>
    </xf>
    <xf numFmtId="0" fontId="53" fillId="0" borderId="0" xfId="12" applyFont="1" applyFill="1" applyAlignment="1">
      <alignment wrapText="1"/>
    </xf>
    <xf numFmtId="0" fontId="5" fillId="0" borderId="0" xfId="22" applyFont="1" applyFill="1"/>
    <xf numFmtId="0" fontId="55" fillId="0" borderId="32" xfId="22" applyFont="1" applyFill="1" applyBorder="1" applyAlignment="1">
      <alignment horizontal="center" wrapText="1"/>
    </xf>
    <xf numFmtId="3" fontId="55" fillId="0" borderId="24" xfId="22" applyNumberFormat="1" applyFont="1" applyFill="1" applyBorder="1" applyAlignment="1">
      <alignment horizontal="center" wrapText="1"/>
    </xf>
    <xf numFmtId="0" fontId="55" fillId="0" borderId="24" xfId="22" applyFont="1" applyFill="1" applyBorder="1" applyAlignment="1">
      <alignment horizontal="center" wrapText="1"/>
    </xf>
    <xf numFmtId="3" fontId="55" fillId="0" borderId="24" xfId="24" applyNumberFormat="1" applyFont="1" applyFill="1" applyBorder="1" applyAlignment="1">
      <alignment horizontal="center" wrapText="1"/>
    </xf>
    <xf numFmtId="3" fontId="5" fillId="0" borderId="24" xfId="13" applyNumberFormat="1" applyFont="1" applyFill="1" applyBorder="1" applyAlignment="1">
      <alignment horizontal="center"/>
    </xf>
    <xf numFmtId="0" fontId="5" fillId="0" borderId="56" xfId="24" applyFont="1" applyFill="1" applyBorder="1" applyAlignment="1">
      <alignment horizontal="center"/>
    </xf>
    <xf numFmtId="0" fontId="5" fillId="0" borderId="65" xfId="24" applyFill="1" applyBorder="1" applyAlignment="1">
      <alignment horizontal="center"/>
    </xf>
    <xf numFmtId="0" fontId="5" fillId="0" borderId="67" xfId="24" applyFont="1" applyFill="1" applyBorder="1" applyAlignment="1">
      <alignment horizontal="center"/>
    </xf>
    <xf numFmtId="0" fontId="4" fillId="0" borderId="0" xfId="22" applyFont="1" applyFill="1" applyAlignment="1"/>
    <xf numFmtId="0" fontId="32" fillId="0" borderId="0" xfId="22" applyFill="1" applyAlignment="1"/>
    <xf numFmtId="3" fontId="32" fillId="0" borderId="0" xfId="22" applyNumberFormat="1" applyFill="1" applyAlignment="1">
      <alignment horizontal="center"/>
    </xf>
    <xf numFmtId="0" fontId="21" fillId="0" borderId="0" xfId="12" applyFont="1" applyFill="1" applyAlignment="1">
      <alignment horizontal="left" wrapText="1"/>
    </xf>
    <xf numFmtId="0" fontId="53" fillId="0" borderId="0" xfId="12" applyFont="1" applyFill="1" applyAlignment="1">
      <alignment horizontal="left" wrapText="1"/>
    </xf>
    <xf numFmtId="0" fontId="18" fillId="11" borderId="15" xfId="16" applyFont="1" applyFill="1" applyBorder="1" applyAlignment="1">
      <alignment horizontal="center"/>
    </xf>
    <xf numFmtId="0" fontId="4" fillId="0" borderId="42" xfId="16" applyFont="1" applyBorder="1" applyAlignment="1">
      <alignment wrapText="1"/>
    </xf>
    <xf numFmtId="0" fontId="4" fillId="0" borderId="14" xfId="16" applyFont="1" applyBorder="1" applyAlignment="1">
      <alignment wrapText="1"/>
    </xf>
    <xf numFmtId="0" fontId="4" fillId="0" borderId="13" xfId="16" applyFont="1" applyBorder="1" applyAlignment="1">
      <alignment wrapText="1"/>
    </xf>
    <xf numFmtId="0" fontId="4" fillId="0" borderId="44" xfId="16" applyFont="1" applyBorder="1" applyAlignment="1">
      <alignment wrapText="1"/>
    </xf>
    <xf numFmtId="168" fontId="4" fillId="0" borderId="104" xfId="13" applyNumberFormat="1" applyFont="1" applyFill="1" applyBorder="1"/>
    <xf numFmtId="169" fontId="4" fillId="0" borderId="0" xfId="31" applyNumberFormat="1" applyFont="1" applyFill="1" applyBorder="1"/>
    <xf numFmtId="169" fontId="4" fillId="0" borderId="52" xfId="31" applyNumberFormat="1" applyFont="1" applyFill="1" applyBorder="1"/>
    <xf numFmtId="0" fontId="41" fillId="4" borderId="1" xfId="0" applyFont="1" applyFill="1" applyBorder="1"/>
    <xf numFmtId="0" fontId="53" fillId="0" borderId="0" xfId="12" applyFont="1" applyFill="1" applyAlignment="1">
      <alignment horizontal="left" wrapText="1"/>
    </xf>
    <xf numFmtId="3" fontId="5" fillId="0" borderId="24" xfId="12" applyNumberFormat="1" applyFont="1" applyFill="1" applyBorder="1" applyAlignment="1">
      <alignment horizontal="center"/>
    </xf>
    <xf numFmtId="3" fontId="53" fillId="0" borderId="0" xfId="12" applyNumberFormat="1" applyFont="1" applyFill="1" applyAlignment="1">
      <alignment horizontal="center"/>
    </xf>
    <xf numFmtId="2" fontId="53" fillId="0" borderId="0" xfId="12" applyNumberFormat="1" applyFont="1" applyFill="1" applyAlignment="1">
      <alignment horizontal="center"/>
    </xf>
    <xf numFmtId="3" fontId="24" fillId="0" borderId="35" xfId="12" applyNumberFormat="1" applyFont="1" applyFill="1" applyBorder="1" applyAlignment="1">
      <alignment horizontal="center"/>
    </xf>
    <xf numFmtId="0" fontId="21" fillId="0" borderId="0" xfId="12" applyFont="1" applyFill="1" applyAlignment="1">
      <alignment horizontal="left" wrapText="1"/>
    </xf>
    <xf numFmtId="0" fontId="24" fillId="0" borderId="38" xfId="12" applyFont="1" applyFill="1" applyBorder="1" applyAlignment="1">
      <alignment horizontal="center"/>
    </xf>
    <xf numFmtId="0" fontId="53" fillId="0" borderId="0" xfId="12" applyFont="1" applyFill="1" applyAlignment="1">
      <alignment horizontal="left" wrapText="1"/>
    </xf>
    <xf numFmtId="0" fontId="18" fillId="11" borderId="37" xfId="16" applyFont="1" applyFill="1" applyBorder="1" applyAlignment="1">
      <alignment horizontal="center"/>
    </xf>
    <xf numFmtId="0" fontId="21" fillId="0" borderId="0" xfId="12" applyFont="1" applyFill="1" applyAlignment="1">
      <alignment horizontal="left" wrapText="1"/>
    </xf>
    <xf numFmtId="0" fontId="24" fillId="0" borderId="38" xfId="12" applyFont="1" applyFill="1" applyBorder="1" applyAlignment="1">
      <alignment horizontal="center"/>
    </xf>
    <xf numFmtId="0" fontId="24" fillId="0" borderId="35" xfId="12" applyFont="1" applyFill="1" applyBorder="1" applyAlignment="1">
      <alignment horizontal="center"/>
    </xf>
    <xf numFmtId="0" fontId="24" fillId="0" borderId="34" xfId="12" applyFont="1" applyFill="1" applyBorder="1" applyAlignment="1">
      <alignment horizontal="center"/>
    </xf>
    <xf numFmtId="0" fontId="53" fillId="0" borderId="0" xfId="12" applyFont="1" applyFill="1" applyAlignment="1">
      <alignment horizontal="left" wrapText="1"/>
    </xf>
    <xf numFmtId="0" fontId="4" fillId="0" borderId="105" xfId="16" applyFont="1" applyBorder="1" applyAlignment="1">
      <alignment wrapText="1"/>
    </xf>
    <xf numFmtId="168" fontId="4" fillId="0" borderId="3" xfId="13" applyNumberFormat="1" applyFont="1" applyFill="1" applyBorder="1"/>
    <xf numFmtId="43" fontId="4" fillId="0" borderId="51" xfId="13" applyNumberFormat="1" applyFont="1" applyBorder="1"/>
    <xf numFmtId="3" fontId="24" fillId="10" borderId="1" xfId="12" applyNumberFormat="1" applyFont="1" applyFill="1" applyBorder="1" applyAlignment="1">
      <alignment horizontal="center" wrapText="1"/>
    </xf>
    <xf numFmtId="165" fontId="24" fillId="0" borderId="35" xfId="12" applyNumberFormat="1" applyFont="1" applyFill="1" applyBorder="1" applyAlignment="1">
      <alignment horizontal="center"/>
    </xf>
    <xf numFmtId="0" fontId="24" fillId="10" borderId="30" xfId="12" applyFont="1" applyFill="1" applyBorder="1" applyAlignment="1">
      <alignment wrapText="1"/>
    </xf>
    <xf numFmtId="1" fontId="24" fillId="10" borderId="38" xfId="12" applyNumberFormat="1" applyFont="1" applyFill="1" applyBorder="1" applyAlignment="1">
      <alignment horizontal="center"/>
    </xf>
    <xf numFmtId="0" fontId="0" fillId="9" borderId="21" xfId="0" applyFill="1" applyBorder="1"/>
    <xf numFmtId="0" fontId="56" fillId="0" borderId="1" xfId="0" applyFont="1" applyBorder="1" applyAlignment="1">
      <alignment vertical="center" wrapText="1"/>
    </xf>
    <xf numFmtId="6" fontId="56" fillId="0" borderId="1" xfId="0" applyNumberFormat="1" applyFont="1" applyBorder="1" applyAlignment="1">
      <alignment vertical="center" wrapText="1"/>
    </xf>
    <xf numFmtId="0" fontId="24" fillId="10" borderId="24" xfId="12" applyFont="1" applyFill="1" applyBorder="1" applyAlignment="1">
      <alignment horizontal="center"/>
    </xf>
    <xf numFmtId="1" fontId="24" fillId="10" borderId="24" xfId="12" applyNumberFormat="1" applyFont="1" applyFill="1" applyBorder="1" applyAlignment="1">
      <alignment horizontal="center"/>
    </xf>
    <xf numFmtId="3" fontId="24" fillId="10" borderId="24" xfId="13" applyNumberFormat="1" applyFont="1" applyFill="1" applyBorder="1" applyAlignment="1">
      <alignment horizontal="center"/>
    </xf>
    <xf numFmtId="3" fontId="24" fillId="10" borderId="24" xfId="12" applyNumberFormat="1" applyFont="1" applyFill="1" applyBorder="1" applyAlignment="1">
      <alignment horizontal="center"/>
    </xf>
    <xf numFmtId="165" fontId="24" fillId="10" borderId="24" xfId="12" applyNumberFormat="1" applyFont="1" applyFill="1" applyBorder="1" applyAlignment="1">
      <alignment horizontal="center"/>
    </xf>
    <xf numFmtId="3" fontId="24" fillId="10" borderId="38" xfId="12" applyNumberFormat="1" applyFont="1" applyFill="1" applyBorder="1" applyAlignment="1">
      <alignment horizontal="center"/>
    </xf>
    <xf numFmtId="0" fontId="24" fillId="10" borderId="28" xfId="12" applyFont="1" applyFill="1" applyBorder="1" applyAlignment="1">
      <alignment horizontal="center"/>
    </xf>
    <xf numFmtId="165" fontId="24" fillId="10" borderId="35" xfId="12" applyNumberFormat="1" applyFont="1" applyFill="1" applyBorder="1" applyAlignment="1">
      <alignment horizontal="center"/>
    </xf>
    <xf numFmtId="0" fontId="24" fillId="10" borderId="30" xfId="12" applyFont="1" applyFill="1" applyBorder="1" applyAlignment="1">
      <alignment horizontal="left" wrapText="1" indent="2"/>
    </xf>
    <xf numFmtId="0" fontId="24" fillId="10" borderId="38" xfId="12" applyFont="1" applyFill="1" applyBorder="1" applyAlignment="1">
      <alignment horizontal="center"/>
    </xf>
    <xf numFmtId="0" fontId="24" fillId="10" borderId="30" xfId="12" applyFont="1" applyFill="1" applyBorder="1" applyAlignment="1">
      <alignment horizontal="left" indent="2"/>
    </xf>
    <xf numFmtId="0" fontId="24" fillId="10" borderId="0" xfId="12" applyFont="1" applyFill="1"/>
    <xf numFmtId="3" fontId="24" fillId="10" borderId="96" xfId="13" applyNumberFormat="1" applyFont="1" applyFill="1" applyBorder="1" applyAlignment="1">
      <alignment horizontal="center"/>
    </xf>
    <xf numFmtId="3" fontId="24" fillId="10" borderId="97" xfId="13" applyNumberFormat="1" applyFont="1" applyFill="1" applyBorder="1" applyAlignment="1">
      <alignment horizontal="center"/>
    </xf>
    <xf numFmtId="3" fontId="24" fillId="10" borderId="98" xfId="13" applyNumberFormat="1" applyFont="1" applyFill="1" applyBorder="1" applyAlignment="1">
      <alignment horizontal="center"/>
    </xf>
    <xf numFmtId="0" fontId="24" fillId="10" borderId="1" xfId="12" applyFont="1" applyFill="1" applyBorder="1" applyAlignment="1">
      <alignment horizontal="center" wrapText="1"/>
    </xf>
    <xf numFmtId="166" fontId="28" fillId="0" borderId="0" xfId="12" applyNumberFormat="1" applyFont="1" applyFill="1" applyAlignment="1">
      <alignment wrapText="1"/>
    </xf>
    <xf numFmtId="0" fontId="53" fillId="10" borderId="0" xfId="12" applyFont="1" applyFill="1"/>
    <xf numFmtId="0" fontId="53" fillId="10" borderId="0" xfId="12" applyFont="1" applyFill="1" applyAlignment="1">
      <alignment horizontal="left"/>
    </xf>
    <xf numFmtId="0" fontId="21" fillId="0" borderId="0" xfId="12" applyFont="1" applyFill="1" applyAlignment="1">
      <alignment horizontal="left" wrapText="1"/>
    </xf>
    <xf numFmtId="0" fontId="24" fillId="0" borderId="38" xfId="12" applyFont="1" applyFill="1" applyBorder="1" applyAlignment="1">
      <alignment horizontal="center"/>
    </xf>
    <xf numFmtId="0" fontId="24" fillId="0" borderId="35" xfId="12" applyFont="1" applyFill="1" applyBorder="1" applyAlignment="1">
      <alignment horizontal="center"/>
    </xf>
    <xf numFmtId="0" fontId="24" fillId="0" borderId="34" xfId="12" applyFont="1" applyFill="1" applyBorder="1" applyAlignment="1">
      <alignment horizontal="center"/>
    </xf>
    <xf numFmtId="0" fontId="53" fillId="0" borderId="0" xfId="12" applyFont="1" applyFill="1" applyAlignment="1">
      <alignment horizontal="left" wrapText="1"/>
    </xf>
    <xf numFmtId="168" fontId="24" fillId="0" borderId="0" xfId="21" applyNumberFormat="1" applyFont="1" applyFill="1"/>
    <xf numFmtId="168" fontId="24" fillId="4" borderId="0" xfId="21" applyNumberFormat="1" applyFont="1" applyFill="1"/>
    <xf numFmtId="0" fontId="4" fillId="10" borderId="0" xfId="16" applyFont="1" applyFill="1"/>
    <xf numFmtId="169" fontId="4" fillId="10" borderId="0" xfId="16" applyNumberFormat="1" applyFont="1" applyFill="1"/>
    <xf numFmtId="43" fontId="4" fillId="0" borderId="12" xfId="13" applyNumberFormat="1" applyFont="1" applyFill="1" applyBorder="1"/>
    <xf numFmtId="168" fontId="4" fillId="0" borderId="14" xfId="13" applyNumberFormat="1" applyFont="1" applyFill="1" applyBorder="1"/>
    <xf numFmtId="0" fontId="4" fillId="0" borderId="0" xfId="16" applyFont="1" applyFill="1"/>
    <xf numFmtId="0" fontId="57" fillId="0" borderId="106" xfId="0" applyFont="1" applyBorder="1" applyAlignment="1">
      <alignment horizontal="center" vertical="center" wrapText="1"/>
    </xf>
    <xf numFmtId="0" fontId="58" fillId="0" borderId="110" xfId="0" applyFont="1" applyBorder="1" applyAlignment="1">
      <alignment horizontal="center" vertical="center" wrapText="1"/>
    </xf>
    <xf numFmtId="0" fontId="0" fillId="0" borderId="109" xfId="0" applyBorder="1" applyAlignment="1">
      <alignment vertical="center" wrapText="1"/>
    </xf>
    <xf numFmtId="0" fontId="58" fillId="0" borderId="111" xfId="0" applyFont="1" applyBorder="1" applyAlignment="1">
      <alignment horizontal="center" vertical="center" wrapText="1"/>
    </xf>
    <xf numFmtId="0" fontId="58" fillId="0" borderId="112" xfId="0" applyFont="1" applyBorder="1" applyAlignment="1">
      <alignment horizontal="center" vertical="center" wrapText="1"/>
    </xf>
    <xf numFmtId="6" fontId="0" fillId="0" borderId="0" xfId="0" applyNumberFormat="1"/>
    <xf numFmtId="0" fontId="34" fillId="0" borderId="0" xfId="0" applyFont="1" applyAlignment="1">
      <alignment vertical="center"/>
    </xf>
    <xf numFmtId="0" fontId="56" fillId="0" borderId="114" xfId="0" applyFont="1" applyBorder="1" applyAlignment="1">
      <alignment vertical="center" wrapText="1"/>
    </xf>
    <xf numFmtId="0" fontId="56" fillId="0" borderId="116" xfId="0" applyFont="1" applyBorder="1" applyAlignment="1">
      <alignment vertical="center" wrapText="1"/>
    </xf>
    <xf numFmtId="0" fontId="0" fillId="0" borderId="111" xfId="0" applyBorder="1" applyAlignment="1">
      <alignment vertical="center" wrapText="1"/>
    </xf>
    <xf numFmtId="6" fontId="56" fillId="0" borderId="1" xfId="0" applyNumberFormat="1" applyFont="1" applyBorder="1" applyAlignment="1">
      <alignment horizontal="center" vertical="center" wrapText="1"/>
    </xf>
    <xf numFmtId="6" fontId="59" fillId="0" borderId="1" xfId="0" applyNumberFormat="1" applyFont="1" applyBorder="1" applyAlignment="1">
      <alignment horizontal="center" vertical="center" wrapText="1"/>
    </xf>
    <xf numFmtId="0" fontId="56" fillId="0" borderId="1" xfId="0" applyFont="1" applyBorder="1" applyAlignment="1">
      <alignment horizontal="center" vertical="center" wrapText="1"/>
    </xf>
    <xf numFmtId="168" fontId="56" fillId="0" borderId="1" xfId="21" applyNumberFormat="1" applyFont="1" applyBorder="1" applyAlignment="1">
      <alignment horizontal="center" vertical="center" wrapText="1"/>
    </xf>
    <xf numFmtId="168" fontId="56" fillId="0" borderId="1" xfId="0" applyNumberFormat="1" applyFont="1" applyBorder="1" applyAlignment="1">
      <alignment horizontal="center" vertical="center" wrapText="1"/>
    </xf>
    <xf numFmtId="168" fontId="56" fillId="0" borderId="1" xfId="21" applyNumberFormat="1" applyFont="1" applyBorder="1" applyAlignment="1">
      <alignment horizontal="center" vertical="center"/>
    </xf>
    <xf numFmtId="3" fontId="52" fillId="0" borderId="0" xfId="0" applyNumberFormat="1" applyFont="1"/>
    <xf numFmtId="168" fontId="4" fillId="0" borderId="10" xfId="13" applyNumberFormat="1" applyFont="1" applyFill="1" applyBorder="1"/>
    <xf numFmtId="166" fontId="24" fillId="0" borderId="24" xfId="12" applyNumberFormat="1" applyFont="1" applyFill="1" applyBorder="1" applyAlignment="1">
      <alignment horizontal="center"/>
    </xf>
    <xf numFmtId="1" fontId="24" fillId="0" borderId="38" xfId="12" applyNumberFormat="1" applyFont="1" applyFill="1" applyBorder="1" applyAlignment="1">
      <alignment horizontal="center"/>
    </xf>
    <xf numFmtId="0" fontId="4" fillId="0" borderId="0" xfId="12" applyFont="1" applyFill="1" applyBorder="1"/>
    <xf numFmtId="0" fontId="24" fillId="0" borderId="0" xfId="12" applyFont="1" applyFill="1" applyBorder="1" applyAlignment="1">
      <alignment wrapText="1"/>
    </xf>
    <xf numFmtId="0" fontId="24" fillId="0" borderId="0" xfId="12" applyFont="1" applyFill="1" applyBorder="1"/>
    <xf numFmtId="3" fontId="24" fillId="0" borderId="0" xfId="13" applyNumberFormat="1" applyFont="1" applyFill="1" applyBorder="1" applyAlignment="1">
      <alignment horizontal="center"/>
    </xf>
    <xf numFmtId="168" fontId="24" fillId="0" borderId="0" xfId="21" applyNumberFormat="1" applyFont="1" applyFill="1" applyBorder="1"/>
    <xf numFmtId="0" fontId="52" fillId="0" borderId="0" xfId="0" applyFont="1" applyFill="1" applyBorder="1"/>
    <xf numFmtId="2" fontId="52" fillId="0" borderId="0" xfId="0" applyNumberFormat="1" applyFont="1" applyFill="1" applyBorder="1"/>
    <xf numFmtId="0" fontId="22" fillId="0" borderId="0" xfId="12" applyFont="1" applyFill="1" applyBorder="1"/>
    <xf numFmtId="0" fontId="53" fillId="0" borderId="0" xfId="12" applyFont="1" applyFill="1" applyBorder="1"/>
    <xf numFmtId="0" fontId="21" fillId="0" borderId="0" xfId="12" applyFont="1" applyFill="1" applyBorder="1"/>
    <xf numFmtId="3" fontId="24" fillId="0" borderId="117" xfId="13" applyNumberFormat="1" applyFont="1" applyFill="1" applyBorder="1" applyAlignment="1">
      <alignment horizontal="center"/>
    </xf>
    <xf numFmtId="0" fontId="0" fillId="20" borderId="1" xfId="0" applyFill="1" applyBorder="1" applyAlignment="1">
      <alignment horizontal="center"/>
    </xf>
    <xf numFmtId="0" fontId="0" fillId="20" borderId="2" xfId="0" applyFill="1" applyBorder="1" applyAlignment="1">
      <alignment horizontal="center"/>
    </xf>
    <xf numFmtId="0" fontId="1" fillId="2" borderId="1" xfId="1" applyBorder="1" applyAlignment="1">
      <alignment horizontal="center"/>
    </xf>
    <xf numFmtId="0" fontId="45" fillId="18" borderId="1" xfId="26" applyBorder="1" applyAlignment="1">
      <alignment horizontal="center" wrapText="1"/>
    </xf>
    <xf numFmtId="0" fontId="45" fillId="18" borderId="82" xfId="26" applyBorder="1" applyAlignment="1">
      <alignment horizontal="center" wrapText="1"/>
    </xf>
    <xf numFmtId="0" fontId="45" fillId="18" borderId="81" xfId="26" applyBorder="1" applyAlignment="1">
      <alignment horizontal="center" wrapText="1"/>
    </xf>
    <xf numFmtId="0" fontId="45" fillId="18" borderId="80" xfId="26" applyBorder="1" applyAlignment="1">
      <alignment horizontal="center" wrapText="1"/>
    </xf>
    <xf numFmtId="0" fontId="1" fillId="2" borderId="20" xfId="1" applyBorder="1" applyAlignment="1">
      <alignment horizontal="center" wrapText="1"/>
    </xf>
    <xf numFmtId="0" fontId="1" fillId="2" borderId="3" xfId="1" applyBorder="1" applyAlignment="1">
      <alignment horizontal="center" wrapText="1"/>
    </xf>
    <xf numFmtId="0" fontId="56" fillId="0" borderId="115" xfId="0" applyFont="1" applyBorder="1" applyAlignment="1">
      <alignment horizontal="left" vertical="center" wrapText="1"/>
    </xf>
    <xf numFmtId="0" fontId="56" fillId="0" borderId="114" xfId="0" applyFont="1" applyBorder="1" applyAlignment="1">
      <alignment horizontal="left" vertical="center" wrapText="1"/>
    </xf>
    <xf numFmtId="0" fontId="57" fillId="0" borderId="113" xfId="0" applyFont="1" applyBorder="1" applyAlignment="1">
      <alignment horizontal="center" vertical="center" wrapText="1"/>
    </xf>
    <xf numFmtId="0" fontId="57" fillId="0" borderId="108" xfId="0" applyFont="1" applyBorder="1" applyAlignment="1">
      <alignment horizontal="center" vertical="center" wrapText="1"/>
    </xf>
    <xf numFmtId="0" fontId="57" fillId="0" borderId="107" xfId="0" applyFont="1" applyBorder="1" applyAlignment="1">
      <alignment horizontal="center" vertical="center" wrapText="1"/>
    </xf>
    <xf numFmtId="6" fontId="56" fillId="0" borderId="1" xfId="0" applyNumberFormat="1" applyFont="1" applyBorder="1" applyAlignment="1">
      <alignment horizontal="center" vertical="center" wrapText="1"/>
    </xf>
    <xf numFmtId="168" fontId="56" fillId="0" borderId="1" xfId="0" applyNumberFormat="1" applyFont="1" applyBorder="1" applyAlignment="1">
      <alignment horizontal="center" vertical="center" wrapText="1"/>
    </xf>
    <xf numFmtId="0" fontId="56" fillId="0" borderId="1" xfId="0" applyFont="1" applyBorder="1" applyAlignment="1">
      <alignment horizontal="center" vertical="center" wrapText="1"/>
    </xf>
    <xf numFmtId="6" fontId="59" fillId="0" borderId="1" xfId="0" applyNumberFormat="1" applyFont="1" applyBorder="1" applyAlignment="1">
      <alignment horizontal="center" vertical="center" wrapText="1"/>
    </xf>
    <xf numFmtId="0" fontId="18" fillId="11" borderId="36" xfId="16" applyFont="1" applyFill="1" applyBorder="1" applyAlignment="1">
      <alignment horizontal="center"/>
    </xf>
    <xf numFmtId="0" fontId="18" fillId="11" borderId="37" xfId="16" applyFont="1" applyFill="1" applyBorder="1" applyAlignment="1">
      <alignment horizontal="center"/>
    </xf>
    <xf numFmtId="0" fontId="18" fillId="11" borderId="15" xfId="16" applyFont="1" applyFill="1" applyBorder="1" applyAlignment="1">
      <alignment horizontal="center"/>
    </xf>
    <xf numFmtId="0" fontId="18" fillId="11" borderId="19" xfId="16" applyFont="1" applyFill="1" applyBorder="1" applyAlignment="1">
      <alignment horizontal="center" vertical="center"/>
    </xf>
    <xf numFmtId="0" fontId="18" fillId="11" borderId="16" xfId="16" applyFont="1" applyFill="1" applyBorder="1" applyAlignment="1">
      <alignment horizontal="center" vertical="center"/>
    </xf>
    <xf numFmtId="0" fontId="21" fillId="0" borderId="0" xfId="12" applyFont="1" applyFill="1" applyAlignment="1">
      <alignment horizontal="left" wrapText="1"/>
    </xf>
    <xf numFmtId="0" fontId="24" fillId="0" borderId="38" xfId="12" applyFont="1" applyFill="1" applyBorder="1" applyAlignment="1">
      <alignment horizontal="center"/>
    </xf>
    <xf numFmtId="0" fontId="24" fillId="0" borderId="35" xfId="12" applyFont="1" applyFill="1" applyBorder="1" applyAlignment="1">
      <alignment horizontal="center"/>
    </xf>
    <xf numFmtId="0" fontId="22" fillId="0" borderId="0" xfId="12" applyFont="1" applyFill="1" applyAlignment="1">
      <alignment horizontal="center"/>
    </xf>
    <xf numFmtId="0" fontId="22" fillId="0" borderId="3" xfId="12" applyFont="1" applyFill="1" applyBorder="1" applyAlignment="1">
      <alignment horizontal="center"/>
    </xf>
    <xf numFmtId="0" fontId="24" fillId="0" borderId="39" xfId="12" applyFont="1" applyFill="1" applyBorder="1" applyAlignment="1">
      <alignment horizontal="center"/>
    </xf>
    <xf numFmtId="0" fontId="24" fillId="0" borderId="34" xfId="12" applyFont="1" applyFill="1" applyBorder="1" applyAlignment="1">
      <alignment horizontal="center"/>
    </xf>
    <xf numFmtId="0" fontId="4" fillId="0" borderId="36" xfId="12" applyFont="1" applyFill="1" applyBorder="1" applyAlignment="1">
      <alignment horizontal="center"/>
    </xf>
    <xf numFmtId="0" fontId="4" fillId="0" borderId="37" xfId="12" applyFont="1" applyFill="1" applyBorder="1" applyAlignment="1">
      <alignment horizontal="center"/>
    </xf>
    <xf numFmtId="0" fontId="4" fillId="0" borderId="15" xfId="12" applyFont="1" applyFill="1" applyBorder="1" applyAlignment="1">
      <alignment horizontal="center"/>
    </xf>
    <xf numFmtId="0" fontId="53" fillId="0" borderId="0" xfId="12" applyFont="1" applyFill="1" applyAlignment="1">
      <alignment horizontal="left" wrapText="1"/>
    </xf>
    <xf numFmtId="0" fontId="53" fillId="10" borderId="0" xfId="12" applyFont="1" applyFill="1" applyAlignment="1">
      <alignment horizontal="left" wrapText="1"/>
    </xf>
    <xf numFmtId="0" fontId="4" fillId="0" borderId="0" xfId="24" applyFont="1" applyFill="1" applyAlignment="1">
      <alignment horizontal="left" wrapText="1"/>
    </xf>
    <xf numFmtId="0" fontId="4" fillId="0" borderId="0" xfId="22" applyFont="1" applyFill="1" applyAlignment="1">
      <alignment horizontal="left" wrapText="1"/>
    </xf>
    <xf numFmtId="0" fontId="4" fillId="0" borderId="0" xfId="24" applyFont="1" applyFill="1" applyAlignment="1">
      <alignment wrapText="1"/>
    </xf>
    <xf numFmtId="0" fontId="18" fillId="0" borderId="0" xfId="22" applyFont="1" applyFill="1" applyAlignment="1">
      <alignment horizontal="center"/>
    </xf>
    <xf numFmtId="49" fontId="5" fillId="0" borderId="24" xfId="22" applyNumberFormat="1" applyFont="1" applyFill="1" applyBorder="1" applyAlignment="1">
      <alignment horizontal="left" vertical="top" wrapText="1"/>
    </xf>
    <xf numFmtId="0" fontId="5" fillId="0" borderId="64" xfId="22" applyFont="1" applyFill="1" applyBorder="1" applyAlignment="1">
      <alignment horizontal="left" vertical="top" wrapText="1"/>
    </xf>
    <xf numFmtId="0" fontId="32" fillId="0" borderId="63" xfId="22" applyFill="1" applyBorder="1" applyAlignment="1">
      <alignment horizontal="left" vertical="top" wrapText="1"/>
    </xf>
    <xf numFmtId="0" fontId="32" fillId="0" borderId="62" xfId="22" applyFill="1" applyBorder="1" applyAlignment="1">
      <alignment horizontal="left" vertical="top" wrapText="1"/>
    </xf>
  </cellXfs>
  <cellStyles count="32">
    <cellStyle name="40% - Accent4" xfId="27" builtinId="43"/>
    <cellStyle name="Bad" xfId="25" builtinId="27"/>
    <cellStyle name="Calculation" xfId="26" builtinId="22"/>
    <cellStyle name="Comma" xfId="21" builtinId="3"/>
    <cellStyle name="Comma 2" xfId="3"/>
    <cellStyle name="Comma 3" xfId="13"/>
    <cellStyle name="Currency" xfId="31" builtinId="4"/>
    <cellStyle name="Currency 2" xfId="14"/>
    <cellStyle name="Currency 3" xfId="15"/>
    <cellStyle name="Good" xfId="1" builtinId="26"/>
    <cellStyle name="Hyperlink" xfId="11" builtinId="8"/>
    <cellStyle name="Neutral" xfId="2" builtinId="28"/>
    <cellStyle name="Normal" xfId="0" builtinId="0"/>
    <cellStyle name="Normal 2" xfId="4"/>
    <cellStyle name="Normal 2 2" xfId="16"/>
    <cellStyle name="Normal 2 3" xfId="17"/>
    <cellStyle name="Normal 3" xfId="5"/>
    <cellStyle name="Normal 3 2" xfId="18"/>
    <cellStyle name="Normal 4" xfId="6"/>
    <cellStyle name="Normal 5" xfId="7"/>
    <cellStyle name="Normal 6" xfId="19"/>
    <cellStyle name="Normal 7" xfId="12"/>
    <cellStyle name="Normal 8" xfId="22"/>
    <cellStyle name="Normal 8 2" xfId="24"/>
    <cellStyle name="Normal_Annual Reporter Detail" xfId="8"/>
    <cellStyle name="Normal_EG acreage_1" xfId="28"/>
    <cellStyle name="Normal_ERs" xfId="23"/>
    <cellStyle name="Normal_ERs from closed" xfId="30"/>
    <cellStyle name="Normal_ERs_1" xfId="29"/>
    <cellStyle name="Normal_NSPS Acreage" xfId="10"/>
    <cellStyle name="Normal_Sheet1" xfId="9"/>
    <cellStyle name="Percent 2" xfId="20"/>
  </cellStyles>
  <dxfs count="2">
    <dxf>
      <fill>
        <patternFill patternType="solid">
          <bgColor rgb="FFFFFF00"/>
        </patternFill>
      </fill>
    </dxf>
    <dxf>
      <fill>
        <patternFill patternType="solid">
          <bgColor rgb="FFFFFF00"/>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pivotCacheDefinition" Target="pivotCache/pivotCacheDefinition1.xml"/><Relationship Id="rId30"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OATS/SURVEY/COST/MRR/MRRBOAT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14%20Landfills%20EG/ICR-EG%202015/Testing%20and%20Monitoring%20Cost%20Summary%2002111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RRcost-ref"/>
      <sheetName val="MRRCostbyFac"/>
      <sheetName val="basis"/>
      <sheetName val="process"/>
      <sheetName val="IndustryTotalYR1"/>
      <sheetName val="IndustryTotalYR2"/>
      <sheetName val="IndustryTotalYR3"/>
      <sheetName val="AgencyTotal"/>
      <sheetName val="Sheet5"/>
      <sheetName val="Sheet6"/>
      <sheetName val="Sheet7"/>
      <sheetName val="Sheet8"/>
      <sheetName val="Sheet9"/>
      <sheetName val="Sheet10"/>
      <sheetName val="Sheet11"/>
      <sheetName val="Sheet12"/>
      <sheetName val="Sheet13"/>
      <sheetName val="Sheet14"/>
      <sheetName val="Sheet15"/>
      <sheetName val="Sheet16"/>
    </sheetNames>
    <sheetDataSet>
      <sheetData sheetId="0"/>
      <sheetData sheetId="1"/>
      <sheetData sheetId="2">
        <row r="13">
          <cell r="C13">
            <v>1</v>
          </cell>
        </row>
        <row r="17">
          <cell r="C17">
            <v>5</v>
          </cell>
        </row>
        <row r="19">
          <cell r="C19">
            <v>0.2</v>
          </cell>
        </row>
        <row r="20">
          <cell r="C20">
            <v>0.8</v>
          </cell>
        </row>
        <row r="21">
          <cell r="C21">
            <v>1</v>
          </cell>
        </row>
        <row r="24">
          <cell r="C24">
            <v>33</v>
          </cell>
        </row>
        <row r="25">
          <cell r="C25">
            <v>49</v>
          </cell>
        </row>
        <row r="26">
          <cell r="C26">
            <v>15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EG"/>
      <sheetName val="Base Costs"/>
      <sheetName val="Pivot - Acreage"/>
      <sheetName val="Controllers EG acreage"/>
      <sheetName val="Options"/>
      <sheetName val="Figure breakpoint"/>
      <sheetName val="Preamble"/>
      <sheetName val="Pivot Reporters not Controllers"/>
      <sheetName val="Reporters Not Controllers"/>
      <sheetName val="Reporters"/>
      <sheetName val="Controllers-ERs"/>
    </sheetNames>
    <sheetDataSet>
      <sheetData sheetId="0"/>
      <sheetData sheetId="1">
        <row r="2">
          <cell r="D2">
            <v>1105.3024868650327</v>
          </cell>
        </row>
        <row r="5">
          <cell r="B5">
            <v>1</v>
          </cell>
        </row>
        <row r="6">
          <cell r="B6">
            <v>0.254</v>
          </cell>
        </row>
        <row r="7">
          <cell r="B7">
            <v>49.686000000000007</v>
          </cell>
        </row>
        <row r="8">
          <cell r="B8">
            <v>125</v>
          </cell>
        </row>
        <row r="9">
          <cell r="B9">
            <v>350</v>
          </cell>
        </row>
        <row r="10">
          <cell r="B10">
            <v>1100</v>
          </cell>
        </row>
        <row r="11">
          <cell r="B11">
            <v>50</v>
          </cell>
        </row>
        <row r="13">
          <cell r="B13">
            <v>204</v>
          </cell>
        </row>
        <row r="14">
          <cell r="B14">
            <v>210</v>
          </cell>
        </row>
      </sheetData>
      <sheetData sheetId="2"/>
      <sheetData sheetId="3"/>
      <sheetData sheetId="4"/>
      <sheetData sheetId="5"/>
      <sheetData sheetId="6"/>
      <sheetData sheetId="7"/>
      <sheetData sheetId="8"/>
      <sheetData sheetId="9"/>
      <sheetData sheetId="10"/>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ASingleton" refreshedDate="41722.408533796297" createdVersion="3" refreshedVersion="3" minRefreshableVersion="3" recordCount="15">
  <cacheSource type="worksheet">
    <worksheetSource ref="A1:C16" sheet="Annual Reporter Detail"/>
  </cacheSource>
  <cacheFields count="3">
    <cacheField name="Run" numFmtId="0">
      <sharedItems count="3">
        <s v="Both Co-Proposed Options"/>
        <s v="1a" u="1"/>
        <s v="1a or 2a" u="1"/>
      </sharedItems>
    </cacheField>
    <cacheField name="Landfill_ID" numFmtId="0">
      <sharedItems/>
    </cacheField>
    <cacheField name="Landfill_Year_Opened" numFmtId="0">
      <sharedItems containsSemiMixedTypes="0" containsString="0" containsNumber="1" containsInteger="1" minValue="2014" maxValue="2017" count="4">
        <n v="2014"/>
        <n v="2015"/>
        <n v="2016"/>
        <n v="2017"/>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5">
  <r>
    <x v="0"/>
    <s v="F2300"/>
    <x v="0"/>
  </r>
  <r>
    <x v="0"/>
    <s v="F2312"/>
    <x v="0"/>
  </r>
  <r>
    <x v="0"/>
    <s v="F2326"/>
    <x v="0"/>
  </r>
  <r>
    <x v="0"/>
    <s v="F11460"/>
    <x v="1"/>
  </r>
  <r>
    <x v="0"/>
    <s v="F11621"/>
    <x v="1"/>
  </r>
  <r>
    <x v="0"/>
    <s v="F12101"/>
    <x v="1"/>
  </r>
  <r>
    <x v="0"/>
    <s v="F2315"/>
    <x v="1"/>
  </r>
  <r>
    <x v="0"/>
    <s v="F11681"/>
    <x v="2"/>
  </r>
  <r>
    <x v="0"/>
    <s v="F12061"/>
    <x v="2"/>
  </r>
  <r>
    <x v="0"/>
    <s v="F10404"/>
    <x v="3"/>
  </r>
  <r>
    <x v="0"/>
    <s v="F10600"/>
    <x v="3"/>
  </r>
  <r>
    <x v="0"/>
    <s v="F10700"/>
    <x v="3"/>
  </r>
  <r>
    <x v="0"/>
    <s v="F10860"/>
    <x v="3"/>
  </r>
  <r>
    <x v="0"/>
    <s v="F11320"/>
    <x v="3"/>
  </r>
  <r>
    <x v="0"/>
    <s v="F12141"/>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2" cacheId="3" applyNumberFormats="0" applyBorderFormats="0" applyFontFormats="0" applyPatternFormats="0" applyAlignmentFormats="0" applyWidthHeightFormats="1" dataCaption="Values" updatedVersion="3" minRefreshableVersion="3" showCalcMbrs="0" useAutoFormatting="1" itemPrintTitles="1" createdVersion="3" indent="0" outline="1" outlineData="1" multipleFieldFilters="0">
  <location ref="A20:F23" firstHeaderRow="1" firstDataRow="2" firstDataCol="1"/>
  <pivotFields count="3">
    <pivotField axis="axisRow" showAll="0">
      <items count="4">
        <item m="1" x="1"/>
        <item m="1" x="2"/>
        <item x="0"/>
        <item t="default"/>
      </items>
    </pivotField>
    <pivotField dataField="1" showAll="0"/>
    <pivotField axis="axisCol" showAll="0">
      <items count="5">
        <item x="0"/>
        <item x="1"/>
        <item x="2"/>
        <item x="3"/>
        <item t="default"/>
      </items>
    </pivotField>
  </pivotFields>
  <rowFields count="1">
    <field x="0"/>
  </rowFields>
  <rowItems count="2">
    <i>
      <x v="2"/>
    </i>
    <i t="grand">
      <x/>
    </i>
  </rowItems>
  <colFields count="1">
    <field x="2"/>
  </colFields>
  <colItems count="5">
    <i>
      <x/>
    </i>
    <i>
      <x v="1"/>
    </i>
    <i>
      <x v="2"/>
    </i>
    <i>
      <x v="3"/>
    </i>
    <i t="grand">
      <x/>
    </i>
  </colItems>
  <dataFields count="1">
    <dataField name="Count of Landfill_ID" fld="1" subtotal="count" baseField="0" baseItem="0"/>
  </dataFields>
  <formats count="2">
    <format dxfId="1">
      <pivotArea outline="0" collapsedLevelsAreSubtotals="1" fieldPosition="0">
        <references count="1">
          <reference field="2" count="3" selected="0">
            <x v="1"/>
            <x v="2"/>
            <x v="3"/>
          </reference>
        </references>
      </pivotArea>
    </format>
    <format dxfId="0">
      <pivotArea dataOnly="0" labelOnly="1" fieldPosition="0">
        <references count="1">
          <reference field="2" count="3">
            <x v="1"/>
            <x v="2"/>
            <x v="3"/>
          </reference>
        </references>
      </pivotArea>
    </format>
  </formats>
  <pivotTableStyleInfo name="PivotStyleLight16"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3.xml.rels><?xml version="1.0" encoding="UTF-8" standalone="yes"?>
<Relationships xmlns="http://schemas.openxmlformats.org/package/2006/relationships"><Relationship Id="rId1" Type="http://schemas.openxmlformats.org/officeDocument/2006/relationships/hyperlink" Target="http://www.opm.gov/policy-data-oversight/pay-leave/salaries-wages/salary-tables/pdf/2015/GS_h.pdf" TargetMode="Externa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usenvironmental.com/air/fids/thermo-tva-1000b/" TargetMode="External"/><Relationship Id="rId7" Type="http://schemas.openxmlformats.org/officeDocument/2006/relationships/printerSettings" Target="../printerSettings/printerSettings2.bin"/><Relationship Id="rId2" Type="http://schemas.openxmlformats.org/officeDocument/2006/relationships/hyperlink" Target="http://usenvironmental.com/air/fids/thermo-tva-1000b/" TargetMode="External"/><Relationship Id="rId1" Type="http://schemas.openxmlformats.org/officeDocument/2006/relationships/hyperlink" Target="http://www.arb.ca.gov/regact/2009/landfills09/appf.pdf%20(2008$,%20did%20not%20escalate%20as%20factor%20is%20presumably%20part%20labor%20and%20part%20materials,%20the%20portion%20of%20each%20type%20is%20unknown%20and%20labor%20costs%20are%20relatively%20flat%20during%20this%20period)" TargetMode="External"/><Relationship Id="rId6" Type="http://schemas.openxmlformats.org/officeDocument/2006/relationships/hyperlink" Target="http://www.bls.gov/oes/current/oes_nat.htm" TargetMode="External"/><Relationship Id="rId5" Type="http://schemas.openxmlformats.org/officeDocument/2006/relationships/hyperlink" Target="http://www.arb.ca.gov/regact/2009/landfills09/appf.pdf%20plus%20updates%20to%202012%20labor%20rates%20using%20USBLS" TargetMode="External"/><Relationship Id="rId4" Type="http://schemas.openxmlformats.org/officeDocument/2006/relationships/hyperlink" Target="http://usenvironmental.com/air/fids/thermo-tva-1000b/" TargetMode="External"/><Relationship Id="rId9" Type="http://schemas.openxmlformats.org/officeDocument/2006/relationships/comments" Target="../comments1.xml"/></Relationships>
</file>

<file path=xl/worksheets/_rels/sheet6.xml.rels><?xml version="1.0" encoding="UTF-8" standalone="yes"?>
<Relationships xmlns="http://schemas.openxmlformats.org/package/2006/relationships"><Relationship Id="rId1" Type="http://schemas.openxmlformats.org/officeDocument/2006/relationships/hyperlink" Target="http://www.bls.gov/oes/current/oes_nat.htm"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013"/>
  <sheetViews>
    <sheetView topLeftCell="K1" workbookViewId="0">
      <selection activeCell="B60" sqref="B60:R60"/>
    </sheetView>
  </sheetViews>
  <sheetFormatPr defaultRowHeight="15" x14ac:dyDescent="0.25"/>
  <cols>
    <col min="1" max="3" width="9.140625" style="269"/>
    <col min="4" max="4" width="11.5703125" style="269" bestFit="1" customWidth="1"/>
    <col min="5" max="7" width="9.140625" style="269"/>
    <col min="8" max="8" width="10.5703125" style="269" bestFit="1" customWidth="1"/>
    <col min="9" max="13" width="9.140625" style="269"/>
    <col min="14" max="14" width="11.5703125" style="269" bestFit="1" customWidth="1"/>
    <col min="15" max="15" width="9.140625" style="269"/>
    <col min="16" max="16" width="26.42578125" style="269" customWidth="1"/>
    <col min="17" max="17" width="15" style="269" customWidth="1"/>
    <col min="18" max="20" width="15" style="303" customWidth="1"/>
    <col min="21" max="21" width="9.140625" style="269"/>
    <col min="22" max="22" width="15.28515625" style="269" customWidth="1"/>
    <col min="23" max="16384" width="9.140625" style="269"/>
  </cols>
  <sheetData>
    <row r="1" spans="1:28" ht="165" customHeight="1" x14ac:dyDescent="0.25">
      <c r="A1" s="564" t="s">
        <v>1790</v>
      </c>
      <c r="B1" s="565"/>
      <c r="C1" s="566"/>
      <c r="D1" s="560" t="s">
        <v>1789</v>
      </c>
      <c r="E1" s="560"/>
      <c r="F1" s="560"/>
      <c r="G1" s="560"/>
      <c r="H1" s="560"/>
      <c r="I1" s="561"/>
      <c r="J1" s="562" t="s">
        <v>23</v>
      </c>
      <c r="K1" s="562"/>
      <c r="L1" s="562"/>
      <c r="M1" s="562"/>
      <c r="N1" s="562"/>
      <c r="O1" s="562"/>
    </row>
    <row r="2" spans="1:28" ht="120" x14ac:dyDescent="0.25">
      <c r="A2" s="318" t="s">
        <v>24</v>
      </c>
      <c r="B2" s="318" t="s">
        <v>1</v>
      </c>
      <c r="C2" s="318" t="s">
        <v>1788</v>
      </c>
      <c r="D2" s="317" t="s">
        <v>1787</v>
      </c>
      <c r="E2" s="317" t="s">
        <v>1786</v>
      </c>
      <c r="F2" s="317" t="s">
        <v>1785</v>
      </c>
      <c r="G2" s="317" t="s">
        <v>1784</v>
      </c>
      <c r="H2" s="317" t="s">
        <v>1783</v>
      </c>
      <c r="I2" s="316" t="s">
        <v>1782</v>
      </c>
      <c r="J2" s="11" t="s">
        <v>25</v>
      </c>
      <c r="K2" s="11" t="s">
        <v>1781</v>
      </c>
      <c r="L2" s="11" t="s">
        <v>1780</v>
      </c>
      <c r="M2" s="11" t="s">
        <v>1779</v>
      </c>
      <c r="N2" s="11" t="s">
        <v>26</v>
      </c>
      <c r="O2" s="11" t="s">
        <v>27</v>
      </c>
      <c r="P2" s="315" t="s">
        <v>1778</v>
      </c>
      <c r="Q2" s="314" t="s">
        <v>1777</v>
      </c>
      <c r="R2" s="313" t="s">
        <v>42</v>
      </c>
      <c r="S2" s="312" t="s">
        <v>1776</v>
      </c>
      <c r="T2" s="311"/>
      <c r="U2" s="563" t="s">
        <v>1775</v>
      </c>
      <c r="V2" s="563"/>
      <c r="W2" s="563"/>
      <c r="X2" s="337" t="s">
        <v>1794</v>
      </c>
    </row>
    <row r="3" spans="1:28" x14ac:dyDescent="0.25">
      <c r="A3" s="310" t="s">
        <v>1771</v>
      </c>
      <c r="B3" s="310" t="s">
        <v>1769</v>
      </c>
      <c r="C3" s="309">
        <v>211.4529216</v>
      </c>
      <c r="D3" s="307">
        <f>C3*'[2]Base Costs'!$B$5</f>
        <v>211.4529216</v>
      </c>
      <c r="E3" s="307">
        <f t="shared" ref="E3:E66" si="0">ROUNDUP(D3/8,0)</f>
        <v>27</v>
      </c>
      <c r="F3" s="307">
        <f t="shared" ref="F3:F66" si="1">ROUNDUP(D3/40,0)</f>
        <v>6</v>
      </c>
      <c r="G3" s="307">
        <f t="shared" ref="G3:G66" si="2">ROUNDUP(D3/(40*4),0)</f>
        <v>2</v>
      </c>
      <c r="H3" s="306">
        <f>4*D3*'[2]Base Costs'!$B$7</f>
        <v>42024.999450470408</v>
      </c>
      <c r="I3" s="304">
        <f>4*IF(E3&lt;=3,E3*'[2]Base Costs'!$B$8,IF(F3&lt;=3,F3*'[2]Base Costs'!$B$9,'[2]Base Costs'!$B$10*G3))</f>
        <v>8800</v>
      </c>
      <c r="J3" s="308">
        <f>C3*'[2]Base Costs'!$B$6</f>
        <v>53.709042086399997</v>
      </c>
      <c r="K3" s="307">
        <f t="shared" ref="K3:K66" si="3">ROUNDUP(J3/8,0)</f>
        <v>7</v>
      </c>
      <c r="L3" s="307">
        <f t="shared" ref="L3:L66" si="4">ROUNDUP(J3/40,0)</f>
        <v>2</v>
      </c>
      <c r="M3" s="307">
        <f t="shared" ref="M3:M66" si="5">ROUNDUP(J3/(40*4),0)</f>
        <v>1</v>
      </c>
      <c r="N3" s="306">
        <f>4*J3*'[2]Base Costs'!$B$7</f>
        <v>10674.349860419483</v>
      </c>
      <c r="O3" s="304">
        <f>4*IF(K3&lt;=3,K3*'[2]Base Costs'!$B$8,IF(L3&lt;=3,L3*'[2]Base Costs'!$B$9,'[2]Base Costs'!$B$10*M3))</f>
        <v>2800</v>
      </c>
      <c r="P3" s="304">
        <f>4*C3*'[2]Base Costs'!$B$11</f>
        <v>42290.584320000002</v>
      </c>
      <c r="Q3" s="269">
        <f>'[2]Base Costs'!$B$13+'[2]Base Costs'!$B$14</f>
        <v>414</v>
      </c>
      <c r="R3" s="303">
        <f>'[2]Base Costs'!$D$2</f>
        <v>1105.3024868650327</v>
      </c>
      <c r="S3" s="305">
        <f t="shared" ref="S3:S66" si="6">R3+Q3+N3+O3</f>
        <v>14993.652347284515</v>
      </c>
      <c r="U3" s="271" t="s">
        <v>1774</v>
      </c>
      <c r="V3" s="271" t="s">
        <v>1772</v>
      </c>
      <c r="W3" s="271">
        <f>AVERAGE(J3:J568)</f>
        <v>42.911462845701998</v>
      </c>
      <c r="X3" s="338">
        <f>AVERAGE(C3:C568)</f>
        <v>168.942767109063</v>
      </c>
    </row>
    <row r="4" spans="1:28" x14ac:dyDescent="0.25">
      <c r="A4" s="310" t="s">
        <v>1771</v>
      </c>
      <c r="B4" s="310" t="s">
        <v>1768</v>
      </c>
      <c r="C4" s="309">
        <v>325.00089757000001</v>
      </c>
      <c r="D4" s="307">
        <f>C4*'[2]Base Costs'!$B$5</f>
        <v>325.00089757000001</v>
      </c>
      <c r="E4" s="307">
        <f t="shared" si="0"/>
        <v>41</v>
      </c>
      <c r="F4" s="307">
        <f t="shared" si="1"/>
        <v>9</v>
      </c>
      <c r="G4" s="307">
        <f t="shared" si="2"/>
        <v>3</v>
      </c>
      <c r="H4" s="306">
        <f>4*D4*'[2]Base Costs'!$B$7</f>
        <v>64591.978386652088</v>
      </c>
      <c r="I4" s="304">
        <f>4*IF(E4&lt;=3,E4*'[2]Base Costs'!$B$8,IF(F4&lt;=3,F4*'[2]Base Costs'!$B$9,'[2]Base Costs'!$B$10*G4))</f>
        <v>13200</v>
      </c>
      <c r="J4" s="308">
        <f>C4*'[2]Base Costs'!$B$6</f>
        <v>82.550227982780001</v>
      </c>
      <c r="K4" s="307">
        <f t="shared" si="3"/>
        <v>11</v>
      </c>
      <c r="L4" s="307">
        <f t="shared" si="4"/>
        <v>3</v>
      </c>
      <c r="M4" s="307">
        <f t="shared" si="5"/>
        <v>1</v>
      </c>
      <c r="N4" s="306">
        <f>4*J4*'[2]Base Costs'!$B$7</f>
        <v>16406.36251020963</v>
      </c>
      <c r="O4" s="304">
        <f>4*IF(K4&lt;=3,K4*'[2]Base Costs'!$B$8,IF(L4&lt;=3,L4*'[2]Base Costs'!$B$9,'[2]Base Costs'!$B$10*M4))</f>
        <v>4200</v>
      </c>
      <c r="P4" s="304">
        <f>4*C4*'[2]Base Costs'!$B$11</f>
        <v>65000.179514000003</v>
      </c>
      <c r="Q4" s="269">
        <f>'[2]Base Costs'!$B$13+'[2]Base Costs'!$B$14</f>
        <v>414</v>
      </c>
      <c r="R4" s="303">
        <f>'[2]Base Costs'!$D$2</f>
        <v>1105.3024868650327</v>
      </c>
      <c r="S4" s="305">
        <f t="shared" si="6"/>
        <v>22125.664997074662</v>
      </c>
      <c r="U4" s="271" t="s">
        <v>1773</v>
      </c>
      <c r="V4" s="271" t="s">
        <v>1772</v>
      </c>
      <c r="W4" s="271">
        <f>AVERAGE(D3:D568)</f>
        <v>168.942767109063</v>
      </c>
    </row>
    <row r="5" spans="1:28" x14ac:dyDescent="0.25">
      <c r="A5" s="310" t="s">
        <v>1771</v>
      </c>
      <c r="B5" s="310" t="s">
        <v>1766</v>
      </c>
      <c r="C5" s="309">
        <v>108</v>
      </c>
      <c r="D5" s="307">
        <f>C5*'[2]Base Costs'!$B$5</f>
        <v>108</v>
      </c>
      <c r="E5" s="307">
        <f t="shared" si="0"/>
        <v>14</v>
      </c>
      <c r="F5" s="307">
        <f t="shared" si="1"/>
        <v>3</v>
      </c>
      <c r="G5" s="307">
        <f t="shared" si="2"/>
        <v>1</v>
      </c>
      <c r="H5" s="306">
        <f>4*D5*'[2]Base Costs'!$B$7</f>
        <v>21464.352000000003</v>
      </c>
      <c r="I5" s="304">
        <f>4*IF(E5&lt;=3,E5*'[2]Base Costs'!$B$8,IF(F5&lt;=3,F5*'[2]Base Costs'!$B$9,'[2]Base Costs'!$B$10*G5))</f>
        <v>4200</v>
      </c>
      <c r="J5" s="308">
        <f>C5*'[2]Base Costs'!$B$6</f>
        <v>27.432000000000002</v>
      </c>
      <c r="K5" s="307">
        <f t="shared" si="3"/>
        <v>4</v>
      </c>
      <c r="L5" s="307">
        <f t="shared" si="4"/>
        <v>1</v>
      </c>
      <c r="M5" s="307">
        <f t="shared" si="5"/>
        <v>1</v>
      </c>
      <c r="N5" s="306">
        <f>4*J5*'[2]Base Costs'!$B$7</f>
        <v>5451.9454080000014</v>
      </c>
      <c r="O5" s="304">
        <f>4*IF(K5&lt;=3,K5*'[2]Base Costs'!$B$8,IF(L5&lt;=3,L5*'[2]Base Costs'!$B$9,'[2]Base Costs'!$B$10*M5))</f>
        <v>1400</v>
      </c>
      <c r="P5" s="304">
        <f>4*C5*'[2]Base Costs'!$B$11</f>
        <v>21600</v>
      </c>
      <c r="Q5" s="269">
        <f>'[2]Base Costs'!$B$13+'[2]Base Costs'!$B$14</f>
        <v>414</v>
      </c>
      <c r="R5" s="303">
        <f>'[2]Base Costs'!$D$2</f>
        <v>1105.3024868650327</v>
      </c>
      <c r="S5" s="305">
        <f t="shared" si="6"/>
        <v>8371.2478948650351</v>
      </c>
    </row>
    <row r="6" spans="1:28" x14ac:dyDescent="0.25">
      <c r="A6" s="310" t="s">
        <v>1771</v>
      </c>
      <c r="B6" s="310" t="s">
        <v>1758</v>
      </c>
      <c r="C6" s="309">
        <v>211.99978107000001</v>
      </c>
      <c r="D6" s="307">
        <f>C6*'[2]Base Costs'!$B$5</f>
        <v>211.99978107000001</v>
      </c>
      <c r="E6" s="307">
        <f t="shared" si="0"/>
        <v>27</v>
      </c>
      <c r="F6" s="307">
        <f t="shared" si="1"/>
        <v>6</v>
      </c>
      <c r="G6" s="307">
        <f t="shared" si="2"/>
        <v>2</v>
      </c>
      <c r="H6" s="306">
        <f>4*D6*'[2]Base Costs'!$B$7</f>
        <v>42133.684488976091</v>
      </c>
      <c r="I6" s="304">
        <f>4*IF(E6&lt;=3,E6*'[2]Base Costs'!$B$8,IF(F6&lt;=3,F6*'[2]Base Costs'!$B$9,'[2]Base Costs'!$B$10*G6))</f>
        <v>8800</v>
      </c>
      <c r="J6" s="308">
        <f>C6*'[2]Base Costs'!$B$6</f>
        <v>53.847944391780004</v>
      </c>
      <c r="K6" s="307">
        <f t="shared" si="3"/>
        <v>7</v>
      </c>
      <c r="L6" s="307">
        <f t="shared" si="4"/>
        <v>2</v>
      </c>
      <c r="M6" s="307">
        <f t="shared" si="5"/>
        <v>1</v>
      </c>
      <c r="N6" s="306">
        <f>4*J6*'[2]Base Costs'!$B$7</f>
        <v>10701.955860199927</v>
      </c>
      <c r="O6" s="304">
        <f>4*IF(K6&lt;=3,K6*'[2]Base Costs'!$B$8,IF(L6&lt;=3,L6*'[2]Base Costs'!$B$9,'[2]Base Costs'!$B$10*M6))</f>
        <v>2800</v>
      </c>
      <c r="P6" s="304">
        <f>4*C6*'[2]Base Costs'!$B$11</f>
        <v>42399.956214000005</v>
      </c>
      <c r="Q6" s="269">
        <f>'[2]Base Costs'!$B$13+'[2]Base Costs'!$B$14</f>
        <v>414</v>
      </c>
      <c r="R6" s="303">
        <f>'[2]Base Costs'!$D$2</f>
        <v>1105.3024868650327</v>
      </c>
      <c r="S6" s="305">
        <f t="shared" si="6"/>
        <v>15021.258347064959</v>
      </c>
    </row>
    <row r="7" spans="1:28" x14ac:dyDescent="0.25">
      <c r="A7" s="310" t="s">
        <v>1771</v>
      </c>
      <c r="B7" s="310" t="s">
        <v>1757</v>
      </c>
      <c r="C7" s="309">
        <v>249.99958797000002</v>
      </c>
      <c r="D7" s="307">
        <f>C7*'[2]Base Costs'!$B$5</f>
        <v>249.99958797000002</v>
      </c>
      <c r="E7" s="307">
        <f t="shared" si="0"/>
        <v>32</v>
      </c>
      <c r="F7" s="307">
        <f t="shared" si="1"/>
        <v>7</v>
      </c>
      <c r="G7" s="307">
        <f t="shared" si="2"/>
        <v>2</v>
      </c>
      <c r="H7" s="306">
        <f>4*D7*'[2]Base Costs'!$B$7</f>
        <v>49685.918111509694</v>
      </c>
      <c r="I7" s="304">
        <f>4*IF(E7&lt;=3,E7*'[2]Base Costs'!$B$8,IF(F7&lt;=3,F7*'[2]Base Costs'!$B$9,'[2]Base Costs'!$B$10*G7))</f>
        <v>8800</v>
      </c>
      <c r="J7" s="308">
        <f>C7*'[2]Base Costs'!$B$6</f>
        <v>63.499895344380008</v>
      </c>
      <c r="K7" s="307">
        <f t="shared" si="3"/>
        <v>8</v>
      </c>
      <c r="L7" s="307">
        <f t="shared" si="4"/>
        <v>2</v>
      </c>
      <c r="M7" s="307">
        <f t="shared" si="5"/>
        <v>1</v>
      </c>
      <c r="N7" s="306">
        <f>4*J7*'[2]Base Costs'!$B$7</f>
        <v>12620.223200323462</v>
      </c>
      <c r="O7" s="304">
        <f>4*IF(K7&lt;=3,K7*'[2]Base Costs'!$B$8,IF(L7&lt;=3,L7*'[2]Base Costs'!$B$9,'[2]Base Costs'!$B$10*M7))</f>
        <v>2800</v>
      </c>
      <c r="P7" s="304">
        <f>4*C7*'[2]Base Costs'!$B$11</f>
        <v>49999.917594000006</v>
      </c>
      <c r="Q7" s="269">
        <f>'[2]Base Costs'!$B$13+'[2]Base Costs'!$B$14</f>
        <v>414</v>
      </c>
      <c r="R7" s="303">
        <f>'[2]Base Costs'!$D$2</f>
        <v>1105.3024868650327</v>
      </c>
      <c r="S7" s="305">
        <f t="shared" si="6"/>
        <v>16939.525687188496</v>
      </c>
    </row>
    <row r="8" spans="1:28" x14ac:dyDescent="0.25">
      <c r="A8" s="310" t="s">
        <v>1771</v>
      </c>
      <c r="B8" s="310" t="s">
        <v>1755</v>
      </c>
      <c r="C8" s="309">
        <v>198.004000975</v>
      </c>
      <c r="D8" s="307">
        <f>C8*'[2]Base Costs'!$B$5</f>
        <v>198.004000975</v>
      </c>
      <c r="E8" s="307">
        <f t="shared" si="0"/>
        <v>25</v>
      </c>
      <c r="F8" s="307">
        <f t="shared" si="1"/>
        <v>5</v>
      </c>
      <c r="G8" s="307">
        <f t="shared" si="2"/>
        <v>2</v>
      </c>
      <c r="H8" s="306">
        <f>4*D8*'[2]Base Costs'!$B$7</f>
        <v>39352.107169775401</v>
      </c>
      <c r="I8" s="304">
        <f>4*IF(E8&lt;=3,E8*'[2]Base Costs'!$B$8,IF(F8&lt;=3,F8*'[2]Base Costs'!$B$9,'[2]Base Costs'!$B$10*G8))</f>
        <v>8800</v>
      </c>
      <c r="J8" s="308">
        <f>C8*'[2]Base Costs'!$B$6</f>
        <v>50.293016247650002</v>
      </c>
      <c r="K8" s="307">
        <f t="shared" si="3"/>
        <v>7</v>
      </c>
      <c r="L8" s="307">
        <f t="shared" si="4"/>
        <v>2</v>
      </c>
      <c r="M8" s="307">
        <f t="shared" si="5"/>
        <v>1</v>
      </c>
      <c r="N8" s="306">
        <f>4*J8*'[2]Base Costs'!$B$7</f>
        <v>9995.4352211229525</v>
      </c>
      <c r="O8" s="304">
        <f>4*IF(K8&lt;=3,K8*'[2]Base Costs'!$B$8,IF(L8&lt;=3,L8*'[2]Base Costs'!$B$9,'[2]Base Costs'!$B$10*M8))</f>
        <v>2800</v>
      </c>
      <c r="P8" s="304">
        <f>4*C8*'[2]Base Costs'!$B$11</f>
        <v>39600.800194999996</v>
      </c>
      <c r="Q8" s="269">
        <f>'[2]Base Costs'!$B$13+'[2]Base Costs'!$B$14</f>
        <v>414</v>
      </c>
      <c r="R8" s="303">
        <f>'[2]Base Costs'!$D$2</f>
        <v>1105.3024868650327</v>
      </c>
      <c r="S8" s="305">
        <f t="shared" si="6"/>
        <v>14314.737707987984</v>
      </c>
      <c r="AA8" s="281"/>
      <c r="AB8" s="281"/>
    </row>
    <row r="9" spans="1:28" x14ac:dyDescent="0.25">
      <c r="A9" s="310" t="s">
        <v>1771</v>
      </c>
      <c r="B9" s="310" t="s">
        <v>1754</v>
      </c>
      <c r="C9" s="309">
        <v>165.99970269000002</v>
      </c>
      <c r="D9" s="307">
        <f>C9*'[2]Base Costs'!$B$5</f>
        <v>165.99970269000002</v>
      </c>
      <c r="E9" s="307">
        <f t="shared" si="0"/>
        <v>21</v>
      </c>
      <c r="F9" s="307">
        <f t="shared" si="1"/>
        <v>5</v>
      </c>
      <c r="G9" s="307">
        <f t="shared" si="2"/>
        <v>2</v>
      </c>
      <c r="H9" s="306">
        <f>4*D9*'[2]Base Costs'!$B$7</f>
        <v>32991.444911421371</v>
      </c>
      <c r="I9" s="304">
        <f>4*IF(E9&lt;=3,E9*'[2]Base Costs'!$B$8,IF(F9&lt;=3,F9*'[2]Base Costs'!$B$9,'[2]Base Costs'!$B$10*G9))</f>
        <v>8800</v>
      </c>
      <c r="J9" s="308">
        <f>C9*'[2]Base Costs'!$B$6</f>
        <v>42.163924483260004</v>
      </c>
      <c r="K9" s="307">
        <f t="shared" si="3"/>
        <v>6</v>
      </c>
      <c r="L9" s="307">
        <f t="shared" si="4"/>
        <v>2</v>
      </c>
      <c r="M9" s="307">
        <f t="shared" si="5"/>
        <v>1</v>
      </c>
      <c r="N9" s="306">
        <f>4*J9*'[2]Base Costs'!$B$7</f>
        <v>8379.8270075010278</v>
      </c>
      <c r="O9" s="304">
        <f>4*IF(K9&lt;=3,K9*'[2]Base Costs'!$B$8,IF(L9&lt;=3,L9*'[2]Base Costs'!$B$9,'[2]Base Costs'!$B$10*M9))</f>
        <v>2800</v>
      </c>
      <c r="P9" s="304">
        <f>4*C9*'[2]Base Costs'!$B$11</f>
        <v>33199.940538000003</v>
      </c>
      <c r="Q9" s="269">
        <f>'[2]Base Costs'!$B$13+'[2]Base Costs'!$B$14</f>
        <v>414</v>
      </c>
      <c r="R9" s="303">
        <f>'[2]Base Costs'!$D$2</f>
        <v>1105.3024868650327</v>
      </c>
      <c r="S9" s="305">
        <f t="shared" si="6"/>
        <v>12699.129494366061</v>
      </c>
    </row>
    <row r="10" spans="1:28" x14ac:dyDescent="0.25">
      <c r="A10" s="310" t="s">
        <v>1771</v>
      </c>
      <c r="B10" s="310" t="s">
        <v>1753</v>
      </c>
      <c r="C10" s="309">
        <v>674.43919716646997</v>
      </c>
      <c r="D10" s="307">
        <f>C10*'[2]Base Costs'!$B$5</f>
        <v>674.43919716646997</v>
      </c>
      <c r="E10" s="307">
        <f t="shared" si="0"/>
        <v>85</v>
      </c>
      <c r="F10" s="307">
        <f t="shared" si="1"/>
        <v>17</v>
      </c>
      <c r="G10" s="307">
        <f t="shared" si="2"/>
        <v>5</v>
      </c>
      <c r="H10" s="306">
        <f>4*D10*'[2]Base Costs'!$B$7</f>
        <v>134040.74380165292</v>
      </c>
      <c r="I10" s="304">
        <f>4*IF(E10&lt;=3,E10*'[2]Base Costs'!$B$8,IF(F10&lt;=3,F10*'[2]Base Costs'!$B$9,'[2]Base Costs'!$B$10*G10))</f>
        <v>22000</v>
      </c>
      <c r="J10" s="308">
        <f>C10*'[2]Base Costs'!$B$6</f>
        <v>171.30755608028338</v>
      </c>
      <c r="K10" s="307">
        <f t="shared" si="3"/>
        <v>22</v>
      </c>
      <c r="L10" s="307">
        <f t="shared" si="4"/>
        <v>5</v>
      </c>
      <c r="M10" s="307">
        <f t="shared" si="5"/>
        <v>2</v>
      </c>
      <c r="N10" s="306">
        <f>4*J10*'[2]Base Costs'!$B$7</f>
        <v>34046.348925619845</v>
      </c>
      <c r="O10" s="304">
        <f>4*IF(K10&lt;=3,K10*'[2]Base Costs'!$B$8,IF(L10&lt;=3,L10*'[2]Base Costs'!$B$9,'[2]Base Costs'!$B$10*M10))</f>
        <v>8800</v>
      </c>
      <c r="P10" s="304">
        <f>4*C10*'[2]Base Costs'!$B$11</f>
        <v>134887.83943329399</v>
      </c>
      <c r="Q10" s="269">
        <f>'[2]Base Costs'!$B$13+'[2]Base Costs'!$B$14</f>
        <v>414</v>
      </c>
      <c r="R10" s="303">
        <f>'[2]Base Costs'!$D$2</f>
        <v>1105.3024868650327</v>
      </c>
      <c r="S10" s="305">
        <f t="shared" si="6"/>
        <v>44365.651412484876</v>
      </c>
    </row>
    <row r="11" spans="1:28" x14ac:dyDescent="0.25">
      <c r="A11" s="310" t="s">
        <v>1771</v>
      </c>
      <c r="B11" s="310" t="s">
        <v>1749</v>
      </c>
      <c r="C11" s="309">
        <v>230.00212163500001</v>
      </c>
      <c r="D11" s="307">
        <f>C11*'[2]Base Costs'!$B$5</f>
        <v>230.00212163500001</v>
      </c>
      <c r="E11" s="307">
        <f t="shared" si="0"/>
        <v>29</v>
      </c>
      <c r="F11" s="307">
        <f t="shared" si="1"/>
        <v>6</v>
      </c>
      <c r="G11" s="307">
        <f t="shared" si="2"/>
        <v>2</v>
      </c>
      <c r="H11" s="306">
        <f>4*D11*'[2]Base Costs'!$B$7</f>
        <v>45711.541662226446</v>
      </c>
      <c r="I11" s="304">
        <f>4*IF(E11&lt;=3,E11*'[2]Base Costs'!$B$8,IF(F11&lt;=3,F11*'[2]Base Costs'!$B$9,'[2]Base Costs'!$B$10*G11))</f>
        <v>8800</v>
      </c>
      <c r="J11" s="308">
        <f>C11*'[2]Base Costs'!$B$6</f>
        <v>58.420538895290001</v>
      </c>
      <c r="K11" s="307">
        <f t="shared" si="3"/>
        <v>8</v>
      </c>
      <c r="L11" s="307">
        <f t="shared" si="4"/>
        <v>2</v>
      </c>
      <c r="M11" s="307">
        <f t="shared" si="5"/>
        <v>1</v>
      </c>
      <c r="N11" s="306">
        <f>4*J11*'[2]Base Costs'!$B$7</f>
        <v>11610.731582205517</v>
      </c>
      <c r="O11" s="304">
        <f>4*IF(K11&lt;=3,K11*'[2]Base Costs'!$B$8,IF(L11&lt;=3,L11*'[2]Base Costs'!$B$9,'[2]Base Costs'!$B$10*M11))</f>
        <v>2800</v>
      </c>
      <c r="P11" s="304">
        <f>4*C11*'[2]Base Costs'!$B$11</f>
        <v>46000.424327000001</v>
      </c>
      <c r="Q11" s="269">
        <f>'[2]Base Costs'!$B$13+'[2]Base Costs'!$B$14</f>
        <v>414</v>
      </c>
      <c r="R11" s="303">
        <f>'[2]Base Costs'!$D$2</f>
        <v>1105.3024868650327</v>
      </c>
      <c r="S11" s="305">
        <f t="shared" si="6"/>
        <v>15930.034069070549</v>
      </c>
      <c r="U11" s="237" t="s">
        <v>64</v>
      </c>
    </row>
    <row r="12" spans="1:28" x14ac:dyDescent="0.25">
      <c r="A12" s="310" t="s">
        <v>1771</v>
      </c>
      <c r="B12" s="310" t="s">
        <v>1746</v>
      </c>
      <c r="C12" s="309">
        <v>172.998457605</v>
      </c>
      <c r="D12" s="307">
        <f>C12*'[2]Base Costs'!$B$5</f>
        <v>172.998457605</v>
      </c>
      <c r="E12" s="307">
        <f t="shared" si="0"/>
        <v>22</v>
      </c>
      <c r="F12" s="307">
        <f t="shared" si="1"/>
        <v>5</v>
      </c>
      <c r="G12" s="307">
        <f t="shared" si="2"/>
        <v>2</v>
      </c>
      <c r="H12" s="306">
        <f>4*D12*'[2]Base Costs'!$B$7</f>
        <v>34382.405458248126</v>
      </c>
      <c r="I12" s="304">
        <f>4*IF(E12&lt;=3,E12*'[2]Base Costs'!$B$8,IF(F12&lt;=3,F12*'[2]Base Costs'!$B$9,'[2]Base Costs'!$B$10*G12))</f>
        <v>8800</v>
      </c>
      <c r="J12" s="308">
        <f>C12*'[2]Base Costs'!$B$6</f>
        <v>43.941608231670003</v>
      </c>
      <c r="K12" s="307">
        <f t="shared" si="3"/>
        <v>6</v>
      </c>
      <c r="L12" s="307">
        <f t="shared" si="4"/>
        <v>2</v>
      </c>
      <c r="M12" s="307">
        <f t="shared" si="5"/>
        <v>1</v>
      </c>
      <c r="N12" s="306">
        <f>4*J12*'[2]Base Costs'!$B$7</f>
        <v>8733.1309863950246</v>
      </c>
      <c r="O12" s="304">
        <f>4*IF(K12&lt;=3,K12*'[2]Base Costs'!$B$8,IF(L12&lt;=3,L12*'[2]Base Costs'!$B$9,'[2]Base Costs'!$B$10*M12))</f>
        <v>2800</v>
      </c>
      <c r="P12" s="304">
        <f>4*C12*'[2]Base Costs'!$B$11</f>
        <v>34599.691521000001</v>
      </c>
      <c r="Q12" s="269">
        <f>'[2]Base Costs'!$B$13+'[2]Base Costs'!$B$14</f>
        <v>414</v>
      </c>
      <c r="R12" s="303">
        <f>'[2]Base Costs'!$D$2</f>
        <v>1105.3024868650327</v>
      </c>
      <c r="S12" s="305">
        <f t="shared" si="6"/>
        <v>13052.433473260058</v>
      </c>
      <c r="U12" s="567" t="s">
        <v>23</v>
      </c>
      <c r="V12" s="568"/>
      <c r="W12" s="568"/>
      <c r="X12" s="568"/>
      <c r="Y12" s="568"/>
    </row>
    <row r="13" spans="1:28" ht="120" x14ac:dyDescent="0.25">
      <c r="A13" s="310" t="s">
        <v>1771</v>
      </c>
      <c r="B13" s="310" t="s">
        <v>1744</v>
      </c>
      <c r="C13" s="309">
        <v>933.63163229500003</v>
      </c>
      <c r="D13" s="307">
        <f>C13*'[2]Base Costs'!$B$5</f>
        <v>933.63163229500003</v>
      </c>
      <c r="E13" s="307">
        <f t="shared" si="0"/>
        <v>117</v>
      </c>
      <c r="F13" s="307">
        <f t="shared" si="1"/>
        <v>24</v>
      </c>
      <c r="G13" s="307">
        <f t="shared" si="2"/>
        <v>6</v>
      </c>
      <c r="H13" s="306">
        <f>4*D13*'[2]Base Costs'!$B$7</f>
        <v>185553.6851288375</v>
      </c>
      <c r="I13" s="304">
        <f>4*IF(E13&lt;=3,E13*'[2]Base Costs'!$B$8,IF(F13&lt;=3,F13*'[2]Base Costs'!$B$9,'[2]Base Costs'!$B$10*G13))</f>
        <v>26400</v>
      </c>
      <c r="J13" s="308">
        <f>C13*'[2]Base Costs'!$B$6</f>
        <v>237.14243460293002</v>
      </c>
      <c r="K13" s="307">
        <f t="shared" si="3"/>
        <v>30</v>
      </c>
      <c r="L13" s="307">
        <f t="shared" si="4"/>
        <v>6</v>
      </c>
      <c r="M13" s="307">
        <f t="shared" si="5"/>
        <v>2</v>
      </c>
      <c r="N13" s="306">
        <f>4*J13*'[2]Base Costs'!$B$7</f>
        <v>47130.636022724728</v>
      </c>
      <c r="O13" s="304">
        <f>4*IF(K13&lt;=3,K13*'[2]Base Costs'!$B$8,IF(L13&lt;=3,L13*'[2]Base Costs'!$B$9,'[2]Base Costs'!$B$10*M13))</f>
        <v>8800</v>
      </c>
      <c r="P13" s="304">
        <f>4*C13*'[2]Base Costs'!$B$11</f>
        <v>186726.326459</v>
      </c>
      <c r="Q13" s="269">
        <f>'[2]Base Costs'!$B$13+'[2]Base Costs'!$B$14</f>
        <v>414</v>
      </c>
      <c r="R13" s="303">
        <f>'[2]Base Costs'!$D$2</f>
        <v>1105.3024868650327</v>
      </c>
      <c r="S13" s="305">
        <f t="shared" si="6"/>
        <v>57449.93850958976</v>
      </c>
      <c r="U13" s="11" t="s">
        <v>25</v>
      </c>
      <c r="V13" s="246" t="s">
        <v>65</v>
      </c>
      <c r="W13" s="246"/>
      <c r="X13" s="11" t="s">
        <v>26</v>
      </c>
      <c r="Y13" s="31" t="s">
        <v>27</v>
      </c>
    </row>
    <row r="14" spans="1:28" x14ac:dyDescent="0.25">
      <c r="A14" s="310" t="s">
        <v>1771</v>
      </c>
      <c r="B14" s="310" t="s">
        <v>1737</v>
      </c>
      <c r="C14" s="309">
        <v>130.00268181500002</v>
      </c>
      <c r="D14" s="307">
        <f>C14*'[2]Base Costs'!$B$5</f>
        <v>130.00268181500002</v>
      </c>
      <c r="E14" s="307">
        <f t="shared" si="0"/>
        <v>17</v>
      </c>
      <c r="F14" s="307">
        <f t="shared" si="1"/>
        <v>4</v>
      </c>
      <c r="G14" s="307">
        <f t="shared" si="2"/>
        <v>1</v>
      </c>
      <c r="H14" s="306">
        <f>4*D14*'[2]Base Costs'!$B$7</f>
        <v>25837.252994640367</v>
      </c>
      <c r="I14" s="304">
        <f>4*IF(E14&lt;=3,E14*'[2]Base Costs'!$B$8,IF(F14&lt;=3,F14*'[2]Base Costs'!$B$9,'[2]Base Costs'!$B$10*G14))</f>
        <v>4400</v>
      </c>
      <c r="J14" s="308">
        <f>C14*'[2]Base Costs'!$B$6</f>
        <v>33.020681181010005</v>
      </c>
      <c r="K14" s="307">
        <f t="shared" si="3"/>
        <v>5</v>
      </c>
      <c r="L14" s="307">
        <f t="shared" si="4"/>
        <v>1</v>
      </c>
      <c r="M14" s="307">
        <f t="shared" si="5"/>
        <v>1</v>
      </c>
      <c r="N14" s="306">
        <f>4*J14*'[2]Base Costs'!$B$7</f>
        <v>6562.6622606386536</v>
      </c>
      <c r="O14" s="304">
        <f>4*IF(K14&lt;=3,K14*'[2]Base Costs'!$B$8,IF(L14&lt;=3,L14*'[2]Base Costs'!$B$9,'[2]Base Costs'!$B$10*M14))</f>
        <v>1400</v>
      </c>
      <c r="P14" s="304">
        <f>4*C14*'[2]Base Costs'!$B$11</f>
        <v>26000.536363000003</v>
      </c>
      <c r="Q14" s="269">
        <f>'[2]Base Costs'!$B$13+'[2]Base Costs'!$B$14</f>
        <v>414</v>
      </c>
      <c r="R14" s="303">
        <f>'[2]Base Costs'!$D$2</f>
        <v>1105.3024868650327</v>
      </c>
      <c r="S14" s="305">
        <f t="shared" si="6"/>
        <v>9481.9647475036872</v>
      </c>
      <c r="U14" s="253">
        <f>W3</f>
        <v>42.911462845701998</v>
      </c>
      <c r="V14" s="252" t="s">
        <v>136</v>
      </c>
      <c r="W14" s="252">
        <f>3*125</f>
        <v>375</v>
      </c>
      <c r="X14" s="100">
        <f>U14*4</f>
        <v>171.64585138280799</v>
      </c>
      <c r="Y14" s="252" t="s">
        <v>137</v>
      </c>
    </row>
    <row r="15" spans="1:28" x14ac:dyDescent="0.25">
      <c r="A15" s="310" t="s">
        <v>1771</v>
      </c>
      <c r="B15" s="310" t="s">
        <v>1734</v>
      </c>
      <c r="C15" s="309">
        <v>422.90982909000002</v>
      </c>
      <c r="D15" s="307">
        <f>C15*'[2]Base Costs'!$B$5</f>
        <v>422.90982909000002</v>
      </c>
      <c r="E15" s="307">
        <f t="shared" si="0"/>
        <v>53</v>
      </c>
      <c r="F15" s="307">
        <f t="shared" si="1"/>
        <v>11</v>
      </c>
      <c r="G15" s="307">
        <f t="shared" si="2"/>
        <v>3</v>
      </c>
      <c r="H15" s="306">
        <f>4*D15*'[2]Base Costs'!$B$7</f>
        <v>84050.791072662978</v>
      </c>
      <c r="I15" s="304">
        <f>4*IF(E15&lt;=3,E15*'[2]Base Costs'!$B$8,IF(F15&lt;=3,F15*'[2]Base Costs'!$B$9,'[2]Base Costs'!$B$10*G15))</f>
        <v>13200</v>
      </c>
      <c r="J15" s="308">
        <f>C15*'[2]Base Costs'!$B$6</f>
        <v>107.41909658886</v>
      </c>
      <c r="K15" s="307">
        <f t="shared" si="3"/>
        <v>14</v>
      </c>
      <c r="L15" s="307">
        <f t="shared" si="4"/>
        <v>3</v>
      </c>
      <c r="M15" s="307">
        <f t="shared" si="5"/>
        <v>1</v>
      </c>
      <c r="N15" s="306">
        <f>4*J15*'[2]Base Costs'!$B$7</f>
        <v>21348.900932456396</v>
      </c>
      <c r="O15" s="304">
        <f>4*IF(K15&lt;=3,K15*'[2]Base Costs'!$B$8,IF(L15&lt;=3,L15*'[2]Base Costs'!$B$9,'[2]Base Costs'!$B$10*M15))</f>
        <v>4200</v>
      </c>
      <c r="P15" s="304">
        <f>4*C15*'[2]Base Costs'!$B$11</f>
        <v>84581.965817999997</v>
      </c>
      <c r="Q15" s="269">
        <f>'[2]Base Costs'!$B$13+'[2]Base Costs'!$B$14</f>
        <v>414</v>
      </c>
      <c r="R15" s="303">
        <f>'[2]Base Costs'!$D$2</f>
        <v>1105.3024868650327</v>
      </c>
      <c r="S15" s="305">
        <f t="shared" si="6"/>
        <v>27068.203419321428</v>
      </c>
      <c r="U15" s="13" t="s">
        <v>28</v>
      </c>
    </row>
    <row r="16" spans="1:28" x14ac:dyDescent="0.25">
      <c r="A16" s="310" t="s">
        <v>1771</v>
      </c>
      <c r="B16" s="310" t="s">
        <v>1731</v>
      </c>
      <c r="C16" s="309">
        <v>272.005523745</v>
      </c>
      <c r="D16" s="307">
        <f>C16*'[2]Base Costs'!$B$5</f>
        <v>272.005523745</v>
      </c>
      <c r="E16" s="307">
        <f t="shared" si="0"/>
        <v>35</v>
      </c>
      <c r="F16" s="307">
        <f t="shared" si="1"/>
        <v>7</v>
      </c>
      <c r="G16" s="307">
        <f t="shared" si="2"/>
        <v>2</v>
      </c>
      <c r="H16" s="306">
        <f>4*D16*'[2]Base Costs'!$B$7</f>
        <v>54059.465811176291</v>
      </c>
      <c r="I16" s="304">
        <f>4*IF(E16&lt;=3,E16*'[2]Base Costs'!$B$8,IF(F16&lt;=3,F16*'[2]Base Costs'!$B$9,'[2]Base Costs'!$B$10*G16))</f>
        <v>8800</v>
      </c>
      <c r="J16" s="308">
        <f>C16*'[2]Base Costs'!$B$6</f>
        <v>69.089403031230006</v>
      </c>
      <c r="K16" s="307">
        <f t="shared" si="3"/>
        <v>9</v>
      </c>
      <c r="L16" s="307">
        <f t="shared" si="4"/>
        <v>2</v>
      </c>
      <c r="M16" s="307">
        <f t="shared" si="5"/>
        <v>1</v>
      </c>
      <c r="N16" s="306">
        <f>4*J16*'[2]Base Costs'!$B$7</f>
        <v>13731.104316038778</v>
      </c>
      <c r="O16" s="304">
        <f>4*IF(K16&lt;=3,K16*'[2]Base Costs'!$B$8,IF(L16&lt;=3,L16*'[2]Base Costs'!$B$9,'[2]Base Costs'!$B$10*M16))</f>
        <v>2800</v>
      </c>
      <c r="P16" s="304">
        <f>4*C16*'[2]Base Costs'!$B$11</f>
        <v>54401.104748999998</v>
      </c>
      <c r="Q16" s="269">
        <f>'[2]Base Costs'!$B$13+'[2]Base Costs'!$B$14</f>
        <v>414</v>
      </c>
      <c r="R16" s="303">
        <f>'[2]Base Costs'!$D$2</f>
        <v>1105.3024868650327</v>
      </c>
      <c r="S16" s="305">
        <f t="shared" si="6"/>
        <v>18050.40680290381</v>
      </c>
    </row>
    <row r="17" spans="1:23" x14ac:dyDescent="0.25">
      <c r="A17" s="310" t="s">
        <v>1771</v>
      </c>
      <c r="B17" s="310" t="s">
        <v>1729</v>
      </c>
      <c r="C17" s="309">
        <v>168.003477135</v>
      </c>
      <c r="D17" s="307">
        <f>C17*'[2]Base Costs'!$B$5</f>
        <v>168.003477135</v>
      </c>
      <c r="E17" s="307">
        <f t="shared" si="0"/>
        <v>22</v>
      </c>
      <c r="F17" s="307">
        <f t="shared" si="1"/>
        <v>5</v>
      </c>
      <c r="G17" s="307">
        <f t="shared" si="2"/>
        <v>2</v>
      </c>
      <c r="H17" s="306">
        <f>4*D17*'[2]Base Costs'!$B$7</f>
        <v>33389.683059718445</v>
      </c>
      <c r="I17" s="304">
        <f>4*IF(E17&lt;=3,E17*'[2]Base Costs'!$B$8,IF(F17&lt;=3,F17*'[2]Base Costs'!$B$9,'[2]Base Costs'!$B$10*G17))</f>
        <v>8800</v>
      </c>
      <c r="J17" s="308">
        <f>C17*'[2]Base Costs'!$B$6</f>
        <v>42.672883192290001</v>
      </c>
      <c r="K17" s="307">
        <f t="shared" si="3"/>
        <v>6</v>
      </c>
      <c r="L17" s="307">
        <f t="shared" si="4"/>
        <v>2</v>
      </c>
      <c r="M17" s="307">
        <f t="shared" si="5"/>
        <v>1</v>
      </c>
      <c r="N17" s="306">
        <f>4*J17*'[2]Base Costs'!$B$7</f>
        <v>8480.979497168486</v>
      </c>
      <c r="O17" s="304">
        <f>4*IF(K17&lt;=3,K17*'[2]Base Costs'!$B$8,IF(L17&lt;=3,L17*'[2]Base Costs'!$B$9,'[2]Base Costs'!$B$10*M17))</f>
        <v>2800</v>
      </c>
      <c r="P17" s="304">
        <f>4*C17*'[2]Base Costs'!$B$11</f>
        <v>33600.695426999999</v>
      </c>
      <c r="Q17" s="269">
        <f>'[2]Base Costs'!$B$13+'[2]Base Costs'!$B$14</f>
        <v>414</v>
      </c>
      <c r="R17" s="303">
        <f>'[2]Base Costs'!$D$2</f>
        <v>1105.3024868650327</v>
      </c>
      <c r="S17" s="305">
        <f t="shared" si="6"/>
        <v>12800.281984033518</v>
      </c>
      <c r="T17" s="269"/>
    </row>
    <row r="18" spans="1:23" x14ac:dyDescent="0.25">
      <c r="A18" s="310" t="s">
        <v>1771</v>
      </c>
      <c r="B18" s="310" t="s">
        <v>1728</v>
      </c>
      <c r="C18" s="309">
        <v>106.10219200500001</v>
      </c>
      <c r="D18" s="307">
        <f>C18*'[2]Base Costs'!$B$5</f>
        <v>106.10219200500001</v>
      </c>
      <c r="E18" s="307">
        <f t="shared" si="0"/>
        <v>14</v>
      </c>
      <c r="F18" s="307">
        <f t="shared" si="1"/>
        <v>3</v>
      </c>
      <c r="G18" s="307">
        <f t="shared" si="2"/>
        <v>1</v>
      </c>
      <c r="H18" s="306">
        <f>4*D18*'[2]Base Costs'!$B$7</f>
        <v>21087.174047841723</v>
      </c>
      <c r="I18" s="304">
        <f>4*IF(E18&lt;=3,E18*'[2]Base Costs'!$B$8,IF(F18&lt;=3,F18*'[2]Base Costs'!$B$9,'[2]Base Costs'!$B$10*G18))</f>
        <v>4200</v>
      </c>
      <c r="J18" s="308">
        <f>C18*'[2]Base Costs'!$B$6</f>
        <v>26.949956769270003</v>
      </c>
      <c r="K18" s="307">
        <f t="shared" si="3"/>
        <v>4</v>
      </c>
      <c r="L18" s="307">
        <f t="shared" si="4"/>
        <v>1</v>
      </c>
      <c r="M18" s="307">
        <f t="shared" si="5"/>
        <v>1</v>
      </c>
      <c r="N18" s="306">
        <f>4*J18*'[2]Base Costs'!$B$7</f>
        <v>5356.1422081517985</v>
      </c>
      <c r="O18" s="304">
        <f>4*IF(K18&lt;=3,K18*'[2]Base Costs'!$B$8,IF(L18&lt;=3,L18*'[2]Base Costs'!$B$9,'[2]Base Costs'!$B$10*M18))</f>
        <v>1400</v>
      </c>
      <c r="P18" s="304">
        <f>4*C18*'[2]Base Costs'!$B$11</f>
        <v>21220.438400999999</v>
      </c>
      <c r="Q18" s="269">
        <f>'[2]Base Costs'!$B$13+'[2]Base Costs'!$B$14</f>
        <v>414</v>
      </c>
      <c r="R18" s="303">
        <f>'[2]Base Costs'!$D$2</f>
        <v>1105.3024868650327</v>
      </c>
      <c r="S18" s="305">
        <f t="shared" si="6"/>
        <v>8275.4446950168312</v>
      </c>
      <c r="T18" s="269"/>
    </row>
    <row r="19" spans="1:23" x14ac:dyDescent="0.25">
      <c r="A19" s="310" t="s">
        <v>1771</v>
      </c>
      <c r="B19" s="310" t="s">
        <v>1727</v>
      </c>
      <c r="C19" s="309">
        <v>400.00368980000002</v>
      </c>
      <c r="D19" s="307">
        <f>C19*'[2]Base Costs'!$B$5</f>
        <v>400.00368980000002</v>
      </c>
      <c r="E19" s="307">
        <f t="shared" si="0"/>
        <v>51</v>
      </c>
      <c r="F19" s="307">
        <f t="shared" si="1"/>
        <v>11</v>
      </c>
      <c r="G19" s="307">
        <f t="shared" si="2"/>
        <v>3</v>
      </c>
      <c r="H19" s="306">
        <f>4*D19*'[2]Base Costs'!$B$7</f>
        <v>79498.333325611209</v>
      </c>
      <c r="I19" s="304">
        <f>4*IF(E19&lt;=3,E19*'[2]Base Costs'!$B$8,IF(F19&lt;=3,F19*'[2]Base Costs'!$B$9,'[2]Base Costs'!$B$10*G19))</f>
        <v>13200</v>
      </c>
      <c r="J19" s="308">
        <f>C19*'[2]Base Costs'!$B$6</f>
        <v>101.60093720920001</v>
      </c>
      <c r="K19" s="307">
        <f t="shared" si="3"/>
        <v>13</v>
      </c>
      <c r="L19" s="307">
        <f t="shared" si="4"/>
        <v>3</v>
      </c>
      <c r="M19" s="307">
        <f t="shared" si="5"/>
        <v>1</v>
      </c>
      <c r="N19" s="306">
        <f>4*J19*'[2]Base Costs'!$B$7</f>
        <v>20192.576664705251</v>
      </c>
      <c r="O19" s="304">
        <f>4*IF(K19&lt;=3,K19*'[2]Base Costs'!$B$8,IF(L19&lt;=3,L19*'[2]Base Costs'!$B$9,'[2]Base Costs'!$B$10*M19))</f>
        <v>4200</v>
      </c>
      <c r="P19" s="304">
        <f>4*C19*'[2]Base Costs'!$B$11</f>
        <v>80000.737959999999</v>
      </c>
      <c r="Q19" s="269">
        <f>'[2]Base Costs'!$B$13+'[2]Base Costs'!$B$14</f>
        <v>414</v>
      </c>
      <c r="R19" s="303">
        <f>'[2]Base Costs'!$D$2</f>
        <v>1105.3024868650327</v>
      </c>
      <c r="S19" s="305">
        <f t="shared" si="6"/>
        <v>25911.879151570283</v>
      </c>
      <c r="T19" s="269"/>
      <c r="U19" s="342" t="s">
        <v>1817</v>
      </c>
    </row>
    <row r="20" spans="1:23" x14ac:dyDescent="0.25">
      <c r="A20" s="310" t="s">
        <v>1771</v>
      </c>
      <c r="B20" s="310" t="s">
        <v>1719</v>
      </c>
      <c r="C20" s="309">
        <v>151</v>
      </c>
      <c r="D20" s="307">
        <f>C20*'[2]Base Costs'!$B$5</f>
        <v>151</v>
      </c>
      <c r="E20" s="307">
        <f t="shared" si="0"/>
        <v>19</v>
      </c>
      <c r="F20" s="307">
        <f t="shared" si="1"/>
        <v>4</v>
      </c>
      <c r="G20" s="307">
        <f t="shared" si="2"/>
        <v>1</v>
      </c>
      <c r="H20" s="306">
        <f>4*D20*'[2]Base Costs'!$B$7</f>
        <v>30010.344000000005</v>
      </c>
      <c r="I20" s="304">
        <f>4*IF(E20&lt;=3,E20*'[2]Base Costs'!$B$8,IF(F20&lt;=3,F20*'[2]Base Costs'!$B$9,'[2]Base Costs'!$B$10*G20))</f>
        <v>4400</v>
      </c>
      <c r="J20" s="308">
        <f>C20*'[2]Base Costs'!$B$6</f>
        <v>38.353999999999999</v>
      </c>
      <c r="K20" s="307">
        <f t="shared" si="3"/>
        <v>5</v>
      </c>
      <c r="L20" s="307">
        <f t="shared" si="4"/>
        <v>1</v>
      </c>
      <c r="M20" s="307">
        <f t="shared" si="5"/>
        <v>1</v>
      </c>
      <c r="N20" s="306">
        <f>4*J20*'[2]Base Costs'!$B$7</f>
        <v>7622.6273760000013</v>
      </c>
      <c r="O20" s="304">
        <f>4*IF(K20&lt;=3,K20*'[2]Base Costs'!$B$8,IF(L20&lt;=3,L20*'[2]Base Costs'!$B$9,'[2]Base Costs'!$B$10*M20))</f>
        <v>1400</v>
      </c>
      <c r="P20" s="304">
        <f>4*C20*'[2]Base Costs'!$B$11</f>
        <v>30200</v>
      </c>
      <c r="Q20" s="269">
        <f>'[2]Base Costs'!$B$13+'[2]Base Costs'!$B$14</f>
        <v>414</v>
      </c>
      <c r="R20" s="303">
        <f>'[2]Base Costs'!$D$2</f>
        <v>1105.3024868650327</v>
      </c>
      <c r="S20" s="305">
        <f t="shared" si="6"/>
        <v>10541.929862865034</v>
      </c>
      <c r="T20" s="269"/>
      <c r="U20" s="344" t="s">
        <v>1804</v>
      </c>
      <c r="V20" s="344"/>
      <c r="W20" s="344" t="s">
        <v>1805</v>
      </c>
    </row>
    <row r="21" spans="1:23" x14ac:dyDescent="0.25">
      <c r="A21" s="310" t="s">
        <v>1771</v>
      </c>
      <c r="B21" s="310" t="s">
        <v>1718</v>
      </c>
      <c r="C21" s="309">
        <v>105.99989053500001</v>
      </c>
      <c r="D21" s="307">
        <f>C21*'[2]Base Costs'!$B$5</f>
        <v>105.99989053500001</v>
      </c>
      <c r="E21" s="307">
        <f t="shared" si="0"/>
        <v>14</v>
      </c>
      <c r="F21" s="307">
        <f t="shared" si="1"/>
        <v>3</v>
      </c>
      <c r="G21" s="307">
        <f t="shared" si="2"/>
        <v>1</v>
      </c>
      <c r="H21" s="306">
        <f>4*D21*'[2]Base Costs'!$B$7</f>
        <v>21066.842244488045</v>
      </c>
      <c r="I21" s="304">
        <f>4*IF(E21&lt;=3,E21*'[2]Base Costs'!$B$8,IF(F21&lt;=3,F21*'[2]Base Costs'!$B$9,'[2]Base Costs'!$B$10*G21))</f>
        <v>4200</v>
      </c>
      <c r="J21" s="308">
        <f>C21*'[2]Base Costs'!$B$6</f>
        <v>26.923972195890002</v>
      </c>
      <c r="K21" s="307">
        <f t="shared" si="3"/>
        <v>4</v>
      </c>
      <c r="L21" s="307">
        <f t="shared" si="4"/>
        <v>1</v>
      </c>
      <c r="M21" s="307">
        <f t="shared" si="5"/>
        <v>1</v>
      </c>
      <c r="N21" s="306">
        <f>4*J21*'[2]Base Costs'!$B$7</f>
        <v>5350.9779300999635</v>
      </c>
      <c r="O21" s="304">
        <f>4*IF(K21&lt;=3,K21*'[2]Base Costs'!$B$8,IF(L21&lt;=3,L21*'[2]Base Costs'!$B$9,'[2]Base Costs'!$B$10*M21))</f>
        <v>1400</v>
      </c>
      <c r="P21" s="304">
        <f>4*C21*'[2]Base Costs'!$B$11</f>
        <v>21199.978107000003</v>
      </c>
      <c r="Q21" s="269">
        <f>'[2]Base Costs'!$B$13+'[2]Base Costs'!$B$14</f>
        <v>414</v>
      </c>
      <c r="R21" s="303">
        <f>'[2]Base Costs'!$D$2</f>
        <v>1105.3024868650327</v>
      </c>
      <c r="S21" s="305">
        <f t="shared" si="6"/>
        <v>8270.2804169649971</v>
      </c>
      <c r="T21" s="269"/>
      <c r="U21" s="345" t="s">
        <v>1806</v>
      </c>
      <c r="V21" s="344"/>
      <c r="W21" s="345" t="s">
        <v>1806</v>
      </c>
    </row>
    <row r="22" spans="1:23" x14ac:dyDescent="0.25">
      <c r="A22" s="310" t="s">
        <v>1771</v>
      </c>
      <c r="B22" s="310" t="s">
        <v>1716</v>
      </c>
      <c r="C22" s="309">
        <v>79.3333333333333</v>
      </c>
      <c r="D22" s="307">
        <f>C22*'[2]Base Costs'!$B$5</f>
        <v>79.3333333333333</v>
      </c>
      <c r="E22" s="307">
        <f t="shared" si="0"/>
        <v>10</v>
      </c>
      <c r="F22" s="307">
        <f t="shared" si="1"/>
        <v>2</v>
      </c>
      <c r="G22" s="307">
        <f t="shared" si="2"/>
        <v>1</v>
      </c>
      <c r="H22" s="306">
        <f>4*D22*'[2]Base Costs'!$B$7</f>
        <v>15767.023999999996</v>
      </c>
      <c r="I22" s="304">
        <f>4*IF(E22&lt;=3,E22*'[2]Base Costs'!$B$8,IF(F22&lt;=3,F22*'[2]Base Costs'!$B$9,'[2]Base Costs'!$B$10*G22))</f>
        <v>2800</v>
      </c>
      <c r="J22" s="308">
        <f>C22*'[2]Base Costs'!$B$6</f>
        <v>20.150666666666659</v>
      </c>
      <c r="K22" s="307">
        <f t="shared" si="3"/>
        <v>3</v>
      </c>
      <c r="L22" s="307">
        <f t="shared" si="4"/>
        <v>1</v>
      </c>
      <c r="M22" s="307">
        <f t="shared" si="5"/>
        <v>1</v>
      </c>
      <c r="N22" s="306">
        <f>4*J22*'[2]Base Costs'!$B$7</f>
        <v>4004.8240959999989</v>
      </c>
      <c r="O22" s="304">
        <f>4*IF(K22&lt;=3,K22*'[2]Base Costs'!$B$8,IF(L22&lt;=3,L22*'[2]Base Costs'!$B$9,'[2]Base Costs'!$B$10*M22))</f>
        <v>1500</v>
      </c>
      <c r="P22" s="304">
        <f>4*C22*'[2]Base Costs'!$B$11</f>
        <v>15866.666666666661</v>
      </c>
      <c r="Q22" s="269">
        <f>'[2]Base Costs'!$B$13+'[2]Base Costs'!$B$14</f>
        <v>414</v>
      </c>
      <c r="R22" s="303">
        <f>'[2]Base Costs'!$D$2</f>
        <v>1105.3024868650327</v>
      </c>
      <c r="S22" s="305">
        <f t="shared" si="6"/>
        <v>7024.1265828650321</v>
      </c>
      <c r="T22" s="269"/>
      <c r="U22" s="344" t="s">
        <v>1807</v>
      </c>
      <c r="V22" s="344"/>
      <c r="W22" s="344" t="s">
        <v>1808</v>
      </c>
    </row>
    <row r="23" spans="1:23" x14ac:dyDescent="0.25">
      <c r="A23" s="310" t="s">
        <v>1771</v>
      </c>
      <c r="B23" s="310" t="s">
        <v>1713</v>
      </c>
      <c r="C23" s="309">
        <v>45.998348645</v>
      </c>
      <c r="D23" s="307">
        <f>C23*'[2]Base Costs'!$B$5</f>
        <v>45.998348645</v>
      </c>
      <c r="E23" s="307">
        <f t="shared" si="0"/>
        <v>6</v>
      </c>
      <c r="F23" s="307">
        <f t="shared" si="1"/>
        <v>2</v>
      </c>
      <c r="G23" s="307">
        <f t="shared" si="2"/>
        <v>1</v>
      </c>
      <c r="H23" s="306">
        <f>4*D23*'[2]Base Costs'!$B$7</f>
        <v>9141.895803101881</v>
      </c>
      <c r="I23" s="304">
        <f>4*IF(E23&lt;=3,E23*'[2]Base Costs'!$B$8,IF(F23&lt;=3,F23*'[2]Base Costs'!$B$9,'[2]Base Costs'!$B$10*G23))</f>
        <v>2800</v>
      </c>
      <c r="J23" s="308">
        <f>C23*'[2]Base Costs'!$B$6</f>
        <v>11.68358055583</v>
      </c>
      <c r="K23" s="307">
        <f t="shared" si="3"/>
        <v>2</v>
      </c>
      <c r="L23" s="307">
        <f t="shared" si="4"/>
        <v>1</v>
      </c>
      <c r="M23" s="307">
        <f t="shared" si="5"/>
        <v>1</v>
      </c>
      <c r="N23" s="306">
        <f>4*J23*'[2]Base Costs'!$B$7</f>
        <v>2322.0415339878778</v>
      </c>
      <c r="O23" s="304">
        <f>4*IF(K23&lt;=3,K23*'[2]Base Costs'!$B$8,IF(L23&lt;=3,L23*'[2]Base Costs'!$B$9,'[2]Base Costs'!$B$10*M23))</f>
        <v>1000</v>
      </c>
      <c r="P23" s="304">
        <f>4*C23*'[2]Base Costs'!$B$11</f>
        <v>9199.6697289999993</v>
      </c>
      <c r="Q23" s="269">
        <f>'[2]Base Costs'!$B$13+'[2]Base Costs'!$B$14</f>
        <v>414</v>
      </c>
      <c r="R23" s="303">
        <f>'[2]Base Costs'!$D$2</f>
        <v>1105.3024868650327</v>
      </c>
      <c r="S23" s="305">
        <f t="shared" si="6"/>
        <v>4841.34402085291</v>
      </c>
      <c r="T23" s="269"/>
      <c r="U23" s="337"/>
      <c r="V23" s="337"/>
      <c r="W23" s="337"/>
    </row>
    <row r="24" spans="1:23" x14ac:dyDescent="0.25">
      <c r="A24" s="310" t="s">
        <v>1771</v>
      </c>
      <c r="B24" s="310" t="s">
        <v>1709</v>
      </c>
      <c r="C24" s="309">
        <v>105.01193930007474</v>
      </c>
      <c r="D24" s="307">
        <f>C24*'[2]Base Costs'!$B$5</f>
        <v>105.01193930007474</v>
      </c>
      <c r="E24" s="307">
        <f t="shared" si="0"/>
        <v>14</v>
      </c>
      <c r="F24" s="307">
        <f t="shared" si="1"/>
        <v>3</v>
      </c>
      <c r="G24" s="307">
        <f t="shared" si="2"/>
        <v>1</v>
      </c>
      <c r="H24" s="306">
        <f>4*D24*'[2]Base Costs'!$B$7</f>
        <v>20870.492864254058</v>
      </c>
      <c r="I24" s="304">
        <f>4*IF(E24&lt;=3,E24*'[2]Base Costs'!$B$8,IF(F24&lt;=3,F24*'[2]Base Costs'!$B$9,'[2]Base Costs'!$B$10*G24))</f>
        <v>4200</v>
      </c>
      <c r="J24" s="308">
        <f>C24*'[2]Base Costs'!$B$6</f>
        <v>26.673032582218987</v>
      </c>
      <c r="K24" s="307">
        <f t="shared" si="3"/>
        <v>4</v>
      </c>
      <c r="L24" s="307">
        <f t="shared" si="4"/>
        <v>1</v>
      </c>
      <c r="M24" s="307">
        <f t="shared" si="5"/>
        <v>1</v>
      </c>
      <c r="N24" s="306">
        <f>4*J24*'[2]Base Costs'!$B$7</f>
        <v>5301.1051875205312</v>
      </c>
      <c r="O24" s="304">
        <f>4*IF(K24&lt;=3,K24*'[2]Base Costs'!$B$8,IF(L24&lt;=3,L24*'[2]Base Costs'!$B$9,'[2]Base Costs'!$B$10*M24))</f>
        <v>1400</v>
      </c>
      <c r="P24" s="304">
        <f>4*C24*'[2]Base Costs'!$B$11</f>
        <v>21002.387860014947</v>
      </c>
      <c r="Q24" s="269">
        <f>'[2]Base Costs'!$B$13+'[2]Base Costs'!$B$14</f>
        <v>414</v>
      </c>
      <c r="R24" s="303">
        <f>'[2]Base Costs'!$D$2</f>
        <v>1105.3024868650327</v>
      </c>
      <c r="S24" s="305">
        <f t="shared" si="6"/>
        <v>8220.407674385564</v>
      </c>
      <c r="T24" s="269"/>
      <c r="U24" s="344" t="s">
        <v>1809</v>
      </c>
      <c r="V24" s="344"/>
      <c r="W24" s="344" t="s">
        <v>1810</v>
      </c>
    </row>
    <row r="25" spans="1:23" x14ac:dyDescent="0.25">
      <c r="A25" s="310" t="s">
        <v>1771</v>
      </c>
      <c r="B25" s="310" t="s">
        <v>1708</v>
      </c>
      <c r="C25" s="309">
        <v>599.85627160472654</v>
      </c>
      <c r="D25" s="307">
        <f>C25*'[2]Base Costs'!$B$5</f>
        <v>599.85627160472654</v>
      </c>
      <c r="E25" s="307">
        <f t="shared" si="0"/>
        <v>75</v>
      </c>
      <c r="F25" s="307">
        <f t="shared" si="1"/>
        <v>15</v>
      </c>
      <c r="G25" s="307">
        <f t="shared" si="2"/>
        <v>4</v>
      </c>
      <c r="H25" s="306">
        <f>4*D25*'[2]Base Costs'!$B$7</f>
        <v>119217.83484380979</v>
      </c>
      <c r="I25" s="304">
        <f>4*IF(E25&lt;=3,E25*'[2]Base Costs'!$B$8,IF(F25&lt;=3,F25*'[2]Base Costs'!$B$9,'[2]Base Costs'!$B$10*G25))</f>
        <v>17600</v>
      </c>
      <c r="J25" s="308">
        <f>C25*'[2]Base Costs'!$B$6</f>
        <v>152.36349298760055</v>
      </c>
      <c r="K25" s="307">
        <f t="shared" si="3"/>
        <v>20</v>
      </c>
      <c r="L25" s="307">
        <f t="shared" si="4"/>
        <v>4</v>
      </c>
      <c r="M25" s="307">
        <f t="shared" si="5"/>
        <v>1</v>
      </c>
      <c r="N25" s="306">
        <f>4*J25*'[2]Base Costs'!$B$7</f>
        <v>30281.330050327688</v>
      </c>
      <c r="O25" s="304">
        <f>4*IF(K25&lt;=3,K25*'[2]Base Costs'!$B$8,IF(L25&lt;=3,L25*'[2]Base Costs'!$B$9,'[2]Base Costs'!$B$10*M25))</f>
        <v>4400</v>
      </c>
      <c r="P25" s="304">
        <f>4*C25*'[2]Base Costs'!$B$11</f>
        <v>119971.25432094531</v>
      </c>
      <c r="Q25" s="269">
        <f>'[2]Base Costs'!$B$13+'[2]Base Costs'!$B$14</f>
        <v>414</v>
      </c>
      <c r="R25" s="303">
        <f>'[2]Base Costs'!$D$2</f>
        <v>1105.3024868650327</v>
      </c>
      <c r="S25" s="305">
        <f t="shared" si="6"/>
        <v>36200.632537192723</v>
      </c>
      <c r="T25" s="269"/>
      <c r="U25" s="337"/>
      <c r="V25" s="337"/>
      <c r="W25" s="337"/>
    </row>
    <row r="26" spans="1:23" x14ac:dyDescent="0.25">
      <c r="A26" s="310" t="s">
        <v>1771</v>
      </c>
      <c r="B26" s="310" t="s">
        <v>1707</v>
      </c>
      <c r="C26" s="309">
        <v>115.00256884513627</v>
      </c>
      <c r="D26" s="307">
        <f>C26*'[2]Base Costs'!$B$5</f>
        <v>115.00256884513627</v>
      </c>
      <c r="E26" s="307">
        <f t="shared" si="0"/>
        <v>15</v>
      </c>
      <c r="F26" s="307">
        <f t="shared" si="1"/>
        <v>3</v>
      </c>
      <c r="G26" s="307">
        <f t="shared" si="2"/>
        <v>1</v>
      </c>
      <c r="H26" s="306">
        <f>4*D26*'[2]Base Costs'!$B$7</f>
        <v>22856.070542557765</v>
      </c>
      <c r="I26" s="304">
        <f>4*IF(E26&lt;=3,E26*'[2]Base Costs'!$B$8,IF(F26&lt;=3,F26*'[2]Base Costs'!$B$9,'[2]Base Costs'!$B$10*G26))</f>
        <v>4200</v>
      </c>
      <c r="J26" s="308">
        <f>C26*'[2]Base Costs'!$B$6</f>
        <v>29.21065248666461</v>
      </c>
      <c r="K26" s="307">
        <f t="shared" si="3"/>
        <v>4</v>
      </c>
      <c r="L26" s="307">
        <f t="shared" si="4"/>
        <v>1</v>
      </c>
      <c r="M26" s="307">
        <f t="shared" si="5"/>
        <v>1</v>
      </c>
      <c r="N26" s="306">
        <f>4*J26*'[2]Base Costs'!$B$7</f>
        <v>5805.4419178096723</v>
      </c>
      <c r="O26" s="304">
        <f>4*IF(K26&lt;=3,K26*'[2]Base Costs'!$B$8,IF(L26&lt;=3,L26*'[2]Base Costs'!$B$9,'[2]Base Costs'!$B$10*M26))</f>
        <v>1400</v>
      </c>
      <c r="P26" s="304">
        <f>4*C26*'[2]Base Costs'!$B$11</f>
        <v>23000.513769027253</v>
      </c>
      <c r="Q26" s="269">
        <f>'[2]Base Costs'!$B$13+'[2]Base Costs'!$B$14</f>
        <v>414</v>
      </c>
      <c r="R26" s="303">
        <f>'[2]Base Costs'!$D$2</f>
        <v>1105.3024868650327</v>
      </c>
      <c r="S26" s="305">
        <f t="shared" si="6"/>
        <v>8724.7444046747041</v>
      </c>
      <c r="T26" s="269"/>
      <c r="U26" s="337"/>
      <c r="V26" s="337"/>
      <c r="W26" s="337"/>
    </row>
    <row r="27" spans="1:23" x14ac:dyDescent="0.25">
      <c r="A27" s="310" t="s">
        <v>1771</v>
      </c>
      <c r="B27" s="310" t="s">
        <v>1706</v>
      </c>
      <c r="C27" s="309">
        <v>121.64790077772504</v>
      </c>
      <c r="D27" s="307">
        <f>C27*'[2]Base Costs'!$B$5</f>
        <v>121.64790077772504</v>
      </c>
      <c r="E27" s="307">
        <f t="shared" si="0"/>
        <v>16</v>
      </c>
      <c r="F27" s="307">
        <f t="shared" si="1"/>
        <v>4</v>
      </c>
      <c r="G27" s="307">
        <f t="shared" si="2"/>
        <v>1</v>
      </c>
      <c r="H27" s="306">
        <f>4*D27*'[2]Base Costs'!$B$7</f>
        <v>24176.79039216819</v>
      </c>
      <c r="I27" s="304">
        <f>4*IF(E27&lt;=3,E27*'[2]Base Costs'!$B$8,IF(F27&lt;=3,F27*'[2]Base Costs'!$B$9,'[2]Base Costs'!$B$10*G27))</f>
        <v>4400</v>
      </c>
      <c r="J27" s="308">
        <f>C27*'[2]Base Costs'!$B$6</f>
        <v>30.898566797542163</v>
      </c>
      <c r="K27" s="307">
        <f t="shared" si="3"/>
        <v>4</v>
      </c>
      <c r="L27" s="307">
        <f t="shared" si="4"/>
        <v>1</v>
      </c>
      <c r="M27" s="307">
        <f t="shared" si="5"/>
        <v>1</v>
      </c>
      <c r="N27" s="306">
        <f>4*J27*'[2]Base Costs'!$B$7</f>
        <v>6140.9047596107202</v>
      </c>
      <c r="O27" s="304">
        <f>4*IF(K27&lt;=3,K27*'[2]Base Costs'!$B$8,IF(L27&lt;=3,L27*'[2]Base Costs'!$B$9,'[2]Base Costs'!$B$10*M27))</f>
        <v>1400</v>
      </c>
      <c r="P27" s="304">
        <f>4*C27*'[2]Base Costs'!$B$11</f>
        <v>24329.580155545009</v>
      </c>
      <c r="Q27" s="269">
        <f>'[2]Base Costs'!$B$13+'[2]Base Costs'!$B$14</f>
        <v>414</v>
      </c>
      <c r="R27" s="303">
        <f>'[2]Base Costs'!$D$2</f>
        <v>1105.3024868650327</v>
      </c>
      <c r="S27" s="305">
        <f t="shared" si="6"/>
        <v>9060.207246475753</v>
      </c>
      <c r="T27" s="269"/>
      <c r="U27" s="345" t="s">
        <v>1811</v>
      </c>
      <c r="V27" s="344"/>
      <c r="W27" s="344"/>
    </row>
    <row r="28" spans="1:23" x14ac:dyDescent="0.25">
      <c r="A28" s="310" t="s">
        <v>1771</v>
      </c>
      <c r="B28" s="310" t="s">
        <v>1705</v>
      </c>
      <c r="C28" s="309">
        <v>107.01483754270302</v>
      </c>
      <c r="D28" s="307">
        <f>C28*'[2]Base Costs'!$B$5</f>
        <v>107.01483754270302</v>
      </c>
      <c r="E28" s="307">
        <f t="shared" si="0"/>
        <v>14</v>
      </c>
      <c r="F28" s="307">
        <f t="shared" si="1"/>
        <v>3</v>
      </c>
      <c r="G28" s="307">
        <f t="shared" si="2"/>
        <v>1</v>
      </c>
      <c r="H28" s="306">
        <f>4*D28*'[2]Base Costs'!$B$7</f>
        <v>21268.556872586971</v>
      </c>
      <c r="I28" s="304">
        <f>4*IF(E28&lt;=3,E28*'[2]Base Costs'!$B$8,IF(F28&lt;=3,F28*'[2]Base Costs'!$B$9,'[2]Base Costs'!$B$10*G28))</f>
        <v>4200</v>
      </c>
      <c r="J28" s="308">
        <f>C28*'[2]Base Costs'!$B$6</f>
        <v>27.181768735846568</v>
      </c>
      <c r="K28" s="307">
        <f t="shared" si="3"/>
        <v>4</v>
      </c>
      <c r="L28" s="307">
        <f t="shared" si="4"/>
        <v>1</v>
      </c>
      <c r="M28" s="307">
        <f t="shared" si="5"/>
        <v>1</v>
      </c>
      <c r="N28" s="306">
        <f>4*J28*'[2]Base Costs'!$B$7</f>
        <v>5402.2134456370914</v>
      </c>
      <c r="O28" s="304">
        <f>4*IF(K28&lt;=3,K28*'[2]Base Costs'!$B$8,IF(L28&lt;=3,L28*'[2]Base Costs'!$B$9,'[2]Base Costs'!$B$10*M28))</f>
        <v>1400</v>
      </c>
      <c r="P28" s="304">
        <f>4*C28*'[2]Base Costs'!$B$11</f>
        <v>21402.967508540605</v>
      </c>
      <c r="Q28" s="269">
        <f>'[2]Base Costs'!$B$13+'[2]Base Costs'!$B$14</f>
        <v>414</v>
      </c>
      <c r="R28" s="303">
        <f>'[2]Base Costs'!$D$2</f>
        <v>1105.3024868650327</v>
      </c>
      <c r="S28" s="305">
        <f t="shared" si="6"/>
        <v>8321.5159325021232</v>
      </c>
      <c r="T28" s="269"/>
      <c r="U28" s="344" t="s">
        <v>1812</v>
      </c>
      <c r="V28" s="344"/>
      <c r="W28" s="344" t="s">
        <v>1813</v>
      </c>
    </row>
    <row r="29" spans="1:23" x14ac:dyDescent="0.25">
      <c r="A29" s="310" t="s">
        <v>1771</v>
      </c>
      <c r="B29" s="310" t="s">
        <v>1704</v>
      </c>
      <c r="C29" s="309">
        <v>124.17609036660103</v>
      </c>
      <c r="D29" s="307">
        <f>C29*'[2]Base Costs'!$B$5</f>
        <v>124.17609036660103</v>
      </c>
      <c r="E29" s="307">
        <f t="shared" si="0"/>
        <v>16</v>
      </c>
      <c r="F29" s="307">
        <f t="shared" si="1"/>
        <v>4</v>
      </c>
      <c r="G29" s="307">
        <f t="shared" si="2"/>
        <v>1</v>
      </c>
      <c r="H29" s="306">
        <f>4*D29*'[2]Base Costs'!$B$7</f>
        <v>24679.252903819757</v>
      </c>
      <c r="I29" s="304">
        <f>4*IF(E29&lt;=3,E29*'[2]Base Costs'!$B$8,IF(F29&lt;=3,F29*'[2]Base Costs'!$B$9,'[2]Base Costs'!$B$10*G29))</f>
        <v>4400</v>
      </c>
      <c r="J29" s="308">
        <f>C29*'[2]Base Costs'!$B$6</f>
        <v>31.540726953116661</v>
      </c>
      <c r="K29" s="307">
        <f t="shared" si="3"/>
        <v>4</v>
      </c>
      <c r="L29" s="307">
        <f t="shared" si="4"/>
        <v>1</v>
      </c>
      <c r="M29" s="307">
        <f t="shared" si="5"/>
        <v>1</v>
      </c>
      <c r="N29" s="306">
        <f>4*J29*'[2]Base Costs'!$B$7</f>
        <v>6268.5302375702186</v>
      </c>
      <c r="O29" s="304">
        <f>4*IF(K29&lt;=3,K29*'[2]Base Costs'!$B$8,IF(L29&lt;=3,L29*'[2]Base Costs'!$B$9,'[2]Base Costs'!$B$10*M29))</f>
        <v>1400</v>
      </c>
      <c r="P29" s="304">
        <f>4*C29*'[2]Base Costs'!$B$11</f>
        <v>24835.218073320208</v>
      </c>
      <c r="Q29" s="269">
        <f>'[2]Base Costs'!$B$13+'[2]Base Costs'!$B$14</f>
        <v>414</v>
      </c>
      <c r="R29" s="303">
        <f>'[2]Base Costs'!$D$2</f>
        <v>1105.3024868650327</v>
      </c>
      <c r="S29" s="305">
        <f t="shared" si="6"/>
        <v>9187.8327244352513</v>
      </c>
      <c r="T29" s="269"/>
      <c r="U29" s="344" t="s">
        <v>1814</v>
      </c>
      <c r="V29" s="344"/>
      <c r="W29" s="344" t="s">
        <v>1815</v>
      </c>
    </row>
    <row r="30" spans="1:23" x14ac:dyDescent="0.25">
      <c r="A30" s="310" t="s">
        <v>1771</v>
      </c>
      <c r="B30" s="310" t="s">
        <v>1703</v>
      </c>
      <c r="C30" s="309">
        <v>74.92025607186811</v>
      </c>
      <c r="D30" s="307">
        <f>C30*'[2]Base Costs'!$B$5</f>
        <v>74.92025607186811</v>
      </c>
      <c r="E30" s="307">
        <f t="shared" si="0"/>
        <v>10</v>
      </c>
      <c r="F30" s="307">
        <f t="shared" si="1"/>
        <v>2</v>
      </c>
      <c r="G30" s="307">
        <f t="shared" si="2"/>
        <v>1</v>
      </c>
      <c r="H30" s="306">
        <f>4*D30*'[2]Base Costs'!$B$7</f>
        <v>14889.951372747359</v>
      </c>
      <c r="I30" s="304">
        <f>4*IF(E30&lt;=3,E30*'[2]Base Costs'!$B$8,IF(F30&lt;=3,F30*'[2]Base Costs'!$B$9,'[2]Base Costs'!$B$10*G30))</f>
        <v>2800</v>
      </c>
      <c r="J30" s="308">
        <f>C30*'[2]Base Costs'!$B$6</f>
        <v>19.0297450422545</v>
      </c>
      <c r="K30" s="307">
        <f t="shared" si="3"/>
        <v>3</v>
      </c>
      <c r="L30" s="307">
        <f t="shared" si="4"/>
        <v>1</v>
      </c>
      <c r="M30" s="307">
        <f t="shared" si="5"/>
        <v>1</v>
      </c>
      <c r="N30" s="306">
        <f>4*J30*'[2]Base Costs'!$B$7</f>
        <v>3782.0476486778289</v>
      </c>
      <c r="O30" s="304">
        <f>4*IF(K30&lt;=3,K30*'[2]Base Costs'!$B$8,IF(L30&lt;=3,L30*'[2]Base Costs'!$B$9,'[2]Base Costs'!$B$10*M30))</f>
        <v>1500</v>
      </c>
      <c r="P30" s="304">
        <f>4*C30*'[2]Base Costs'!$B$11</f>
        <v>14984.051214373621</v>
      </c>
      <c r="Q30" s="269">
        <f>'[2]Base Costs'!$B$13+'[2]Base Costs'!$B$14</f>
        <v>414</v>
      </c>
      <c r="R30" s="303">
        <f>'[2]Base Costs'!$D$2</f>
        <v>1105.3024868650327</v>
      </c>
      <c r="S30" s="305">
        <f t="shared" si="6"/>
        <v>6801.3501355428616</v>
      </c>
      <c r="T30" s="269"/>
      <c r="U30" s="344"/>
      <c r="V30" s="344"/>
      <c r="W30" s="344" t="s">
        <v>1816</v>
      </c>
    </row>
    <row r="31" spans="1:23" x14ac:dyDescent="0.25">
      <c r="A31" s="310" t="s">
        <v>1771</v>
      </c>
      <c r="B31" s="310" t="s">
        <v>1702</v>
      </c>
      <c r="C31" s="309">
        <v>269.66123493386584</v>
      </c>
      <c r="D31" s="307">
        <f>C31*'[2]Base Costs'!$B$5</f>
        <v>269.66123493386584</v>
      </c>
      <c r="E31" s="307">
        <f t="shared" si="0"/>
        <v>34</v>
      </c>
      <c r="F31" s="307">
        <f t="shared" si="1"/>
        <v>7</v>
      </c>
      <c r="G31" s="307">
        <f t="shared" si="2"/>
        <v>2</v>
      </c>
      <c r="H31" s="306">
        <f>4*D31*'[2]Base Costs'!$B$7</f>
        <v>53593.55247569624</v>
      </c>
      <c r="I31" s="304">
        <f>4*IF(E31&lt;=3,E31*'[2]Base Costs'!$B$8,IF(F31&lt;=3,F31*'[2]Base Costs'!$B$9,'[2]Base Costs'!$B$10*G31))</f>
        <v>8800</v>
      </c>
      <c r="J31" s="308">
        <f>C31*'[2]Base Costs'!$B$6</f>
        <v>68.493953673201929</v>
      </c>
      <c r="K31" s="307">
        <f t="shared" si="3"/>
        <v>9</v>
      </c>
      <c r="L31" s="307">
        <f t="shared" si="4"/>
        <v>2</v>
      </c>
      <c r="M31" s="307">
        <f t="shared" si="5"/>
        <v>1</v>
      </c>
      <c r="N31" s="306">
        <f>4*J31*'[2]Base Costs'!$B$7</f>
        <v>13612.762328826846</v>
      </c>
      <c r="O31" s="304">
        <f>4*IF(K31&lt;=3,K31*'[2]Base Costs'!$B$8,IF(L31&lt;=3,L31*'[2]Base Costs'!$B$9,'[2]Base Costs'!$B$10*M31))</f>
        <v>2800</v>
      </c>
      <c r="P31" s="304">
        <f>4*C31*'[2]Base Costs'!$B$11</f>
        <v>53932.246986773171</v>
      </c>
      <c r="Q31" s="269">
        <f>'[2]Base Costs'!$B$13+'[2]Base Costs'!$B$14</f>
        <v>414</v>
      </c>
      <c r="R31" s="303">
        <f>'[2]Base Costs'!$D$2</f>
        <v>1105.3024868650327</v>
      </c>
      <c r="S31" s="305">
        <f t="shared" si="6"/>
        <v>17932.06481569188</v>
      </c>
      <c r="T31" s="269"/>
    </row>
    <row r="32" spans="1:23" x14ac:dyDescent="0.25">
      <c r="A32" s="310" t="s">
        <v>1771</v>
      </c>
      <c r="B32" s="310" t="s">
        <v>1701</v>
      </c>
      <c r="C32" s="309">
        <v>119.27528380085032</v>
      </c>
      <c r="D32" s="307">
        <f>C32*'[2]Base Costs'!$B$5</f>
        <v>119.27528380085032</v>
      </c>
      <c r="E32" s="307">
        <f t="shared" si="0"/>
        <v>15</v>
      </c>
      <c r="F32" s="307">
        <f t="shared" si="1"/>
        <v>3</v>
      </c>
      <c r="G32" s="307">
        <f t="shared" si="2"/>
        <v>1</v>
      </c>
      <c r="H32" s="306">
        <f>4*D32*'[2]Base Costs'!$B$7</f>
        <v>23705.247003716198</v>
      </c>
      <c r="I32" s="304">
        <f>4*IF(E32&lt;=3,E32*'[2]Base Costs'!$B$8,IF(F32&lt;=3,F32*'[2]Base Costs'!$B$9,'[2]Base Costs'!$B$10*G32))</f>
        <v>4200</v>
      </c>
      <c r="J32" s="308">
        <f>C32*'[2]Base Costs'!$B$6</f>
        <v>30.295922085415981</v>
      </c>
      <c r="K32" s="307">
        <f t="shared" si="3"/>
        <v>4</v>
      </c>
      <c r="L32" s="307">
        <f t="shared" si="4"/>
        <v>1</v>
      </c>
      <c r="M32" s="307">
        <f t="shared" si="5"/>
        <v>1</v>
      </c>
      <c r="N32" s="306">
        <f>4*J32*'[2]Base Costs'!$B$7</f>
        <v>6021.1327389439148</v>
      </c>
      <c r="O32" s="304">
        <f>4*IF(K32&lt;=3,K32*'[2]Base Costs'!$B$8,IF(L32&lt;=3,L32*'[2]Base Costs'!$B$9,'[2]Base Costs'!$B$10*M32))</f>
        <v>1400</v>
      </c>
      <c r="P32" s="304">
        <f>4*C32*'[2]Base Costs'!$B$11</f>
        <v>23855.056760170064</v>
      </c>
      <c r="Q32" s="269">
        <f>'[2]Base Costs'!$B$13+'[2]Base Costs'!$B$14</f>
        <v>414</v>
      </c>
      <c r="R32" s="303">
        <f>'[2]Base Costs'!$D$2</f>
        <v>1105.3024868650327</v>
      </c>
      <c r="S32" s="305">
        <f t="shared" si="6"/>
        <v>8940.4352258089475</v>
      </c>
      <c r="T32" s="269"/>
    </row>
    <row r="33" spans="1:19" s="269" customFormat="1" x14ac:dyDescent="0.25">
      <c r="A33" s="310" t="s">
        <v>1771</v>
      </c>
      <c r="B33" s="310" t="s">
        <v>1698</v>
      </c>
      <c r="C33" s="309">
        <v>73.30073299</v>
      </c>
      <c r="D33" s="307">
        <f>C33*'[2]Base Costs'!$B$5</f>
        <v>73.30073299</v>
      </c>
      <c r="E33" s="307">
        <f t="shared" si="0"/>
        <v>10</v>
      </c>
      <c r="F33" s="307">
        <f t="shared" si="1"/>
        <v>2</v>
      </c>
      <c r="G33" s="307">
        <f t="shared" si="2"/>
        <v>1</v>
      </c>
      <c r="H33" s="306">
        <f>4*D33*'[2]Base Costs'!$B$7</f>
        <v>14568.080877364562</v>
      </c>
      <c r="I33" s="304">
        <f>4*IF(E33&lt;=3,E33*'[2]Base Costs'!$B$8,IF(F33&lt;=3,F33*'[2]Base Costs'!$B$9,'[2]Base Costs'!$B$10*G33))</f>
        <v>2800</v>
      </c>
      <c r="J33" s="308">
        <f>C33*'[2]Base Costs'!$B$6</f>
        <v>18.61838617946</v>
      </c>
      <c r="K33" s="307">
        <f t="shared" si="3"/>
        <v>3</v>
      </c>
      <c r="L33" s="307">
        <f t="shared" si="4"/>
        <v>1</v>
      </c>
      <c r="M33" s="307">
        <f t="shared" si="5"/>
        <v>1</v>
      </c>
      <c r="N33" s="306">
        <f>4*J33*'[2]Base Costs'!$B$7</f>
        <v>3700.2925428505987</v>
      </c>
      <c r="O33" s="304">
        <f>4*IF(K33&lt;=3,K33*'[2]Base Costs'!$B$8,IF(L33&lt;=3,L33*'[2]Base Costs'!$B$9,'[2]Base Costs'!$B$10*M33))</f>
        <v>1500</v>
      </c>
      <c r="P33" s="304">
        <f>4*C33*'[2]Base Costs'!$B$11</f>
        <v>14660.146597999999</v>
      </c>
      <c r="Q33" s="269">
        <f>'[2]Base Costs'!$B$13+'[2]Base Costs'!$B$14</f>
        <v>414</v>
      </c>
      <c r="R33" s="303">
        <f>'[2]Base Costs'!$D$2</f>
        <v>1105.3024868650327</v>
      </c>
      <c r="S33" s="305">
        <f t="shared" si="6"/>
        <v>6719.5950297156314</v>
      </c>
    </row>
    <row r="34" spans="1:19" s="269" customFormat="1" x14ac:dyDescent="0.25">
      <c r="A34" s="310" t="s">
        <v>1771</v>
      </c>
      <c r="B34" s="310" t="s">
        <v>1697</v>
      </c>
      <c r="C34" s="309">
        <v>66.797423600000002</v>
      </c>
      <c r="D34" s="307">
        <f>C34*'[2]Base Costs'!$B$5</f>
        <v>66.797423600000002</v>
      </c>
      <c r="E34" s="307">
        <f t="shared" si="0"/>
        <v>9</v>
      </c>
      <c r="F34" s="307">
        <f t="shared" si="1"/>
        <v>2</v>
      </c>
      <c r="G34" s="307">
        <f t="shared" si="2"/>
        <v>1</v>
      </c>
      <c r="H34" s="306">
        <f>4*D34*'[2]Base Costs'!$B$7</f>
        <v>13275.587155958403</v>
      </c>
      <c r="I34" s="304">
        <f>4*IF(E34&lt;=3,E34*'[2]Base Costs'!$B$8,IF(F34&lt;=3,F34*'[2]Base Costs'!$B$9,'[2]Base Costs'!$B$10*G34))</f>
        <v>2800</v>
      </c>
      <c r="J34" s="308">
        <f>C34*'[2]Base Costs'!$B$6</f>
        <v>16.966545594399999</v>
      </c>
      <c r="K34" s="307">
        <f t="shared" si="3"/>
        <v>3</v>
      </c>
      <c r="L34" s="307">
        <f t="shared" si="4"/>
        <v>1</v>
      </c>
      <c r="M34" s="307">
        <f t="shared" si="5"/>
        <v>1</v>
      </c>
      <c r="N34" s="306">
        <f>4*J34*'[2]Base Costs'!$B$7</f>
        <v>3371.999137613434</v>
      </c>
      <c r="O34" s="304">
        <f>4*IF(K34&lt;=3,K34*'[2]Base Costs'!$B$8,IF(L34&lt;=3,L34*'[2]Base Costs'!$B$9,'[2]Base Costs'!$B$10*M34))</f>
        <v>1500</v>
      </c>
      <c r="P34" s="304">
        <f>4*C34*'[2]Base Costs'!$B$11</f>
        <v>13359.48472</v>
      </c>
      <c r="Q34" s="269">
        <f>'[2]Base Costs'!$B$13+'[2]Base Costs'!$B$14</f>
        <v>414</v>
      </c>
      <c r="R34" s="303">
        <f>'[2]Base Costs'!$D$2</f>
        <v>1105.3024868650327</v>
      </c>
      <c r="S34" s="305">
        <f t="shared" si="6"/>
        <v>6391.3016244784667</v>
      </c>
    </row>
    <row r="35" spans="1:19" s="269" customFormat="1" x14ac:dyDescent="0.25">
      <c r="A35" s="310" t="s">
        <v>1771</v>
      </c>
      <c r="B35" s="310" t="s">
        <v>1696</v>
      </c>
      <c r="C35" s="309">
        <v>52.536674316826719</v>
      </c>
      <c r="D35" s="307">
        <f>C35*'[2]Base Costs'!$B$5</f>
        <v>52.536674316826719</v>
      </c>
      <c r="E35" s="307">
        <f t="shared" si="0"/>
        <v>7</v>
      </c>
      <c r="F35" s="307">
        <f t="shared" si="1"/>
        <v>2</v>
      </c>
      <c r="G35" s="307">
        <f t="shared" si="2"/>
        <v>1</v>
      </c>
      <c r="H35" s="306">
        <f>4*D35*'[2]Base Costs'!$B$7</f>
        <v>10441.348800423411</v>
      </c>
      <c r="I35" s="304">
        <f>4*IF(E35&lt;=3,E35*'[2]Base Costs'!$B$8,IF(F35&lt;=3,F35*'[2]Base Costs'!$B$9,'[2]Base Costs'!$B$10*G35))</f>
        <v>2800</v>
      </c>
      <c r="J35" s="308">
        <f>C35*'[2]Base Costs'!$B$6</f>
        <v>13.344315276473987</v>
      </c>
      <c r="K35" s="307">
        <f t="shared" si="3"/>
        <v>2</v>
      </c>
      <c r="L35" s="307">
        <f t="shared" si="4"/>
        <v>1</v>
      </c>
      <c r="M35" s="307">
        <f t="shared" si="5"/>
        <v>1</v>
      </c>
      <c r="N35" s="306">
        <f>4*J35*'[2]Base Costs'!$B$7</f>
        <v>2652.1025953075464</v>
      </c>
      <c r="O35" s="304">
        <f>4*IF(K35&lt;=3,K35*'[2]Base Costs'!$B$8,IF(L35&lt;=3,L35*'[2]Base Costs'!$B$9,'[2]Base Costs'!$B$10*M35))</f>
        <v>1000</v>
      </c>
      <c r="P35" s="304">
        <f>4*C35*'[2]Base Costs'!$B$11</f>
        <v>10507.334863365344</v>
      </c>
      <c r="Q35" s="269">
        <f>'[2]Base Costs'!$B$13+'[2]Base Costs'!$B$14</f>
        <v>414</v>
      </c>
      <c r="R35" s="303">
        <f>'[2]Base Costs'!$D$2</f>
        <v>1105.3024868650327</v>
      </c>
      <c r="S35" s="305">
        <f t="shared" si="6"/>
        <v>5171.4050821725796</v>
      </c>
    </row>
    <row r="36" spans="1:19" s="269" customFormat="1" x14ac:dyDescent="0.25">
      <c r="A36" s="310" t="s">
        <v>1771</v>
      </c>
      <c r="B36" s="310" t="s">
        <v>1695</v>
      </c>
      <c r="C36" s="309">
        <v>61.703354025000003</v>
      </c>
      <c r="D36" s="307">
        <f>C36*'[2]Base Costs'!$B$5</f>
        <v>61.703354025000003</v>
      </c>
      <c r="E36" s="307">
        <f t="shared" si="0"/>
        <v>8</v>
      </c>
      <c r="F36" s="307">
        <f t="shared" si="1"/>
        <v>2</v>
      </c>
      <c r="G36" s="307">
        <f t="shared" si="2"/>
        <v>1</v>
      </c>
      <c r="H36" s="306">
        <f>4*D36*'[2]Base Costs'!$B$7</f>
        <v>12263.171392344602</v>
      </c>
      <c r="I36" s="304">
        <f>4*IF(E36&lt;=3,E36*'[2]Base Costs'!$B$8,IF(F36&lt;=3,F36*'[2]Base Costs'!$B$9,'[2]Base Costs'!$B$10*G36))</f>
        <v>2800</v>
      </c>
      <c r="J36" s="308">
        <f>C36*'[2]Base Costs'!$B$6</f>
        <v>15.672651922350001</v>
      </c>
      <c r="K36" s="307">
        <f t="shared" si="3"/>
        <v>2</v>
      </c>
      <c r="L36" s="307">
        <f t="shared" si="4"/>
        <v>1</v>
      </c>
      <c r="M36" s="307">
        <f t="shared" si="5"/>
        <v>1</v>
      </c>
      <c r="N36" s="306">
        <f>4*J36*'[2]Base Costs'!$B$7</f>
        <v>3114.8455336555289</v>
      </c>
      <c r="O36" s="304">
        <f>4*IF(K36&lt;=3,K36*'[2]Base Costs'!$B$8,IF(L36&lt;=3,L36*'[2]Base Costs'!$B$9,'[2]Base Costs'!$B$10*M36))</f>
        <v>1000</v>
      </c>
      <c r="P36" s="304">
        <f>4*C36*'[2]Base Costs'!$B$11</f>
        <v>12340.670805</v>
      </c>
      <c r="Q36" s="269">
        <f>'[2]Base Costs'!$B$13+'[2]Base Costs'!$B$14</f>
        <v>414</v>
      </c>
      <c r="R36" s="303">
        <f>'[2]Base Costs'!$D$2</f>
        <v>1105.3024868650327</v>
      </c>
      <c r="S36" s="305">
        <f t="shared" si="6"/>
        <v>5634.1480205205617</v>
      </c>
    </row>
    <row r="37" spans="1:19" s="269" customFormat="1" x14ac:dyDescent="0.25">
      <c r="A37" s="310" t="s">
        <v>1771</v>
      </c>
      <c r="B37" s="310" t="s">
        <v>1688</v>
      </c>
      <c r="C37" s="309">
        <v>23.058467130749843</v>
      </c>
      <c r="D37" s="307">
        <f>C37*'[2]Base Costs'!$B$5</f>
        <v>23.058467130749843</v>
      </c>
      <c r="E37" s="307">
        <f t="shared" si="0"/>
        <v>3</v>
      </c>
      <c r="F37" s="307">
        <f t="shared" si="1"/>
        <v>1</v>
      </c>
      <c r="G37" s="307">
        <f t="shared" si="2"/>
        <v>1</v>
      </c>
      <c r="H37" s="306">
        <f>4*D37*'[2]Base Costs'!$B$7</f>
        <v>4582.7319914337477</v>
      </c>
      <c r="I37" s="304">
        <f>4*IF(E37&lt;=3,E37*'[2]Base Costs'!$B$8,IF(F37&lt;=3,F37*'[2]Base Costs'!$B$9,'[2]Base Costs'!$B$10*G37))</f>
        <v>1500</v>
      </c>
      <c r="J37" s="308">
        <f>C37*'[2]Base Costs'!$B$6</f>
        <v>5.8568506512104603</v>
      </c>
      <c r="K37" s="307">
        <f t="shared" si="3"/>
        <v>1</v>
      </c>
      <c r="L37" s="307">
        <f t="shared" si="4"/>
        <v>1</v>
      </c>
      <c r="M37" s="307">
        <f t="shared" si="5"/>
        <v>1</v>
      </c>
      <c r="N37" s="306">
        <f>4*J37*'[2]Base Costs'!$B$7</f>
        <v>1164.0139258241718</v>
      </c>
      <c r="O37" s="304">
        <f>4*IF(K37&lt;=3,K37*'[2]Base Costs'!$B$8,IF(L37&lt;=3,L37*'[2]Base Costs'!$B$9,'[2]Base Costs'!$B$10*M37))</f>
        <v>500</v>
      </c>
      <c r="P37" s="304">
        <f>4*C37*'[2]Base Costs'!$B$11</f>
        <v>4611.6934261499682</v>
      </c>
      <c r="Q37" s="269">
        <f>'[2]Base Costs'!$B$13+'[2]Base Costs'!$B$14</f>
        <v>414</v>
      </c>
      <c r="R37" s="303">
        <f>'[2]Base Costs'!$D$2</f>
        <v>1105.3024868650327</v>
      </c>
      <c r="S37" s="305">
        <f t="shared" si="6"/>
        <v>3183.3164126892043</v>
      </c>
    </row>
    <row r="38" spans="1:19" s="269" customFormat="1" x14ac:dyDescent="0.25">
      <c r="A38" s="310" t="s">
        <v>1771</v>
      </c>
      <c r="B38" s="310" t="s">
        <v>1687</v>
      </c>
      <c r="C38" s="309">
        <v>109.09735171000004</v>
      </c>
      <c r="D38" s="307">
        <f>C38*'[2]Base Costs'!$B$5</f>
        <v>109.09735171000004</v>
      </c>
      <c r="E38" s="307">
        <f t="shared" si="0"/>
        <v>14</v>
      </c>
      <c r="F38" s="307">
        <f t="shared" si="1"/>
        <v>3</v>
      </c>
      <c r="G38" s="307">
        <f t="shared" si="2"/>
        <v>1</v>
      </c>
      <c r="H38" s="306">
        <f>4*D38*'[2]Base Costs'!$B$7</f>
        <v>21682.444068252251</v>
      </c>
      <c r="I38" s="304">
        <f>4*IF(E38&lt;=3,E38*'[2]Base Costs'!$B$8,IF(F38&lt;=3,F38*'[2]Base Costs'!$B$9,'[2]Base Costs'!$B$10*G38))</f>
        <v>4200</v>
      </c>
      <c r="J38" s="308">
        <f>C38*'[2]Base Costs'!$B$6</f>
        <v>27.71072733434001</v>
      </c>
      <c r="K38" s="307">
        <f t="shared" si="3"/>
        <v>4</v>
      </c>
      <c r="L38" s="307">
        <f t="shared" si="4"/>
        <v>1</v>
      </c>
      <c r="M38" s="307">
        <f t="shared" si="5"/>
        <v>1</v>
      </c>
      <c r="N38" s="306">
        <f>4*J38*'[2]Base Costs'!$B$7</f>
        <v>5507.3407933360713</v>
      </c>
      <c r="O38" s="304">
        <f>4*IF(K38&lt;=3,K38*'[2]Base Costs'!$B$8,IF(L38&lt;=3,L38*'[2]Base Costs'!$B$9,'[2]Base Costs'!$B$10*M38))</f>
        <v>1400</v>
      </c>
      <c r="P38" s="304">
        <f>4*C38*'[2]Base Costs'!$B$11</f>
        <v>21819.470342000008</v>
      </c>
      <c r="Q38" s="269">
        <f>'[2]Base Costs'!$B$13+'[2]Base Costs'!$B$14</f>
        <v>414</v>
      </c>
      <c r="R38" s="303">
        <f>'[2]Base Costs'!$D$2</f>
        <v>1105.3024868650327</v>
      </c>
      <c r="S38" s="305">
        <f t="shared" si="6"/>
        <v>8426.6432802011041</v>
      </c>
    </row>
    <row r="39" spans="1:19" s="269" customFormat="1" x14ac:dyDescent="0.25">
      <c r="A39" s="310" t="s">
        <v>1771</v>
      </c>
      <c r="B39" s="310" t="s">
        <v>1686</v>
      </c>
      <c r="C39" s="309">
        <v>64.441413926501198</v>
      </c>
      <c r="D39" s="307">
        <f>C39*'[2]Base Costs'!$B$5</f>
        <v>64.441413926501198</v>
      </c>
      <c r="E39" s="307">
        <f t="shared" si="0"/>
        <v>9</v>
      </c>
      <c r="F39" s="307">
        <f t="shared" si="1"/>
        <v>2</v>
      </c>
      <c r="G39" s="307">
        <f t="shared" si="2"/>
        <v>1</v>
      </c>
      <c r="H39" s="306">
        <f>4*D39*'[2]Base Costs'!$B$7</f>
        <v>12807.344369408556</v>
      </c>
      <c r="I39" s="304">
        <f>4*IF(E39&lt;=3,E39*'[2]Base Costs'!$B$8,IF(F39&lt;=3,F39*'[2]Base Costs'!$B$9,'[2]Base Costs'!$B$10*G39))</f>
        <v>2800</v>
      </c>
      <c r="J39" s="308">
        <f>C39*'[2]Base Costs'!$B$6</f>
        <v>16.368119137331306</v>
      </c>
      <c r="K39" s="307">
        <f t="shared" si="3"/>
        <v>3</v>
      </c>
      <c r="L39" s="307">
        <f t="shared" si="4"/>
        <v>1</v>
      </c>
      <c r="M39" s="307">
        <f t="shared" si="5"/>
        <v>1</v>
      </c>
      <c r="N39" s="306">
        <f>4*J39*'[2]Base Costs'!$B$7</f>
        <v>3253.0654698297735</v>
      </c>
      <c r="O39" s="304">
        <f>4*IF(K39&lt;=3,K39*'[2]Base Costs'!$B$8,IF(L39&lt;=3,L39*'[2]Base Costs'!$B$9,'[2]Base Costs'!$B$10*M39))</f>
        <v>1500</v>
      </c>
      <c r="P39" s="304">
        <f>4*C39*'[2]Base Costs'!$B$11</f>
        <v>12888.28278530024</v>
      </c>
      <c r="Q39" s="269">
        <f>'[2]Base Costs'!$B$13+'[2]Base Costs'!$B$14</f>
        <v>414</v>
      </c>
      <c r="R39" s="303">
        <f>'[2]Base Costs'!$D$2</f>
        <v>1105.3024868650327</v>
      </c>
      <c r="S39" s="305">
        <f t="shared" si="6"/>
        <v>6272.3679566948067</v>
      </c>
    </row>
    <row r="40" spans="1:19" s="269" customFormat="1" x14ac:dyDescent="0.25">
      <c r="A40" s="310" t="s">
        <v>1771</v>
      </c>
      <c r="B40" s="310" t="s">
        <v>1685</v>
      </c>
      <c r="C40" s="309">
        <v>325.61978252018844</v>
      </c>
      <c r="D40" s="307">
        <f>C40*'[2]Base Costs'!$B$5</f>
        <v>325.61978252018844</v>
      </c>
      <c r="E40" s="307">
        <f t="shared" si="0"/>
        <v>41</v>
      </c>
      <c r="F40" s="307">
        <f t="shared" si="1"/>
        <v>9</v>
      </c>
      <c r="G40" s="307">
        <f t="shared" si="2"/>
        <v>3</v>
      </c>
      <c r="H40" s="306">
        <f>4*D40*'[2]Base Costs'!$B$7</f>
        <v>64714.97805719234</v>
      </c>
      <c r="I40" s="304">
        <f>4*IF(E40&lt;=3,E40*'[2]Base Costs'!$B$8,IF(F40&lt;=3,F40*'[2]Base Costs'!$B$9,'[2]Base Costs'!$B$10*G40))</f>
        <v>13200</v>
      </c>
      <c r="J40" s="308">
        <f>C40*'[2]Base Costs'!$B$6</f>
        <v>82.707424760127864</v>
      </c>
      <c r="K40" s="307">
        <f t="shared" si="3"/>
        <v>11</v>
      </c>
      <c r="L40" s="307">
        <f t="shared" si="4"/>
        <v>3</v>
      </c>
      <c r="M40" s="307">
        <f t="shared" si="5"/>
        <v>1</v>
      </c>
      <c r="N40" s="306">
        <f>4*J40*'[2]Base Costs'!$B$7</f>
        <v>16437.604426526854</v>
      </c>
      <c r="O40" s="304">
        <f>4*IF(K40&lt;=3,K40*'[2]Base Costs'!$B$8,IF(L40&lt;=3,L40*'[2]Base Costs'!$B$9,'[2]Base Costs'!$B$10*M40))</f>
        <v>4200</v>
      </c>
      <c r="P40" s="304">
        <f>4*C40*'[2]Base Costs'!$B$11</f>
        <v>65123.956504037691</v>
      </c>
      <c r="Q40" s="269">
        <f>'[2]Base Costs'!$B$13+'[2]Base Costs'!$B$14</f>
        <v>414</v>
      </c>
      <c r="R40" s="303">
        <f>'[2]Base Costs'!$D$2</f>
        <v>1105.3024868650327</v>
      </c>
      <c r="S40" s="305">
        <f t="shared" si="6"/>
        <v>22156.906913391886</v>
      </c>
    </row>
    <row r="41" spans="1:19" s="269" customFormat="1" x14ac:dyDescent="0.25">
      <c r="A41" s="310" t="s">
        <v>1771</v>
      </c>
      <c r="B41" s="310" t="s">
        <v>1682</v>
      </c>
      <c r="C41" s="309">
        <v>88.000762335000005</v>
      </c>
      <c r="D41" s="307">
        <f>C41*'[2]Base Costs'!$B$5</f>
        <v>88.000762335000005</v>
      </c>
      <c r="E41" s="307">
        <f t="shared" si="0"/>
        <v>12</v>
      </c>
      <c r="F41" s="307">
        <f t="shared" si="1"/>
        <v>3</v>
      </c>
      <c r="G41" s="307">
        <f t="shared" si="2"/>
        <v>1</v>
      </c>
      <c r="H41" s="306">
        <f>4*D41*'[2]Base Costs'!$B$7</f>
        <v>17489.623509507244</v>
      </c>
      <c r="I41" s="304">
        <f>4*IF(E41&lt;=3,E41*'[2]Base Costs'!$B$8,IF(F41&lt;=3,F41*'[2]Base Costs'!$B$9,'[2]Base Costs'!$B$10*G41))</f>
        <v>4200</v>
      </c>
      <c r="J41" s="308">
        <f>C41*'[2]Base Costs'!$B$6</f>
        <v>22.35219363309</v>
      </c>
      <c r="K41" s="307">
        <f t="shared" si="3"/>
        <v>3</v>
      </c>
      <c r="L41" s="307">
        <f t="shared" si="4"/>
        <v>1</v>
      </c>
      <c r="M41" s="307">
        <f t="shared" si="5"/>
        <v>1</v>
      </c>
      <c r="N41" s="306">
        <f>4*J41*'[2]Base Costs'!$B$7</f>
        <v>4442.3643714148393</v>
      </c>
      <c r="O41" s="304">
        <f>4*IF(K41&lt;=3,K41*'[2]Base Costs'!$B$8,IF(L41&lt;=3,L41*'[2]Base Costs'!$B$9,'[2]Base Costs'!$B$10*M41))</f>
        <v>1500</v>
      </c>
      <c r="P41" s="304">
        <f>4*C41*'[2]Base Costs'!$B$11</f>
        <v>17600.152467</v>
      </c>
      <c r="Q41" s="269">
        <f>'[2]Base Costs'!$B$13+'[2]Base Costs'!$B$14</f>
        <v>414</v>
      </c>
      <c r="R41" s="303">
        <f>'[2]Base Costs'!$D$2</f>
        <v>1105.3024868650327</v>
      </c>
      <c r="S41" s="305">
        <f t="shared" si="6"/>
        <v>7461.666858279872</v>
      </c>
    </row>
    <row r="42" spans="1:19" s="269" customFormat="1" x14ac:dyDescent="0.25">
      <c r="A42" s="310" t="s">
        <v>1771</v>
      </c>
      <c r="B42" s="310" t="s">
        <v>1680</v>
      </c>
      <c r="C42" s="309">
        <v>51.790984055000003</v>
      </c>
      <c r="D42" s="307">
        <f>C42*'[2]Base Costs'!$B$5</f>
        <v>51.790984055000003</v>
      </c>
      <c r="E42" s="307">
        <f t="shared" si="0"/>
        <v>7</v>
      </c>
      <c r="F42" s="307">
        <f t="shared" si="1"/>
        <v>2</v>
      </c>
      <c r="G42" s="307">
        <f t="shared" si="2"/>
        <v>1</v>
      </c>
      <c r="H42" s="306">
        <f>4*D42*'[2]Base Costs'!$B$7</f>
        <v>10293.147335026923</v>
      </c>
      <c r="I42" s="304">
        <f>4*IF(E42&lt;=3,E42*'[2]Base Costs'!$B$8,IF(F42&lt;=3,F42*'[2]Base Costs'!$B$9,'[2]Base Costs'!$B$10*G42))</f>
        <v>2800</v>
      </c>
      <c r="J42" s="308">
        <f>C42*'[2]Base Costs'!$B$6</f>
        <v>13.154909949970001</v>
      </c>
      <c r="K42" s="307">
        <f t="shared" si="3"/>
        <v>2</v>
      </c>
      <c r="L42" s="307">
        <f t="shared" si="4"/>
        <v>1</v>
      </c>
      <c r="M42" s="307">
        <f t="shared" si="5"/>
        <v>1</v>
      </c>
      <c r="N42" s="306">
        <f>4*J42*'[2]Base Costs'!$B$7</f>
        <v>2614.4594230968382</v>
      </c>
      <c r="O42" s="304">
        <f>4*IF(K42&lt;=3,K42*'[2]Base Costs'!$B$8,IF(L42&lt;=3,L42*'[2]Base Costs'!$B$9,'[2]Base Costs'!$B$10*M42))</f>
        <v>1000</v>
      </c>
      <c r="P42" s="304">
        <f>4*C42*'[2]Base Costs'!$B$11</f>
        <v>10358.196811</v>
      </c>
      <c r="Q42" s="269">
        <f>'[2]Base Costs'!$B$13+'[2]Base Costs'!$B$14</f>
        <v>414</v>
      </c>
      <c r="R42" s="303">
        <f>'[2]Base Costs'!$D$2</f>
        <v>1105.3024868650327</v>
      </c>
      <c r="S42" s="305">
        <f t="shared" si="6"/>
        <v>5133.7619099618714</v>
      </c>
    </row>
    <row r="43" spans="1:19" s="269" customFormat="1" x14ac:dyDescent="0.25">
      <c r="A43" s="310" t="s">
        <v>1771</v>
      </c>
      <c r="B43" s="310" t="s">
        <v>1679</v>
      </c>
      <c r="C43" s="309">
        <v>177.09990639500009</v>
      </c>
      <c r="D43" s="307">
        <f>C43*'[2]Base Costs'!$B$5</f>
        <v>177.09990639500009</v>
      </c>
      <c r="E43" s="307">
        <f t="shared" si="0"/>
        <v>23</v>
      </c>
      <c r="F43" s="307">
        <f t="shared" si="1"/>
        <v>5</v>
      </c>
      <c r="G43" s="307">
        <f t="shared" si="2"/>
        <v>2</v>
      </c>
      <c r="H43" s="306">
        <f>4*D43*'[2]Base Costs'!$B$7</f>
        <v>35197.543796567901</v>
      </c>
      <c r="I43" s="304">
        <f>4*IF(E43&lt;=3,E43*'[2]Base Costs'!$B$8,IF(F43&lt;=3,F43*'[2]Base Costs'!$B$9,'[2]Base Costs'!$B$10*G43))</f>
        <v>8800</v>
      </c>
      <c r="J43" s="308">
        <f>C43*'[2]Base Costs'!$B$6</f>
        <v>44.983376224330023</v>
      </c>
      <c r="K43" s="307">
        <f t="shared" si="3"/>
        <v>6</v>
      </c>
      <c r="L43" s="307">
        <f t="shared" si="4"/>
        <v>2</v>
      </c>
      <c r="M43" s="307">
        <f t="shared" si="5"/>
        <v>1</v>
      </c>
      <c r="N43" s="306">
        <f>4*J43*'[2]Base Costs'!$B$7</f>
        <v>8940.1761243282472</v>
      </c>
      <c r="O43" s="304">
        <f>4*IF(K43&lt;=3,K43*'[2]Base Costs'!$B$8,IF(L43&lt;=3,L43*'[2]Base Costs'!$B$9,'[2]Base Costs'!$B$10*M43))</f>
        <v>2800</v>
      </c>
      <c r="P43" s="304">
        <f>4*C43*'[2]Base Costs'!$B$11</f>
        <v>35419.981279000021</v>
      </c>
      <c r="Q43" s="269">
        <f>'[2]Base Costs'!$B$13+'[2]Base Costs'!$B$14</f>
        <v>414</v>
      </c>
      <c r="R43" s="303">
        <f>'[2]Base Costs'!$D$2</f>
        <v>1105.3024868650327</v>
      </c>
      <c r="S43" s="305">
        <f t="shared" si="6"/>
        <v>13259.478611193281</v>
      </c>
    </row>
    <row r="44" spans="1:19" s="269" customFormat="1" x14ac:dyDescent="0.25">
      <c r="A44" s="310" t="s">
        <v>1771</v>
      </c>
      <c r="B44" s="310" t="s">
        <v>1678</v>
      </c>
      <c r="C44" s="309">
        <v>437.08288709396004</v>
      </c>
      <c r="D44" s="307">
        <f>C44*'[2]Base Costs'!$B$5</f>
        <v>437.08288709396004</v>
      </c>
      <c r="E44" s="307">
        <f t="shared" si="0"/>
        <v>55</v>
      </c>
      <c r="F44" s="307">
        <f t="shared" si="1"/>
        <v>11</v>
      </c>
      <c r="G44" s="307">
        <f t="shared" si="2"/>
        <v>3</v>
      </c>
      <c r="H44" s="306">
        <f>4*D44*'[2]Base Costs'!$B$7</f>
        <v>86867.601312602012</v>
      </c>
      <c r="I44" s="304">
        <f>4*IF(E44&lt;=3,E44*'[2]Base Costs'!$B$8,IF(F44&lt;=3,F44*'[2]Base Costs'!$B$9,'[2]Base Costs'!$B$10*G44))</f>
        <v>13200</v>
      </c>
      <c r="J44" s="308">
        <f>C44*'[2]Base Costs'!$B$6</f>
        <v>111.01905332186585</v>
      </c>
      <c r="K44" s="307">
        <f t="shared" si="3"/>
        <v>14</v>
      </c>
      <c r="L44" s="307">
        <f t="shared" si="4"/>
        <v>3</v>
      </c>
      <c r="M44" s="307">
        <f t="shared" si="5"/>
        <v>1</v>
      </c>
      <c r="N44" s="306">
        <f>4*J44*'[2]Base Costs'!$B$7</f>
        <v>22064.370733400912</v>
      </c>
      <c r="O44" s="304">
        <f>4*IF(K44&lt;=3,K44*'[2]Base Costs'!$B$8,IF(L44&lt;=3,L44*'[2]Base Costs'!$B$9,'[2]Base Costs'!$B$10*M44))</f>
        <v>4200</v>
      </c>
      <c r="P44" s="304">
        <f>4*C44*'[2]Base Costs'!$B$11</f>
        <v>87416.577418792003</v>
      </c>
      <c r="Q44" s="269">
        <f>'[2]Base Costs'!$B$13+'[2]Base Costs'!$B$14</f>
        <v>414</v>
      </c>
      <c r="R44" s="303">
        <f>'[2]Base Costs'!$D$2</f>
        <v>1105.3024868650327</v>
      </c>
      <c r="S44" s="305">
        <f t="shared" si="6"/>
        <v>27783.673220265944</v>
      </c>
    </row>
    <row r="45" spans="1:19" s="269" customFormat="1" x14ac:dyDescent="0.25">
      <c r="A45" s="310" t="s">
        <v>1771</v>
      </c>
      <c r="B45" s="310" t="s">
        <v>1677</v>
      </c>
      <c r="C45" s="309">
        <v>201.55819464634763</v>
      </c>
      <c r="D45" s="307">
        <f>C45*'[2]Base Costs'!$B$5</f>
        <v>201.55819464634763</v>
      </c>
      <c r="E45" s="307">
        <f t="shared" si="0"/>
        <v>26</v>
      </c>
      <c r="F45" s="307">
        <f t="shared" si="1"/>
        <v>6</v>
      </c>
      <c r="G45" s="307">
        <f t="shared" si="2"/>
        <v>2</v>
      </c>
      <c r="H45" s="306">
        <f>4*D45*'[2]Base Costs'!$B$7</f>
        <v>40058.481836793719</v>
      </c>
      <c r="I45" s="304">
        <f>4*IF(E45&lt;=3,E45*'[2]Base Costs'!$B$8,IF(F45&lt;=3,F45*'[2]Base Costs'!$B$9,'[2]Base Costs'!$B$10*G45))</f>
        <v>8800</v>
      </c>
      <c r="J45" s="308">
        <f>C45*'[2]Base Costs'!$B$6</f>
        <v>51.195781440172297</v>
      </c>
      <c r="K45" s="307">
        <f t="shared" si="3"/>
        <v>7</v>
      </c>
      <c r="L45" s="307">
        <f t="shared" si="4"/>
        <v>2</v>
      </c>
      <c r="M45" s="307">
        <f t="shared" si="5"/>
        <v>1</v>
      </c>
      <c r="N45" s="306">
        <f>4*J45*'[2]Base Costs'!$B$7</f>
        <v>10174.854386545605</v>
      </c>
      <c r="O45" s="304">
        <f>4*IF(K45&lt;=3,K45*'[2]Base Costs'!$B$8,IF(L45&lt;=3,L45*'[2]Base Costs'!$B$9,'[2]Base Costs'!$B$10*M45))</f>
        <v>2800</v>
      </c>
      <c r="P45" s="304">
        <f>4*C45*'[2]Base Costs'!$B$11</f>
        <v>40311.638929269524</v>
      </c>
      <c r="Q45" s="269">
        <f>'[2]Base Costs'!$B$13+'[2]Base Costs'!$B$14</f>
        <v>414</v>
      </c>
      <c r="R45" s="303">
        <f>'[2]Base Costs'!$D$2</f>
        <v>1105.3024868650327</v>
      </c>
      <c r="S45" s="305">
        <f t="shared" si="6"/>
        <v>14494.156873410637</v>
      </c>
    </row>
    <row r="46" spans="1:19" s="269" customFormat="1" x14ac:dyDescent="0.25">
      <c r="A46" s="310" t="s">
        <v>1771</v>
      </c>
      <c r="B46" s="310" t="s">
        <v>1675</v>
      </c>
      <c r="C46" s="309">
        <v>333.00318533458272</v>
      </c>
      <c r="D46" s="307">
        <f>C46*'[2]Base Costs'!$B$5</f>
        <v>333.00318533458272</v>
      </c>
      <c r="E46" s="307">
        <f t="shared" si="0"/>
        <v>42</v>
      </c>
      <c r="F46" s="307">
        <f t="shared" si="1"/>
        <v>9</v>
      </c>
      <c r="G46" s="307">
        <f t="shared" si="2"/>
        <v>3</v>
      </c>
      <c r="H46" s="306">
        <f>4*D46*'[2]Base Costs'!$B$7</f>
        <v>66182.385066136325</v>
      </c>
      <c r="I46" s="304">
        <f>4*IF(E46&lt;=3,E46*'[2]Base Costs'!$B$8,IF(F46&lt;=3,F46*'[2]Base Costs'!$B$9,'[2]Base Costs'!$B$10*G46))</f>
        <v>13200</v>
      </c>
      <c r="J46" s="308">
        <f>C46*'[2]Base Costs'!$B$6</f>
        <v>84.582809074984013</v>
      </c>
      <c r="K46" s="307">
        <f t="shared" si="3"/>
        <v>11</v>
      </c>
      <c r="L46" s="307">
        <f t="shared" si="4"/>
        <v>3</v>
      </c>
      <c r="M46" s="307">
        <f t="shared" si="5"/>
        <v>1</v>
      </c>
      <c r="N46" s="306">
        <f>4*J46*'[2]Base Costs'!$B$7</f>
        <v>16810.325806798624</v>
      </c>
      <c r="O46" s="304">
        <f>4*IF(K46&lt;=3,K46*'[2]Base Costs'!$B$8,IF(L46&lt;=3,L46*'[2]Base Costs'!$B$9,'[2]Base Costs'!$B$10*M46))</f>
        <v>4200</v>
      </c>
      <c r="P46" s="304">
        <f>4*C46*'[2]Base Costs'!$B$11</f>
        <v>66600.637066916548</v>
      </c>
      <c r="Q46" s="269">
        <f>'[2]Base Costs'!$B$13+'[2]Base Costs'!$B$14</f>
        <v>414</v>
      </c>
      <c r="R46" s="303">
        <f>'[2]Base Costs'!$D$2</f>
        <v>1105.3024868650327</v>
      </c>
      <c r="S46" s="305">
        <f t="shared" si="6"/>
        <v>22529.628293663656</v>
      </c>
    </row>
    <row r="47" spans="1:19" s="269" customFormat="1" x14ac:dyDescent="0.25">
      <c r="A47" s="310" t="s">
        <v>1771</v>
      </c>
      <c r="B47" s="310" t="s">
        <v>1674</v>
      </c>
      <c r="C47" s="309">
        <v>493.5961275855052</v>
      </c>
      <c r="D47" s="307">
        <f>C47*'[2]Base Costs'!$B$5</f>
        <v>493.5961275855052</v>
      </c>
      <c r="E47" s="307">
        <f t="shared" si="0"/>
        <v>62</v>
      </c>
      <c r="F47" s="307">
        <f t="shared" si="1"/>
        <v>13</v>
      </c>
      <c r="G47" s="307">
        <f t="shared" si="2"/>
        <v>4</v>
      </c>
      <c r="H47" s="306">
        <f>4*D47*'[2]Base Costs'!$B$7</f>
        <v>98099.268780853658</v>
      </c>
      <c r="I47" s="304">
        <f>4*IF(E47&lt;=3,E47*'[2]Base Costs'!$B$8,IF(F47&lt;=3,F47*'[2]Base Costs'!$B$9,'[2]Base Costs'!$B$10*G47))</f>
        <v>17600</v>
      </c>
      <c r="J47" s="308">
        <f>C47*'[2]Base Costs'!$B$6</f>
        <v>125.37341640671832</v>
      </c>
      <c r="K47" s="307">
        <f t="shared" si="3"/>
        <v>16</v>
      </c>
      <c r="L47" s="307">
        <f t="shared" si="4"/>
        <v>4</v>
      </c>
      <c r="M47" s="307">
        <f t="shared" si="5"/>
        <v>1</v>
      </c>
      <c r="N47" s="306">
        <f>4*J47*'[2]Base Costs'!$B$7</f>
        <v>24917.21427033683</v>
      </c>
      <c r="O47" s="304">
        <f>4*IF(K47&lt;=3,K47*'[2]Base Costs'!$B$8,IF(L47&lt;=3,L47*'[2]Base Costs'!$B$9,'[2]Base Costs'!$B$10*M47))</f>
        <v>4400</v>
      </c>
      <c r="P47" s="304">
        <f>4*C47*'[2]Base Costs'!$B$11</f>
        <v>98719.225517101033</v>
      </c>
      <c r="Q47" s="269">
        <f>'[2]Base Costs'!$B$13+'[2]Base Costs'!$B$14</f>
        <v>414</v>
      </c>
      <c r="R47" s="303">
        <f>'[2]Base Costs'!$D$2</f>
        <v>1105.3024868650327</v>
      </c>
      <c r="S47" s="305">
        <f t="shared" si="6"/>
        <v>30836.516757201862</v>
      </c>
    </row>
    <row r="48" spans="1:19" s="269" customFormat="1" x14ac:dyDescent="0.25">
      <c r="A48" s="310" t="s">
        <v>1771</v>
      </c>
      <c r="B48" s="310" t="s">
        <v>1673</v>
      </c>
      <c r="C48" s="309">
        <v>176.70500751736745</v>
      </c>
      <c r="D48" s="307">
        <f>C48*'[2]Base Costs'!$B$5</f>
        <v>176.70500751736745</v>
      </c>
      <c r="E48" s="307">
        <f t="shared" si="0"/>
        <v>23</v>
      </c>
      <c r="F48" s="307">
        <f t="shared" si="1"/>
        <v>5</v>
      </c>
      <c r="G48" s="307">
        <f t="shared" si="2"/>
        <v>2</v>
      </c>
      <c r="H48" s="306">
        <f>4*D48*'[2]Base Costs'!$B$7</f>
        <v>35119.060014031682</v>
      </c>
      <c r="I48" s="304">
        <f>4*IF(E48&lt;=3,E48*'[2]Base Costs'!$B$8,IF(F48&lt;=3,F48*'[2]Base Costs'!$B$9,'[2]Base Costs'!$B$10*G48))</f>
        <v>8800</v>
      </c>
      <c r="J48" s="308">
        <f>C48*'[2]Base Costs'!$B$6</f>
        <v>44.883071909411335</v>
      </c>
      <c r="K48" s="307">
        <f t="shared" si="3"/>
        <v>6</v>
      </c>
      <c r="L48" s="307">
        <f t="shared" si="4"/>
        <v>2</v>
      </c>
      <c r="M48" s="307">
        <f t="shared" si="5"/>
        <v>1</v>
      </c>
      <c r="N48" s="306">
        <f>4*J48*'[2]Base Costs'!$B$7</f>
        <v>8920.2412435640472</v>
      </c>
      <c r="O48" s="304">
        <f>4*IF(K48&lt;=3,K48*'[2]Base Costs'!$B$8,IF(L48&lt;=3,L48*'[2]Base Costs'!$B$9,'[2]Base Costs'!$B$10*M48))</f>
        <v>2800</v>
      </c>
      <c r="P48" s="304">
        <f>4*C48*'[2]Base Costs'!$B$11</f>
        <v>35341.00150347349</v>
      </c>
      <c r="Q48" s="269">
        <f>'[2]Base Costs'!$B$13+'[2]Base Costs'!$B$14</f>
        <v>414</v>
      </c>
      <c r="R48" s="303">
        <f>'[2]Base Costs'!$D$2</f>
        <v>1105.3024868650327</v>
      </c>
      <c r="S48" s="305">
        <f t="shared" si="6"/>
        <v>13239.543730429079</v>
      </c>
    </row>
    <row r="49" spans="1:19" s="269" customFormat="1" x14ac:dyDescent="0.25">
      <c r="A49" s="310" t="s">
        <v>1771</v>
      </c>
      <c r="B49" s="310" t="s">
        <v>1672</v>
      </c>
      <c r="C49" s="309">
        <v>312.7849837258928</v>
      </c>
      <c r="D49" s="307">
        <f>C49*'[2]Base Costs'!$B$5</f>
        <v>312.7849837258928</v>
      </c>
      <c r="E49" s="307">
        <f t="shared" si="0"/>
        <v>40</v>
      </c>
      <c r="F49" s="307">
        <f t="shared" si="1"/>
        <v>8</v>
      </c>
      <c r="G49" s="307">
        <f t="shared" si="2"/>
        <v>2</v>
      </c>
      <c r="H49" s="306">
        <f>4*D49*'[2]Base Costs'!$B$7</f>
        <v>62164.138805618844</v>
      </c>
      <c r="I49" s="304">
        <f>4*IF(E49&lt;=3,E49*'[2]Base Costs'!$B$8,IF(F49&lt;=3,F49*'[2]Base Costs'!$B$9,'[2]Base Costs'!$B$10*G49))</f>
        <v>8800</v>
      </c>
      <c r="J49" s="308">
        <f>C49*'[2]Base Costs'!$B$6</f>
        <v>79.447385866376777</v>
      </c>
      <c r="K49" s="307">
        <f t="shared" si="3"/>
        <v>10</v>
      </c>
      <c r="L49" s="307">
        <f t="shared" si="4"/>
        <v>2</v>
      </c>
      <c r="M49" s="307">
        <f t="shared" si="5"/>
        <v>1</v>
      </c>
      <c r="N49" s="306">
        <f>4*J49*'[2]Base Costs'!$B$7</f>
        <v>15789.691256627188</v>
      </c>
      <c r="O49" s="304">
        <f>4*IF(K49&lt;=3,K49*'[2]Base Costs'!$B$8,IF(L49&lt;=3,L49*'[2]Base Costs'!$B$9,'[2]Base Costs'!$B$10*M49))</f>
        <v>2800</v>
      </c>
      <c r="P49" s="304">
        <f>4*C49*'[2]Base Costs'!$B$11</f>
        <v>62556.996745178563</v>
      </c>
      <c r="Q49" s="269">
        <f>'[2]Base Costs'!$B$13+'[2]Base Costs'!$B$14</f>
        <v>414</v>
      </c>
      <c r="R49" s="303">
        <f>'[2]Base Costs'!$D$2</f>
        <v>1105.3024868650327</v>
      </c>
      <c r="S49" s="305">
        <f t="shared" si="6"/>
        <v>20108.993743492221</v>
      </c>
    </row>
    <row r="50" spans="1:19" s="269" customFormat="1" x14ac:dyDescent="0.25">
      <c r="A50" s="310" t="s">
        <v>1771</v>
      </c>
      <c r="B50" s="310" t="s">
        <v>1670</v>
      </c>
      <c r="C50" s="309">
        <v>222.24113075606161</v>
      </c>
      <c r="D50" s="307">
        <f>C50*'[2]Base Costs'!$B$5</f>
        <v>222.24113075606161</v>
      </c>
      <c r="E50" s="307">
        <f t="shared" si="0"/>
        <v>28</v>
      </c>
      <c r="F50" s="307">
        <f t="shared" si="1"/>
        <v>6</v>
      </c>
      <c r="G50" s="307">
        <f t="shared" si="2"/>
        <v>2</v>
      </c>
      <c r="H50" s="306">
        <f>4*D50*'[2]Base Costs'!$B$7</f>
        <v>44169.091290982717</v>
      </c>
      <c r="I50" s="304">
        <f>4*IF(E50&lt;=3,E50*'[2]Base Costs'!$B$8,IF(F50&lt;=3,F50*'[2]Base Costs'!$B$9,'[2]Base Costs'!$B$10*G50))</f>
        <v>8800</v>
      </c>
      <c r="J50" s="308">
        <f>C50*'[2]Base Costs'!$B$6</f>
        <v>56.449247212039651</v>
      </c>
      <c r="K50" s="307">
        <f t="shared" si="3"/>
        <v>8</v>
      </c>
      <c r="L50" s="307">
        <f t="shared" si="4"/>
        <v>2</v>
      </c>
      <c r="M50" s="307">
        <f t="shared" si="5"/>
        <v>1</v>
      </c>
      <c r="N50" s="306">
        <f>4*J50*'[2]Base Costs'!$B$7</f>
        <v>11218.949187909609</v>
      </c>
      <c r="O50" s="304">
        <f>4*IF(K50&lt;=3,K50*'[2]Base Costs'!$B$8,IF(L50&lt;=3,L50*'[2]Base Costs'!$B$9,'[2]Base Costs'!$B$10*M50))</f>
        <v>2800</v>
      </c>
      <c r="P50" s="304">
        <f>4*C50*'[2]Base Costs'!$B$11</f>
        <v>44448.226151212322</v>
      </c>
      <c r="Q50" s="269">
        <f>'[2]Base Costs'!$B$13+'[2]Base Costs'!$B$14</f>
        <v>414</v>
      </c>
      <c r="R50" s="303">
        <f>'[2]Base Costs'!$D$2</f>
        <v>1105.3024868650327</v>
      </c>
      <c r="S50" s="305">
        <f t="shared" si="6"/>
        <v>15538.251674774641</v>
      </c>
    </row>
    <row r="51" spans="1:19" s="269" customFormat="1" x14ac:dyDescent="0.25">
      <c r="A51" s="310" t="s">
        <v>1771</v>
      </c>
      <c r="B51" s="310" t="s">
        <v>1669</v>
      </c>
      <c r="C51" s="309">
        <v>108.29376625</v>
      </c>
      <c r="D51" s="307">
        <f>C51*'[2]Base Costs'!$B$5</f>
        <v>108.29376625</v>
      </c>
      <c r="E51" s="307">
        <f t="shared" si="0"/>
        <v>14</v>
      </c>
      <c r="F51" s="307">
        <f t="shared" si="1"/>
        <v>3</v>
      </c>
      <c r="G51" s="307">
        <f t="shared" si="2"/>
        <v>1</v>
      </c>
      <c r="H51" s="306">
        <f>4*D51*'[2]Base Costs'!$B$7</f>
        <v>21522.736279590004</v>
      </c>
      <c r="I51" s="304">
        <f>4*IF(E51&lt;=3,E51*'[2]Base Costs'!$B$8,IF(F51&lt;=3,F51*'[2]Base Costs'!$B$9,'[2]Base Costs'!$B$10*G51))</f>
        <v>4200</v>
      </c>
      <c r="J51" s="308">
        <f>C51*'[2]Base Costs'!$B$6</f>
        <v>27.506616627500001</v>
      </c>
      <c r="K51" s="307">
        <f t="shared" si="3"/>
        <v>4</v>
      </c>
      <c r="L51" s="307">
        <f t="shared" si="4"/>
        <v>1</v>
      </c>
      <c r="M51" s="307">
        <f t="shared" si="5"/>
        <v>1</v>
      </c>
      <c r="N51" s="306">
        <f>4*J51*'[2]Base Costs'!$B$7</f>
        <v>5466.7750150158608</v>
      </c>
      <c r="O51" s="304">
        <f>4*IF(K51&lt;=3,K51*'[2]Base Costs'!$B$8,IF(L51&lt;=3,L51*'[2]Base Costs'!$B$9,'[2]Base Costs'!$B$10*M51))</f>
        <v>1400</v>
      </c>
      <c r="P51" s="304">
        <f>4*C51*'[2]Base Costs'!$B$11</f>
        <v>21658.753250000002</v>
      </c>
      <c r="Q51" s="269">
        <f>'[2]Base Costs'!$B$13+'[2]Base Costs'!$B$14</f>
        <v>414</v>
      </c>
      <c r="R51" s="303">
        <f>'[2]Base Costs'!$D$2</f>
        <v>1105.3024868650327</v>
      </c>
      <c r="S51" s="305">
        <f t="shared" si="6"/>
        <v>8386.0775018808927</v>
      </c>
    </row>
    <row r="52" spans="1:19" s="269" customFormat="1" x14ac:dyDescent="0.25">
      <c r="A52" s="310" t="s">
        <v>1771</v>
      </c>
      <c r="B52" s="310" t="s">
        <v>1667</v>
      </c>
      <c r="C52" s="309">
        <v>54.557571634999988</v>
      </c>
      <c r="D52" s="307">
        <f>C52*'[2]Base Costs'!$B$5</f>
        <v>54.557571634999988</v>
      </c>
      <c r="E52" s="307">
        <f t="shared" si="0"/>
        <v>7</v>
      </c>
      <c r="F52" s="307">
        <f t="shared" si="1"/>
        <v>2</v>
      </c>
      <c r="G52" s="307">
        <f t="shared" si="2"/>
        <v>1</v>
      </c>
      <c r="H52" s="306">
        <f>4*D52*'[2]Base Costs'!$B$7</f>
        <v>10842.990017026439</v>
      </c>
      <c r="I52" s="304">
        <f>4*IF(E52&lt;=3,E52*'[2]Base Costs'!$B$8,IF(F52&lt;=3,F52*'[2]Base Costs'!$B$9,'[2]Base Costs'!$B$10*G52))</f>
        <v>2800</v>
      </c>
      <c r="J52" s="308">
        <f>C52*'[2]Base Costs'!$B$6</f>
        <v>13.857623195289998</v>
      </c>
      <c r="K52" s="307">
        <f t="shared" si="3"/>
        <v>2</v>
      </c>
      <c r="L52" s="307">
        <f t="shared" si="4"/>
        <v>1</v>
      </c>
      <c r="M52" s="307">
        <f t="shared" si="5"/>
        <v>1</v>
      </c>
      <c r="N52" s="306">
        <f>4*J52*'[2]Base Costs'!$B$7</f>
        <v>2754.1194643247159</v>
      </c>
      <c r="O52" s="304">
        <f>4*IF(K52&lt;=3,K52*'[2]Base Costs'!$B$8,IF(L52&lt;=3,L52*'[2]Base Costs'!$B$9,'[2]Base Costs'!$B$10*M52))</f>
        <v>1000</v>
      </c>
      <c r="P52" s="304">
        <f>4*C52*'[2]Base Costs'!$B$11</f>
        <v>10911.514326999997</v>
      </c>
      <c r="Q52" s="269">
        <f>'[2]Base Costs'!$B$13+'[2]Base Costs'!$B$14</f>
        <v>414</v>
      </c>
      <c r="R52" s="303">
        <f>'[2]Base Costs'!$D$2</f>
        <v>1105.3024868650327</v>
      </c>
      <c r="S52" s="305">
        <f t="shared" si="6"/>
        <v>5273.4219511897481</v>
      </c>
    </row>
    <row r="53" spans="1:19" s="269" customFormat="1" x14ac:dyDescent="0.25">
      <c r="A53" s="310" t="s">
        <v>1771</v>
      </c>
      <c r="B53" s="310" t="s">
        <v>1665</v>
      </c>
      <c r="C53" s="309">
        <v>227.00201983000002</v>
      </c>
      <c r="D53" s="307">
        <f>C53*'[2]Base Costs'!$B$5</f>
        <v>227.00201983000002</v>
      </c>
      <c r="E53" s="307">
        <f t="shared" si="0"/>
        <v>29</v>
      </c>
      <c r="F53" s="307">
        <f t="shared" si="1"/>
        <v>6</v>
      </c>
      <c r="G53" s="307">
        <f t="shared" si="2"/>
        <v>2</v>
      </c>
      <c r="H53" s="306">
        <f>4*D53*'[2]Base Costs'!$B$7</f>
        <v>45115.289429093529</v>
      </c>
      <c r="I53" s="304">
        <f>4*IF(E53&lt;=3,E53*'[2]Base Costs'!$B$8,IF(F53&lt;=3,F53*'[2]Base Costs'!$B$9,'[2]Base Costs'!$B$10*G53))</f>
        <v>8800</v>
      </c>
      <c r="J53" s="308">
        <f>C53*'[2]Base Costs'!$B$6</f>
        <v>57.658513036820004</v>
      </c>
      <c r="K53" s="307">
        <f t="shared" si="3"/>
        <v>8</v>
      </c>
      <c r="L53" s="307">
        <f t="shared" si="4"/>
        <v>2</v>
      </c>
      <c r="M53" s="307">
        <f t="shared" si="5"/>
        <v>1</v>
      </c>
      <c r="N53" s="306">
        <f>4*J53*'[2]Base Costs'!$B$7</f>
        <v>11459.283514989756</v>
      </c>
      <c r="O53" s="304">
        <f>4*IF(K53&lt;=3,K53*'[2]Base Costs'!$B$8,IF(L53&lt;=3,L53*'[2]Base Costs'!$B$9,'[2]Base Costs'!$B$10*M53))</f>
        <v>2800</v>
      </c>
      <c r="P53" s="304">
        <f>4*C53*'[2]Base Costs'!$B$11</f>
        <v>45400.403966000005</v>
      </c>
      <c r="Q53" s="269">
        <f>'[2]Base Costs'!$B$13+'[2]Base Costs'!$B$14</f>
        <v>414</v>
      </c>
      <c r="R53" s="303">
        <f>'[2]Base Costs'!$D$2</f>
        <v>1105.3024868650327</v>
      </c>
      <c r="S53" s="305">
        <f t="shared" si="6"/>
        <v>15778.58600185479</v>
      </c>
    </row>
    <row r="54" spans="1:19" s="269" customFormat="1" x14ac:dyDescent="0.25">
      <c r="A54" s="310" t="s">
        <v>1771</v>
      </c>
      <c r="B54" s="310" t="s">
        <v>1664</v>
      </c>
      <c r="C54" s="309">
        <v>188.55461760100221</v>
      </c>
      <c r="D54" s="307">
        <f>C54*'[2]Base Costs'!$B$5</f>
        <v>188.55461760100221</v>
      </c>
      <c r="E54" s="307">
        <f t="shared" si="0"/>
        <v>24</v>
      </c>
      <c r="F54" s="307">
        <f t="shared" si="1"/>
        <v>5</v>
      </c>
      <c r="G54" s="307">
        <f t="shared" si="2"/>
        <v>2</v>
      </c>
      <c r="H54" s="306">
        <f>4*D54*'[2]Base Costs'!$B$7</f>
        <v>37474.09892049359</v>
      </c>
      <c r="I54" s="304">
        <f>4*IF(E54&lt;=3,E54*'[2]Base Costs'!$B$8,IF(F54&lt;=3,F54*'[2]Base Costs'!$B$9,'[2]Base Costs'!$B$10*G54))</f>
        <v>8800</v>
      </c>
      <c r="J54" s="308">
        <f>C54*'[2]Base Costs'!$B$6</f>
        <v>47.892872870654564</v>
      </c>
      <c r="K54" s="307">
        <f t="shared" si="3"/>
        <v>6</v>
      </c>
      <c r="L54" s="307">
        <f t="shared" si="4"/>
        <v>2</v>
      </c>
      <c r="M54" s="307">
        <f t="shared" si="5"/>
        <v>1</v>
      </c>
      <c r="N54" s="306">
        <f>4*J54*'[2]Base Costs'!$B$7</f>
        <v>9518.4211258053729</v>
      </c>
      <c r="O54" s="304">
        <f>4*IF(K54&lt;=3,K54*'[2]Base Costs'!$B$8,IF(L54&lt;=3,L54*'[2]Base Costs'!$B$9,'[2]Base Costs'!$B$10*M54))</f>
        <v>2800</v>
      </c>
      <c r="P54" s="304">
        <f>4*C54*'[2]Base Costs'!$B$11</f>
        <v>37710.923520200442</v>
      </c>
      <c r="Q54" s="269">
        <f>'[2]Base Costs'!$B$13+'[2]Base Costs'!$B$14</f>
        <v>414</v>
      </c>
      <c r="R54" s="303">
        <f>'[2]Base Costs'!$D$2</f>
        <v>1105.3024868650327</v>
      </c>
      <c r="S54" s="305">
        <f t="shared" si="6"/>
        <v>13837.723612670405</v>
      </c>
    </row>
    <row r="55" spans="1:19" s="269" customFormat="1" x14ac:dyDescent="0.25">
      <c r="A55" s="310" t="s">
        <v>1771</v>
      </c>
      <c r="B55" s="310" t="s">
        <v>1663</v>
      </c>
      <c r="C55" s="309">
        <v>187.1914869389131</v>
      </c>
      <c r="D55" s="307">
        <f>C55*'[2]Base Costs'!$B$5</f>
        <v>187.1914869389131</v>
      </c>
      <c r="E55" s="307">
        <f t="shared" si="0"/>
        <v>24</v>
      </c>
      <c r="F55" s="307">
        <f t="shared" si="1"/>
        <v>5</v>
      </c>
      <c r="G55" s="307">
        <f t="shared" si="2"/>
        <v>2</v>
      </c>
      <c r="H55" s="306">
        <f>4*D55*'[2]Base Costs'!$B$7</f>
        <v>37203.184880187349</v>
      </c>
      <c r="I55" s="304">
        <f>4*IF(E55&lt;=3,E55*'[2]Base Costs'!$B$8,IF(F55&lt;=3,F55*'[2]Base Costs'!$B$9,'[2]Base Costs'!$B$10*G55))</f>
        <v>8800</v>
      </c>
      <c r="J55" s="308">
        <f>C55*'[2]Base Costs'!$B$6</f>
        <v>47.546637682483926</v>
      </c>
      <c r="K55" s="307">
        <f t="shared" si="3"/>
        <v>6</v>
      </c>
      <c r="L55" s="307">
        <f t="shared" si="4"/>
        <v>2</v>
      </c>
      <c r="M55" s="307">
        <f t="shared" si="5"/>
        <v>1</v>
      </c>
      <c r="N55" s="306">
        <f>4*J55*'[2]Base Costs'!$B$7</f>
        <v>9449.6089595675876</v>
      </c>
      <c r="O55" s="304">
        <f>4*IF(K55&lt;=3,K55*'[2]Base Costs'!$B$8,IF(L55&lt;=3,L55*'[2]Base Costs'!$B$9,'[2]Base Costs'!$B$10*M55))</f>
        <v>2800</v>
      </c>
      <c r="P55" s="304">
        <f>4*C55*'[2]Base Costs'!$B$11</f>
        <v>37438.297387782623</v>
      </c>
      <c r="Q55" s="269">
        <f>'[2]Base Costs'!$B$13+'[2]Base Costs'!$B$14</f>
        <v>414</v>
      </c>
      <c r="R55" s="303">
        <f>'[2]Base Costs'!$D$2</f>
        <v>1105.3024868650327</v>
      </c>
      <c r="S55" s="305">
        <f t="shared" si="6"/>
        <v>13768.911446432619</v>
      </c>
    </row>
    <row r="56" spans="1:19" s="269" customFormat="1" x14ac:dyDescent="0.25">
      <c r="A56" s="310" t="s">
        <v>1771</v>
      </c>
      <c r="B56" s="310" t="s">
        <v>1662</v>
      </c>
      <c r="C56" s="309">
        <v>116.70101966500003</v>
      </c>
      <c r="D56" s="307">
        <f>C56*'[2]Base Costs'!$B$5</f>
        <v>116.70101966500003</v>
      </c>
      <c r="E56" s="307">
        <f t="shared" si="0"/>
        <v>15</v>
      </c>
      <c r="F56" s="307">
        <f t="shared" si="1"/>
        <v>3</v>
      </c>
      <c r="G56" s="307">
        <f t="shared" si="2"/>
        <v>1</v>
      </c>
      <c r="H56" s="306">
        <f>4*D56*'[2]Base Costs'!$B$7</f>
        <v>23193.627452300771</v>
      </c>
      <c r="I56" s="304">
        <f>4*IF(E56&lt;=3,E56*'[2]Base Costs'!$B$8,IF(F56&lt;=3,F56*'[2]Base Costs'!$B$9,'[2]Base Costs'!$B$10*G56))</f>
        <v>4200</v>
      </c>
      <c r="J56" s="308">
        <f>C56*'[2]Base Costs'!$B$6</f>
        <v>29.642058994910009</v>
      </c>
      <c r="K56" s="307">
        <f t="shared" si="3"/>
        <v>4</v>
      </c>
      <c r="L56" s="307">
        <f t="shared" si="4"/>
        <v>1</v>
      </c>
      <c r="M56" s="307">
        <f t="shared" si="5"/>
        <v>1</v>
      </c>
      <c r="N56" s="306">
        <f>4*J56*'[2]Base Costs'!$B$7</f>
        <v>5891.1813728843954</v>
      </c>
      <c r="O56" s="304">
        <f>4*IF(K56&lt;=3,K56*'[2]Base Costs'!$B$8,IF(L56&lt;=3,L56*'[2]Base Costs'!$B$9,'[2]Base Costs'!$B$10*M56))</f>
        <v>1400</v>
      </c>
      <c r="P56" s="304">
        <f>4*C56*'[2]Base Costs'!$B$11</f>
        <v>23340.203933000008</v>
      </c>
      <c r="Q56" s="269">
        <f>'[2]Base Costs'!$B$13+'[2]Base Costs'!$B$14</f>
        <v>414</v>
      </c>
      <c r="R56" s="303">
        <f>'[2]Base Costs'!$D$2</f>
        <v>1105.3024868650327</v>
      </c>
      <c r="S56" s="305">
        <f t="shared" si="6"/>
        <v>8810.4838597494272</v>
      </c>
    </row>
    <row r="57" spans="1:19" s="269" customFormat="1" x14ac:dyDescent="0.25">
      <c r="A57" s="310" t="s">
        <v>1771</v>
      </c>
      <c r="B57" s="310" t="s">
        <v>1661</v>
      </c>
      <c r="C57" s="309">
        <v>120.63913205</v>
      </c>
      <c r="D57" s="307">
        <f>C57*'[2]Base Costs'!$B$5</f>
        <v>120.63913205</v>
      </c>
      <c r="E57" s="307">
        <f t="shared" si="0"/>
        <v>16</v>
      </c>
      <c r="F57" s="307">
        <f t="shared" si="1"/>
        <v>4</v>
      </c>
      <c r="G57" s="307">
        <f t="shared" si="2"/>
        <v>1</v>
      </c>
      <c r="H57" s="306">
        <f>4*D57*'[2]Base Costs'!$B$7</f>
        <v>23976.303660145204</v>
      </c>
      <c r="I57" s="304">
        <f>4*IF(E57&lt;=3,E57*'[2]Base Costs'!$B$8,IF(F57&lt;=3,F57*'[2]Base Costs'!$B$9,'[2]Base Costs'!$B$10*G57))</f>
        <v>4400</v>
      </c>
      <c r="J57" s="308">
        <f>C57*'[2]Base Costs'!$B$6</f>
        <v>30.6423395407</v>
      </c>
      <c r="K57" s="307">
        <f t="shared" si="3"/>
        <v>4</v>
      </c>
      <c r="L57" s="307">
        <f t="shared" si="4"/>
        <v>1</v>
      </c>
      <c r="M57" s="307">
        <f t="shared" si="5"/>
        <v>1</v>
      </c>
      <c r="N57" s="306">
        <f>4*J57*'[2]Base Costs'!$B$7</f>
        <v>6089.9811296768821</v>
      </c>
      <c r="O57" s="304">
        <f>4*IF(K57&lt;=3,K57*'[2]Base Costs'!$B$8,IF(L57&lt;=3,L57*'[2]Base Costs'!$B$9,'[2]Base Costs'!$B$10*M57))</f>
        <v>1400</v>
      </c>
      <c r="P57" s="304">
        <f>4*C57*'[2]Base Costs'!$B$11</f>
        <v>24127.826410000001</v>
      </c>
      <c r="Q57" s="269">
        <f>'[2]Base Costs'!$B$13+'[2]Base Costs'!$B$14</f>
        <v>414</v>
      </c>
      <c r="R57" s="303">
        <f>'[2]Base Costs'!$D$2</f>
        <v>1105.3024868650327</v>
      </c>
      <c r="S57" s="305">
        <f t="shared" si="6"/>
        <v>9009.2836165419139</v>
      </c>
    </row>
    <row r="58" spans="1:19" s="269" customFormat="1" x14ac:dyDescent="0.25">
      <c r="A58" s="310" t="s">
        <v>1771</v>
      </c>
      <c r="B58" s="310" t="s">
        <v>1660</v>
      </c>
      <c r="C58" s="309">
        <v>125.5400250266642</v>
      </c>
      <c r="D58" s="307">
        <f>C58*'[2]Base Costs'!$B$5</f>
        <v>125.5400250266642</v>
      </c>
      <c r="E58" s="307">
        <f t="shared" si="0"/>
        <v>16</v>
      </c>
      <c r="F58" s="307">
        <f t="shared" si="1"/>
        <v>4</v>
      </c>
      <c r="G58" s="307">
        <f t="shared" si="2"/>
        <v>1</v>
      </c>
      <c r="H58" s="306">
        <f>4*D58*'[2]Base Costs'!$B$7</f>
        <v>24950.326733899354</v>
      </c>
      <c r="I58" s="304">
        <f>4*IF(E58&lt;=3,E58*'[2]Base Costs'!$B$8,IF(F58&lt;=3,F58*'[2]Base Costs'!$B$9,'[2]Base Costs'!$B$10*G58))</f>
        <v>4400</v>
      </c>
      <c r="J58" s="308">
        <f>C58*'[2]Base Costs'!$B$6</f>
        <v>31.887166356772706</v>
      </c>
      <c r="K58" s="307">
        <f t="shared" si="3"/>
        <v>4</v>
      </c>
      <c r="L58" s="307">
        <f t="shared" si="4"/>
        <v>1</v>
      </c>
      <c r="M58" s="307">
        <f t="shared" si="5"/>
        <v>1</v>
      </c>
      <c r="N58" s="306">
        <f>4*J58*'[2]Base Costs'!$B$7</f>
        <v>6337.3829904104359</v>
      </c>
      <c r="O58" s="304">
        <f>4*IF(K58&lt;=3,K58*'[2]Base Costs'!$B$8,IF(L58&lt;=3,L58*'[2]Base Costs'!$B$9,'[2]Base Costs'!$B$10*M58))</f>
        <v>1400</v>
      </c>
      <c r="P58" s="304">
        <f>4*C58*'[2]Base Costs'!$B$11</f>
        <v>25108.005005332838</v>
      </c>
      <c r="Q58" s="269">
        <f>'[2]Base Costs'!$B$13+'[2]Base Costs'!$B$14</f>
        <v>414</v>
      </c>
      <c r="R58" s="303">
        <f>'[2]Base Costs'!$D$2</f>
        <v>1105.3024868650327</v>
      </c>
      <c r="S58" s="305">
        <f t="shared" si="6"/>
        <v>9256.6854772754687</v>
      </c>
    </row>
    <row r="59" spans="1:19" s="269" customFormat="1" x14ac:dyDescent="0.25">
      <c r="A59" s="310" t="s">
        <v>1771</v>
      </c>
      <c r="B59" s="310" t="s">
        <v>1659</v>
      </c>
      <c r="C59" s="309">
        <v>64.741262895000006</v>
      </c>
      <c r="D59" s="307">
        <f>C59*'[2]Base Costs'!$B$5</f>
        <v>64.741262895000006</v>
      </c>
      <c r="E59" s="307">
        <f t="shared" si="0"/>
        <v>9</v>
      </c>
      <c r="F59" s="307">
        <f t="shared" si="1"/>
        <v>2</v>
      </c>
      <c r="G59" s="307">
        <f t="shared" si="2"/>
        <v>1</v>
      </c>
      <c r="H59" s="306">
        <f>4*D59*'[2]Base Costs'!$B$7</f>
        <v>12866.937552803884</v>
      </c>
      <c r="I59" s="304">
        <f>4*IF(E59&lt;=3,E59*'[2]Base Costs'!$B$8,IF(F59&lt;=3,F59*'[2]Base Costs'!$B$9,'[2]Base Costs'!$B$10*G59))</f>
        <v>2800</v>
      </c>
      <c r="J59" s="308">
        <f>C59*'[2]Base Costs'!$B$6</f>
        <v>16.44428077533</v>
      </c>
      <c r="K59" s="307">
        <f t="shared" si="3"/>
        <v>3</v>
      </c>
      <c r="L59" s="307">
        <f t="shared" si="4"/>
        <v>1</v>
      </c>
      <c r="M59" s="307">
        <f t="shared" si="5"/>
        <v>1</v>
      </c>
      <c r="N59" s="306">
        <f>4*J59*'[2]Base Costs'!$B$7</f>
        <v>3268.2021384121858</v>
      </c>
      <c r="O59" s="304">
        <f>4*IF(K59&lt;=3,K59*'[2]Base Costs'!$B$8,IF(L59&lt;=3,L59*'[2]Base Costs'!$B$9,'[2]Base Costs'!$B$10*M59))</f>
        <v>1500</v>
      </c>
      <c r="P59" s="304">
        <f>4*C59*'[2]Base Costs'!$B$11</f>
        <v>12948.252579000002</v>
      </c>
      <c r="Q59" s="269">
        <f>'[2]Base Costs'!$B$13+'[2]Base Costs'!$B$14</f>
        <v>414</v>
      </c>
      <c r="R59" s="303">
        <f>'[2]Base Costs'!$D$2</f>
        <v>1105.3024868650327</v>
      </c>
      <c r="S59" s="305">
        <f t="shared" si="6"/>
        <v>6287.504625277219</v>
      </c>
    </row>
    <row r="60" spans="1:19" s="269" customFormat="1" x14ac:dyDescent="0.25">
      <c r="A60" s="310" t="s">
        <v>1771</v>
      </c>
      <c r="B60" s="310" t="s">
        <v>1657</v>
      </c>
      <c r="C60" s="309">
        <v>216.07317242073708</v>
      </c>
      <c r="D60" s="307">
        <f>C60*'[2]Base Costs'!$B$5</f>
        <v>216.07317242073708</v>
      </c>
      <c r="E60" s="307">
        <f t="shared" si="0"/>
        <v>28</v>
      </c>
      <c r="F60" s="307">
        <f t="shared" si="1"/>
        <v>6</v>
      </c>
      <c r="G60" s="307">
        <f t="shared" si="2"/>
        <v>2</v>
      </c>
      <c r="H60" s="306">
        <f>4*D60*'[2]Base Costs'!$B$7</f>
        <v>42943.246579586979</v>
      </c>
      <c r="I60" s="304">
        <f>4*IF(E60&lt;=3,E60*'[2]Base Costs'!$B$8,IF(F60&lt;=3,F60*'[2]Base Costs'!$B$9,'[2]Base Costs'!$B$10*G60))</f>
        <v>8800</v>
      </c>
      <c r="J60" s="308">
        <f>C60*'[2]Base Costs'!$B$6</f>
        <v>54.882585794867218</v>
      </c>
      <c r="K60" s="307">
        <f t="shared" si="3"/>
        <v>7</v>
      </c>
      <c r="L60" s="307">
        <f t="shared" si="4"/>
        <v>2</v>
      </c>
      <c r="M60" s="307">
        <f t="shared" si="5"/>
        <v>1</v>
      </c>
      <c r="N60" s="306">
        <f>4*J60*'[2]Base Costs'!$B$7</f>
        <v>10907.584631215092</v>
      </c>
      <c r="O60" s="304">
        <f>4*IF(K60&lt;=3,K60*'[2]Base Costs'!$B$8,IF(L60&lt;=3,L60*'[2]Base Costs'!$B$9,'[2]Base Costs'!$B$10*M60))</f>
        <v>2800</v>
      </c>
      <c r="P60" s="304">
        <f>4*C60*'[2]Base Costs'!$B$11</f>
        <v>43214.634484147413</v>
      </c>
      <c r="Q60" s="269">
        <f>'[2]Base Costs'!$B$13+'[2]Base Costs'!$B$14</f>
        <v>414</v>
      </c>
      <c r="R60" s="303">
        <f>'[2]Base Costs'!$D$2</f>
        <v>1105.3024868650327</v>
      </c>
      <c r="S60" s="305">
        <f t="shared" si="6"/>
        <v>15226.887118080125</v>
      </c>
    </row>
    <row r="61" spans="1:19" s="269" customFormat="1" x14ac:dyDescent="0.25">
      <c r="A61" s="310" t="s">
        <v>1771</v>
      </c>
      <c r="B61" s="310" t="s">
        <v>1656</v>
      </c>
      <c r="C61" s="309">
        <v>100.0195507310394</v>
      </c>
      <c r="D61" s="307">
        <f>C61*'[2]Base Costs'!$B$5</f>
        <v>100.0195507310394</v>
      </c>
      <c r="E61" s="307">
        <f t="shared" si="0"/>
        <v>13</v>
      </c>
      <c r="F61" s="307">
        <f t="shared" si="1"/>
        <v>3</v>
      </c>
      <c r="G61" s="307">
        <f t="shared" si="2"/>
        <v>1</v>
      </c>
      <c r="H61" s="306">
        <f>4*D61*'[2]Base Costs'!$B$7</f>
        <v>19878.285590489697</v>
      </c>
      <c r="I61" s="304">
        <f>4*IF(E61&lt;=3,E61*'[2]Base Costs'!$B$8,IF(F61&lt;=3,F61*'[2]Base Costs'!$B$9,'[2]Base Costs'!$B$10*G61))</f>
        <v>4200</v>
      </c>
      <c r="J61" s="308">
        <f>C61*'[2]Base Costs'!$B$6</f>
        <v>25.404965885684007</v>
      </c>
      <c r="K61" s="307">
        <f t="shared" si="3"/>
        <v>4</v>
      </c>
      <c r="L61" s="307">
        <f t="shared" si="4"/>
        <v>1</v>
      </c>
      <c r="M61" s="307">
        <f t="shared" si="5"/>
        <v>1</v>
      </c>
      <c r="N61" s="306">
        <f>4*J61*'[2]Base Costs'!$B$7</f>
        <v>5049.0845399843829</v>
      </c>
      <c r="O61" s="304">
        <f>4*IF(K61&lt;=3,K61*'[2]Base Costs'!$B$8,IF(L61&lt;=3,L61*'[2]Base Costs'!$B$9,'[2]Base Costs'!$B$10*M61))</f>
        <v>1400</v>
      </c>
      <c r="P61" s="304">
        <f>4*C61*'[2]Base Costs'!$B$11</f>
        <v>20003.91014620788</v>
      </c>
      <c r="Q61" s="269">
        <f>'[2]Base Costs'!$B$13+'[2]Base Costs'!$B$14</f>
        <v>414</v>
      </c>
      <c r="R61" s="303">
        <f>'[2]Base Costs'!$D$2</f>
        <v>1105.3024868650327</v>
      </c>
      <c r="S61" s="305">
        <f t="shared" si="6"/>
        <v>7968.3870268494156</v>
      </c>
    </row>
    <row r="62" spans="1:19" s="269" customFormat="1" x14ac:dyDescent="0.25">
      <c r="A62" s="310" t="s">
        <v>1771</v>
      </c>
      <c r="B62" s="310" t="s">
        <v>1655</v>
      </c>
      <c r="C62" s="309">
        <v>130</v>
      </c>
      <c r="D62" s="307">
        <f>C62*'[2]Base Costs'!$B$5</f>
        <v>130</v>
      </c>
      <c r="E62" s="307">
        <f t="shared" si="0"/>
        <v>17</v>
      </c>
      <c r="F62" s="307">
        <f t="shared" si="1"/>
        <v>4</v>
      </c>
      <c r="G62" s="307">
        <f t="shared" si="2"/>
        <v>1</v>
      </c>
      <c r="H62" s="306">
        <f>4*D62*'[2]Base Costs'!$B$7</f>
        <v>25836.720000000005</v>
      </c>
      <c r="I62" s="304">
        <f>4*IF(E62&lt;=3,E62*'[2]Base Costs'!$B$8,IF(F62&lt;=3,F62*'[2]Base Costs'!$B$9,'[2]Base Costs'!$B$10*G62))</f>
        <v>4400</v>
      </c>
      <c r="J62" s="308">
        <f>C62*'[2]Base Costs'!$B$6</f>
        <v>33.020000000000003</v>
      </c>
      <c r="K62" s="307">
        <f t="shared" si="3"/>
        <v>5</v>
      </c>
      <c r="L62" s="307">
        <f t="shared" si="4"/>
        <v>1</v>
      </c>
      <c r="M62" s="307">
        <f t="shared" si="5"/>
        <v>1</v>
      </c>
      <c r="N62" s="306">
        <f>4*J62*'[2]Base Costs'!$B$7</f>
        <v>6562.5268800000013</v>
      </c>
      <c r="O62" s="304">
        <f>4*IF(K62&lt;=3,K62*'[2]Base Costs'!$B$8,IF(L62&lt;=3,L62*'[2]Base Costs'!$B$9,'[2]Base Costs'!$B$10*M62))</f>
        <v>1400</v>
      </c>
      <c r="P62" s="304">
        <f>4*C62*'[2]Base Costs'!$B$11</f>
        <v>26000</v>
      </c>
      <c r="Q62" s="269">
        <f>'[2]Base Costs'!$B$13+'[2]Base Costs'!$B$14</f>
        <v>414</v>
      </c>
      <c r="R62" s="303">
        <f>'[2]Base Costs'!$D$2</f>
        <v>1105.3024868650327</v>
      </c>
      <c r="S62" s="305">
        <f t="shared" si="6"/>
        <v>9481.8293668650331</v>
      </c>
    </row>
    <row r="63" spans="1:19" s="269" customFormat="1" x14ac:dyDescent="0.25">
      <c r="A63" s="310" t="s">
        <v>1771</v>
      </c>
      <c r="B63" s="310" t="s">
        <v>1654</v>
      </c>
      <c r="C63" s="309">
        <v>355</v>
      </c>
      <c r="D63" s="307">
        <f>C63*'[2]Base Costs'!$B$5</f>
        <v>355</v>
      </c>
      <c r="E63" s="307">
        <f t="shared" si="0"/>
        <v>45</v>
      </c>
      <c r="F63" s="307">
        <f t="shared" si="1"/>
        <v>9</v>
      </c>
      <c r="G63" s="307">
        <f t="shared" si="2"/>
        <v>3</v>
      </c>
      <c r="H63" s="306">
        <f>4*D63*'[2]Base Costs'!$B$7</f>
        <v>70554.12000000001</v>
      </c>
      <c r="I63" s="304">
        <f>4*IF(E63&lt;=3,E63*'[2]Base Costs'!$B$8,IF(F63&lt;=3,F63*'[2]Base Costs'!$B$9,'[2]Base Costs'!$B$10*G63))</f>
        <v>13200</v>
      </c>
      <c r="J63" s="308">
        <f>C63*'[2]Base Costs'!$B$6</f>
        <v>90.17</v>
      </c>
      <c r="K63" s="307">
        <f t="shared" si="3"/>
        <v>12</v>
      </c>
      <c r="L63" s="307">
        <f t="shared" si="4"/>
        <v>3</v>
      </c>
      <c r="M63" s="307">
        <f t="shared" si="5"/>
        <v>1</v>
      </c>
      <c r="N63" s="306">
        <f>4*J63*'[2]Base Costs'!$B$7</f>
        <v>17920.746480000002</v>
      </c>
      <c r="O63" s="304">
        <f>4*IF(K63&lt;=3,K63*'[2]Base Costs'!$B$8,IF(L63&lt;=3,L63*'[2]Base Costs'!$B$9,'[2]Base Costs'!$B$10*M63))</f>
        <v>4200</v>
      </c>
      <c r="P63" s="304">
        <f>4*C63*'[2]Base Costs'!$B$11</f>
        <v>71000</v>
      </c>
      <c r="Q63" s="269">
        <f>'[2]Base Costs'!$B$13+'[2]Base Costs'!$B$14</f>
        <v>414</v>
      </c>
      <c r="R63" s="303">
        <f>'[2]Base Costs'!$D$2</f>
        <v>1105.3024868650327</v>
      </c>
      <c r="S63" s="305">
        <f t="shared" si="6"/>
        <v>23640.048966865033</v>
      </c>
    </row>
    <row r="64" spans="1:19" s="269" customFormat="1" x14ac:dyDescent="0.25">
      <c r="A64" s="310" t="s">
        <v>1771</v>
      </c>
      <c r="B64" s="310" t="s">
        <v>1653</v>
      </c>
      <c r="C64" s="309">
        <v>121.71956175073292</v>
      </c>
      <c r="D64" s="307">
        <f>C64*'[2]Base Costs'!$B$5</f>
        <v>121.71956175073292</v>
      </c>
      <c r="E64" s="307">
        <f t="shared" si="0"/>
        <v>16</v>
      </c>
      <c r="F64" s="307">
        <f t="shared" si="1"/>
        <v>4</v>
      </c>
      <c r="G64" s="307">
        <f t="shared" si="2"/>
        <v>1</v>
      </c>
      <c r="H64" s="306">
        <f>4*D64*'[2]Base Costs'!$B$7</f>
        <v>24191.032580587667</v>
      </c>
      <c r="I64" s="304">
        <f>4*IF(E64&lt;=3,E64*'[2]Base Costs'!$B$8,IF(F64&lt;=3,F64*'[2]Base Costs'!$B$9,'[2]Base Costs'!$B$10*G64))</f>
        <v>4400</v>
      </c>
      <c r="J64" s="308">
        <f>C64*'[2]Base Costs'!$B$6</f>
        <v>30.916768684686161</v>
      </c>
      <c r="K64" s="307">
        <f t="shared" si="3"/>
        <v>4</v>
      </c>
      <c r="L64" s="307">
        <f t="shared" si="4"/>
        <v>1</v>
      </c>
      <c r="M64" s="307">
        <f t="shared" si="5"/>
        <v>1</v>
      </c>
      <c r="N64" s="306">
        <f>4*J64*'[2]Base Costs'!$B$7</f>
        <v>6144.5222754692677</v>
      </c>
      <c r="O64" s="304">
        <f>4*IF(K64&lt;=3,K64*'[2]Base Costs'!$B$8,IF(L64&lt;=3,L64*'[2]Base Costs'!$B$9,'[2]Base Costs'!$B$10*M64))</f>
        <v>1400</v>
      </c>
      <c r="P64" s="304">
        <f>4*C64*'[2]Base Costs'!$B$11</f>
        <v>24343.912350146584</v>
      </c>
      <c r="Q64" s="269">
        <f>'[2]Base Costs'!$B$13+'[2]Base Costs'!$B$14</f>
        <v>414</v>
      </c>
      <c r="R64" s="303">
        <f>'[2]Base Costs'!$D$2</f>
        <v>1105.3024868650327</v>
      </c>
      <c r="S64" s="305">
        <f t="shared" si="6"/>
        <v>9063.8247623343013</v>
      </c>
    </row>
    <row r="65" spans="1:19" s="269" customFormat="1" x14ac:dyDescent="0.25">
      <c r="A65" s="310" t="s">
        <v>1771</v>
      </c>
      <c r="B65" s="310" t="s">
        <v>1652</v>
      </c>
      <c r="C65" s="309">
        <v>192.10165094500007</v>
      </c>
      <c r="D65" s="307">
        <f>C65*'[2]Base Costs'!$B$5</f>
        <v>192.10165094500007</v>
      </c>
      <c r="E65" s="307">
        <f t="shared" si="0"/>
        <v>25</v>
      </c>
      <c r="F65" s="307">
        <f t="shared" si="1"/>
        <v>5</v>
      </c>
      <c r="G65" s="307">
        <f t="shared" si="2"/>
        <v>2</v>
      </c>
      <c r="H65" s="306">
        <f>4*D65*'[2]Base Costs'!$B$7</f>
        <v>38179.050515413102</v>
      </c>
      <c r="I65" s="304">
        <f>4*IF(E65&lt;=3,E65*'[2]Base Costs'!$B$8,IF(F65&lt;=3,F65*'[2]Base Costs'!$B$9,'[2]Base Costs'!$B$10*G65))</f>
        <v>8800</v>
      </c>
      <c r="J65" s="308">
        <f>C65*'[2]Base Costs'!$B$6</f>
        <v>48.793819340030019</v>
      </c>
      <c r="K65" s="307">
        <f t="shared" si="3"/>
        <v>7</v>
      </c>
      <c r="L65" s="307">
        <f t="shared" si="4"/>
        <v>2</v>
      </c>
      <c r="M65" s="307">
        <f t="shared" si="5"/>
        <v>1</v>
      </c>
      <c r="N65" s="306">
        <f>4*J65*'[2]Base Costs'!$B$7</f>
        <v>9697.478830914928</v>
      </c>
      <c r="O65" s="304">
        <f>4*IF(K65&lt;=3,K65*'[2]Base Costs'!$B$8,IF(L65&lt;=3,L65*'[2]Base Costs'!$B$9,'[2]Base Costs'!$B$10*M65))</f>
        <v>2800</v>
      </c>
      <c r="P65" s="304">
        <f>4*C65*'[2]Base Costs'!$B$11</f>
        <v>38420.330189000015</v>
      </c>
      <c r="Q65" s="269">
        <f>'[2]Base Costs'!$B$13+'[2]Base Costs'!$B$14</f>
        <v>414</v>
      </c>
      <c r="R65" s="303">
        <f>'[2]Base Costs'!$D$2</f>
        <v>1105.3024868650327</v>
      </c>
      <c r="S65" s="305">
        <f t="shared" si="6"/>
        <v>14016.781317779962</v>
      </c>
    </row>
    <row r="66" spans="1:19" s="269" customFormat="1" x14ac:dyDescent="0.25">
      <c r="A66" s="310" t="s">
        <v>1771</v>
      </c>
      <c r="B66" s="310" t="s">
        <v>1651</v>
      </c>
      <c r="C66" s="309">
        <v>86.433138518893927</v>
      </c>
      <c r="D66" s="307">
        <f>C66*'[2]Base Costs'!$B$5</f>
        <v>86.433138518893927</v>
      </c>
      <c r="E66" s="307">
        <f t="shared" si="0"/>
        <v>11</v>
      </c>
      <c r="F66" s="307">
        <f t="shared" si="1"/>
        <v>3</v>
      </c>
      <c r="G66" s="307">
        <f t="shared" si="2"/>
        <v>1</v>
      </c>
      <c r="H66" s="306">
        <f>4*D66*'[2]Base Costs'!$B$7</f>
        <v>17178.067681799057</v>
      </c>
      <c r="I66" s="304">
        <f>4*IF(E66&lt;=3,E66*'[2]Base Costs'!$B$8,IF(F66&lt;=3,F66*'[2]Base Costs'!$B$9,'[2]Base Costs'!$B$10*G66))</f>
        <v>4200</v>
      </c>
      <c r="J66" s="308">
        <f>C66*'[2]Base Costs'!$B$6</f>
        <v>21.954017183799056</v>
      </c>
      <c r="K66" s="307">
        <f t="shared" si="3"/>
        <v>3</v>
      </c>
      <c r="L66" s="307">
        <f t="shared" si="4"/>
        <v>1</v>
      </c>
      <c r="M66" s="307">
        <f t="shared" si="5"/>
        <v>1</v>
      </c>
      <c r="N66" s="306">
        <f>4*J66*'[2]Base Costs'!$B$7</f>
        <v>4363.2291911769598</v>
      </c>
      <c r="O66" s="304">
        <f>4*IF(K66&lt;=3,K66*'[2]Base Costs'!$B$8,IF(L66&lt;=3,L66*'[2]Base Costs'!$B$9,'[2]Base Costs'!$B$10*M66))</f>
        <v>1500</v>
      </c>
      <c r="P66" s="304">
        <f>4*C66*'[2]Base Costs'!$B$11</f>
        <v>17286.627703778784</v>
      </c>
      <c r="Q66" s="269">
        <f>'[2]Base Costs'!$B$13+'[2]Base Costs'!$B$14</f>
        <v>414</v>
      </c>
      <c r="R66" s="303">
        <f>'[2]Base Costs'!$D$2</f>
        <v>1105.3024868650327</v>
      </c>
      <c r="S66" s="305">
        <f t="shared" si="6"/>
        <v>7382.5316780419926</v>
      </c>
    </row>
    <row r="67" spans="1:19" s="269" customFormat="1" x14ac:dyDescent="0.25">
      <c r="A67" s="310" t="s">
        <v>1771</v>
      </c>
      <c r="B67" s="310" t="s">
        <v>1650</v>
      </c>
      <c r="C67" s="309">
        <v>125.01260616039166</v>
      </c>
      <c r="D67" s="307">
        <f>C67*'[2]Base Costs'!$B$5</f>
        <v>125.01260616039166</v>
      </c>
      <c r="E67" s="307">
        <f t="shared" ref="E67:E130" si="7">ROUNDUP(D67/8,0)</f>
        <v>16</v>
      </c>
      <c r="F67" s="307">
        <f t="shared" ref="F67:F130" si="8">ROUNDUP(D67/40,0)</f>
        <v>4</v>
      </c>
      <c r="G67" s="307">
        <f t="shared" ref="G67:G130" si="9">ROUNDUP(D67/(40*4),0)</f>
        <v>1</v>
      </c>
      <c r="H67" s="306">
        <f>4*D67*'[2]Base Costs'!$B$7</f>
        <v>24845.505398740883</v>
      </c>
      <c r="I67" s="304">
        <f>4*IF(E67&lt;=3,E67*'[2]Base Costs'!$B$8,IF(F67&lt;=3,F67*'[2]Base Costs'!$B$9,'[2]Base Costs'!$B$10*G67))</f>
        <v>4400</v>
      </c>
      <c r="J67" s="308">
        <f>C67*'[2]Base Costs'!$B$6</f>
        <v>31.753201964739482</v>
      </c>
      <c r="K67" s="307">
        <f t="shared" ref="K67:K130" si="10">ROUNDUP(J67/8,0)</f>
        <v>4</v>
      </c>
      <c r="L67" s="307">
        <f t="shared" ref="L67:L130" si="11">ROUNDUP(J67/40,0)</f>
        <v>1</v>
      </c>
      <c r="M67" s="307">
        <f t="shared" ref="M67:M130" si="12">ROUNDUP(J67/(40*4),0)</f>
        <v>1</v>
      </c>
      <c r="N67" s="306">
        <f>4*J67*'[2]Base Costs'!$B$7</f>
        <v>6310.7583712801843</v>
      </c>
      <c r="O67" s="304">
        <f>4*IF(K67&lt;=3,K67*'[2]Base Costs'!$B$8,IF(L67&lt;=3,L67*'[2]Base Costs'!$B$9,'[2]Base Costs'!$B$10*M67))</f>
        <v>1400</v>
      </c>
      <c r="P67" s="304">
        <f>4*C67*'[2]Base Costs'!$B$11</f>
        <v>25002.521232078332</v>
      </c>
      <c r="Q67" s="269">
        <f>'[2]Base Costs'!$B$13+'[2]Base Costs'!$B$14</f>
        <v>414</v>
      </c>
      <c r="R67" s="303">
        <f>'[2]Base Costs'!$D$2</f>
        <v>1105.3024868650327</v>
      </c>
      <c r="S67" s="305">
        <f t="shared" ref="S67:S130" si="13">R67+Q67+N67+O67</f>
        <v>9230.0608581452179</v>
      </c>
    </row>
    <row r="68" spans="1:19" s="269" customFormat="1" x14ac:dyDescent="0.25">
      <c r="A68" s="310" t="s">
        <v>1771</v>
      </c>
      <c r="B68" s="310" t="s">
        <v>1649</v>
      </c>
      <c r="C68" s="309">
        <v>75.562525246776062</v>
      </c>
      <c r="D68" s="307">
        <f>C68*'[2]Base Costs'!$B$5</f>
        <v>75.562525246776062</v>
      </c>
      <c r="E68" s="307">
        <f t="shared" si="7"/>
        <v>10</v>
      </c>
      <c r="F68" s="307">
        <f t="shared" si="8"/>
        <v>2</v>
      </c>
      <c r="G68" s="307">
        <f t="shared" si="9"/>
        <v>1</v>
      </c>
      <c r="H68" s="306">
        <f>4*D68*'[2]Base Costs'!$B$7</f>
        <v>15017.598517645263</v>
      </c>
      <c r="I68" s="304">
        <f>4*IF(E68&lt;=3,E68*'[2]Base Costs'!$B$8,IF(F68&lt;=3,F68*'[2]Base Costs'!$B$9,'[2]Base Costs'!$B$10*G68))</f>
        <v>2800</v>
      </c>
      <c r="J68" s="308">
        <f>C68*'[2]Base Costs'!$B$6</f>
        <v>19.192881412681121</v>
      </c>
      <c r="K68" s="307">
        <f t="shared" si="10"/>
        <v>3</v>
      </c>
      <c r="L68" s="307">
        <f t="shared" si="11"/>
        <v>1</v>
      </c>
      <c r="M68" s="307">
        <f t="shared" si="12"/>
        <v>1</v>
      </c>
      <c r="N68" s="306">
        <f>4*J68*'[2]Base Costs'!$B$7</f>
        <v>3814.4700234818974</v>
      </c>
      <c r="O68" s="304">
        <f>4*IF(K68&lt;=3,K68*'[2]Base Costs'!$B$8,IF(L68&lt;=3,L68*'[2]Base Costs'!$B$9,'[2]Base Costs'!$B$10*M68))</f>
        <v>1500</v>
      </c>
      <c r="P68" s="304">
        <f>4*C68*'[2]Base Costs'!$B$11</f>
        <v>15112.505049355212</v>
      </c>
      <c r="Q68" s="269">
        <f>'[2]Base Costs'!$B$13+'[2]Base Costs'!$B$14</f>
        <v>414</v>
      </c>
      <c r="R68" s="303">
        <f>'[2]Base Costs'!$D$2</f>
        <v>1105.3024868650327</v>
      </c>
      <c r="S68" s="305">
        <f t="shared" si="13"/>
        <v>6833.7725103469302</v>
      </c>
    </row>
    <row r="69" spans="1:19" s="269" customFormat="1" x14ac:dyDescent="0.25">
      <c r="A69" s="310" t="s">
        <v>1771</v>
      </c>
      <c r="B69" s="310" t="s">
        <v>1648</v>
      </c>
      <c r="C69" s="309">
        <v>384.67743086350816</v>
      </c>
      <c r="D69" s="307">
        <f>C69*'[2]Base Costs'!$B$5</f>
        <v>384.67743086350816</v>
      </c>
      <c r="E69" s="307">
        <f t="shared" si="7"/>
        <v>49</v>
      </c>
      <c r="F69" s="307">
        <f t="shared" si="8"/>
        <v>10</v>
      </c>
      <c r="G69" s="307">
        <f t="shared" si="9"/>
        <v>3</v>
      </c>
      <c r="H69" s="306">
        <f>4*D69*'[2]Base Costs'!$B$7</f>
        <v>76452.331319537072</v>
      </c>
      <c r="I69" s="304">
        <f>4*IF(E69&lt;=3,E69*'[2]Base Costs'!$B$8,IF(F69&lt;=3,F69*'[2]Base Costs'!$B$9,'[2]Base Costs'!$B$10*G69))</f>
        <v>13200</v>
      </c>
      <c r="J69" s="308">
        <f>C69*'[2]Base Costs'!$B$6</f>
        <v>97.708067439331074</v>
      </c>
      <c r="K69" s="307">
        <f t="shared" si="10"/>
        <v>13</v>
      </c>
      <c r="L69" s="307">
        <f t="shared" si="11"/>
        <v>3</v>
      </c>
      <c r="M69" s="307">
        <f t="shared" si="12"/>
        <v>1</v>
      </c>
      <c r="N69" s="306">
        <f>4*J69*'[2]Base Costs'!$B$7</f>
        <v>19418.892155162419</v>
      </c>
      <c r="O69" s="304">
        <f>4*IF(K69&lt;=3,K69*'[2]Base Costs'!$B$8,IF(L69&lt;=3,L69*'[2]Base Costs'!$B$9,'[2]Base Costs'!$B$10*M69))</f>
        <v>4200</v>
      </c>
      <c r="P69" s="304">
        <f>4*C69*'[2]Base Costs'!$B$11</f>
        <v>76935.48617270164</v>
      </c>
      <c r="Q69" s="269">
        <f>'[2]Base Costs'!$B$13+'[2]Base Costs'!$B$14</f>
        <v>414</v>
      </c>
      <c r="R69" s="303">
        <f>'[2]Base Costs'!$D$2</f>
        <v>1105.3024868650327</v>
      </c>
      <c r="S69" s="305">
        <f t="shared" si="13"/>
        <v>25138.194642027451</v>
      </c>
    </row>
    <row r="70" spans="1:19" s="269" customFormat="1" x14ac:dyDescent="0.25">
      <c r="A70" s="310" t="s">
        <v>1771</v>
      </c>
      <c r="B70" s="310" t="s">
        <v>1647</v>
      </c>
      <c r="C70" s="309">
        <v>146.77055173743861</v>
      </c>
      <c r="D70" s="307">
        <f>C70*'[2]Base Costs'!$B$5</f>
        <v>146.77055173743861</v>
      </c>
      <c r="E70" s="307">
        <f t="shared" si="7"/>
        <v>19</v>
      </c>
      <c r="F70" s="307">
        <f t="shared" si="8"/>
        <v>4</v>
      </c>
      <c r="G70" s="307">
        <f t="shared" si="9"/>
        <v>1</v>
      </c>
      <c r="H70" s="306">
        <f>4*D70*'[2]Base Costs'!$B$7</f>
        <v>29169.766534505503</v>
      </c>
      <c r="I70" s="304">
        <f>4*IF(E70&lt;=3,E70*'[2]Base Costs'!$B$8,IF(F70&lt;=3,F70*'[2]Base Costs'!$B$9,'[2]Base Costs'!$B$10*G70))</f>
        <v>4400</v>
      </c>
      <c r="J70" s="308">
        <f>C70*'[2]Base Costs'!$B$6</f>
        <v>37.279720141309404</v>
      </c>
      <c r="K70" s="307">
        <f t="shared" si="10"/>
        <v>5</v>
      </c>
      <c r="L70" s="307">
        <f t="shared" si="11"/>
        <v>1</v>
      </c>
      <c r="M70" s="307">
        <f t="shared" si="12"/>
        <v>1</v>
      </c>
      <c r="N70" s="306">
        <f>4*J70*'[2]Base Costs'!$B$7</f>
        <v>7409.1206997643976</v>
      </c>
      <c r="O70" s="304">
        <f>4*IF(K70&lt;=3,K70*'[2]Base Costs'!$B$8,IF(L70&lt;=3,L70*'[2]Base Costs'!$B$9,'[2]Base Costs'!$B$10*M70))</f>
        <v>1400</v>
      </c>
      <c r="P70" s="304">
        <f>4*C70*'[2]Base Costs'!$B$11</f>
        <v>29354.110347487724</v>
      </c>
      <c r="Q70" s="269">
        <f>'[2]Base Costs'!$B$13+'[2]Base Costs'!$B$14</f>
        <v>414</v>
      </c>
      <c r="R70" s="303">
        <f>'[2]Base Costs'!$D$2</f>
        <v>1105.3024868650327</v>
      </c>
      <c r="S70" s="305">
        <f t="shared" si="13"/>
        <v>10328.42318662943</v>
      </c>
    </row>
    <row r="71" spans="1:19" s="269" customFormat="1" x14ac:dyDescent="0.25">
      <c r="A71" s="310" t="s">
        <v>1771</v>
      </c>
      <c r="B71" s="310" t="s">
        <v>1646</v>
      </c>
      <c r="C71" s="309">
        <v>92.740977549999997</v>
      </c>
      <c r="D71" s="307">
        <f>C71*'[2]Base Costs'!$B$5</f>
        <v>92.740977549999997</v>
      </c>
      <c r="E71" s="307">
        <f t="shared" si="7"/>
        <v>12</v>
      </c>
      <c r="F71" s="307">
        <f t="shared" si="8"/>
        <v>3</v>
      </c>
      <c r="G71" s="307">
        <f t="shared" si="9"/>
        <v>1</v>
      </c>
      <c r="H71" s="306">
        <f>4*D71*'[2]Base Costs'!$B$7</f>
        <v>18431.712842197201</v>
      </c>
      <c r="I71" s="304">
        <f>4*IF(E71&lt;=3,E71*'[2]Base Costs'!$B$8,IF(F71&lt;=3,F71*'[2]Base Costs'!$B$9,'[2]Base Costs'!$B$10*G71))</f>
        <v>4200</v>
      </c>
      <c r="J71" s="308">
        <f>C71*'[2]Base Costs'!$B$6</f>
        <v>23.5562082977</v>
      </c>
      <c r="K71" s="307">
        <f t="shared" si="10"/>
        <v>3</v>
      </c>
      <c r="L71" s="307">
        <f t="shared" si="11"/>
        <v>1</v>
      </c>
      <c r="M71" s="307">
        <f t="shared" si="12"/>
        <v>1</v>
      </c>
      <c r="N71" s="306">
        <f>4*J71*'[2]Base Costs'!$B$7</f>
        <v>4681.6550619180898</v>
      </c>
      <c r="O71" s="304">
        <f>4*IF(K71&lt;=3,K71*'[2]Base Costs'!$B$8,IF(L71&lt;=3,L71*'[2]Base Costs'!$B$9,'[2]Base Costs'!$B$10*M71))</f>
        <v>1500</v>
      </c>
      <c r="P71" s="304">
        <f>4*C71*'[2]Base Costs'!$B$11</f>
        <v>18548.195509999998</v>
      </c>
      <c r="Q71" s="269">
        <f>'[2]Base Costs'!$B$13+'[2]Base Costs'!$B$14</f>
        <v>414</v>
      </c>
      <c r="R71" s="303">
        <f>'[2]Base Costs'!$D$2</f>
        <v>1105.3024868650327</v>
      </c>
      <c r="S71" s="305">
        <f t="shared" si="13"/>
        <v>7700.9575487831225</v>
      </c>
    </row>
    <row r="72" spans="1:19" s="269" customFormat="1" x14ac:dyDescent="0.25">
      <c r="A72" s="310" t="s">
        <v>1771</v>
      </c>
      <c r="B72" s="310" t="s">
        <v>1645</v>
      </c>
      <c r="C72" s="309">
        <v>208.38215699629953</v>
      </c>
      <c r="D72" s="307">
        <f>C72*'[2]Base Costs'!$B$5</f>
        <v>208.38215699629953</v>
      </c>
      <c r="E72" s="307">
        <f t="shared" si="7"/>
        <v>27</v>
      </c>
      <c r="F72" s="307">
        <f t="shared" si="8"/>
        <v>6</v>
      </c>
      <c r="G72" s="307">
        <f t="shared" si="9"/>
        <v>2</v>
      </c>
      <c r="H72" s="306">
        <f>4*D72*'[2]Base Costs'!$B$7</f>
        <v>41414.703410072558</v>
      </c>
      <c r="I72" s="304">
        <f>4*IF(E72&lt;=3,E72*'[2]Base Costs'!$B$8,IF(F72&lt;=3,F72*'[2]Base Costs'!$B$9,'[2]Base Costs'!$B$10*G72))</f>
        <v>8800</v>
      </c>
      <c r="J72" s="308">
        <f>C72*'[2]Base Costs'!$B$6</f>
        <v>52.929067877060078</v>
      </c>
      <c r="K72" s="307">
        <f t="shared" si="10"/>
        <v>7</v>
      </c>
      <c r="L72" s="307">
        <f t="shared" si="11"/>
        <v>2</v>
      </c>
      <c r="M72" s="307">
        <f t="shared" si="12"/>
        <v>1</v>
      </c>
      <c r="N72" s="306">
        <f>4*J72*'[2]Base Costs'!$B$7</f>
        <v>10519.334666158429</v>
      </c>
      <c r="O72" s="304">
        <f>4*IF(K72&lt;=3,K72*'[2]Base Costs'!$B$8,IF(L72&lt;=3,L72*'[2]Base Costs'!$B$9,'[2]Base Costs'!$B$10*M72))</f>
        <v>2800</v>
      </c>
      <c r="P72" s="304">
        <f>4*C72*'[2]Base Costs'!$B$11</f>
        <v>41676.431399259905</v>
      </c>
      <c r="Q72" s="269">
        <f>'[2]Base Costs'!$B$13+'[2]Base Costs'!$B$14</f>
        <v>414</v>
      </c>
      <c r="R72" s="303">
        <f>'[2]Base Costs'!$D$2</f>
        <v>1105.3024868650327</v>
      </c>
      <c r="S72" s="305">
        <f t="shared" si="13"/>
        <v>14838.637153023461</v>
      </c>
    </row>
    <row r="73" spans="1:19" s="269" customFormat="1" x14ac:dyDescent="0.25">
      <c r="A73" s="310" t="s">
        <v>1771</v>
      </c>
      <c r="B73" s="310" t="s">
        <v>1643</v>
      </c>
      <c r="C73" s="309">
        <v>137.99702277500003</v>
      </c>
      <c r="D73" s="307">
        <f>C73*'[2]Base Costs'!$B$5</f>
        <v>137.99702277500003</v>
      </c>
      <c r="E73" s="307">
        <f t="shared" si="7"/>
        <v>18</v>
      </c>
      <c r="F73" s="307">
        <f t="shared" si="8"/>
        <v>4</v>
      </c>
      <c r="G73" s="307">
        <f t="shared" si="9"/>
        <v>1</v>
      </c>
      <c r="H73" s="306">
        <f>4*D73*'[2]Base Costs'!$B$7</f>
        <v>27426.080294394611</v>
      </c>
      <c r="I73" s="304">
        <f>4*IF(E73&lt;=3,E73*'[2]Base Costs'!$B$8,IF(F73&lt;=3,F73*'[2]Base Costs'!$B$9,'[2]Base Costs'!$B$10*G73))</f>
        <v>4400</v>
      </c>
      <c r="J73" s="308">
        <f>C73*'[2]Base Costs'!$B$6</f>
        <v>35.051243784850008</v>
      </c>
      <c r="K73" s="307">
        <f t="shared" si="10"/>
        <v>5</v>
      </c>
      <c r="L73" s="307">
        <f t="shared" si="11"/>
        <v>1</v>
      </c>
      <c r="M73" s="307">
        <f t="shared" si="12"/>
        <v>1</v>
      </c>
      <c r="N73" s="306">
        <f>4*J73*'[2]Base Costs'!$B$7</f>
        <v>6966.2243947762308</v>
      </c>
      <c r="O73" s="304">
        <f>4*IF(K73&lt;=3,K73*'[2]Base Costs'!$B$8,IF(L73&lt;=3,L73*'[2]Base Costs'!$B$9,'[2]Base Costs'!$B$10*M73))</f>
        <v>1400</v>
      </c>
      <c r="P73" s="304">
        <f>4*C73*'[2]Base Costs'!$B$11</f>
        <v>27599.404555000008</v>
      </c>
      <c r="Q73" s="269">
        <f>'[2]Base Costs'!$B$13+'[2]Base Costs'!$B$14</f>
        <v>414</v>
      </c>
      <c r="R73" s="303">
        <f>'[2]Base Costs'!$D$2</f>
        <v>1105.3024868650327</v>
      </c>
      <c r="S73" s="305">
        <f t="shared" si="13"/>
        <v>9885.5268816412645</v>
      </c>
    </row>
    <row r="74" spans="1:19" s="269" customFormat="1" x14ac:dyDescent="0.25">
      <c r="A74" s="310" t="s">
        <v>1771</v>
      </c>
      <c r="B74" s="310" t="s">
        <v>1640</v>
      </c>
      <c r="C74" s="309">
        <v>45.958873991757415</v>
      </c>
      <c r="D74" s="307">
        <f>C74*'[2]Base Costs'!$B$5</f>
        <v>45.958873991757415</v>
      </c>
      <c r="E74" s="307">
        <f t="shared" si="7"/>
        <v>6</v>
      </c>
      <c r="F74" s="307">
        <f t="shared" si="8"/>
        <v>2</v>
      </c>
      <c r="G74" s="307">
        <f t="shared" si="9"/>
        <v>1</v>
      </c>
      <c r="H74" s="306">
        <f>4*D74*'[2]Base Costs'!$B$7</f>
        <v>9134.0504526178374</v>
      </c>
      <c r="I74" s="304">
        <f>4*IF(E74&lt;=3,E74*'[2]Base Costs'!$B$8,IF(F74&lt;=3,F74*'[2]Base Costs'!$B$9,'[2]Base Costs'!$B$10*G74))</f>
        <v>2800</v>
      </c>
      <c r="J74" s="308">
        <f>C74*'[2]Base Costs'!$B$6</f>
        <v>11.673553993906383</v>
      </c>
      <c r="K74" s="307">
        <f t="shared" si="10"/>
        <v>2</v>
      </c>
      <c r="L74" s="307">
        <f t="shared" si="11"/>
        <v>1</v>
      </c>
      <c r="M74" s="307">
        <f t="shared" si="12"/>
        <v>1</v>
      </c>
      <c r="N74" s="306">
        <f>4*J74*'[2]Base Costs'!$B$7</f>
        <v>2320.0488149649304</v>
      </c>
      <c r="O74" s="304">
        <f>4*IF(K74&lt;=3,K74*'[2]Base Costs'!$B$8,IF(L74&lt;=3,L74*'[2]Base Costs'!$B$9,'[2]Base Costs'!$B$10*M74))</f>
        <v>1000</v>
      </c>
      <c r="P74" s="304">
        <f>4*C74*'[2]Base Costs'!$B$11</f>
        <v>9191.7747983514837</v>
      </c>
      <c r="Q74" s="269">
        <f>'[2]Base Costs'!$B$13+'[2]Base Costs'!$B$14</f>
        <v>414</v>
      </c>
      <c r="R74" s="303">
        <f>'[2]Base Costs'!$D$2</f>
        <v>1105.3024868650327</v>
      </c>
      <c r="S74" s="305">
        <f t="shared" si="13"/>
        <v>4839.3513018299636</v>
      </c>
    </row>
    <row r="75" spans="1:19" s="269" customFormat="1" x14ac:dyDescent="0.25">
      <c r="A75" s="310" t="s">
        <v>1771</v>
      </c>
      <c r="B75" s="310" t="s">
        <v>1639</v>
      </c>
      <c r="C75" s="309">
        <v>368.21142521016981</v>
      </c>
      <c r="D75" s="307">
        <f>C75*'[2]Base Costs'!$B$5</f>
        <v>368.21142521016981</v>
      </c>
      <c r="E75" s="307">
        <f t="shared" si="7"/>
        <v>47</v>
      </c>
      <c r="F75" s="307">
        <f t="shared" si="8"/>
        <v>10</v>
      </c>
      <c r="G75" s="307">
        <f t="shared" si="9"/>
        <v>3</v>
      </c>
      <c r="H75" s="306">
        <f>4*D75*'[2]Base Costs'!$B$7</f>
        <v>73179.811491970002</v>
      </c>
      <c r="I75" s="304">
        <f>4*IF(E75&lt;=3,E75*'[2]Base Costs'!$B$8,IF(F75&lt;=3,F75*'[2]Base Costs'!$B$9,'[2]Base Costs'!$B$10*G75))</f>
        <v>13200</v>
      </c>
      <c r="J75" s="308">
        <f>C75*'[2]Base Costs'!$B$6</f>
        <v>93.525702003383131</v>
      </c>
      <c r="K75" s="307">
        <f t="shared" si="10"/>
        <v>12</v>
      </c>
      <c r="L75" s="307">
        <f t="shared" si="11"/>
        <v>3</v>
      </c>
      <c r="M75" s="307">
        <f t="shared" si="12"/>
        <v>1</v>
      </c>
      <c r="N75" s="306">
        <f>4*J75*'[2]Base Costs'!$B$7</f>
        <v>18587.672118960381</v>
      </c>
      <c r="O75" s="304">
        <f>4*IF(K75&lt;=3,K75*'[2]Base Costs'!$B$8,IF(L75&lt;=3,L75*'[2]Base Costs'!$B$9,'[2]Base Costs'!$B$10*M75))</f>
        <v>4200</v>
      </c>
      <c r="P75" s="304">
        <f>4*C75*'[2]Base Costs'!$B$11</f>
        <v>73642.285042033967</v>
      </c>
      <c r="Q75" s="269">
        <f>'[2]Base Costs'!$B$13+'[2]Base Costs'!$B$14</f>
        <v>414</v>
      </c>
      <c r="R75" s="303">
        <f>'[2]Base Costs'!$D$2</f>
        <v>1105.3024868650327</v>
      </c>
      <c r="S75" s="305">
        <f t="shared" si="13"/>
        <v>24306.974605825413</v>
      </c>
    </row>
    <row r="76" spans="1:19" s="269" customFormat="1" x14ac:dyDescent="0.25">
      <c r="A76" s="310" t="s">
        <v>1771</v>
      </c>
      <c r="B76" s="310" t="s">
        <v>1638</v>
      </c>
      <c r="C76" s="309">
        <v>132.69973557502209</v>
      </c>
      <c r="D76" s="307">
        <f>C76*'[2]Base Costs'!$B$5</f>
        <v>132.69973557502209</v>
      </c>
      <c r="E76" s="307">
        <f t="shared" si="7"/>
        <v>17</v>
      </c>
      <c r="F76" s="307">
        <f t="shared" si="8"/>
        <v>4</v>
      </c>
      <c r="G76" s="307">
        <f t="shared" si="9"/>
        <v>1</v>
      </c>
      <c r="H76" s="306">
        <f>4*D76*'[2]Base Costs'!$B$7</f>
        <v>26373.276247122194</v>
      </c>
      <c r="I76" s="304">
        <f>4*IF(E76&lt;=3,E76*'[2]Base Costs'!$B$8,IF(F76&lt;=3,F76*'[2]Base Costs'!$B$9,'[2]Base Costs'!$B$10*G76))</f>
        <v>4400</v>
      </c>
      <c r="J76" s="308">
        <f>C76*'[2]Base Costs'!$B$6</f>
        <v>33.70573283605561</v>
      </c>
      <c r="K76" s="307">
        <f t="shared" si="10"/>
        <v>5</v>
      </c>
      <c r="L76" s="307">
        <f t="shared" si="11"/>
        <v>1</v>
      </c>
      <c r="M76" s="307">
        <f t="shared" si="12"/>
        <v>1</v>
      </c>
      <c r="N76" s="306">
        <f>4*J76*'[2]Base Costs'!$B$7</f>
        <v>6698.8121667690375</v>
      </c>
      <c r="O76" s="304">
        <f>4*IF(K76&lt;=3,K76*'[2]Base Costs'!$B$8,IF(L76&lt;=3,L76*'[2]Base Costs'!$B$9,'[2]Base Costs'!$B$10*M76))</f>
        <v>1400</v>
      </c>
      <c r="P76" s="304">
        <f>4*C76*'[2]Base Costs'!$B$11</f>
        <v>26539.947115004419</v>
      </c>
      <c r="Q76" s="269">
        <f>'[2]Base Costs'!$B$13+'[2]Base Costs'!$B$14</f>
        <v>414</v>
      </c>
      <c r="R76" s="303">
        <f>'[2]Base Costs'!$D$2</f>
        <v>1105.3024868650327</v>
      </c>
      <c r="S76" s="305">
        <f t="shared" si="13"/>
        <v>9618.1146536340711</v>
      </c>
    </row>
    <row r="77" spans="1:19" s="269" customFormat="1" x14ac:dyDescent="0.25">
      <c r="A77" s="310" t="s">
        <v>1771</v>
      </c>
      <c r="B77" s="310" t="s">
        <v>1637</v>
      </c>
      <c r="C77" s="309">
        <v>123.18005110676867</v>
      </c>
      <c r="D77" s="307">
        <f>C77*'[2]Base Costs'!$B$5</f>
        <v>123.18005110676867</v>
      </c>
      <c r="E77" s="307">
        <f t="shared" si="7"/>
        <v>16</v>
      </c>
      <c r="F77" s="307">
        <f t="shared" si="8"/>
        <v>4</v>
      </c>
      <c r="G77" s="307">
        <f t="shared" si="9"/>
        <v>1</v>
      </c>
      <c r="H77" s="306">
        <f>4*D77*'[2]Base Costs'!$B$7</f>
        <v>24481.296077163635</v>
      </c>
      <c r="I77" s="304">
        <f>4*IF(E77&lt;=3,E77*'[2]Base Costs'!$B$8,IF(F77&lt;=3,F77*'[2]Base Costs'!$B$9,'[2]Base Costs'!$B$10*G77))</f>
        <v>4400</v>
      </c>
      <c r="J77" s="308">
        <f>C77*'[2]Base Costs'!$B$6</f>
        <v>31.287732981119245</v>
      </c>
      <c r="K77" s="307">
        <f t="shared" si="10"/>
        <v>4</v>
      </c>
      <c r="L77" s="307">
        <f t="shared" si="11"/>
        <v>1</v>
      </c>
      <c r="M77" s="307">
        <f t="shared" si="12"/>
        <v>1</v>
      </c>
      <c r="N77" s="306">
        <f>4*J77*'[2]Base Costs'!$B$7</f>
        <v>6218.2492035995638</v>
      </c>
      <c r="O77" s="304">
        <f>4*IF(K77&lt;=3,K77*'[2]Base Costs'!$B$8,IF(L77&lt;=3,L77*'[2]Base Costs'!$B$9,'[2]Base Costs'!$B$10*M77))</f>
        <v>1400</v>
      </c>
      <c r="P77" s="304">
        <f>4*C77*'[2]Base Costs'!$B$11</f>
        <v>24636.010221353736</v>
      </c>
      <c r="Q77" s="269">
        <f>'[2]Base Costs'!$B$13+'[2]Base Costs'!$B$14</f>
        <v>414</v>
      </c>
      <c r="R77" s="303">
        <f>'[2]Base Costs'!$D$2</f>
        <v>1105.3024868650327</v>
      </c>
      <c r="S77" s="305">
        <f t="shared" si="13"/>
        <v>9137.5516904645956</v>
      </c>
    </row>
    <row r="78" spans="1:19" s="269" customFormat="1" x14ac:dyDescent="0.25">
      <c r="A78" s="310" t="s">
        <v>1771</v>
      </c>
      <c r="B78" s="310" t="s">
        <v>1635</v>
      </c>
      <c r="C78" s="309">
        <v>72.413773236920463</v>
      </c>
      <c r="D78" s="307">
        <f>C78*'[2]Base Costs'!$B$5</f>
        <v>72.413773236920463</v>
      </c>
      <c r="E78" s="307">
        <f t="shared" si="7"/>
        <v>10</v>
      </c>
      <c r="F78" s="307">
        <f t="shared" si="8"/>
        <v>2</v>
      </c>
      <c r="G78" s="307">
        <f t="shared" si="9"/>
        <v>1</v>
      </c>
      <c r="H78" s="306">
        <f>4*D78*'[2]Base Costs'!$B$7</f>
        <v>14391.802948198523</v>
      </c>
      <c r="I78" s="304">
        <f>4*IF(E78&lt;=3,E78*'[2]Base Costs'!$B$8,IF(F78&lt;=3,F78*'[2]Base Costs'!$B$9,'[2]Base Costs'!$B$10*G78))</f>
        <v>2800</v>
      </c>
      <c r="J78" s="308">
        <f>C78*'[2]Base Costs'!$B$6</f>
        <v>18.393098402177799</v>
      </c>
      <c r="K78" s="307">
        <f t="shared" si="10"/>
        <v>3</v>
      </c>
      <c r="L78" s="307">
        <f t="shared" si="11"/>
        <v>1</v>
      </c>
      <c r="M78" s="307">
        <f t="shared" si="12"/>
        <v>1</v>
      </c>
      <c r="N78" s="306">
        <f>4*J78*'[2]Base Costs'!$B$7</f>
        <v>3655.5179488424251</v>
      </c>
      <c r="O78" s="304">
        <f>4*IF(K78&lt;=3,K78*'[2]Base Costs'!$B$8,IF(L78&lt;=3,L78*'[2]Base Costs'!$B$9,'[2]Base Costs'!$B$10*M78))</f>
        <v>1500</v>
      </c>
      <c r="P78" s="304">
        <f>4*C78*'[2]Base Costs'!$B$11</f>
        <v>14482.754647384092</v>
      </c>
      <c r="Q78" s="269">
        <f>'[2]Base Costs'!$B$13+'[2]Base Costs'!$B$14</f>
        <v>414</v>
      </c>
      <c r="R78" s="303">
        <f>'[2]Base Costs'!$D$2</f>
        <v>1105.3024868650327</v>
      </c>
      <c r="S78" s="305">
        <f t="shared" si="13"/>
        <v>6674.8204357074574</v>
      </c>
    </row>
    <row r="79" spans="1:19" s="269" customFormat="1" x14ac:dyDescent="0.25">
      <c r="A79" s="310" t="s">
        <v>1771</v>
      </c>
      <c r="B79" s="310" t="s">
        <v>1634</v>
      </c>
      <c r="C79" s="309">
        <v>509.61110641947897</v>
      </c>
      <c r="D79" s="307">
        <f>C79*'[2]Base Costs'!$B$5</f>
        <v>509.61110641947897</v>
      </c>
      <c r="E79" s="307">
        <f t="shared" si="7"/>
        <v>64</v>
      </c>
      <c r="F79" s="307">
        <f t="shared" si="8"/>
        <v>13</v>
      </c>
      <c r="G79" s="307">
        <f t="shared" si="9"/>
        <v>4</v>
      </c>
      <c r="H79" s="306">
        <f>4*D79*'[2]Base Costs'!$B$7</f>
        <v>101282.14973423294</v>
      </c>
      <c r="I79" s="304">
        <f>4*IF(E79&lt;=3,E79*'[2]Base Costs'!$B$8,IF(F79&lt;=3,F79*'[2]Base Costs'!$B$9,'[2]Base Costs'!$B$10*G79))</f>
        <v>17600</v>
      </c>
      <c r="J79" s="308">
        <f>C79*'[2]Base Costs'!$B$6</f>
        <v>129.44122103054767</v>
      </c>
      <c r="K79" s="307">
        <f t="shared" si="10"/>
        <v>17</v>
      </c>
      <c r="L79" s="307">
        <f t="shared" si="11"/>
        <v>4</v>
      </c>
      <c r="M79" s="307">
        <f t="shared" si="12"/>
        <v>1</v>
      </c>
      <c r="N79" s="306">
        <f>4*J79*'[2]Base Costs'!$B$7</f>
        <v>25725.66603249517</v>
      </c>
      <c r="O79" s="304">
        <f>4*IF(K79&lt;=3,K79*'[2]Base Costs'!$B$8,IF(L79&lt;=3,L79*'[2]Base Costs'!$B$9,'[2]Base Costs'!$B$10*M79))</f>
        <v>4400</v>
      </c>
      <c r="P79" s="304">
        <f>4*C79*'[2]Base Costs'!$B$11</f>
        <v>101922.22128389579</v>
      </c>
      <c r="Q79" s="269">
        <f>'[2]Base Costs'!$B$13+'[2]Base Costs'!$B$14</f>
        <v>414</v>
      </c>
      <c r="R79" s="303">
        <f>'[2]Base Costs'!$D$2</f>
        <v>1105.3024868650327</v>
      </c>
      <c r="S79" s="305">
        <f t="shared" si="13"/>
        <v>31644.968519360202</v>
      </c>
    </row>
    <row r="80" spans="1:19" s="269" customFormat="1" x14ac:dyDescent="0.25">
      <c r="A80" s="310" t="s">
        <v>1771</v>
      </c>
      <c r="B80" s="310" t="s">
        <v>1633</v>
      </c>
      <c r="C80" s="309">
        <v>284.02248700000001</v>
      </c>
      <c r="D80" s="307">
        <f>C80*'[2]Base Costs'!$B$5</f>
        <v>284.02248700000001</v>
      </c>
      <c r="E80" s="307">
        <f t="shared" si="7"/>
        <v>36</v>
      </c>
      <c r="F80" s="307">
        <f t="shared" si="8"/>
        <v>8</v>
      </c>
      <c r="G80" s="307">
        <f t="shared" si="9"/>
        <v>2</v>
      </c>
      <c r="H80" s="306">
        <f>4*D80*'[2]Base Costs'!$B$7</f>
        <v>56447.765156328009</v>
      </c>
      <c r="I80" s="304">
        <f>4*IF(E80&lt;=3,E80*'[2]Base Costs'!$B$8,IF(F80&lt;=3,F80*'[2]Base Costs'!$B$9,'[2]Base Costs'!$B$10*G80))</f>
        <v>8800</v>
      </c>
      <c r="J80" s="308">
        <f>C80*'[2]Base Costs'!$B$6</f>
        <v>72.141711698000009</v>
      </c>
      <c r="K80" s="307">
        <f t="shared" si="10"/>
        <v>10</v>
      </c>
      <c r="L80" s="307">
        <f t="shared" si="11"/>
        <v>2</v>
      </c>
      <c r="M80" s="307">
        <f t="shared" si="12"/>
        <v>1</v>
      </c>
      <c r="N80" s="306">
        <f>4*J80*'[2]Base Costs'!$B$7</f>
        <v>14337.732349707316</v>
      </c>
      <c r="O80" s="304">
        <f>4*IF(K80&lt;=3,K80*'[2]Base Costs'!$B$8,IF(L80&lt;=3,L80*'[2]Base Costs'!$B$9,'[2]Base Costs'!$B$10*M80))</f>
        <v>2800</v>
      </c>
      <c r="P80" s="304">
        <f>4*C80*'[2]Base Costs'!$B$11</f>
        <v>56804.4974</v>
      </c>
      <c r="Q80" s="269">
        <f>'[2]Base Costs'!$B$13+'[2]Base Costs'!$B$14</f>
        <v>414</v>
      </c>
      <c r="R80" s="303">
        <f>'[2]Base Costs'!$D$2</f>
        <v>1105.3024868650327</v>
      </c>
      <c r="S80" s="305">
        <f t="shared" si="13"/>
        <v>18657.034836572348</v>
      </c>
    </row>
    <row r="81" spans="1:19" s="269" customFormat="1" x14ac:dyDescent="0.25">
      <c r="A81" s="310" t="s">
        <v>1771</v>
      </c>
      <c r="B81" s="310" t="s">
        <v>1631</v>
      </c>
      <c r="C81" s="309">
        <v>98.614853754287523</v>
      </c>
      <c r="D81" s="307">
        <f>C81*'[2]Base Costs'!$B$5</f>
        <v>98.614853754287523</v>
      </c>
      <c r="E81" s="307">
        <f t="shared" si="7"/>
        <v>13</v>
      </c>
      <c r="F81" s="307">
        <f t="shared" si="8"/>
        <v>3</v>
      </c>
      <c r="G81" s="307">
        <f t="shared" si="9"/>
        <v>1</v>
      </c>
      <c r="H81" s="306">
        <f>4*D81*'[2]Base Costs'!$B$7</f>
        <v>19599.110494542121</v>
      </c>
      <c r="I81" s="304">
        <f>4*IF(E81&lt;=3,E81*'[2]Base Costs'!$B$8,IF(F81&lt;=3,F81*'[2]Base Costs'!$B$9,'[2]Base Costs'!$B$10*G81))</f>
        <v>4200</v>
      </c>
      <c r="J81" s="308">
        <f>C81*'[2]Base Costs'!$B$6</f>
        <v>25.04817285358903</v>
      </c>
      <c r="K81" s="307">
        <f t="shared" si="10"/>
        <v>4</v>
      </c>
      <c r="L81" s="307">
        <f t="shared" si="11"/>
        <v>1</v>
      </c>
      <c r="M81" s="307">
        <f t="shared" si="12"/>
        <v>1</v>
      </c>
      <c r="N81" s="306">
        <f>4*J81*'[2]Base Costs'!$B$7</f>
        <v>4978.174065613699</v>
      </c>
      <c r="O81" s="304">
        <f>4*IF(K81&lt;=3,K81*'[2]Base Costs'!$B$8,IF(L81&lt;=3,L81*'[2]Base Costs'!$B$9,'[2]Base Costs'!$B$10*M81))</f>
        <v>1400</v>
      </c>
      <c r="P81" s="304">
        <f>4*C81*'[2]Base Costs'!$B$11</f>
        <v>19722.970750857505</v>
      </c>
      <c r="Q81" s="269">
        <f>'[2]Base Costs'!$B$13+'[2]Base Costs'!$B$14</f>
        <v>414</v>
      </c>
      <c r="R81" s="303">
        <f>'[2]Base Costs'!$D$2</f>
        <v>1105.3024868650327</v>
      </c>
      <c r="S81" s="305">
        <f t="shared" si="13"/>
        <v>7897.4765524787317</v>
      </c>
    </row>
    <row r="82" spans="1:19" s="269" customFormat="1" x14ac:dyDescent="0.25">
      <c r="A82" s="310" t="s">
        <v>1771</v>
      </c>
      <c r="B82" s="310" t="s">
        <v>1630</v>
      </c>
      <c r="C82" s="309">
        <v>85.903440396862734</v>
      </c>
      <c r="D82" s="307">
        <f>C82*'[2]Base Costs'!$B$5</f>
        <v>85.903440396862734</v>
      </c>
      <c r="E82" s="307">
        <f t="shared" si="7"/>
        <v>11</v>
      </c>
      <c r="F82" s="307">
        <f t="shared" si="8"/>
        <v>3</v>
      </c>
      <c r="G82" s="307">
        <f t="shared" si="9"/>
        <v>1</v>
      </c>
      <c r="H82" s="306">
        <f>4*D82*'[2]Base Costs'!$B$7</f>
        <v>17072.793358234088</v>
      </c>
      <c r="I82" s="304">
        <f>4*IF(E82&lt;=3,E82*'[2]Base Costs'!$B$8,IF(F82&lt;=3,F82*'[2]Base Costs'!$B$9,'[2]Base Costs'!$B$10*G82))</f>
        <v>4200</v>
      </c>
      <c r="J82" s="308">
        <f>C82*'[2]Base Costs'!$B$6</f>
        <v>21.819473860803136</v>
      </c>
      <c r="K82" s="307">
        <f t="shared" si="10"/>
        <v>3</v>
      </c>
      <c r="L82" s="307">
        <f t="shared" si="11"/>
        <v>1</v>
      </c>
      <c r="M82" s="307">
        <f t="shared" si="12"/>
        <v>1</v>
      </c>
      <c r="N82" s="306">
        <f>4*J82*'[2]Base Costs'!$B$7</f>
        <v>4336.4895129914594</v>
      </c>
      <c r="O82" s="304">
        <f>4*IF(K82&lt;=3,K82*'[2]Base Costs'!$B$8,IF(L82&lt;=3,L82*'[2]Base Costs'!$B$9,'[2]Base Costs'!$B$10*M82))</f>
        <v>1500</v>
      </c>
      <c r="P82" s="304">
        <f>4*C82*'[2]Base Costs'!$B$11</f>
        <v>17180.688079372547</v>
      </c>
      <c r="Q82" s="269">
        <f>'[2]Base Costs'!$B$13+'[2]Base Costs'!$B$14</f>
        <v>414</v>
      </c>
      <c r="R82" s="303">
        <f>'[2]Base Costs'!$D$2</f>
        <v>1105.3024868650327</v>
      </c>
      <c r="S82" s="305">
        <f t="shared" si="13"/>
        <v>7355.7919998564921</v>
      </c>
    </row>
    <row r="83" spans="1:19" s="269" customFormat="1" x14ac:dyDescent="0.25">
      <c r="A83" s="310" t="s">
        <v>1771</v>
      </c>
      <c r="B83" s="310" t="s">
        <v>1628</v>
      </c>
      <c r="C83" s="309">
        <v>162.53721893122366</v>
      </c>
      <c r="D83" s="307">
        <f>C83*'[2]Base Costs'!$B$5</f>
        <v>162.53721893122366</v>
      </c>
      <c r="E83" s="307">
        <f t="shared" si="7"/>
        <v>21</v>
      </c>
      <c r="F83" s="307">
        <f t="shared" si="8"/>
        <v>5</v>
      </c>
      <c r="G83" s="307">
        <f t="shared" si="9"/>
        <v>2</v>
      </c>
      <c r="H83" s="306">
        <f>4*D83*'[2]Base Costs'!$B$7</f>
        <v>32303.29703926712</v>
      </c>
      <c r="I83" s="304">
        <f>4*IF(E83&lt;=3,E83*'[2]Base Costs'!$B$8,IF(F83&lt;=3,F83*'[2]Base Costs'!$B$9,'[2]Base Costs'!$B$10*G83))</f>
        <v>8800</v>
      </c>
      <c r="J83" s="308">
        <f>C83*'[2]Base Costs'!$B$6</f>
        <v>41.284453608530811</v>
      </c>
      <c r="K83" s="307">
        <f t="shared" si="10"/>
        <v>6</v>
      </c>
      <c r="L83" s="307">
        <f t="shared" si="11"/>
        <v>2</v>
      </c>
      <c r="M83" s="307">
        <f t="shared" si="12"/>
        <v>1</v>
      </c>
      <c r="N83" s="306">
        <f>4*J83*'[2]Base Costs'!$B$7</f>
        <v>8205.0374479738493</v>
      </c>
      <c r="O83" s="304">
        <f>4*IF(K83&lt;=3,K83*'[2]Base Costs'!$B$8,IF(L83&lt;=3,L83*'[2]Base Costs'!$B$9,'[2]Base Costs'!$B$10*M83))</f>
        <v>2800</v>
      </c>
      <c r="P83" s="304">
        <f>4*C83*'[2]Base Costs'!$B$11</f>
        <v>32507.443786244734</v>
      </c>
      <c r="Q83" s="269">
        <f>'[2]Base Costs'!$B$13+'[2]Base Costs'!$B$14</f>
        <v>414</v>
      </c>
      <c r="R83" s="303">
        <f>'[2]Base Costs'!$D$2</f>
        <v>1105.3024868650327</v>
      </c>
      <c r="S83" s="305">
        <f t="shared" si="13"/>
        <v>12524.339934838881</v>
      </c>
    </row>
    <row r="84" spans="1:19" s="269" customFormat="1" x14ac:dyDescent="0.25">
      <c r="A84" s="310" t="s">
        <v>1771</v>
      </c>
      <c r="B84" s="310" t="s">
        <v>1626</v>
      </c>
      <c r="C84" s="309">
        <v>351.672468750056</v>
      </c>
      <c r="D84" s="307">
        <f>C84*'[2]Base Costs'!$B$5</f>
        <v>351.672468750056</v>
      </c>
      <c r="E84" s="307">
        <f t="shared" si="7"/>
        <v>44</v>
      </c>
      <c r="F84" s="307">
        <f t="shared" si="8"/>
        <v>9</v>
      </c>
      <c r="G84" s="307">
        <f t="shared" si="9"/>
        <v>3</v>
      </c>
      <c r="H84" s="306">
        <f>4*D84*'[2]Base Costs'!$B$7</f>
        <v>69892.793129261132</v>
      </c>
      <c r="I84" s="304">
        <f>4*IF(E84&lt;=3,E84*'[2]Base Costs'!$B$8,IF(F84&lt;=3,F84*'[2]Base Costs'!$B$9,'[2]Base Costs'!$B$10*G84))</f>
        <v>13200</v>
      </c>
      <c r="J84" s="308">
        <f>C84*'[2]Base Costs'!$B$6</f>
        <v>89.324807062514225</v>
      </c>
      <c r="K84" s="307">
        <f t="shared" si="10"/>
        <v>12</v>
      </c>
      <c r="L84" s="307">
        <f t="shared" si="11"/>
        <v>3</v>
      </c>
      <c r="M84" s="307">
        <f t="shared" si="12"/>
        <v>1</v>
      </c>
      <c r="N84" s="306">
        <f>4*J84*'[2]Base Costs'!$B$7</f>
        <v>17752.769454832331</v>
      </c>
      <c r="O84" s="304">
        <f>4*IF(K84&lt;=3,K84*'[2]Base Costs'!$B$8,IF(L84&lt;=3,L84*'[2]Base Costs'!$B$9,'[2]Base Costs'!$B$10*M84))</f>
        <v>4200</v>
      </c>
      <c r="P84" s="304">
        <f>4*C84*'[2]Base Costs'!$B$11</f>
        <v>70334.493750011199</v>
      </c>
      <c r="Q84" s="269">
        <f>'[2]Base Costs'!$B$13+'[2]Base Costs'!$B$14</f>
        <v>414</v>
      </c>
      <c r="R84" s="303">
        <f>'[2]Base Costs'!$D$2</f>
        <v>1105.3024868650327</v>
      </c>
      <c r="S84" s="305">
        <f t="shared" si="13"/>
        <v>23472.071941697362</v>
      </c>
    </row>
    <row r="85" spans="1:19" s="269" customFormat="1" x14ac:dyDescent="0.25">
      <c r="A85" s="310" t="s">
        <v>1771</v>
      </c>
      <c r="B85" s="310" t="s">
        <v>1625</v>
      </c>
      <c r="C85" s="309">
        <v>61.453136633916422</v>
      </c>
      <c r="D85" s="307">
        <f>C85*'[2]Base Costs'!$B$5</f>
        <v>61.453136633916422</v>
      </c>
      <c r="E85" s="307">
        <f t="shared" si="7"/>
        <v>8</v>
      </c>
      <c r="F85" s="307">
        <f t="shared" si="8"/>
        <v>2</v>
      </c>
      <c r="G85" s="307">
        <f t="shared" si="9"/>
        <v>1</v>
      </c>
      <c r="H85" s="306">
        <f>4*D85*'[2]Base Costs'!$B$7</f>
        <v>12213.442187171087</v>
      </c>
      <c r="I85" s="304">
        <f>4*IF(E85&lt;=3,E85*'[2]Base Costs'!$B$8,IF(F85&lt;=3,F85*'[2]Base Costs'!$B$9,'[2]Base Costs'!$B$10*G85))</f>
        <v>2800</v>
      </c>
      <c r="J85" s="308">
        <f>C85*'[2]Base Costs'!$B$6</f>
        <v>15.609096705014771</v>
      </c>
      <c r="K85" s="307">
        <f t="shared" si="10"/>
        <v>2</v>
      </c>
      <c r="L85" s="307">
        <f t="shared" si="11"/>
        <v>1</v>
      </c>
      <c r="M85" s="307">
        <f t="shared" si="12"/>
        <v>1</v>
      </c>
      <c r="N85" s="306">
        <f>4*J85*'[2]Base Costs'!$B$7</f>
        <v>3102.214315541456</v>
      </c>
      <c r="O85" s="304">
        <f>4*IF(K85&lt;=3,K85*'[2]Base Costs'!$B$8,IF(L85&lt;=3,L85*'[2]Base Costs'!$B$9,'[2]Base Costs'!$B$10*M85))</f>
        <v>1000</v>
      </c>
      <c r="P85" s="304">
        <f>4*C85*'[2]Base Costs'!$B$11</f>
        <v>12290.627326783284</v>
      </c>
      <c r="Q85" s="269">
        <f>'[2]Base Costs'!$B$13+'[2]Base Costs'!$B$14</f>
        <v>414</v>
      </c>
      <c r="R85" s="303">
        <f>'[2]Base Costs'!$D$2</f>
        <v>1105.3024868650327</v>
      </c>
      <c r="S85" s="305">
        <f t="shared" si="13"/>
        <v>5621.5168024064888</v>
      </c>
    </row>
    <row r="86" spans="1:19" s="269" customFormat="1" x14ac:dyDescent="0.25">
      <c r="A86" s="310" t="s">
        <v>1771</v>
      </c>
      <c r="B86" s="310" t="s">
        <v>1622</v>
      </c>
      <c r="C86" s="309">
        <v>95.431951000000055</v>
      </c>
      <c r="D86" s="307">
        <f>C86*'[2]Base Costs'!$B$5</f>
        <v>95.431951000000055</v>
      </c>
      <c r="E86" s="307">
        <f t="shared" si="7"/>
        <v>12</v>
      </c>
      <c r="F86" s="307">
        <f t="shared" si="8"/>
        <v>3</v>
      </c>
      <c r="G86" s="307">
        <f t="shared" si="9"/>
        <v>1</v>
      </c>
      <c r="H86" s="306">
        <f>4*D86*'[2]Base Costs'!$B$7</f>
        <v>18966.527669544015</v>
      </c>
      <c r="I86" s="304">
        <f>4*IF(E86&lt;=3,E86*'[2]Base Costs'!$B$8,IF(F86&lt;=3,F86*'[2]Base Costs'!$B$9,'[2]Base Costs'!$B$10*G86))</f>
        <v>4200</v>
      </c>
      <c r="J86" s="308">
        <f>C86*'[2]Base Costs'!$B$6</f>
        <v>24.239715554000014</v>
      </c>
      <c r="K86" s="307">
        <f t="shared" si="10"/>
        <v>4</v>
      </c>
      <c r="L86" s="307">
        <f t="shared" si="11"/>
        <v>1</v>
      </c>
      <c r="M86" s="307">
        <f t="shared" si="12"/>
        <v>1</v>
      </c>
      <c r="N86" s="306">
        <f>4*J86*'[2]Base Costs'!$B$7</f>
        <v>4817.4980280641794</v>
      </c>
      <c r="O86" s="304">
        <f>4*IF(K86&lt;=3,K86*'[2]Base Costs'!$B$8,IF(L86&lt;=3,L86*'[2]Base Costs'!$B$9,'[2]Base Costs'!$B$10*M86))</f>
        <v>1400</v>
      </c>
      <c r="P86" s="304">
        <f>4*C86*'[2]Base Costs'!$B$11</f>
        <v>19086.390200000013</v>
      </c>
      <c r="Q86" s="269">
        <f>'[2]Base Costs'!$B$13+'[2]Base Costs'!$B$14</f>
        <v>414</v>
      </c>
      <c r="R86" s="303">
        <f>'[2]Base Costs'!$D$2</f>
        <v>1105.3024868650327</v>
      </c>
      <c r="S86" s="305">
        <f t="shared" si="13"/>
        <v>7736.8005149292121</v>
      </c>
    </row>
    <row r="87" spans="1:19" s="269" customFormat="1" x14ac:dyDescent="0.25">
      <c r="A87" s="310" t="s">
        <v>1771</v>
      </c>
      <c r="B87" s="310" t="s">
        <v>1621</v>
      </c>
      <c r="C87" s="309">
        <v>89.065406628016532</v>
      </c>
      <c r="D87" s="307">
        <f>C87*'[2]Base Costs'!$B$5</f>
        <v>89.065406628016532</v>
      </c>
      <c r="E87" s="307">
        <f t="shared" si="7"/>
        <v>12</v>
      </c>
      <c r="F87" s="307">
        <f t="shared" si="8"/>
        <v>3</v>
      </c>
      <c r="G87" s="307">
        <f t="shared" si="9"/>
        <v>1</v>
      </c>
      <c r="H87" s="306">
        <f>4*D87*'[2]Base Costs'!$B$7</f>
        <v>17701.215174878522</v>
      </c>
      <c r="I87" s="304">
        <f>4*IF(E87&lt;=3,E87*'[2]Base Costs'!$B$8,IF(F87&lt;=3,F87*'[2]Base Costs'!$B$9,'[2]Base Costs'!$B$10*G87))</f>
        <v>4200</v>
      </c>
      <c r="J87" s="308">
        <f>C87*'[2]Base Costs'!$B$6</f>
        <v>22.622613283516198</v>
      </c>
      <c r="K87" s="307">
        <f t="shared" si="10"/>
        <v>3</v>
      </c>
      <c r="L87" s="307">
        <f t="shared" si="11"/>
        <v>1</v>
      </c>
      <c r="M87" s="307">
        <f t="shared" si="12"/>
        <v>1</v>
      </c>
      <c r="N87" s="306">
        <f>4*J87*'[2]Base Costs'!$B$7</f>
        <v>4496.1086544191439</v>
      </c>
      <c r="O87" s="304">
        <f>4*IF(K87&lt;=3,K87*'[2]Base Costs'!$B$8,IF(L87&lt;=3,L87*'[2]Base Costs'!$B$9,'[2]Base Costs'!$B$10*M87))</f>
        <v>1500</v>
      </c>
      <c r="P87" s="304">
        <f>4*C87*'[2]Base Costs'!$B$11</f>
        <v>17813.081325603307</v>
      </c>
      <c r="Q87" s="269">
        <f>'[2]Base Costs'!$B$13+'[2]Base Costs'!$B$14</f>
        <v>414</v>
      </c>
      <c r="R87" s="303">
        <f>'[2]Base Costs'!$D$2</f>
        <v>1105.3024868650327</v>
      </c>
      <c r="S87" s="305">
        <f t="shared" si="13"/>
        <v>7515.4111412841767</v>
      </c>
    </row>
    <row r="88" spans="1:19" s="269" customFormat="1" x14ac:dyDescent="0.25">
      <c r="A88" s="310" t="s">
        <v>1771</v>
      </c>
      <c r="B88" s="310" t="s">
        <v>1620</v>
      </c>
      <c r="C88" s="309">
        <v>132.44841302269543</v>
      </c>
      <c r="D88" s="307">
        <f>C88*'[2]Base Costs'!$B$5</f>
        <v>132.44841302269543</v>
      </c>
      <c r="E88" s="307">
        <f t="shared" si="7"/>
        <v>17</v>
      </c>
      <c r="F88" s="307">
        <f t="shared" si="8"/>
        <v>4</v>
      </c>
      <c r="G88" s="307">
        <f t="shared" si="9"/>
        <v>1</v>
      </c>
      <c r="H88" s="306">
        <f>4*D88*'[2]Base Costs'!$B$7</f>
        <v>26323.327397782585</v>
      </c>
      <c r="I88" s="304">
        <f>4*IF(E88&lt;=3,E88*'[2]Base Costs'!$B$8,IF(F88&lt;=3,F88*'[2]Base Costs'!$B$9,'[2]Base Costs'!$B$10*G88))</f>
        <v>4400</v>
      </c>
      <c r="J88" s="308">
        <f>C88*'[2]Base Costs'!$B$6</f>
        <v>33.641896907764639</v>
      </c>
      <c r="K88" s="307">
        <f t="shared" si="10"/>
        <v>5</v>
      </c>
      <c r="L88" s="307">
        <f t="shared" si="11"/>
        <v>1</v>
      </c>
      <c r="M88" s="307">
        <f t="shared" si="12"/>
        <v>1</v>
      </c>
      <c r="N88" s="306">
        <f>4*J88*'[2]Base Costs'!$B$7</f>
        <v>6686.1251590367765</v>
      </c>
      <c r="O88" s="304">
        <f>4*IF(K88&lt;=3,K88*'[2]Base Costs'!$B$8,IF(L88&lt;=3,L88*'[2]Base Costs'!$B$9,'[2]Base Costs'!$B$10*M88))</f>
        <v>1400</v>
      </c>
      <c r="P88" s="304">
        <f>4*C88*'[2]Base Costs'!$B$11</f>
        <v>26489.682604539088</v>
      </c>
      <c r="Q88" s="269">
        <f>'[2]Base Costs'!$B$13+'[2]Base Costs'!$B$14</f>
        <v>414</v>
      </c>
      <c r="R88" s="303">
        <f>'[2]Base Costs'!$D$2</f>
        <v>1105.3024868650327</v>
      </c>
      <c r="S88" s="305">
        <f t="shared" si="13"/>
        <v>9605.4276459018092</v>
      </c>
    </row>
    <row r="89" spans="1:19" s="269" customFormat="1" x14ac:dyDescent="0.25">
      <c r="A89" s="310" t="s">
        <v>1771</v>
      </c>
      <c r="B89" s="310" t="s">
        <v>1618</v>
      </c>
      <c r="C89" s="309">
        <v>47.024081500000023</v>
      </c>
      <c r="D89" s="307">
        <f>C89*'[2]Base Costs'!$B$5</f>
        <v>47.024081500000023</v>
      </c>
      <c r="E89" s="307">
        <f t="shared" si="7"/>
        <v>6</v>
      </c>
      <c r="F89" s="307">
        <f t="shared" si="8"/>
        <v>2</v>
      </c>
      <c r="G89" s="307">
        <f t="shared" si="9"/>
        <v>1</v>
      </c>
      <c r="H89" s="306">
        <f>4*D89*'[2]Base Costs'!$B$7</f>
        <v>9345.7540536360066</v>
      </c>
      <c r="I89" s="304">
        <f>4*IF(E89&lt;=3,E89*'[2]Base Costs'!$B$8,IF(F89&lt;=3,F89*'[2]Base Costs'!$B$9,'[2]Base Costs'!$B$10*G89))</f>
        <v>2800</v>
      </c>
      <c r="J89" s="308">
        <f>C89*'[2]Base Costs'!$B$6</f>
        <v>11.944116701000006</v>
      </c>
      <c r="K89" s="307">
        <f t="shared" si="10"/>
        <v>2</v>
      </c>
      <c r="L89" s="307">
        <f t="shared" si="11"/>
        <v>1</v>
      </c>
      <c r="M89" s="307">
        <f t="shared" si="12"/>
        <v>1</v>
      </c>
      <c r="N89" s="306">
        <f>4*J89*'[2]Base Costs'!$B$7</f>
        <v>2373.8215296235453</v>
      </c>
      <c r="O89" s="304">
        <f>4*IF(K89&lt;=3,K89*'[2]Base Costs'!$B$8,IF(L89&lt;=3,L89*'[2]Base Costs'!$B$9,'[2]Base Costs'!$B$10*M89))</f>
        <v>1000</v>
      </c>
      <c r="P89" s="304">
        <f>4*C89*'[2]Base Costs'!$B$11</f>
        <v>9404.816300000004</v>
      </c>
      <c r="Q89" s="269">
        <f>'[2]Base Costs'!$B$13+'[2]Base Costs'!$B$14</f>
        <v>414</v>
      </c>
      <c r="R89" s="303">
        <f>'[2]Base Costs'!$D$2</f>
        <v>1105.3024868650327</v>
      </c>
      <c r="S89" s="305">
        <f t="shared" si="13"/>
        <v>4893.1240164885785</v>
      </c>
    </row>
    <row r="90" spans="1:19" s="269" customFormat="1" x14ac:dyDescent="0.25">
      <c r="A90" s="310" t="s">
        <v>1771</v>
      </c>
      <c r="B90" s="310" t="s">
        <v>1617</v>
      </c>
      <c r="C90" s="309">
        <v>150.62180046111499</v>
      </c>
      <c r="D90" s="307">
        <f>C90*'[2]Base Costs'!$B$5</f>
        <v>150.62180046111499</v>
      </c>
      <c r="E90" s="307">
        <f t="shared" si="7"/>
        <v>19</v>
      </c>
      <c r="F90" s="307">
        <f t="shared" si="8"/>
        <v>4</v>
      </c>
      <c r="G90" s="307">
        <f t="shared" si="9"/>
        <v>1</v>
      </c>
      <c r="H90" s="306">
        <f>4*D90*'[2]Base Costs'!$B$7</f>
        <v>29935.179110843841</v>
      </c>
      <c r="I90" s="304">
        <f>4*IF(E90&lt;=3,E90*'[2]Base Costs'!$B$8,IF(F90&lt;=3,F90*'[2]Base Costs'!$B$9,'[2]Base Costs'!$B$10*G90))</f>
        <v>4400</v>
      </c>
      <c r="J90" s="308">
        <f>C90*'[2]Base Costs'!$B$6</f>
        <v>38.257937317123208</v>
      </c>
      <c r="K90" s="307">
        <f t="shared" si="10"/>
        <v>5</v>
      </c>
      <c r="L90" s="307">
        <f t="shared" si="11"/>
        <v>1</v>
      </c>
      <c r="M90" s="307">
        <f t="shared" si="12"/>
        <v>1</v>
      </c>
      <c r="N90" s="306">
        <f>4*J90*'[2]Base Costs'!$B$7</f>
        <v>7603.5354941543355</v>
      </c>
      <c r="O90" s="304">
        <f>4*IF(K90&lt;=3,K90*'[2]Base Costs'!$B$8,IF(L90&lt;=3,L90*'[2]Base Costs'!$B$9,'[2]Base Costs'!$B$10*M90))</f>
        <v>1400</v>
      </c>
      <c r="P90" s="304">
        <f>4*C90*'[2]Base Costs'!$B$11</f>
        <v>30124.360092222996</v>
      </c>
      <c r="Q90" s="269">
        <f>'[2]Base Costs'!$B$13+'[2]Base Costs'!$B$14</f>
        <v>414</v>
      </c>
      <c r="R90" s="303">
        <f>'[2]Base Costs'!$D$2</f>
        <v>1105.3024868650327</v>
      </c>
      <c r="S90" s="305">
        <f t="shared" si="13"/>
        <v>10522.837981019369</v>
      </c>
    </row>
    <row r="91" spans="1:19" s="269" customFormat="1" x14ac:dyDescent="0.25">
      <c r="A91" s="310" t="s">
        <v>1771</v>
      </c>
      <c r="B91" s="310" t="s">
        <v>1616</v>
      </c>
      <c r="C91" s="309">
        <v>70.99993833500001</v>
      </c>
      <c r="D91" s="307">
        <f>C91*'[2]Base Costs'!$B$5</f>
        <v>70.99993833500001</v>
      </c>
      <c r="E91" s="307">
        <f t="shared" si="7"/>
        <v>9</v>
      </c>
      <c r="F91" s="307">
        <f t="shared" si="8"/>
        <v>2</v>
      </c>
      <c r="G91" s="307">
        <f t="shared" si="9"/>
        <v>1</v>
      </c>
      <c r="H91" s="306">
        <f>4*D91*'[2]Base Costs'!$B$7</f>
        <v>14110.811744451245</v>
      </c>
      <c r="I91" s="304">
        <f>4*IF(E91&lt;=3,E91*'[2]Base Costs'!$B$8,IF(F91&lt;=3,F91*'[2]Base Costs'!$B$9,'[2]Base Costs'!$B$10*G91))</f>
        <v>2800</v>
      </c>
      <c r="J91" s="308">
        <f>C91*'[2]Base Costs'!$B$6</f>
        <v>18.033984337090004</v>
      </c>
      <c r="K91" s="307">
        <f t="shared" si="10"/>
        <v>3</v>
      </c>
      <c r="L91" s="307">
        <f t="shared" si="11"/>
        <v>1</v>
      </c>
      <c r="M91" s="307">
        <f t="shared" si="12"/>
        <v>1</v>
      </c>
      <c r="N91" s="306">
        <f>4*J91*'[2]Base Costs'!$B$7</f>
        <v>3584.1461830906164</v>
      </c>
      <c r="O91" s="304">
        <f>4*IF(K91&lt;=3,K91*'[2]Base Costs'!$B$8,IF(L91&lt;=3,L91*'[2]Base Costs'!$B$9,'[2]Base Costs'!$B$10*M91))</f>
        <v>1500</v>
      </c>
      <c r="P91" s="304">
        <f>4*C91*'[2]Base Costs'!$B$11</f>
        <v>14199.987667000001</v>
      </c>
      <c r="Q91" s="269">
        <f>'[2]Base Costs'!$B$13+'[2]Base Costs'!$B$14</f>
        <v>414</v>
      </c>
      <c r="R91" s="303">
        <f>'[2]Base Costs'!$D$2</f>
        <v>1105.3024868650327</v>
      </c>
      <c r="S91" s="305">
        <f t="shared" si="13"/>
        <v>6603.4486699556492</v>
      </c>
    </row>
    <row r="92" spans="1:19" s="269" customFormat="1" x14ac:dyDescent="0.25">
      <c r="A92" s="310" t="s">
        <v>1771</v>
      </c>
      <c r="B92" s="310" t="s">
        <v>1615</v>
      </c>
      <c r="C92" s="309">
        <v>203.90042048500001</v>
      </c>
      <c r="D92" s="307">
        <f>C92*'[2]Base Costs'!$B$5</f>
        <v>203.90042048500001</v>
      </c>
      <c r="E92" s="307">
        <f t="shared" si="7"/>
        <v>26</v>
      </c>
      <c r="F92" s="307">
        <f t="shared" si="8"/>
        <v>6</v>
      </c>
      <c r="G92" s="307">
        <f t="shared" si="9"/>
        <v>2</v>
      </c>
      <c r="H92" s="306">
        <f>4*D92*'[2]Base Costs'!$B$7</f>
        <v>40523.985168870851</v>
      </c>
      <c r="I92" s="304">
        <f>4*IF(E92&lt;=3,E92*'[2]Base Costs'!$B$8,IF(F92&lt;=3,F92*'[2]Base Costs'!$B$9,'[2]Base Costs'!$B$10*G92))</f>
        <v>8800</v>
      </c>
      <c r="J92" s="308">
        <f>C92*'[2]Base Costs'!$B$6</f>
        <v>51.790706803190005</v>
      </c>
      <c r="K92" s="307">
        <f t="shared" si="10"/>
        <v>7</v>
      </c>
      <c r="L92" s="307">
        <f t="shared" si="11"/>
        <v>2</v>
      </c>
      <c r="M92" s="307">
        <f t="shared" si="12"/>
        <v>1</v>
      </c>
      <c r="N92" s="306">
        <f>4*J92*'[2]Base Costs'!$B$7</f>
        <v>10293.092232893196</v>
      </c>
      <c r="O92" s="304">
        <f>4*IF(K92&lt;=3,K92*'[2]Base Costs'!$B$8,IF(L92&lt;=3,L92*'[2]Base Costs'!$B$9,'[2]Base Costs'!$B$10*M92))</f>
        <v>2800</v>
      </c>
      <c r="P92" s="304">
        <f>4*C92*'[2]Base Costs'!$B$11</f>
        <v>40780.084096999999</v>
      </c>
      <c r="Q92" s="269">
        <f>'[2]Base Costs'!$B$13+'[2]Base Costs'!$B$14</f>
        <v>414</v>
      </c>
      <c r="R92" s="303">
        <f>'[2]Base Costs'!$D$2</f>
        <v>1105.3024868650327</v>
      </c>
      <c r="S92" s="305">
        <f t="shared" si="13"/>
        <v>14612.394719758227</v>
      </c>
    </row>
    <row r="93" spans="1:19" s="269" customFormat="1" x14ac:dyDescent="0.25">
      <c r="A93" s="310" t="s">
        <v>1771</v>
      </c>
      <c r="B93" s="310" t="s">
        <v>1614</v>
      </c>
      <c r="C93" s="309">
        <v>119.84320684500001</v>
      </c>
      <c r="D93" s="307">
        <f>C93*'[2]Base Costs'!$B$5</f>
        <v>119.84320684500001</v>
      </c>
      <c r="E93" s="307">
        <f t="shared" si="7"/>
        <v>15</v>
      </c>
      <c r="F93" s="307">
        <f t="shared" si="8"/>
        <v>3</v>
      </c>
      <c r="G93" s="307">
        <f t="shared" si="9"/>
        <v>1</v>
      </c>
      <c r="H93" s="306">
        <f>4*D93*'[2]Base Costs'!$B$7</f>
        <v>23818.118301202685</v>
      </c>
      <c r="I93" s="304">
        <f>4*IF(E93&lt;=3,E93*'[2]Base Costs'!$B$8,IF(F93&lt;=3,F93*'[2]Base Costs'!$B$9,'[2]Base Costs'!$B$10*G93))</f>
        <v>4200</v>
      </c>
      <c r="J93" s="308">
        <f>C93*'[2]Base Costs'!$B$6</f>
        <v>30.440174538630004</v>
      </c>
      <c r="K93" s="307">
        <f t="shared" si="10"/>
        <v>4</v>
      </c>
      <c r="L93" s="307">
        <f t="shared" si="11"/>
        <v>1</v>
      </c>
      <c r="M93" s="307">
        <f t="shared" si="12"/>
        <v>1</v>
      </c>
      <c r="N93" s="306">
        <f>4*J93*'[2]Base Costs'!$B$7</f>
        <v>6049.8020485054822</v>
      </c>
      <c r="O93" s="304">
        <f>4*IF(K93&lt;=3,K93*'[2]Base Costs'!$B$8,IF(L93&lt;=3,L93*'[2]Base Costs'!$B$9,'[2]Base Costs'!$B$10*M93))</f>
        <v>1400</v>
      </c>
      <c r="P93" s="304">
        <f>4*C93*'[2]Base Costs'!$B$11</f>
        <v>23968.641369000001</v>
      </c>
      <c r="Q93" s="269">
        <f>'[2]Base Costs'!$B$13+'[2]Base Costs'!$B$14</f>
        <v>414</v>
      </c>
      <c r="R93" s="303">
        <f>'[2]Base Costs'!$D$2</f>
        <v>1105.3024868650327</v>
      </c>
      <c r="S93" s="305">
        <f t="shared" si="13"/>
        <v>8969.1045353705158</v>
      </c>
    </row>
    <row r="94" spans="1:19" s="269" customFormat="1" x14ac:dyDescent="0.25">
      <c r="A94" s="310" t="s">
        <v>1771</v>
      </c>
      <c r="B94" s="310" t="s">
        <v>1613</v>
      </c>
      <c r="C94" s="309">
        <v>210.52188987690218</v>
      </c>
      <c r="D94" s="307">
        <f>C94*'[2]Base Costs'!$B$5</f>
        <v>210.52188987690218</v>
      </c>
      <c r="E94" s="307">
        <f t="shared" si="7"/>
        <v>27</v>
      </c>
      <c r="F94" s="307">
        <f t="shared" si="8"/>
        <v>6</v>
      </c>
      <c r="G94" s="307">
        <f t="shared" si="9"/>
        <v>2</v>
      </c>
      <c r="H94" s="306">
        <f>4*D94*'[2]Base Costs'!$B$7</f>
        <v>41839.962481695053</v>
      </c>
      <c r="I94" s="304">
        <f>4*IF(E94&lt;=3,E94*'[2]Base Costs'!$B$8,IF(F94&lt;=3,F94*'[2]Base Costs'!$B$9,'[2]Base Costs'!$B$10*G94))</f>
        <v>8800</v>
      </c>
      <c r="J94" s="308">
        <f>C94*'[2]Base Costs'!$B$6</f>
        <v>53.472560028733156</v>
      </c>
      <c r="K94" s="307">
        <f t="shared" si="10"/>
        <v>7</v>
      </c>
      <c r="L94" s="307">
        <f t="shared" si="11"/>
        <v>2</v>
      </c>
      <c r="M94" s="307">
        <f t="shared" si="12"/>
        <v>1</v>
      </c>
      <c r="N94" s="306">
        <f>4*J94*'[2]Base Costs'!$B$7</f>
        <v>10627.350470350544</v>
      </c>
      <c r="O94" s="304">
        <f>4*IF(K94&lt;=3,K94*'[2]Base Costs'!$B$8,IF(L94&lt;=3,L94*'[2]Base Costs'!$B$9,'[2]Base Costs'!$B$10*M94))</f>
        <v>2800</v>
      </c>
      <c r="P94" s="304">
        <f>4*C94*'[2]Base Costs'!$B$11</f>
        <v>42104.377975380434</v>
      </c>
      <c r="Q94" s="269">
        <f>'[2]Base Costs'!$B$13+'[2]Base Costs'!$B$14</f>
        <v>414</v>
      </c>
      <c r="R94" s="303">
        <f>'[2]Base Costs'!$D$2</f>
        <v>1105.3024868650327</v>
      </c>
      <c r="S94" s="305">
        <f t="shared" si="13"/>
        <v>14946.652957215578</v>
      </c>
    </row>
    <row r="95" spans="1:19" s="269" customFormat="1" x14ac:dyDescent="0.25">
      <c r="A95" s="310" t="s">
        <v>1771</v>
      </c>
      <c r="B95" s="310" t="s">
        <v>1612</v>
      </c>
      <c r="C95" s="309">
        <v>567.03495715094118</v>
      </c>
      <c r="D95" s="307">
        <f>C95*'[2]Base Costs'!$B$5</f>
        <v>567.03495715094118</v>
      </c>
      <c r="E95" s="307">
        <f t="shared" si="7"/>
        <v>71</v>
      </c>
      <c r="F95" s="307">
        <f t="shared" si="8"/>
        <v>15</v>
      </c>
      <c r="G95" s="307">
        <f t="shared" si="9"/>
        <v>4</v>
      </c>
      <c r="H95" s="306">
        <f>4*D95*'[2]Base Costs'!$B$7</f>
        <v>112694.79552400667</v>
      </c>
      <c r="I95" s="304">
        <f>4*IF(E95&lt;=3,E95*'[2]Base Costs'!$B$8,IF(F95&lt;=3,F95*'[2]Base Costs'!$B$9,'[2]Base Costs'!$B$10*G95))</f>
        <v>17600</v>
      </c>
      <c r="J95" s="308">
        <f>C95*'[2]Base Costs'!$B$6</f>
        <v>144.02687911633907</v>
      </c>
      <c r="K95" s="307">
        <f t="shared" si="10"/>
        <v>19</v>
      </c>
      <c r="L95" s="307">
        <f t="shared" si="11"/>
        <v>4</v>
      </c>
      <c r="M95" s="307">
        <f t="shared" si="12"/>
        <v>1</v>
      </c>
      <c r="N95" s="306">
        <f>4*J95*'[2]Base Costs'!$B$7</f>
        <v>28624.478063097697</v>
      </c>
      <c r="O95" s="304">
        <f>4*IF(K95&lt;=3,K95*'[2]Base Costs'!$B$8,IF(L95&lt;=3,L95*'[2]Base Costs'!$B$9,'[2]Base Costs'!$B$10*M95))</f>
        <v>4400</v>
      </c>
      <c r="P95" s="304">
        <f>4*C95*'[2]Base Costs'!$B$11</f>
        <v>113406.99143018824</v>
      </c>
      <c r="Q95" s="269">
        <f>'[2]Base Costs'!$B$13+'[2]Base Costs'!$B$14</f>
        <v>414</v>
      </c>
      <c r="R95" s="303">
        <f>'[2]Base Costs'!$D$2</f>
        <v>1105.3024868650327</v>
      </c>
      <c r="S95" s="305">
        <f t="shared" si="13"/>
        <v>34543.780549962728</v>
      </c>
    </row>
    <row r="96" spans="1:19" s="269" customFormat="1" x14ac:dyDescent="0.25">
      <c r="A96" s="310" t="s">
        <v>1771</v>
      </c>
      <c r="B96" s="310" t="s">
        <v>1610</v>
      </c>
      <c r="C96" s="309">
        <v>84.028036272939218</v>
      </c>
      <c r="D96" s="307">
        <f>C96*'[2]Base Costs'!$B$5</f>
        <v>84.028036272939218</v>
      </c>
      <c r="E96" s="307">
        <f t="shared" si="7"/>
        <v>11</v>
      </c>
      <c r="F96" s="307">
        <f t="shared" si="8"/>
        <v>3</v>
      </c>
      <c r="G96" s="307">
        <f t="shared" si="9"/>
        <v>1</v>
      </c>
      <c r="H96" s="306">
        <f>4*D96*'[2]Base Costs'!$B$7</f>
        <v>16700.068041029033</v>
      </c>
      <c r="I96" s="304">
        <f>4*IF(E96&lt;=3,E96*'[2]Base Costs'!$B$8,IF(F96&lt;=3,F96*'[2]Base Costs'!$B$9,'[2]Base Costs'!$B$10*G96))</f>
        <v>4200</v>
      </c>
      <c r="J96" s="308">
        <f>C96*'[2]Base Costs'!$B$6</f>
        <v>21.343121213326562</v>
      </c>
      <c r="K96" s="307">
        <f t="shared" si="10"/>
        <v>3</v>
      </c>
      <c r="L96" s="307">
        <f t="shared" si="11"/>
        <v>1</v>
      </c>
      <c r="M96" s="307">
        <f t="shared" si="12"/>
        <v>1</v>
      </c>
      <c r="N96" s="306">
        <f>4*J96*'[2]Base Costs'!$B$7</f>
        <v>4241.8172824213752</v>
      </c>
      <c r="O96" s="304">
        <f>4*IF(K96&lt;=3,K96*'[2]Base Costs'!$B$8,IF(L96&lt;=3,L96*'[2]Base Costs'!$B$9,'[2]Base Costs'!$B$10*M96))</f>
        <v>1500</v>
      </c>
      <c r="P96" s="304">
        <f>4*C96*'[2]Base Costs'!$B$11</f>
        <v>16805.607254587845</v>
      </c>
      <c r="Q96" s="269">
        <f>'[2]Base Costs'!$B$13+'[2]Base Costs'!$B$14</f>
        <v>414</v>
      </c>
      <c r="R96" s="303">
        <f>'[2]Base Costs'!$D$2</f>
        <v>1105.3024868650327</v>
      </c>
      <c r="S96" s="305">
        <f t="shared" si="13"/>
        <v>7261.119769286408</v>
      </c>
    </row>
    <row r="97" spans="1:19" s="269" customFormat="1" x14ac:dyDescent="0.25">
      <c r="A97" s="310" t="s">
        <v>1771</v>
      </c>
      <c r="B97" s="310" t="s">
        <v>1609</v>
      </c>
      <c r="C97" s="309">
        <v>114.34933867659421</v>
      </c>
      <c r="D97" s="307">
        <f>C97*'[2]Base Costs'!$B$5</f>
        <v>114.34933867659421</v>
      </c>
      <c r="E97" s="307">
        <f t="shared" si="7"/>
        <v>15</v>
      </c>
      <c r="F97" s="307">
        <f t="shared" si="8"/>
        <v>3</v>
      </c>
      <c r="G97" s="307">
        <f t="shared" si="9"/>
        <v>1</v>
      </c>
      <c r="H97" s="306">
        <f>4*D97*'[2]Base Costs'!$B$7</f>
        <v>22726.244965941045</v>
      </c>
      <c r="I97" s="304">
        <f>4*IF(E97&lt;=3,E97*'[2]Base Costs'!$B$8,IF(F97&lt;=3,F97*'[2]Base Costs'!$B$9,'[2]Base Costs'!$B$10*G97))</f>
        <v>4200</v>
      </c>
      <c r="J97" s="308">
        <f>C97*'[2]Base Costs'!$B$6</f>
        <v>29.04473202385493</v>
      </c>
      <c r="K97" s="307">
        <f t="shared" si="10"/>
        <v>4</v>
      </c>
      <c r="L97" s="307">
        <f t="shared" si="11"/>
        <v>1</v>
      </c>
      <c r="M97" s="307">
        <f t="shared" si="12"/>
        <v>1</v>
      </c>
      <c r="N97" s="306">
        <f>4*J97*'[2]Base Costs'!$B$7</f>
        <v>5772.4662213490246</v>
      </c>
      <c r="O97" s="304">
        <f>4*IF(K97&lt;=3,K97*'[2]Base Costs'!$B$8,IF(L97&lt;=3,L97*'[2]Base Costs'!$B$9,'[2]Base Costs'!$B$10*M97))</f>
        <v>1400</v>
      </c>
      <c r="P97" s="304">
        <f>4*C97*'[2]Base Costs'!$B$11</f>
        <v>22869.867735318843</v>
      </c>
      <c r="Q97" s="269">
        <f>'[2]Base Costs'!$B$13+'[2]Base Costs'!$B$14</f>
        <v>414</v>
      </c>
      <c r="R97" s="303">
        <f>'[2]Base Costs'!$D$2</f>
        <v>1105.3024868650327</v>
      </c>
      <c r="S97" s="305">
        <f t="shared" si="13"/>
        <v>8691.7687082140583</v>
      </c>
    </row>
    <row r="98" spans="1:19" s="269" customFormat="1" x14ac:dyDescent="0.25">
      <c r="A98" s="310" t="s">
        <v>1771</v>
      </c>
      <c r="B98" s="310" t="s">
        <v>1608</v>
      </c>
      <c r="C98" s="309">
        <v>95.411078791045554</v>
      </c>
      <c r="D98" s="307">
        <f>C98*'[2]Base Costs'!$B$5</f>
        <v>95.411078791045554</v>
      </c>
      <c r="E98" s="307">
        <f t="shared" si="7"/>
        <v>12</v>
      </c>
      <c r="F98" s="307">
        <f t="shared" si="8"/>
        <v>3</v>
      </c>
      <c r="G98" s="307">
        <f t="shared" si="9"/>
        <v>1</v>
      </c>
      <c r="H98" s="306">
        <f>4*D98*'[2]Base Costs'!$B$7</f>
        <v>18962.379443247559</v>
      </c>
      <c r="I98" s="304">
        <f>4*IF(E98&lt;=3,E98*'[2]Base Costs'!$B$8,IF(F98&lt;=3,F98*'[2]Base Costs'!$B$9,'[2]Base Costs'!$B$10*G98))</f>
        <v>4200</v>
      </c>
      <c r="J98" s="308">
        <f>C98*'[2]Base Costs'!$B$6</f>
        <v>24.234414012925573</v>
      </c>
      <c r="K98" s="307">
        <f t="shared" si="10"/>
        <v>4</v>
      </c>
      <c r="L98" s="307">
        <f t="shared" si="11"/>
        <v>1</v>
      </c>
      <c r="M98" s="307">
        <f t="shared" si="12"/>
        <v>1</v>
      </c>
      <c r="N98" s="306">
        <f>4*J98*'[2]Base Costs'!$B$7</f>
        <v>4816.4443785848807</v>
      </c>
      <c r="O98" s="304">
        <f>4*IF(K98&lt;=3,K98*'[2]Base Costs'!$B$8,IF(L98&lt;=3,L98*'[2]Base Costs'!$B$9,'[2]Base Costs'!$B$10*M98))</f>
        <v>1400</v>
      </c>
      <c r="P98" s="304">
        <f>4*C98*'[2]Base Costs'!$B$11</f>
        <v>19082.215758209109</v>
      </c>
      <c r="Q98" s="269">
        <f>'[2]Base Costs'!$B$13+'[2]Base Costs'!$B$14</f>
        <v>414</v>
      </c>
      <c r="R98" s="303">
        <f>'[2]Base Costs'!$D$2</f>
        <v>1105.3024868650327</v>
      </c>
      <c r="S98" s="305">
        <f t="shared" si="13"/>
        <v>7735.7468654499135</v>
      </c>
    </row>
    <row r="99" spans="1:19" s="269" customFormat="1" x14ac:dyDescent="0.25">
      <c r="A99" s="310" t="s">
        <v>1771</v>
      </c>
      <c r="B99" s="310" t="s">
        <v>1607</v>
      </c>
      <c r="C99" s="309">
        <v>135.25695999999999</v>
      </c>
      <c r="D99" s="307">
        <f>C99*'[2]Base Costs'!$B$5</f>
        <v>135.25695999999999</v>
      </c>
      <c r="E99" s="307">
        <f t="shared" si="7"/>
        <v>17</v>
      </c>
      <c r="F99" s="307">
        <f t="shared" si="8"/>
        <v>4</v>
      </c>
      <c r="G99" s="307">
        <f t="shared" si="9"/>
        <v>1</v>
      </c>
      <c r="H99" s="306">
        <f>4*D99*'[2]Base Costs'!$B$7</f>
        <v>26881.509258240003</v>
      </c>
      <c r="I99" s="304">
        <f>4*IF(E99&lt;=3,E99*'[2]Base Costs'!$B$8,IF(F99&lt;=3,F99*'[2]Base Costs'!$B$9,'[2]Base Costs'!$B$10*G99))</f>
        <v>4400</v>
      </c>
      <c r="J99" s="308">
        <f>C99*'[2]Base Costs'!$B$6</f>
        <v>34.355267839999996</v>
      </c>
      <c r="K99" s="307">
        <f t="shared" si="10"/>
        <v>5</v>
      </c>
      <c r="L99" s="307">
        <f t="shared" si="11"/>
        <v>1</v>
      </c>
      <c r="M99" s="307">
        <f t="shared" si="12"/>
        <v>1</v>
      </c>
      <c r="N99" s="306">
        <f>4*J99*'[2]Base Costs'!$B$7</f>
        <v>6827.9033515929605</v>
      </c>
      <c r="O99" s="304">
        <f>4*IF(K99&lt;=3,K99*'[2]Base Costs'!$B$8,IF(L99&lt;=3,L99*'[2]Base Costs'!$B$9,'[2]Base Costs'!$B$10*M99))</f>
        <v>1400</v>
      </c>
      <c r="P99" s="304">
        <f>4*C99*'[2]Base Costs'!$B$11</f>
        <v>27051.392</v>
      </c>
      <c r="Q99" s="269">
        <f>'[2]Base Costs'!$B$13+'[2]Base Costs'!$B$14</f>
        <v>414</v>
      </c>
      <c r="R99" s="303">
        <f>'[2]Base Costs'!$D$2</f>
        <v>1105.3024868650327</v>
      </c>
      <c r="S99" s="305">
        <f t="shared" si="13"/>
        <v>9747.2058384579941</v>
      </c>
    </row>
    <row r="100" spans="1:19" s="269" customFormat="1" x14ac:dyDescent="0.25">
      <c r="A100" s="310" t="s">
        <v>1771</v>
      </c>
      <c r="B100" s="310" t="s">
        <v>1606</v>
      </c>
      <c r="C100" s="309">
        <v>303.10269957500014</v>
      </c>
      <c r="D100" s="307">
        <f>C100*'[2]Base Costs'!$B$5</f>
        <v>303.10269957500014</v>
      </c>
      <c r="E100" s="307">
        <f t="shared" si="7"/>
        <v>38</v>
      </c>
      <c r="F100" s="307">
        <f t="shared" si="8"/>
        <v>8</v>
      </c>
      <c r="G100" s="307">
        <f t="shared" si="9"/>
        <v>2</v>
      </c>
      <c r="H100" s="306">
        <f>4*D100*'[2]Base Costs'!$B$7</f>
        <v>60239.84292433384</v>
      </c>
      <c r="I100" s="304">
        <f>4*IF(E100&lt;=3,E100*'[2]Base Costs'!$B$8,IF(F100&lt;=3,F100*'[2]Base Costs'!$B$9,'[2]Base Costs'!$B$10*G100))</f>
        <v>8800</v>
      </c>
      <c r="J100" s="308">
        <f>C100*'[2]Base Costs'!$B$6</f>
        <v>76.988085692050035</v>
      </c>
      <c r="K100" s="307">
        <f t="shared" si="10"/>
        <v>10</v>
      </c>
      <c r="L100" s="307">
        <f t="shared" si="11"/>
        <v>2</v>
      </c>
      <c r="M100" s="307">
        <f t="shared" si="12"/>
        <v>1</v>
      </c>
      <c r="N100" s="306">
        <f>4*J100*'[2]Base Costs'!$B$7</f>
        <v>15300.920102780794</v>
      </c>
      <c r="O100" s="304">
        <f>4*IF(K100&lt;=3,K100*'[2]Base Costs'!$B$8,IF(L100&lt;=3,L100*'[2]Base Costs'!$B$9,'[2]Base Costs'!$B$10*M100))</f>
        <v>2800</v>
      </c>
      <c r="P100" s="304">
        <f>4*C100*'[2]Base Costs'!$B$11</f>
        <v>60620.53991500003</v>
      </c>
      <c r="Q100" s="269">
        <f>'[2]Base Costs'!$B$13+'[2]Base Costs'!$B$14</f>
        <v>414</v>
      </c>
      <c r="R100" s="303">
        <f>'[2]Base Costs'!$D$2</f>
        <v>1105.3024868650327</v>
      </c>
      <c r="S100" s="305">
        <f t="shared" si="13"/>
        <v>19620.222589645826</v>
      </c>
    </row>
    <row r="101" spans="1:19" s="269" customFormat="1" x14ac:dyDescent="0.25">
      <c r="A101" s="310" t="s">
        <v>1771</v>
      </c>
      <c r="B101" s="310" t="s">
        <v>1605</v>
      </c>
      <c r="C101" s="309">
        <v>125.95803553718095</v>
      </c>
      <c r="D101" s="307">
        <f>C101*'[2]Base Costs'!$B$5</f>
        <v>125.95803553718095</v>
      </c>
      <c r="E101" s="307">
        <f t="shared" si="7"/>
        <v>16</v>
      </c>
      <c r="F101" s="307">
        <f t="shared" si="8"/>
        <v>4</v>
      </c>
      <c r="G101" s="307">
        <f t="shared" si="9"/>
        <v>1</v>
      </c>
      <c r="H101" s="306">
        <f>4*D101*'[2]Base Costs'!$B$7</f>
        <v>25033.403814801495</v>
      </c>
      <c r="I101" s="304">
        <f>4*IF(E101&lt;=3,E101*'[2]Base Costs'!$B$8,IF(F101&lt;=3,F101*'[2]Base Costs'!$B$9,'[2]Base Costs'!$B$10*G101))</f>
        <v>4400</v>
      </c>
      <c r="J101" s="308">
        <f>C101*'[2]Base Costs'!$B$6</f>
        <v>31.993341026443961</v>
      </c>
      <c r="K101" s="307">
        <f t="shared" si="10"/>
        <v>4</v>
      </c>
      <c r="L101" s="307">
        <f t="shared" si="11"/>
        <v>1</v>
      </c>
      <c r="M101" s="307">
        <f t="shared" si="12"/>
        <v>1</v>
      </c>
      <c r="N101" s="306">
        <f>4*J101*'[2]Base Costs'!$B$7</f>
        <v>6358.4845689595795</v>
      </c>
      <c r="O101" s="304">
        <f>4*IF(K101&lt;=3,K101*'[2]Base Costs'!$B$8,IF(L101&lt;=3,L101*'[2]Base Costs'!$B$9,'[2]Base Costs'!$B$10*M101))</f>
        <v>1400</v>
      </c>
      <c r="P101" s="304">
        <f>4*C101*'[2]Base Costs'!$B$11</f>
        <v>25191.60710743619</v>
      </c>
      <c r="Q101" s="269">
        <f>'[2]Base Costs'!$B$13+'[2]Base Costs'!$B$14</f>
        <v>414</v>
      </c>
      <c r="R101" s="303">
        <f>'[2]Base Costs'!$D$2</f>
        <v>1105.3024868650327</v>
      </c>
      <c r="S101" s="305">
        <f t="shared" si="13"/>
        <v>9277.7870558246123</v>
      </c>
    </row>
    <row r="102" spans="1:19" s="269" customFormat="1" x14ac:dyDescent="0.25">
      <c r="A102" s="310" t="s">
        <v>1771</v>
      </c>
      <c r="B102" s="310" t="s">
        <v>1604</v>
      </c>
      <c r="C102" s="309">
        <v>204.99279558311991</v>
      </c>
      <c r="D102" s="307">
        <f>C102*'[2]Base Costs'!$B$5</f>
        <v>204.99279558311991</v>
      </c>
      <c r="E102" s="307">
        <f t="shared" si="7"/>
        <v>26</v>
      </c>
      <c r="F102" s="307">
        <f t="shared" si="8"/>
        <v>6</v>
      </c>
      <c r="G102" s="307">
        <f t="shared" si="9"/>
        <v>2</v>
      </c>
      <c r="H102" s="306">
        <f>4*D102*'[2]Base Costs'!$B$7</f>
        <v>40741.088165371591</v>
      </c>
      <c r="I102" s="304">
        <f>4*IF(E102&lt;=3,E102*'[2]Base Costs'!$B$8,IF(F102&lt;=3,F102*'[2]Base Costs'!$B$9,'[2]Base Costs'!$B$10*G102))</f>
        <v>8800</v>
      </c>
      <c r="J102" s="308">
        <f>C102*'[2]Base Costs'!$B$6</f>
        <v>52.068170078112459</v>
      </c>
      <c r="K102" s="307">
        <f t="shared" si="10"/>
        <v>7</v>
      </c>
      <c r="L102" s="307">
        <f t="shared" si="11"/>
        <v>2</v>
      </c>
      <c r="M102" s="307">
        <f t="shared" si="12"/>
        <v>1</v>
      </c>
      <c r="N102" s="306">
        <f>4*J102*'[2]Base Costs'!$B$7</f>
        <v>10348.236394004383</v>
      </c>
      <c r="O102" s="304">
        <f>4*IF(K102&lt;=3,K102*'[2]Base Costs'!$B$8,IF(L102&lt;=3,L102*'[2]Base Costs'!$B$9,'[2]Base Costs'!$B$10*M102))</f>
        <v>2800</v>
      </c>
      <c r="P102" s="304">
        <f>4*C102*'[2]Base Costs'!$B$11</f>
        <v>40998.559116623983</v>
      </c>
      <c r="Q102" s="269">
        <f>'[2]Base Costs'!$B$13+'[2]Base Costs'!$B$14</f>
        <v>414</v>
      </c>
      <c r="R102" s="303">
        <f>'[2]Base Costs'!$D$2</f>
        <v>1105.3024868650327</v>
      </c>
      <c r="S102" s="305">
        <f t="shared" si="13"/>
        <v>14667.538880869415</v>
      </c>
    </row>
    <row r="103" spans="1:19" s="269" customFormat="1" x14ac:dyDescent="0.25">
      <c r="A103" s="310" t="s">
        <v>1771</v>
      </c>
      <c r="B103" s="310" t="s">
        <v>1603</v>
      </c>
      <c r="C103" s="309">
        <v>118.23743985791646</v>
      </c>
      <c r="D103" s="307">
        <f>C103*'[2]Base Costs'!$B$5</f>
        <v>118.23743985791646</v>
      </c>
      <c r="E103" s="307">
        <f t="shared" si="7"/>
        <v>15</v>
      </c>
      <c r="F103" s="307">
        <f t="shared" si="8"/>
        <v>3</v>
      </c>
      <c r="G103" s="307">
        <f t="shared" si="9"/>
        <v>1</v>
      </c>
      <c r="H103" s="306">
        <f>4*D103*'[2]Base Costs'!$B$7</f>
        <v>23498.98174712175</v>
      </c>
      <c r="I103" s="304">
        <f>4*IF(E103&lt;=3,E103*'[2]Base Costs'!$B$8,IF(F103&lt;=3,F103*'[2]Base Costs'!$B$9,'[2]Base Costs'!$B$10*G103))</f>
        <v>4200</v>
      </c>
      <c r="J103" s="308">
        <f>C103*'[2]Base Costs'!$B$6</f>
        <v>30.032309723910782</v>
      </c>
      <c r="K103" s="307">
        <f t="shared" si="10"/>
        <v>4</v>
      </c>
      <c r="L103" s="307">
        <f t="shared" si="11"/>
        <v>1</v>
      </c>
      <c r="M103" s="307">
        <f t="shared" si="12"/>
        <v>1</v>
      </c>
      <c r="N103" s="306">
        <f>4*J103*'[2]Base Costs'!$B$7</f>
        <v>5968.7413637689251</v>
      </c>
      <c r="O103" s="304">
        <f>4*IF(K103&lt;=3,K103*'[2]Base Costs'!$B$8,IF(L103&lt;=3,L103*'[2]Base Costs'!$B$9,'[2]Base Costs'!$B$10*M103))</f>
        <v>1400</v>
      </c>
      <c r="P103" s="304">
        <f>4*C103*'[2]Base Costs'!$B$11</f>
        <v>23647.48797158329</v>
      </c>
      <c r="Q103" s="269">
        <f>'[2]Base Costs'!$B$13+'[2]Base Costs'!$B$14</f>
        <v>414</v>
      </c>
      <c r="R103" s="303">
        <f>'[2]Base Costs'!$D$2</f>
        <v>1105.3024868650327</v>
      </c>
      <c r="S103" s="305">
        <f t="shared" si="13"/>
        <v>8888.0438506339578</v>
      </c>
    </row>
    <row r="104" spans="1:19" s="269" customFormat="1" x14ac:dyDescent="0.25">
      <c r="A104" s="310" t="s">
        <v>1771</v>
      </c>
      <c r="B104" s="310" t="s">
        <v>1602</v>
      </c>
      <c r="C104" s="309">
        <v>103.31695799608627</v>
      </c>
      <c r="D104" s="307">
        <f>C104*'[2]Base Costs'!$B$5</f>
        <v>103.31695799608627</v>
      </c>
      <c r="E104" s="307">
        <f t="shared" si="7"/>
        <v>13</v>
      </c>
      <c r="F104" s="307">
        <f t="shared" si="8"/>
        <v>3</v>
      </c>
      <c r="G104" s="307">
        <f t="shared" si="9"/>
        <v>1</v>
      </c>
      <c r="H104" s="306">
        <f>4*D104*'[2]Base Costs'!$B$7</f>
        <v>20533.625499974172</v>
      </c>
      <c r="I104" s="304">
        <f>4*IF(E104&lt;=3,E104*'[2]Base Costs'!$B$8,IF(F104&lt;=3,F104*'[2]Base Costs'!$B$9,'[2]Base Costs'!$B$10*G104))</f>
        <v>4200</v>
      </c>
      <c r="J104" s="308">
        <f>C104*'[2]Base Costs'!$B$6</f>
        <v>26.242507331005914</v>
      </c>
      <c r="K104" s="307">
        <f t="shared" si="10"/>
        <v>4</v>
      </c>
      <c r="L104" s="307">
        <f t="shared" si="11"/>
        <v>1</v>
      </c>
      <c r="M104" s="307">
        <f t="shared" si="12"/>
        <v>1</v>
      </c>
      <c r="N104" s="306">
        <f>4*J104*'[2]Base Costs'!$B$7</f>
        <v>5215.5408769934402</v>
      </c>
      <c r="O104" s="304">
        <f>4*IF(K104&lt;=3,K104*'[2]Base Costs'!$B$8,IF(L104&lt;=3,L104*'[2]Base Costs'!$B$9,'[2]Base Costs'!$B$10*M104))</f>
        <v>1400</v>
      </c>
      <c r="P104" s="304">
        <f>4*C104*'[2]Base Costs'!$B$11</f>
        <v>20663.391599217255</v>
      </c>
      <c r="Q104" s="269">
        <f>'[2]Base Costs'!$B$13+'[2]Base Costs'!$B$14</f>
        <v>414</v>
      </c>
      <c r="R104" s="303">
        <f>'[2]Base Costs'!$D$2</f>
        <v>1105.3024868650327</v>
      </c>
      <c r="S104" s="305">
        <f t="shared" si="13"/>
        <v>8134.8433638584729</v>
      </c>
    </row>
    <row r="105" spans="1:19" s="269" customFormat="1" x14ac:dyDescent="0.25">
      <c r="A105" s="310" t="s">
        <v>1771</v>
      </c>
      <c r="B105" s="310" t="s">
        <v>1601</v>
      </c>
      <c r="C105" s="309">
        <v>417.06418225318993</v>
      </c>
      <c r="D105" s="307">
        <f>C105*'[2]Base Costs'!$B$5</f>
        <v>417.06418225318993</v>
      </c>
      <c r="E105" s="307">
        <f t="shared" si="7"/>
        <v>53</v>
      </c>
      <c r="F105" s="307">
        <f t="shared" si="8"/>
        <v>11</v>
      </c>
      <c r="G105" s="307">
        <f t="shared" si="9"/>
        <v>3</v>
      </c>
      <c r="H105" s="306">
        <f>4*D105*'[2]Base Costs'!$B$7</f>
        <v>82889.003837727985</v>
      </c>
      <c r="I105" s="304">
        <f>4*IF(E105&lt;=3,E105*'[2]Base Costs'!$B$8,IF(F105&lt;=3,F105*'[2]Base Costs'!$B$9,'[2]Base Costs'!$B$10*G105))</f>
        <v>13200</v>
      </c>
      <c r="J105" s="308">
        <f>C105*'[2]Base Costs'!$B$6</f>
        <v>105.93430229231025</v>
      </c>
      <c r="K105" s="307">
        <f t="shared" si="10"/>
        <v>14</v>
      </c>
      <c r="L105" s="307">
        <f t="shared" si="11"/>
        <v>3</v>
      </c>
      <c r="M105" s="307">
        <f t="shared" si="12"/>
        <v>1</v>
      </c>
      <c r="N105" s="306">
        <f>4*J105*'[2]Base Costs'!$B$7</f>
        <v>21053.80697478291</v>
      </c>
      <c r="O105" s="304">
        <f>4*IF(K105&lt;=3,K105*'[2]Base Costs'!$B$8,IF(L105&lt;=3,L105*'[2]Base Costs'!$B$9,'[2]Base Costs'!$B$10*M105))</f>
        <v>4200</v>
      </c>
      <c r="P105" s="304">
        <f>4*C105*'[2]Base Costs'!$B$11</f>
        <v>83412.836450637988</v>
      </c>
      <c r="Q105" s="269">
        <f>'[2]Base Costs'!$B$13+'[2]Base Costs'!$B$14</f>
        <v>414</v>
      </c>
      <c r="R105" s="303">
        <f>'[2]Base Costs'!$D$2</f>
        <v>1105.3024868650327</v>
      </c>
      <c r="S105" s="305">
        <f t="shared" si="13"/>
        <v>26773.109461647942</v>
      </c>
    </row>
    <row r="106" spans="1:19" s="269" customFormat="1" x14ac:dyDescent="0.25">
      <c r="A106" s="310" t="s">
        <v>1771</v>
      </c>
      <c r="B106" s="310" t="s">
        <v>1598</v>
      </c>
      <c r="C106" s="309">
        <v>151.11533301499989</v>
      </c>
      <c r="D106" s="307">
        <f>C106*'[2]Base Costs'!$B$5</f>
        <v>151.11533301499989</v>
      </c>
      <c r="E106" s="307">
        <f t="shared" si="7"/>
        <v>19</v>
      </c>
      <c r="F106" s="307">
        <f t="shared" si="8"/>
        <v>4</v>
      </c>
      <c r="G106" s="307">
        <f t="shared" si="9"/>
        <v>1</v>
      </c>
      <c r="H106" s="306">
        <f>4*D106*'[2]Base Costs'!$B$7</f>
        <v>30033.265744733144</v>
      </c>
      <c r="I106" s="304">
        <f>4*IF(E106&lt;=3,E106*'[2]Base Costs'!$B$8,IF(F106&lt;=3,F106*'[2]Base Costs'!$B$9,'[2]Base Costs'!$B$10*G106))</f>
        <v>4400</v>
      </c>
      <c r="J106" s="308">
        <f>C106*'[2]Base Costs'!$B$6</f>
        <v>38.383294585809971</v>
      </c>
      <c r="K106" s="307">
        <f t="shared" si="10"/>
        <v>5</v>
      </c>
      <c r="L106" s="307">
        <f t="shared" si="11"/>
        <v>1</v>
      </c>
      <c r="M106" s="307">
        <f t="shared" si="12"/>
        <v>1</v>
      </c>
      <c r="N106" s="306">
        <f>4*J106*'[2]Base Costs'!$B$7</f>
        <v>7628.4494991622178</v>
      </c>
      <c r="O106" s="304">
        <f>4*IF(K106&lt;=3,K106*'[2]Base Costs'!$B$8,IF(L106&lt;=3,L106*'[2]Base Costs'!$B$9,'[2]Base Costs'!$B$10*M106))</f>
        <v>1400</v>
      </c>
      <c r="P106" s="304">
        <f>4*C106*'[2]Base Costs'!$B$11</f>
        <v>30223.066602999977</v>
      </c>
      <c r="Q106" s="269">
        <f>'[2]Base Costs'!$B$13+'[2]Base Costs'!$B$14</f>
        <v>414</v>
      </c>
      <c r="R106" s="303">
        <f>'[2]Base Costs'!$D$2</f>
        <v>1105.3024868650327</v>
      </c>
      <c r="S106" s="305">
        <f t="shared" si="13"/>
        <v>10547.751986027251</v>
      </c>
    </row>
    <row r="107" spans="1:19" s="269" customFormat="1" x14ac:dyDescent="0.25">
      <c r="A107" s="310" t="s">
        <v>1771</v>
      </c>
      <c r="B107" s="310" t="s">
        <v>1596</v>
      </c>
      <c r="C107" s="309">
        <v>266.9544554321663</v>
      </c>
      <c r="D107" s="307">
        <f>C107*'[2]Base Costs'!$B$5</f>
        <v>266.9544554321663</v>
      </c>
      <c r="E107" s="307">
        <f t="shared" si="7"/>
        <v>34</v>
      </c>
      <c r="F107" s="307">
        <f t="shared" si="8"/>
        <v>7</v>
      </c>
      <c r="G107" s="307">
        <f t="shared" si="9"/>
        <v>2</v>
      </c>
      <c r="H107" s="306">
        <f>4*D107*'[2]Base Costs'!$B$7</f>
        <v>53055.596290410467</v>
      </c>
      <c r="I107" s="304">
        <f>4*IF(E107&lt;=3,E107*'[2]Base Costs'!$B$8,IF(F107&lt;=3,F107*'[2]Base Costs'!$B$9,'[2]Base Costs'!$B$10*G107))</f>
        <v>8800</v>
      </c>
      <c r="J107" s="308">
        <f>C107*'[2]Base Costs'!$B$6</f>
        <v>67.806431679770242</v>
      </c>
      <c r="K107" s="307">
        <f t="shared" si="10"/>
        <v>9</v>
      </c>
      <c r="L107" s="307">
        <f t="shared" si="11"/>
        <v>2</v>
      </c>
      <c r="M107" s="307">
        <f t="shared" si="12"/>
        <v>1</v>
      </c>
      <c r="N107" s="306">
        <f>4*J107*'[2]Base Costs'!$B$7</f>
        <v>13476.121457764259</v>
      </c>
      <c r="O107" s="304">
        <f>4*IF(K107&lt;=3,K107*'[2]Base Costs'!$B$8,IF(L107&lt;=3,L107*'[2]Base Costs'!$B$9,'[2]Base Costs'!$B$10*M107))</f>
        <v>2800</v>
      </c>
      <c r="P107" s="304">
        <f>4*C107*'[2]Base Costs'!$B$11</f>
        <v>53390.891086433257</v>
      </c>
      <c r="Q107" s="269">
        <f>'[2]Base Costs'!$B$13+'[2]Base Costs'!$B$14</f>
        <v>414</v>
      </c>
      <c r="R107" s="303">
        <f>'[2]Base Costs'!$D$2</f>
        <v>1105.3024868650327</v>
      </c>
      <c r="S107" s="305">
        <f t="shared" si="13"/>
        <v>17795.423944629292</v>
      </c>
    </row>
    <row r="108" spans="1:19" s="269" customFormat="1" x14ac:dyDescent="0.25">
      <c r="A108" s="310" t="s">
        <v>1771</v>
      </c>
      <c r="B108" s="310" t="s">
        <v>1594</v>
      </c>
      <c r="C108" s="309">
        <v>87.600699340000006</v>
      </c>
      <c r="D108" s="307">
        <f>C108*'[2]Base Costs'!$B$5</f>
        <v>87.600699340000006</v>
      </c>
      <c r="E108" s="307">
        <f t="shared" si="7"/>
        <v>11</v>
      </c>
      <c r="F108" s="307">
        <f t="shared" si="8"/>
        <v>3</v>
      </c>
      <c r="G108" s="307">
        <f t="shared" si="9"/>
        <v>1</v>
      </c>
      <c r="H108" s="306">
        <f>4*D108*'[2]Base Costs'!$B$7</f>
        <v>17410.113389628965</v>
      </c>
      <c r="I108" s="304">
        <f>4*IF(E108&lt;=3,E108*'[2]Base Costs'!$B$8,IF(F108&lt;=3,F108*'[2]Base Costs'!$B$9,'[2]Base Costs'!$B$10*G108))</f>
        <v>4200</v>
      </c>
      <c r="J108" s="308">
        <f>C108*'[2]Base Costs'!$B$6</f>
        <v>22.250577632360002</v>
      </c>
      <c r="K108" s="307">
        <f t="shared" si="10"/>
        <v>3</v>
      </c>
      <c r="L108" s="307">
        <f t="shared" si="11"/>
        <v>1</v>
      </c>
      <c r="M108" s="307">
        <f t="shared" si="12"/>
        <v>1</v>
      </c>
      <c r="N108" s="306">
        <f>4*J108*'[2]Base Costs'!$B$7</f>
        <v>4422.1688009657573</v>
      </c>
      <c r="O108" s="304">
        <f>4*IF(K108&lt;=3,K108*'[2]Base Costs'!$B$8,IF(L108&lt;=3,L108*'[2]Base Costs'!$B$9,'[2]Base Costs'!$B$10*M108))</f>
        <v>1500</v>
      </c>
      <c r="P108" s="304">
        <f>4*C108*'[2]Base Costs'!$B$11</f>
        <v>17520.139868000002</v>
      </c>
      <c r="Q108" s="269">
        <f>'[2]Base Costs'!$B$13+'[2]Base Costs'!$B$14</f>
        <v>414</v>
      </c>
      <c r="R108" s="303">
        <f>'[2]Base Costs'!$D$2</f>
        <v>1105.3024868650327</v>
      </c>
      <c r="S108" s="305">
        <f t="shared" si="13"/>
        <v>7441.4712878307901</v>
      </c>
    </row>
    <row r="109" spans="1:19" s="269" customFormat="1" x14ac:dyDescent="0.25">
      <c r="A109" s="310" t="s">
        <v>1771</v>
      </c>
      <c r="B109" s="310" t="s">
        <v>1592</v>
      </c>
      <c r="C109" s="309">
        <v>187.65425515499999</v>
      </c>
      <c r="D109" s="307">
        <f>C109*'[2]Base Costs'!$B$5</f>
        <v>187.65425515499999</v>
      </c>
      <c r="E109" s="307">
        <f t="shared" si="7"/>
        <v>24</v>
      </c>
      <c r="F109" s="307">
        <f t="shared" si="8"/>
        <v>5</v>
      </c>
      <c r="G109" s="307">
        <f t="shared" si="9"/>
        <v>2</v>
      </c>
      <c r="H109" s="306">
        <f>4*D109*'[2]Base Costs'!$B$7</f>
        <v>37295.157286525326</v>
      </c>
      <c r="I109" s="304">
        <f>4*IF(E109&lt;=3,E109*'[2]Base Costs'!$B$8,IF(F109&lt;=3,F109*'[2]Base Costs'!$B$9,'[2]Base Costs'!$B$10*G109))</f>
        <v>8800</v>
      </c>
      <c r="J109" s="308">
        <f>C109*'[2]Base Costs'!$B$6</f>
        <v>47.664180809369995</v>
      </c>
      <c r="K109" s="307">
        <f t="shared" si="10"/>
        <v>6</v>
      </c>
      <c r="L109" s="307">
        <f t="shared" si="11"/>
        <v>2</v>
      </c>
      <c r="M109" s="307">
        <f t="shared" si="12"/>
        <v>1</v>
      </c>
      <c r="N109" s="306">
        <f>4*J109*'[2]Base Costs'!$B$7</f>
        <v>9472.9699507774312</v>
      </c>
      <c r="O109" s="304">
        <f>4*IF(K109&lt;=3,K109*'[2]Base Costs'!$B$8,IF(L109&lt;=3,L109*'[2]Base Costs'!$B$9,'[2]Base Costs'!$B$10*M109))</f>
        <v>2800</v>
      </c>
      <c r="P109" s="304">
        <f>4*C109*'[2]Base Costs'!$B$11</f>
        <v>37530.851030999998</v>
      </c>
      <c r="Q109" s="269">
        <f>'[2]Base Costs'!$B$13+'[2]Base Costs'!$B$14</f>
        <v>414</v>
      </c>
      <c r="R109" s="303">
        <f>'[2]Base Costs'!$D$2</f>
        <v>1105.3024868650327</v>
      </c>
      <c r="S109" s="305">
        <f t="shared" si="13"/>
        <v>13792.272437642463</v>
      </c>
    </row>
    <row r="110" spans="1:19" s="269" customFormat="1" x14ac:dyDescent="0.25">
      <c r="A110" s="310" t="s">
        <v>1771</v>
      </c>
      <c r="B110" s="310" t="s">
        <v>1591</v>
      </c>
      <c r="C110" s="309">
        <v>188.90681314894866</v>
      </c>
      <c r="D110" s="307">
        <f>C110*'[2]Base Costs'!$B$5</f>
        <v>188.90681314894866</v>
      </c>
      <c r="E110" s="307">
        <f t="shared" si="7"/>
        <v>24</v>
      </c>
      <c r="F110" s="307">
        <f t="shared" si="8"/>
        <v>5</v>
      </c>
      <c r="G110" s="307">
        <f t="shared" si="9"/>
        <v>2</v>
      </c>
      <c r="H110" s="306">
        <f>4*D110*'[2]Base Costs'!$B$7</f>
        <v>37544.095672474657</v>
      </c>
      <c r="I110" s="304">
        <f>4*IF(E110&lt;=3,E110*'[2]Base Costs'!$B$8,IF(F110&lt;=3,F110*'[2]Base Costs'!$B$9,'[2]Base Costs'!$B$10*G110))</f>
        <v>8800</v>
      </c>
      <c r="J110" s="308">
        <f>C110*'[2]Base Costs'!$B$6</f>
        <v>47.982330539832958</v>
      </c>
      <c r="K110" s="307">
        <f t="shared" si="10"/>
        <v>6</v>
      </c>
      <c r="L110" s="307">
        <f t="shared" si="11"/>
        <v>2</v>
      </c>
      <c r="M110" s="307">
        <f t="shared" si="12"/>
        <v>1</v>
      </c>
      <c r="N110" s="306">
        <f>4*J110*'[2]Base Costs'!$B$7</f>
        <v>9536.200300808563</v>
      </c>
      <c r="O110" s="304">
        <f>4*IF(K110&lt;=3,K110*'[2]Base Costs'!$B$8,IF(L110&lt;=3,L110*'[2]Base Costs'!$B$9,'[2]Base Costs'!$B$10*M110))</f>
        <v>2800</v>
      </c>
      <c r="P110" s="304">
        <f>4*C110*'[2]Base Costs'!$B$11</f>
        <v>37781.362629789728</v>
      </c>
      <c r="Q110" s="269">
        <f>'[2]Base Costs'!$B$13+'[2]Base Costs'!$B$14</f>
        <v>414</v>
      </c>
      <c r="R110" s="303">
        <f>'[2]Base Costs'!$D$2</f>
        <v>1105.3024868650327</v>
      </c>
      <c r="S110" s="305">
        <f t="shared" si="13"/>
        <v>13855.502787673595</v>
      </c>
    </row>
    <row r="111" spans="1:19" s="269" customFormat="1" x14ac:dyDescent="0.25">
      <c r="A111" s="310" t="s">
        <v>1771</v>
      </c>
      <c r="B111" s="310" t="s">
        <v>1590</v>
      </c>
      <c r="C111" s="309">
        <v>117.07323860697591</v>
      </c>
      <c r="D111" s="307">
        <f>C111*'[2]Base Costs'!$B$5</f>
        <v>117.07323860697591</v>
      </c>
      <c r="E111" s="307">
        <f t="shared" si="7"/>
        <v>15</v>
      </c>
      <c r="F111" s="307">
        <f t="shared" si="8"/>
        <v>3</v>
      </c>
      <c r="G111" s="307">
        <f t="shared" si="9"/>
        <v>1</v>
      </c>
      <c r="H111" s="306">
        <f>4*D111*'[2]Base Costs'!$B$7</f>
        <v>23267.603733704822</v>
      </c>
      <c r="I111" s="304">
        <f>4*IF(E111&lt;=3,E111*'[2]Base Costs'!$B$8,IF(F111&lt;=3,F111*'[2]Base Costs'!$B$9,'[2]Base Costs'!$B$10*G111))</f>
        <v>4200</v>
      </c>
      <c r="J111" s="308">
        <f>C111*'[2]Base Costs'!$B$6</f>
        <v>29.736602606171882</v>
      </c>
      <c r="K111" s="307">
        <f t="shared" si="10"/>
        <v>4</v>
      </c>
      <c r="L111" s="307">
        <f t="shared" si="11"/>
        <v>1</v>
      </c>
      <c r="M111" s="307">
        <f t="shared" si="12"/>
        <v>1</v>
      </c>
      <c r="N111" s="306">
        <f>4*J111*'[2]Base Costs'!$B$7</f>
        <v>5909.9713483610258</v>
      </c>
      <c r="O111" s="304">
        <f>4*IF(K111&lt;=3,K111*'[2]Base Costs'!$B$8,IF(L111&lt;=3,L111*'[2]Base Costs'!$B$9,'[2]Base Costs'!$B$10*M111))</f>
        <v>1400</v>
      </c>
      <c r="P111" s="304">
        <f>4*C111*'[2]Base Costs'!$B$11</f>
        <v>23414.64772139518</v>
      </c>
      <c r="Q111" s="269">
        <f>'[2]Base Costs'!$B$13+'[2]Base Costs'!$B$14</f>
        <v>414</v>
      </c>
      <c r="R111" s="303">
        <f>'[2]Base Costs'!$D$2</f>
        <v>1105.3024868650327</v>
      </c>
      <c r="S111" s="305">
        <f t="shared" si="13"/>
        <v>8829.2738352260585</v>
      </c>
    </row>
    <row r="112" spans="1:19" s="269" customFormat="1" x14ac:dyDescent="0.25">
      <c r="A112" s="310" t="s">
        <v>1771</v>
      </c>
      <c r="B112" s="310" t="s">
        <v>1589</v>
      </c>
      <c r="C112" s="309">
        <v>363.20681853588883</v>
      </c>
      <c r="D112" s="307">
        <f>C112*'[2]Base Costs'!$B$5</f>
        <v>363.20681853588883</v>
      </c>
      <c r="E112" s="307">
        <f t="shared" si="7"/>
        <v>46</v>
      </c>
      <c r="F112" s="307">
        <f t="shared" si="8"/>
        <v>10</v>
      </c>
      <c r="G112" s="307">
        <f t="shared" si="9"/>
        <v>3</v>
      </c>
      <c r="H112" s="306">
        <f>4*D112*'[2]Base Costs'!$B$7</f>
        <v>72185.175943096707</v>
      </c>
      <c r="I112" s="304">
        <f>4*IF(E112&lt;=3,E112*'[2]Base Costs'!$B$8,IF(F112&lt;=3,F112*'[2]Base Costs'!$B$9,'[2]Base Costs'!$B$10*G112))</f>
        <v>13200</v>
      </c>
      <c r="J112" s="308">
        <f>C112*'[2]Base Costs'!$B$6</f>
        <v>92.254531908115766</v>
      </c>
      <c r="K112" s="307">
        <f t="shared" si="10"/>
        <v>12</v>
      </c>
      <c r="L112" s="307">
        <f t="shared" si="11"/>
        <v>3</v>
      </c>
      <c r="M112" s="307">
        <f t="shared" si="12"/>
        <v>1</v>
      </c>
      <c r="N112" s="306">
        <f>4*J112*'[2]Base Costs'!$B$7</f>
        <v>18335.034689546563</v>
      </c>
      <c r="O112" s="304">
        <f>4*IF(K112&lt;=3,K112*'[2]Base Costs'!$B$8,IF(L112&lt;=3,L112*'[2]Base Costs'!$B$9,'[2]Base Costs'!$B$10*M112))</f>
        <v>4200</v>
      </c>
      <c r="P112" s="304">
        <f>4*C112*'[2]Base Costs'!$B$11</f>
        <v>72641.363707177763</v>
      </c>
      <c r="Q112" s="269">
        <f>'[2]Base Costs'!$B$13+'[2]Base Costs'!$B$14</f>
        <v>414</v>
      </c>
      <c r="R112" s="303">
        <f>'[2]Base Costs'!$D$2</f>
        <v>1105.3024868650327</v>
      </c>
      <c r="S112" s="305">
        <f t="shared" si="13"/>
        <v>24054.337176411595</v>
      </c>
    </row>
    <row r="113" spans="1:19" s="269" customFormat="1" x14ac:dyDescent="0.25">
      <c r="A113" s="310" t="s">
        <v>1771</v>
      </c>
      <c r="B113" s="310" t="s">
        <v>1588</v>
      </c>
      <c r="C113" s="309">
        <v>71.90029201581531</v>
      </c>
      <c r="D113" s="307">
        <f>C113*'[2]Base Costs'!$B$5</f>
        <v>71.90029201581531</v>
      </c>
      <c r="E113" s="307">
        <f t="shared" si="7"/>
        <v>9</v>
      </c>
      <c r="F113" s="307">
        <f t="shared" si="8"/>
        <v>2</v>
      </c>
      <c r="G113" s="307">
        <f t="shared" si="9"/>
        <v>1</v>
      </c>
      <c r="H113" s="306">
        <f>4*D113*'[2]Base Costs'!$B$7</f>
        <v>14289.7516363912</v>
      </c>
      <c r="I113" s="304">
        <f>4*IF(E113&lt;=3,E113*'[2]Base Costs'!$B$8,IF(F113&lt;=3,F113*'[2]Base Costs'!$B$9,'[2]Base Costs'!$B$10*G113))</f>
        <v>2800</v>
      </c>
      <c r="J113" s="308">
        <f>C113*'[2]Base Costs'!$B$6</f>
        <v>18.262674172017089</v>
      </c>
      <c r="K113" s="307">
        <f t="shared" si="10"/>
        <v>3</v>
      </c>
      <c r="L113" s="307">
        <f t="shared" si="11"/>
        <v>1</v>
      </c>
      <c r="M113" s="307">
        <f t="shared" si="12"/>
        <v>1</v>
      </c>
      <c r="N113" s="306">
        <f>4*J113*'[2]Base Costs'!$B$7</f>
        <v>3629.5969156433648</v>
      </c>
      <c r="O113" s="304">
        <f>4*IF(K113&lt;=3,K113*'[2]Base Costs'!$B$8,IF(L113&lt;=3,L113*'[2]Base Costs'!$B$9,'[2]Base Costs'!$B$10*M113))</f>
        <v>1500</v>
      </c>
      <c r="P113" s="304">
        <f>4*C113*'[2]Base Costs'!$B$11</f>
        <v>14380.058403163062</v>
      </c>
      <c r="Q113" s="269">
        <f>'[2]Base Costs'!$B$13+'[2]Base Costs'!$B$14</f>
        <v>414</v>
      </c>
      <c r="R113" s="303">
        <f>'[2]Base Costs'!$D$2</f>
        <v>1105.3024868650327</v>
      </c>
      <c r="S113" s="305">
        <f t="shared" si="13"/>
        <v>6648.8994025083975</v>
      </c>
    </row>
    <row r="114" spans="1:19" s="269" customFormat="1" x14ac:dyDescent="0.25">
      <c r="A114" s="310" t="s">
        <v>1771</v>
      </c>
      <c r="B114" s="310" t="s">
        <v>1587</v>
      </c>
      <c r="C114" s="309">
        <v>153.80961872300512</v>
      </c>
      <c r="D114" s="307">
        <f>C114*'[2]Base Costs'!$B$5</f>
        <v>153.80961872300512</v>
      </c>
      <c r="E114" s="307">
        <f t="shared" si="7"/>
        <v>20</v>
      </c>
      <c r="F114" s="307">
        <f t="shared" si="8"/>
        <v>4</v>
      </c>
      <c r="G114" s="307">
        <f t="shared" si="9"/>
        <v>1</v>
      </c>
      <c r="H114" s="306">
        <f>4*D114*'[2]Base Costs'!$B$7</f>
        <v>30568.738863484934</v>
      </c>
      <c r="I114" s="304">
        <f>4*IF(E114&lt;=3,E114*'[2]Base Costs'!$B$8,IF(F114&lt;=3,F114*'[2]Base Costs'!$B$9,'[2]Base Costs'!$B$10*G114))</f>
        <v>4400</v>
      </c>
      <c r="J114" s="308">
        <f>C114*'[2]Base Costs'!$B$6</f>
        <v>39.067643155643303</v>
      </c>
      <c r="K114" s="307">
        <f t="shared" si="10"/>
        <v>5</v>
      </c>
      <c r="L114" s="307">
        <f t="shared" si="11"/>
        <v>1</v>
      </c>
      <c r="M114" s="307">
        <f t="shared" si="12"/>
        <v>1</v>
      </c>
      <c r="N114" s="306">
        <f>4*J114*'[2]Base Costs'!$B$7</f>
        <v>7764.459671325174</v>
      </c>
      <c r="O114" s="304">
        <f>4*IF(K114&lt;=3,K114*'[2]Base Costs'!$B$8,IF(L114&lt;=3,L114*'[2]Base Costs'!$B$9,'[2]Base Costs'!$B$10*M114))</f>
        <v>1400</v>
      </c>
      <c r="P114" s="304">
        <f>4*C114*'[2]Base Costs'!$B$11</f>
        <v>30761.923744601023</v>
      </c>
      <c r="Q114" s="269">
        <f>'[2]Base Costs'!$B$13+'[2]Base Costs'!$B$14</f>
        <v>414</v>
      </c>
      <c r="R114" s="303">
        <f>'[2]Base Costs'!$D$2</f>
        <v>1105.3024868650327</v>
      </c>
      <c r="S114" s="305">
        <f t="shared" si="13"/>
        <v>10683.762158190206</v>
      </c>
    </row>
    <row r="115" spans="1:19" s="269" customFormat="1" x14ac:dyDescent="0.25">
      <c r="A115" s="310" t="s">
        <v>1771</v>
      </c>
      <c r="B115" s="310" t="s">
        <v>1586</v>
      </c>
      <c r="C115" s="309">
        <v>540.46924632579055</v>
      </c>
      <c r="D115" s="307">
        <f>C115*'[2]Base Costs'!$B$5</f>
        <v>540.46924632579055</v>
      </c>
      <c r="E115" s="307">
        <f t="shared" si="7"/>
        <v>68</v>
      </c>
      <c r="F115" s="307">
        <f t="shared" si="8"/>
        <v>14</v>
      </c>
      <c r="G115" s="307">
        <f t="shared" si="9"/>
        <v>4</v>
      </c>
      <c r="H115" s="306">
        <f>4*D115*'[2]Base Costs'!$B$7</f>
        <v>107415.01989177293</v>
      </c>
      <c r="I115" s="304">
        <f>4*IF(E115&lt;=3,E115*'[2]Base Costs'!$B$8,IF(F115&lt;=3,F115*'[2]Base Costs'!$B$9,'[2]Base Costs'!$B$10*G115))</f>
        <v>17600</v>
      </c>
      <c r="J115" s="308">
        <f>C115*'[2]Base Costs'!$B$6</f>
        <v>137.2791885667508</v>
      </c>
      <c r="K115" s="307">
        <f t="shared" si="10"/>
        <v>18</v>
      </c>
      <c r="L115" s="307">
        <f t="shared" si="11"/>
        <v>4</v>
      </c>
      <c r="M115" s="307">
        <f t="shared" si="12"/>
        <v>1</v>
      </c>
      <c r="N115" s="306">
        <f>4*J115*'[2]Base Costs'!$B$7</f>
        <v>27283.415052510325</v>
      </c>
      <c r="O115" s="304">
        <f>4*IF(K115&lt;=3,K115*'[2]Base Costs'!$B$8,IF(L115&lt;=3,L115*'[2]Base Costs'!$B$9,'[2]Base Costs'!$B$10*M115))</f>
        <v>4400</v>
      </c>
      <c r="P115" s="304">
        <f>4*C115*'[2]Base Costs'!$B$11</f>
        <v>108093.8492651581</v>
      </c>
      <c r="Q115" s="269">
        <f>'[2]Base Costs'!$B$13+'[2]Base Costs'!$B$14</f>
        <v>414</v>
      </c>
      <c r="R115" s="303">
        <f>'[2]Base Costs'!$D$2</f>
        <v>1105.3024868650327</v>
      </c>
      <c r="S115" s="305">
        <f t="shared" si="13"/>
        <v>33202.717539375357</v>
      </c>
    </row>
    <row r="116" spans="1:19" s="269" customFormat="1" x14ac:dyDescent="0.25">
      <c r="A116" s="310" t="s">
        <v>1771</v>
      </c>
      <c r="B116" s="310" t="s">
        <v>1583</v>
      </c>
      <c r="C116" s="309">
        <v>270.26467980305461</v>
      </c>
      <c r="D116" s="307">
        <f>C116*'[2]Base Costs'!$B$5</f>
        <v>270.26467980305461</v>
      </c>
      <c r="E116" s="307">
        <f t="shared" si="7"/>
        <v>34</v>
      </c>
      <c r="F116" s="307">
        <f t="shared" si="8"/>
        <v>7</v>
      </c>
      <c r="G116" s="307">
        <f t="shared" si="9"/>
        <v>2</v>
      </c>
      <c r="H116" s="306">
        <f>4*D116*'[2]Base Costs'!$B$7</f>
        <v>53713.48352277829</v>
      </c>
      <c r="I116" s="304">
        <f>4*IF(E116&lt;=3,E116*'[2]Base Costs'!$B$8,IF(F116&lt;=3,F116*'[2]Base Costs'!$B$9,'[2]Base Costs'!$B$10*G116))</f>
        <v>8800</v>
      </c>
      <c r="J116" s="308">
        <f>C116*'[2]Base Costs'!$B$6</f>
        <v>68.647228669975874</v>
      </c>
      <c r="K116" s="307">
        <f t="shared" si="10"/>
        <v>9</v>
      </c>
      <c r="L116" s="307">
        <f t="shared" si="11"/>
        <v>2</v>
      </c>
      <c r="M116" s="307">
        <f t="shared" si="12"/>
        <v>1</v>
      </c>
      <c r="N116" s="306">
        <f>4*J116*'[2]Base Costs'!$B$7</f>
        <v>13643.224814785686</v>
      </c>
      <c r="O116" s="304">
        <f>4*IF(K116&lt;=3,K116*'[2]Base Costs'!$B$8,IF(L116&lt;=3,L116*'[2]Base Costs'!$B$9,'[2]Base Costs'!$B$10*M116))</f>
        <v>2800</v>
      </c>
      <c r="P116" s="304">
        <f>4*C116*'[2]Base Costs'!$B$11</f>
        <v>54052.935960610921</v>
      </c>
      <c r="Q116" s="269">
        <f>'[2]Base Costs'!$B$13+'[2]Base Costs'!$B$14</f>
        <v>414</v>
      </c>
      <c r="R116" s="303">
        <f>'[2]Base Costs'!$D$2</f>
        <v>1105.3024868650327</v>
      </c>
      <c r="S116" s="305">
        <f t="shared" si="13"/>
        <v>17962.52730165072</v>
      </c>
    </row>
    <row r="117" spans="1:19" s="269" customFormat="1" x14ac:dyDescent="0.25">
      <c r="A117" s="310" t="s">
        <v>1771</v>
      </c>
      <c r="B117" s="310" t="s">
        <v>1582</v>
      </c>
      <c r="C117" s="309">
        <v>181.10043915959025</v>
      </c>
      <c r="D117" s="307">
        <f>C117*'[2]Base Costs'!$B$5</f>
        <v>181.10043915959025</v>
      </c>
      <c r="E117" s="307">
        <f t="shared" si="7"/>
        <v>23</v>
      </c>
      <c r="F117" s="307">
        <f t="shared" si="8"/>
        <v>5</v>
      </c>
      <c r="G117" s="307">
        <f t="shared" si="9"/>
        <v>2</v>
      </c>
      <c r="H117" s="306">
        <f>4*D117*'[2]Base Costs'!$B$7</f>
        <v>35992.625680333607</v>
      </c>
      <c r="I117" s="304">
        <f>4*IF(E117&lt;=3,E117*'[2]Base Costs'!$B$8,IF(F117&lt;=3,F117*'[2]Base Costs'!$B$9,'[2]Base Costs'!$B$10*G117))</f>
        <v>8800</v>
      </c>
      <c r="J117" s="308">
        <f>C117*'[2]Base Costs'!$B$6</f>
        <v>45.999511546535928</v>
      </c>
      <c r="K117" s="307">
        <f t="shared" si="10"/>
        <v>6</v>
      </c>
      <c r="L117" s="307">
        <f t="shared" si="11"/>
        <v>2</v>
      </c>
      <c r="M117" s="307">
        <f t="shared" si="12"/>
        <v>1</v>
      </c>
      <c r="N117" s="306">
        <f>4*J117*'[2]Base Costs'!$B$7</f>
        <v>9142.1269228047386</v>
      </c>
      <c r="O117" s="304">
        <f>4*IF(K117&lt;=3,K117*'[2]Base Costs'!$B$8,IF(L117&lt;=3,L117*'[2]Base Costs'!$B$9,'[2]Base Costs'!$B$10*M117))</f>
        <v>2800</v>
      </c>
      <c r="P117" s="304">
        <f>4*C117*'[2]Base Costs'!$B$11</f>
        <v>36220.087831918048</v>
      </c>
      <c r="Q117" s="269">
        <f>'[2]Base Costs'!$B$13+'[2]Base Costs'!$B$14</f>
        <v>414</v>
      </c>
      <c r="R117" s="303">
        <f>'[2]Base Costs'!$D$2</f>
        <v>1105.3024868650327</v>
      </c>
      <c r="S117" s="305">
        <f t="shared" si="13"/>
        <v>13461.42940966977</v>
      </c>
    </row>
    <row r="118" spans="1:19" s="269" customFormat="1" x14ac:dyDescent="0.25">
      <c r="A118" s="310" t="s">
        <v>1771</v>
      </c>
      <c r="B118" s="310" t="s">
        <v>1581</v>
      </c>
      <c r="C118" s="309">
        <v>316.39531054692753</v>
      </c>
      <c r="D118" s="307">
        <f>C118*'[2]Base Costs'!$B$5</f>
        <v>316.39531054692753</v>
      </c>
      <c r="E118" s="307">
        <f t="shared" si="7"/>
        <v>40</v>
      </c>
      <c r="F118" s="307">
        <f t="shared" si="8"/>
        <v>8</v>
      </c>
      <c r="G118" s="307">
        <f t="shared" si="9"/>
        <v>2</v>
      </c>
      <c r="H118" s="306">
        <f>4*D118*'[2]Base Costs'!$B$7</f>
        <v>62881.669599338573</v>
      </c>
      <c r="I118" s="304">
        <f>4*IF(E118&lt;=3,E118*'[2]Base Costs'!$B$8,IF(F118&lt;=3,F118*'[2]Base Costs'!$B$9,'[2]Base Costs'!$B$10*G118))</f>
        <v>8800</v>
      </c>
      <c r="J118" s="308">
        <f>C118*'[2]Base Costs'!$B$6</f>
        <v>80.364408878919591</v>
      </c>
      <c r="K118" s="307">
        <f t="shared" si="10"/>
        <v>11</v>
      </c>
      <c r="L118" s="307">
        <f t="shared" si="11"/>
        <v>3</v>
      </c>
      <c r="M118" s="307">
        <f t="shared" si="12"/>
        <v>1</v>
      </c>
      <c r="N118" s="306">
        <f>4*J118*'[2]Base Costs'!$B$7</f>
        <v>15971.944078231998</v>
      </c>
      <c r="O118" s="304">
        <f>4*IF(K118&lt;=3,K118*'[2]Base Costs'!$B$8,IF(L118&lt;=3,L118*'[2]Base Costs'!$B$9,'[2]Base Costs'!$B$10*M118))</f>
        <v>4200</v>
      </c>
      <c r="P118" s="304">
        <f>4*C118*'[2]Base Costs'!$B$11</f>
        <v>63279.062109385508</v>
      </c>
      <c r="Q118" s="269">
        <f>'[2]Base Costs'!$B$13+'[2]Base Costs'!$B$14</f>
        <v>414</v>
      </c>
      <c r="R118" s="303">
        <f>'[2]Base Costs'!$D$2</f>
        <v>1105.3024868650327</v>
      </c>
      <c r="S118" s="305">
        <f t="shared" si="13"/>
        <v>21691.24656509703</v>
      </c>
    </row>
    <row r="119" spans="1:19" s="269" customFormat="1" x14ac:dyDescent="0.25">
      <c r="A119" s="310" t="s">
        <v>1771</v>
      </c>
      <c r="B119" s="310" t="s">
        <v>1580</v>
      </c>
      <c r="C119" s="309">
        <v>84.093043864999984</v>
      </c>
      <c r="D119" s="307">
        <f>C119*'[2]Base Costs'!$B$5</f>
        <v>84.093043864999984</v>
      </c>
      <c r="E119" s="307">
        <f t="shared" si="7"/>
        <v>11</v>
      </c>
      <c r="F119" s="307">
        <f t="shared" si="8"/>
        <v>3</v>
      </c>
      <c r="G119" s="307">
        <f t="shared" si="9"/>
        <v>1</v>
      </c>
      <c r="H119" s="306">
        <f>4*D119*'[2]Base Costs'!$B$7</f>
        <v>16712.987909905558</v>
      </c>
      <c r="I119" s="304">
        <f>4*IF(E119&lt;=3,E119*'[2]Base Costs'!$B$8,IF(F119&lt;=3,F119*'[2]Base Costs'!$B$9,'[2]Base Costs'!$B$10*G119))</f>
        <v>4200</v>
      </c>
      <c r="J119" s="308">
        <f>C119*'[2]Base Costs'!$B$6</f>
        <v>21.359633141709995</v>
      </c>
      <c r="K119" s="307">
        <f t="shared" si="10"/>
        <v>3</v>
      </c>
      <c r="L119" s="307">
        <f t="shared" si="11"/>
        <v>1</v>
      </c>
      <c r="M119" s="307">
        <f t="shared" si="12"/>
        <v>1</v>
      </c>
      <c r="N119" s="306">
        <f>4*J119*'[2]Base Costs'!$B$7</f>
        <v>4245.0989291160122</v>
      </c>
      <c r="O119" s="304">
        <f>4*IF(K119&lt;=3,K119*'[2]Base Costs'!$B$8,IF(L119&lt;=3,L119*'[2]Base Costs'!$B$9,'[2]Base Costs'!$B$10*M119))</f>
        <v>1500</v>
      </c>
      <c r="P119" s="304">
        <f>4*C119*'[2]Base Costs'!$B$11</f>
        <v>16818.608772999996</v>
      </c>
      <c r="Q119" s="269">
        <f>'[2]Base Costs'!$B$13+'[2]Base Costs'!$B$14</f>
        <v>414</v>
      </c>
      <c r="R119" s="303">
        <f>'[2]Base Costs'!$D$2</f>
        <v>1105.3024868650327</v>
      </c>
      <c r="S119" s="305">
        <f t="shared" si="13"/>
        <v>7264.4014159810449</v>
      </c>
    </row>
    <row r="120" spans="1:19" s="269" customFormat="1" x14ac:dyDescent="0.25">
      <c r="A120" s="310" t="s">
        <v>1771</v>
      </c>
      <c r="B120" s="310" t="s">
        <v>1579</v>
      </c>
      <c r="C120" s="309">
        <v>121.02888840227588</v>
      </c>
      <c r="D120" s="307">
        <f>C120*'[2]Base Costs'!$B$5</f>
        <v>121.02888840227588</v>
      </c>
      <c r="E120" s="307">
        <f t="shared" si="7"/>
        <v>16</v>
      </c>
      <c r="F120" s="307">
        <f t="shared" si="8"/>
        <v>4</v>
      </c>
      <c r="G120" s="307">
        <f t="shared" si="9"/>
        <v>1</v>
      </c>
      <c r="H120" s="306">
        <f>4*D120*'[2]Base Costs'!$B$7</f>
        <v>24053.765396621922</v>
      </c>
      <c r="I120" s="304">
        <f>4*IF(E120&lt;=3,E120*'[2]Base Costs'!$B$8,IF(F120&lt;=3,F120*'[2]Base Costs'!$B$9,'[2]Base Costs'!$B$10*G120))</f>
        <v>4400</v>
      </c>
      <c r="J120" s="308">
        <f>C120*'[2]Base Costs'!$B$6</f>
        <v>30.741337654178075</v>
      </c>
      <c r="K120" s="307">
        <f t="shared" si="10"/>
        <v>4</v>
      </c>
      <c r="L120" s="307">
        <f t="shared" si="11"/>
        <v>1</v>
      </c>
      <c r="M120" s="307">
        <f t="shared" si="12"/>
        <v>1</v>
      </c>
      <c r="N120" s="306">
        <f>4*J120*'[2]Base Costs'!$B$7</f>
        <v>6109.6564107419681</v>
      </c>
      <c r="O120" s="304">
        <f>4*IF(K120&lt;=3,K120*'[2]Base Costs'!$B$8,IF(L120&lt;=3,L120*'[2]Base Costs'!$B$9,'[2]Base Costs'!$B$10*M120))</f>
        <v>1400</v>
      </c>
      <c r="P120" s="304">
        <f>4*C120*'[2]Base Costs'!$B$11</f>
        <v>24205.777680455176</v>
      </c>
      <c r="Q120" s="269">
        <f>'[2]Base Costs'!$B$13+'[2]Base Costs'!$B$14</f>
        <v>414</v>
      </c>
      <c r="R120" s="303">
        <f>'[2]Base Costs'!$D$2</f>
        <v>1105.3024868650327</v>
      </c>
      <c r="S120" s="305">
        <f t="shared" si="13"/>
        <v>9028.9588976070008</v>
      </c>
    </row>
    <row r="121" spans="1:19" s="269" customFormat="1" x14ac:dyDescent="0.25">
      <c r="A121" s="310" t="s">
        <v>1771</v>
      </c>
      <c r="B121" s="310" t="s">
        <v>1577</v>
      </c>
      <c r="C121" s="309">
        <v>49.889713644813163</v>
      </c>
      <c r="D121" s="307">
        <f>C121*'[2]Base Costs'!$B$5</f>
        <v>49.889713644813163</v>
      </c>
      <c r="E121" s="307">
        <f t="shared" si="7"/>
        <v>7</v>
      </c>
      <c r="F121" s="307">
        <f t="shared" si="8"/>
        <v>2</v>
      </c>
      <c r="G121" s="307">
        <f t="shared" si="9"/>
        <v>1</v>
      </c>
      <c r="H121" s="306">
        <f>4*D121*'[2]Base Costs'!$B$7</f>
        <v>9915.2812486247494</v>
      </c>
      <c r="I121" s="304">
        <f>4*IF(E121&lt;=3,E121*'[2]Base Costs'!$B$8,IF(F121&lt;=3,F121*'[2]Base Costs'!$B$9,'[2]Base Costs'!$B$10*G121))</f>
        <v>2800</v>
      </c>
      <c r="J121" s="308">
        <f>C121*'[2]Base Costs'!$B$6</f>
        <v>12.671987265782544</v>
      </c>
      <c r="K121" s="307">
        <f t="shared" si="10"/>
        <v>2</v>
      </c>
      <c r="L121" s="307">
        <f t="shared" si="11"/>
        <v>1</v>
      </c>
      <c r="M121" s="307">
        <f t="shared" si="12"/>
        <v>1</v>
      </c>
      <c r="N121" s="306">
        <f>4*J121*'[2]Base Costs'!$B$7</f>
        <v>2518.4814371506864</v>
      </c>
      <c r="O121" s="304">
        <f>4*IF(K121&lt;=3,K121*'[2]Base Costs'!$B$8,IF(L121&lt;=3,L121*'[2]Base Costs'!$B$9,'[2]Base Costs'!$B$10*M121))</f>
        <v>1000</v>
      </c>
      <c r="P121" s="304">
        <f>4*C121*'[2]Base Costs'!$B$11</f>
        <v>9977.9427289626328</v>
      </c>
      <c r="Q121" s="269">
        <f>'[2]Base Costs'!$B$13+'[2]Base Costs'!$B$14</f>
        <v>414</v>
      </c>
      <c r="R121" s="303">
        <f>'[2]Base Costs'!$D$2</f>
        <v>1105.3024868650327</v>
      </c>
      <c r="S121" s="305">
        <f t="shared" si="13"/>
        <v>5037.7839240157191</v>
      </c>
    </row>
    <row r="122" spans="1:19" s="269" customFormat="1" x14ac:dyDescent="0.25">
      <c r="A122" s="310" t="s">
        <v>1771</v>
      </c>
      <c r="B122" s="310" t="s">
        <v>1576</v>
      </c>
      <c r="C122" s="309">
        <v>106.87673919191694</v>
      </c>
      <c r="D122" s="307">
        <f>C122*'[2]Base Costs'!$B$5</f>
        <v>106.87673919191694</v>
      </c>
      <c r="E122" s="307">
        <f t="shared" si="7"/>
        <v>14</v>
      </c>
      <c r="F122" s="307">
        <f t="shared" si="8"/>
        <v>3</v>
      </c>
      <c r="G122" s="307">
        <f t="shared" si="9"/>
        <v>1</v>
      </c>
      <c r="H122" s="306">
        <f>4*D122*'[2]Base Costs'!$B$7</f>
        <v>21241.110653958342</v>
      </c>
      <c r="I122" s="304">
        <f>4*IF(E122&lt;=3,E122*'[2]Base Costs'!$B$8,IF(F122&lt;=3,F122*'[2]Base Costs'!$B$9,'[2]Base Costs'!$B$10*G122))</f>
        <v>4200</v>
      </c>
      <c r="J122" s="308">
        <f>C122*'[2]Base Costs'!$B$6</f>
        <v>27.146691754746904</v>
      </c>
      <c r="K122" s="307">
        <f t="shared" si="10"/>
        <v>4</v>
      </c>
      <c r="L122" s="307">
        <f t="shared" si="11"/>
        <v>1</v>
      </c>
      <c r="M122" s="307">
        <f t="shared" si="12"/>
        <v>1</v>
      </c>
      <c r="N122" s="306">
        <f>4*J122*'[2]Base Costs'!$B$7</f>
        <v>5395.2421061054192</v>
      </c>
      <c r="O122" s="304">
        <f>4*IF(K122&lt;=3,K122*'[2]Base Costs'!$B$8,IF(L122&lt;=3,L122*'[2]Base Costs'!$B$9,'[2]Base Costs'!$B$10*M122))</f>
        <v>1400</v>
      </c>
      <c r="P122" s="304">
        <f>4*C122*'[2]Base Costs'!$B$11</f>
        <v>21375.347838383386</v>
      </c>
      <c r="Q122" s="269">
        <f>'[2]Base Costs'!$B$13+'[2]Base Costs'!$B$14</f>
        <v>414</v>
      </c>
      <c r="R122" s="303">
        <f>'[2]Base Costs'!$D$2</f>
        <v>1105.3024868650327</v>
      </c>
      <c r="S122" s="305">
        <f t="shared" si="13"/>
        <v>8314.544592970451</v>
      </c>
    </row>
    <row r="123" spans="1:19" s="269" customFormat="1" x14ac:dyDescent="0.25">
      <c r="A123" s="310" t="s">
        <v>1771</v>
      </c>
      <c r="B123" s="310" t="s">
        <v>1575</v>
      </c>
      <c r="C123" s="309">
        <v>100.00092245000008</v>
      </c>
      <c r="D123" s="307">
        <f>C123*'[2]Base Costs'!$B$5</f>
        <v>100.00092245000008</v>
      </c>
      <c r="E123" s="307">
        <f t="shared" si="7"/>
        <v>13</v>
      </c>
      <c r="F123" s="307">
        <f t="shared" si="8"/>
        <v>3</v>
      </c>
      <c r="G123" s="307">
        <f t="shared" si="9"/>
        <v>1</v>
      </c>
      <c r="H123" s="306">
        <f>4*D123*'[2]Base Costs'!$B$7</f>
        <v>19874.583331402817</v>
      </c>
      <c r="I123" s="304">
        <f>4*IF(E123&lt;=3,E123*'[2]Base Costs'!$B$8,IF(F123&lt;=3,F123*'[2]Base Costs'!$B$9,'[2]Base Costs'!$B$10*G123))</f>
        <v>4200</v>
      </c>
      <c r="J123" s="308">
        <f>C123*'[2]Base Costs'!$B$6</f>
        <v>25.400234302300021</v>
      </c>
      <c r="K123" s="307">
        <f t="shared" si="10"/>
        <v>4</v>
      </c>
      <c r="L123" s="307">
        <f t="shared" si="11"/>
        <v>1</v>
      </c>
      <c r="M123" s="307">
        <f t="shared" si="12"/>
        <v>1</v>
      </c>
      <c r="N123" s="306">
        <f>4*J123*'[2]Base Costs'!$B$7</f>
        <v>5048.1441661763156</v>
      </c>
      <c r="O123" s="304">
        <f>4*IF(K123&lt;=3,K123*'[2]Base Costs'!$B$8,IF(L123&lt;=3,L123*'[2]Base Costs'!$B$9,'[2]Base Costs'!$B$10*M123))</f>
        <v>1400</v>
      </c>
      <c r="P123" s="304">
        <f>4*C123*'[2]Base Costs'!$B$11</f>
        <v>20000.184490000014</v>
      </c>
      <c r="Q123" s="269">
        <f>'[2]Base Costs'!$B$13+'[2]Base Costs'!$B$14</f>
        <v>414</v>
      </c>
      <c r="R123" s="303">
        <f>'[2]Base Costs'!$D$2</f>
        <v>1105.3024868650327</v>
      </c>
      <c r="S123" s="305">
        <f t="shared" si="13"/>
        <v>7967.4466530413483</v>
      </c>
    </row>
    <row r="124" spans="1:19" s="269" customFormat="1" x14ac:dyDescent="0.25">
      <c r="A124" s="310" t="s">
        <v>1771</v>
      </c>
      <c r="B124" s="310" t="s">
        <v>1574</v>
      </c>
      <c r="C124" s="309">
        <v>192.94415447458098</v>
      </c>
      <c r="D124" s="307">
        <f>C124*'[2]Base Costs'!$B$5</f>
        <v>192.94415447458098</v>
      </c>
      <c r="E124" s="307">
        <f t="shared" si="7"/>
        <v>25</v>
      </c>
      <c r="F124" s="307">
        <f t="shared" si="8"/>
        <v>5</v>
      </c>
      <c r="G124" s="307">
        <f t="shared" si="9"/>
        <v>2</v>
      </c>
      <c r="H124" s="306">
        <f>4*D124*'[2]Base Costs'!$B$7</f>
        <v>38346.493036896129</v>
      </c>
      <c r="I124" s="304">
        <f>4*IF(E124&lt;=3,E124*'[2]Base Costs'!$B$8,IF(F124&lt;=3,F124*'[2]Base Costs'!$B$9,'[2]Base Costs'!$B$10*G124))</f>
        <v>8800</v>
      </c>
      <c r="J124" s="308">
        <f>C124*'[2]Base Costs'!$B$6</f>
        <v>49.007815236543571</v>
      </c>
      <c r="K124" s="307">
        <f t="shared" si="10"/>
        <v>7</v>
      </c>
      <c r="L124" s="307">
        <f t="shared" si="11"/>
        <v>2</v>
      </c>
      <c r="M124" s="307">
        <f t="shared" si="12"/>
        <v>1</v>
      </c>
      <c r="N124" s="306">
        <f>4*J124*'[2]Base Costs'!$B$7</f>
        <v>9740.0092313716177</v>
      </c>
      <c r="O124" s="304">
        <f>4*IF(K124&lt;=3,K124*'[2]Base Costs'!$B$8,IF(L124&lt;=3,L124*'[2]Base Costs'!$B$9,'[2]Base Costs'!$B$10*M124))</f>
        <v>2800</v>
      </c>
      <c r="P124" s="304">
        <f>4*C124*'[2]Base Costs'!$B$11</f>
        <v>38588.830894916195</v>
      </c>
      <c r="Q124" s="269">
        <f>'[2]Base Costs'!$B$13+'[2]Base Costs'!$B$14</f>
        <v>414</v>
      </c>
      <c r="R124" s="303">
        <f>'[2]Base Costs'!$D$2</f>
        <v>1105.3024868650327</v>
      </c>
      <c r="S124" s="305">
        <f t="shared" si="13"/>
        <v>14059.311718236651</v>
      </c>
    </row>
    <row r="125" spans="1:19" s="269" customFormat="1" x14ac:dyDescent="0.25">
      <c r="A125" s="310" t="s">
        <v>1771</v>
      </c>
      <c r="B125" s="310" t="s">
        <v>1573</v>
      </c>
      <c r="C125" s="309">
        <v>137.35505469628353</v>
      </c>
      <c r="D125" s="307">
        <f>C125*'[2]Base Costs'!$B$5</f>
        <v>137.35505469628353</v>
      </c>
      <c r="E125" s="307">
        <f t="shared" si="7"/>
        <v>18</v>
      </c>
      <c r="F125" s="307">
        <f t="shared" si="8"/>
        <v>4</v>
      </c>
      <c r="G125" s="307">
        <f t="shared" si="9"/>
        <v>1</v>
      </c>
      <c r="H125" s="306">
        <f>4*D125*'[2]Base Costs'!$B$7</f>
        <v>27298.492990558178</v>
      </c>
      <c r="I125" s="304">
        <f>4*IF(E125&lt;=3,E125*'[2]Base Costs'!$B$8,IF(F125&lt;=3,F125*'[2]Base Costs'!$B$9,'[2]Base Costs'!$B$10*G125))</f>
        <v>4400</v>
      </c>
      <c r="J125" s="308">
        <f>C125*'[2]Base Costs'!$B$6</f>
        <v>34.88818389285602</v>
      </c>
      <c r="K125" s="307">
        <f t="shared" si="10"/>
        <v>5</v>
      </c>
      <c r="L125" s="307">
        <f t="shared" si="11"/>
        <v>1</v>
      </c>
      <c r="M125" s="307">
        <f t="shared" si="12"/>
        <v>1</v>
      </c>
      <c r="N125" s="306">
        <f>4*J125*'[2]Base Costs'!$B$7</f>
        <v>6933.8172196017777</v>
      </c>
      <c r="O125" s="304">
        <f>4*IF(K125&lt;=3,K125*'[2]Base Costs'!$B$8,IF(L125&lt;=3,L125*'[2]Base Costs'!$B$9,'[2]Base Costs'!$B$10*M125))</f>
        <v>1400</v>
      </c>
      <c r="P125" s="304">
        <f>4*C125*'[2]Base Costs'!$B$11</f>
        <v>27471.010939256706</v>
      </c>
      <c r="Q125" s="269">
        <f>'[2]Base Costs'!$B$13+'[2]Base Costs'!$B$14</f>
        <v>414</v>
      </c>
      <c r="R125" s="303">
        <f>'[2]Base Costs'!$D$2</f>
        <v>1105.3024868650327</v>
      </c>
      <c r="S125" s="305">
        <f t="shared" si="13"/>
        <v>9853.1197064668104</v>
      </c>
    </row>
    <row r="126" spans="1:19" s="269" customFormat="1" x14ac:dyDescent="0.25">
      <c r="A126" s="310" t="s">
        <v>1771</v>
      </c>
      <c r="B126" s="310" t="s">
        <v>1572</v>
      </c>
      <c r="C126" s="309">
        <v>97.00996353000005</v>
      </c>
      <c r="D126" s="307">
        <f>C126*'[2]Base Costs'!$B$5</f>
        <v>97.00996353000005</v>
      </c>
      <c r="E126" s="307">
        <f t="shared" si="7"/>
        <v>13</v>
      </c>
      <c r="F126" s="307">
        <f t="shared" si="8"/>
        <v>3</v>
      </c>
      <c r="G126" s="307">
        <f t="shared" si="9"/>
        <v>1</v>
      </c>
      <c r="H126" s="306">
        <f>4*D126*'[2]Base Costs'!$B$7</f>
        <v>19280.148191806333</v>
      </c>
      <c r="I126" s="304">
        <f>4*IF(E126&lt;=3,E126*'[2]Base Costs'!$B$8,IF(F126&lt;=3,F126*'[2]Base Costs'!$B$9,'[2]Base Costs'!$B$10*G126))</f>
        <v>4200</v>
      </c>
      <c r="J126" s="308">
        <f>C126*'[2]Base Costs'!$B$6</f>
        <v>24.640530736620015</v>
      </c>
      <c r="K126" s="307">
        <f t="shared" si="10"/>
        <v>4</v>
      </c>
      <c r="L126" s="307">
        <f t="shared" si="11"/>
        <v>1</v>
      </c>
      <c r="M126" s="307">
        <f t="shared" si="12"/>
        <v>1</v>
      </c>
      <c r="N126" s="306">
        <f>4*J126*'[2]Base Costs'!$B$7</f>
        <v>4897.1576407188086</v>
      </c>
      <c r="O126" s="304">
        <f>4*IF(K126&lt;=3,K126*'[2]Base Costs'!$B$8,IF(L126&lt;=3,L126*'[2]Base Costs'!$B$9,'[2]Base Costs'!$B$10*M126))</f>
        <v>1400</v>
      </c>
      <c r="P126" s="304">
        <f>4*C126*'[2]Base Costs'!$B$11</f>
        <v>19401.992706000012</v>
      </c>
      <c r="Q126" s="269">
        <f>'[2]Base Costs'!$B$13+'[2]Base Costs'!$B$14</f>
        <v>414</v>
      </c>
      <c r="R126" s="303">
        <f>'[2]Base Costs'!$D$2</f>
        <v>1105.3024868650327</v>
      </c>
      <c r="S126" s="305">
        <f t="shared" si="13"/>
        <v>7816.4601275838413</v>
      </c>
    </row>
    <row r="127" spans="1:19" s="269" customFormat="1" x14ac:dyDescent="0.25">
      <c r="A127" s="310" t="s">
        <v>1771</v>
      </c>
      <c r="B127" s="310" t="s">
        <v>1570</v>
      </c>
      <c r="C127" s="309">
        <v>402.40102008696499</v>
      </c>
      <c r="D127" s="307">
        <f>C127*'[2]Base Costs'!$B$5</f>
        <v>402.40102008696499</v>
      </c>
      <c r="E127" s="307">
        <f t="shared" si="7"/>
        <v>51</v>
      </c>
      <c r="F127" s="307">
        <f t="shared" si="8"/>
        <v>11</v>
      </c>
      <c r="G127" s="307">
        <f t="shared" si="9"/>
        <v>3</v>
      </c>
      <c r="H127" s="306">
        <f>4*D127*'[2]Base Costs'!$B$7</f>
        <v>79974.78833616378</v>
      </c>
      <c r="I127" s="304">
        <f>4*IF(E127&lt;=3,E127*'[2]Base Costs'!$B$8,IF(F127&lt;=3,F127*'[2]Base Costs'!$B$9,'[2]Base Costs'!$B$10*G127))</f>
        <v>13200</v>
      </c>
      <c r="J127" s="308">
        <f>C127*'[2]Base Costs'!$B$6</f>
        <v>102.20985910208911</v>
      </c>
      <c r="K127" s="307">
        <f t="shared" si="10"/>
        <v>13</v>
      </c>
      <c r="L127" s="307">
        <f t="shared" si="11"/>
        <v>3</v>
      </c>
      <c r="M127" s="307">
        <f t="shared" si="12"/>
        <v>1</v>
      </c>
      <c r="N127" s="306">
        <f>4*J127*'[2]Base Costs'!$B$7</f>
        <v>20313.596237385602</v>
      </c>
      <c r="O127" s="304">
        <f>4*IF(K127&lt;=3,K127*'[2]Base Costs'!$B$8,IF(L127&lt;=3,L127*'[2]Base Costs'!$B$9,'[2]Base Costs'!$B$10*M127))</f>
        <v>4200</v>
      </c>
      <c r="P127" s="304">
        <f>4*C127*'[2]Base Costs'!$B$11</f>
        <v>80480.204017393</v>
      </c>
      <c r="Q127" s="269">
        <f>'[2]Base Costs'!$B$13+'[2]Base Costs'!$B$14</f>
        <v>414</v>
      </c>
      <c r="R127" s="303">
        <f>'[2]Base Costs'!$D$2</f>
        <v>1105.3024868650327</v>
      </c>
      <c r="S127" s="305">
        <f t="shared" si="13"/>
        <v>26032.898724250634</v>
      </c>
    </row>
    <row r="128" spans="1:19" s="269" customFormat="1" x14ac:dyDescent="0.25">
      <c r="A128" s="310" t="s">
        <v>1771</v>
      </c>
      <c r="B128" s="310" t="s">
        <v>1569</v>
      </c>
      <c r="C128" s="309">
        <v>358.70940666352942</v>
      </c>
      <c r="D128" s="307">
        <f>C128*'[2]Base Costs'!$B$5</f>
        <v>358.70940666352942</v>
      </c>
      <c r="E128" s="307">
        <f t="shared" si="7"/>
        <v>45</v>
      </c>
      <c r="F128" s="307">
        <f t="shared" si="8"/>
        <v>9</v>
      </c>
      <c r="G128" s="307">
        <f t="shared" si="9"/>
        <v>3</v>
      </c>
      <c r="H128" s="306">
        <f>4*D128*'[2]Base Costs'!$B$7</f>
        <v>71291.342317936505</v>
      </c>
      <c r="I128" s="304">
        <f>4*IF(E128&lt;=3,E128*'[2]Base Costs'!$B$8,IF(F128&lt;=3,F128*'[2]Base Costs'!$B$9,'[2]Base Costs'!$B$10*G128))</f>
        <v>13200</v>
      </c>
      <c r="J128" s="308">
        <f>C128*'[2]Base Costs'!$B$6</f>
        <v>91.11218929253647</v>
      </c>
      <c r="K128" s="307">
        <f t="shared" si="10"/>
        <v>12</v>
      </c>
      <c r="L128" s="307">
        <f t="shared" si="11"/>
        <v>3</v>
      </c>
      <c r="M128" s="307">
        <f t="shared" si="12"/>
        <v>1</v>
      </c>
      <c r="N128" s="306">
        <f>4*J128*'[2]Base Costs'!$B$7</f>
        <v>18108.000948755871</v>
      </c>
      <c r="O128" s="304">
        <f>4*IF(K128&lt;=3,K128*'[2]Base Costs'!$B$8,IF(L128&lt;=3,L128*'[2]Base Costs'!$B$9,'[2]Base Costs'!$B$10*M128))</f>
        <v>4200</v>
      </c>
      <c r="P128" s="304">
        <f>4*C128*'[2]Base Costs'!$B$11</f>
        <v>71741.881332705889</v>
      </c>
      <c r="Q128" s="269">
        <f>'[2]Base Costs'!$B$13+'[2]Base Costs'!$B$14</f>
        <v>414</v>
      </c>
      <c r="R128" s="303">
        <f>'[2]Base Costs'!$D$2</f>
        <v>1105.3024868650327</v>
      </c>
      <c r="S128" s="305">
        <f t="shared" si="13"/>
        <v>23827.303435620903</v>
      </c>
    </row>
    <row r="129" spans="1:19" s="269" customFormat="1" x14ac:dyDescent="0.25">
      <c r="A129" s="310" t="s">
        <v>1771</v>
      </c>
      <c r="B129" s="310" t="s">
        <v>1567</v>
      </c>
      <c r="C129" s="309">
        <v>97.10089817000005</v>
      </c>
      <c r="D129" s="307">
        <f>C129*'[2]Base Costs'!$B$5</f>
        <v>97.10089817000005</v>
      </c>
      <c r="E129" s="307">
        <f t="shared" si="7"/>
        <v>13</v>
      </c>
      <c r="F129" s="307">
        <f t="shared" si="8"/>
        <v>3</v>
      </c>
      <c r="G129" s="307">
        <f t="shared" si="9"/>
        <v>1</v>
      </c>
      <c r="H129" s="306">
        <f>4*D129*'[2]Base Costs'!$B$7</f>
        <v>19298.220905898492</v>
      </c>
      <c r="I129" s="304">
        <f>4*IF(E129&lt;=3,E129*'[2]Base Costs'!$B$8,IF(F129&lt;=3,F129*'[2]Base Costs'!$B$9,'[2]Base Costs'!$B$10*G129))</f>
        <v>4200</v>
      </c>
      <c r="J129" s="308">
        <f>C129*'[2]Base Costs'!$B$6</f>
        <v>24.663628135180012</v>
      </c>
      <c r="K129" s="307">
        <f t="shared" si="10"/>
        <v>4</v>
      </c>
      <c r="L129" s="307">
        <f t="shared" si="11"/>
        <v>1</v>
      </c>
      <c r="M129" s="307">
        <f t="shared" si="12"/>
        <v>1</v>
      </c>
      <c r="N129" s="306">
        <f>4*J129*'[2]Base Costs'!$B$7</f>
        <v>4901.7481100982168</v>
      </c>
      <c r="O129" s="304">
        <f>4*IF(K129&lt;=3,K129*'[2]Base Costs'!$B$8,IF(L129&lt;=3,L129*'[2]Base Costs'!$B$9,'[2]Base Costs'!$B$10*M129))</f>
        <v>1400</v>
      </c>
      <c r="P129" s="304">
        <f>4*C129*'[2]Base Costs'!$B$11</f>
        <v>19420.179634000011</v>
      </c>
      <c r="Q129" s="269">
        <f>'[2]Base Costs'!$B$13+'[2]Base Costs'!$B$14</f>
        <v>414</v>
      </c>
      <c r="R129" s="303">
        <f>'[2]Base Costs'!$D$2</f>
        <v>1105.3024868650327</v>
      </c>
      <c r="S129" s="305">
        <f t="shared" si="13"/>
        <v>7821.0505969632495</v>
      </c>
    </row>
    <row r="130" spans="1:19" s="269" customFormat="1" x14ac:dyDescent="0.25">
      <c r="A130" s="310" t="s">
        <v>1771</v>
      </c>
      <c r="B130" s="310" t="s">
        <v>1566</v>
      </c>
      <c r="C130" s="309">
        <v>191.02180209499991</v>
      </c>
      <c r="D130" s="307">
        <f>C130*'[2]Base Costs'!$B$5</f>
        <v>191.02180209499991</v>
      </c>
      <c r="E130" s="307">
        <f t="shared" si="7"/>
        <v>24</v>
      </c>
      <c r="F130" s="307">
        <f t="shared" si="8"/>
        <v>5</v>
      </c>
      <c r="G130" s="307">
        <f t="shared" si="9"/>
        <v>2</v>
      </c>
      <c r="H130" s="306">
        <f>4*D130*'[2]Base Costs'!$B$7</f>
        <v>37964.43703556867</v>
      </c>
      <c r="I130" s="304">
        <f>4*IF(E130&lt;=3,E130*'[2]Base Costs'!$B$8,IF(F130&lt;=3,F130*'[2]Base Costs'!$B$9,'[2]Base Costs'!$B$10*G130))</f>
        <v>8800</v>
      </c>
      <c r="J130" s="308">
        <f>C130*'[2]Base Costs'!$B$6</f>
        <v>48.519537732129976</v>
      </c>
      <c r="K130" s="307">
        <f t="shared" si="10"/>
        <v>7</v>
      </c>
      <c r="L130" s="307">
        <f t="shared" si="11"/>
        <v>2</v>
      </c>
      <c r="M130" s="307">
        <f t="shared" si="12"/>
        <v>1</v>
      </c>
      <c r="N130" s="306">
        <f>4*J130*'[2]Base Costs'!$B$7</f>
        <v>9642.9670070344418</v>
      </c>
      <c r="O130" s="304">
        <f>4*IF(K130&lt;=3,K130*'[2]Base Costs'!$B$8,IF(L130&lt;=3,L130*'[2]Base Costs'!$B$9,'[2]Base Costs'!$B$10*M130))</f>
        <v>2800</v>
      </c>
      <c r="P130" s="304">
        <f>4*C130*'[2]Base Costs'!$B$11</f>
        <v>38204.360418999982</v>
      </c>
      <c r="Q130" s="269">
        <f>'[2]Base Costs'!$B$13+'[2]Base Costs'!$B$14</f>
        <v>414</v>
      </c>
      <c r="R130" s="303">
        <f>'[2]Base Costs'!$D$2</f>
        <v>1105.3024868650327</v>
      </c>
      <c r="S130" s="305">
        <f t="shared" si="13"/>
        <v>13962.269493899475</v>
      </c>
    </row>
    <row r="131" spans="1:19" s="269" customFormat="1" x14ac:dyDescent="0.25">
      <c r="A131" s="310" t="s">
        <v>1771</v>
      </c>
      <c r="B131" s="310" t="s">
        <v>1563</v>
      </c>
      <c r="C131" s="309">
        <v>59.213670269632729</v>
      </c>
      <c r="D131" s="307">
        <f>C131*'[2]Base Costs'!$B$5</f>
        <v>59.213670269632729</v>
      </c>
      <c r="E131" s="307">
        <f t="shared" ref="E131:E194" si="14">ROUNDUP(D131/8,0)</f>
        <v>8</v>
      </c>
      <c r="F131" s="307">
        <f t="shared" ref="F131:F194" si="15">ROUNDUP(D131/40,0)</f>
        <v>2</v>
      </c>
      <c r="G131" s="307">
        <f t="shared" ref="G131:G194" si="16">ROUNDUP(D131/(40*4),0)</f>
        <v>1</v>
      </c>
      <c r="H131" s="306">
        <f>4*D131*'[2]Base Costs'!$B$7</f>
        <v>11768.36168406789</v>
      </c>
      <c r="I131" s="304">
        <f>4*IF(E131&lt;=3,E131*'[2]Base Costs'!$B$8,IF(F131&lt;=3,F131*'[2]Base Costs'!$B$9,'[2]Base Costs'!$B$10*G131))</f>
        <v>2800</v>
      </c>
      <c r="J131" s="308">
        <f>C131*'[2]Base Costs'!$B$6</f>
        <v>15.040272248486714</v>
      </c>
      <c r="K131" s="307">
        <f t="shared" ref="K131:K194" si="17">ROUNDUP(J131/8,0)</f>
        <v>2</v>
      </c>
      <c r="L131" s="307">
        <f t="shared" ref="L131:L194" si="18">ROUNDUP(J131/40,0)</f>
        <v>1</v>
      </c>
      <c r="M131" s="307">
        <f t="shared" ref="M131:M194" si="19">ROUNDUP(J131/(40*4),0)</f>
        <v>1</v>
      </c>
      <c r="N131" s="306">
        <f>4*J131*'[2]Base Costs'!$B$7</f>
        <v>2989.1638677532437</v>
      </c>
      <c r="O131" s="304">
        <f>4*IF(K131&lt;=3,K131*'[2]Base Costs'!$B$8,IF(L131&lt;=3,L131*'[2]Base Costs'!$B$9,'[2]Base Costs'!$B$10*M131))</f>
        <v>1000</v>
      </c>
      <c r="P131" s="304">
        <f>4*C131*'[2]Base Costs'!$B$11</f>
        <v>11842.734053926546</v>
      </c>
      <c r="Q131" s="269">
        <f>'[2]Base Costs'!$B$13+'[2]Base Costs'!$B$14</f>
        <v>414</v>
      </c>
      <c r="R131" s="303">
        <f>'[2]Base Costs'!$D$2</f>
        <v>1105.3024868650327</v>
      </c>
      <c r="S131" s="305">
        <f t="shared" ref="S131:S194" si="20">R131+Q131+N131+O131</f>
        <v>5508.4663546182765</v>
      </c>
    </row>
    <row r="132" spans="1:19" s="269" customFormat="1" x14ac:dyDescent="0.25">
      <c r="A132" s="310" t="s">
        <v>1771</v>
      </c>
      <c r="B132" s="310" t="s">
        <v>1556</v>
      </c>
      <c r="C132" s="309">
        <v>75.680587156658603</v>
      </c>
      <c r="D132" s="307">
        <f>C132*'[2]Base Costs'!$B$5</f>
        <v>75.680587156658603</v>
      </c>
      <c r="E132" s="307">
        <f t="shared" si="14"/>
        <v>10</v>
      </c>
      <c r="F132" s="307">
        <f t="shared" si="15"/>
        <v>2</v>
      </c>
      <c r="G132" s="307">
        <f t="shared" si="16"/>
        <v>1</v>
      </c>
      <c r="H132" s="306">
        <f>4*D132*'[2]Base Costs'!$B$7</f>
        <v>15041.06261386296</v>
      </c>
      <c r="I132" s="304">
        <f>4*IF(E132&lt;=3,E132*'[2]Base Costs'!$B$8,IF(F132&lt;=3,F132*'[2]Base Costs'!$B$9,'[2]Base Costs'!$B$10*G132))</f>
        <v>2800</v>
      </c>
      <c r="J132" s="308">
        <f>C132*'[2]Base Costs'!$B$6</f>
        <v>19.222869137791285</v>
      </c>
      <c r="K132" s="307">
        <f t="shared" si="17"/>
        <v>3</v>
      </c>
      <c r="L132" s="307">
        <f t="shared" si="18"/>
        <v>1</v>
      </c>
      <c r="M132" s="307">
        <f t="shared" si="19"/>
        <v>1</v>
      </c>
      <c r="N132" s="306">
        <f>4*J132*'[2]Base Costs'!$B$7</f>
        <v>3820.4299039211919</v>
      </c>
      <c r="O132" s="304">
        <f>4*IF(K132&lt;=3,K132*'[2]Base Costs'!$B$8,IF(L132&lt;=3,L132*'[2]Base Costs'!$B$9,'[2]Base Costs'!$B$10*M132))</f>
        <v>1500</v>
      </c>
      <c r="P132" s="304">
        <f>4*C132*'[2]Base Costs'!$B$11</f>
        <v>15136.117431331721</v>
      </c>
      <c r="Q132" s="269">
        <f>'[2]Base Costs'!$B$13+'[2]Base Costs'!$B$14</f>
        <v>414</v>
      </c>
      <c r="R132" s="303">
        <f>'[2]Base Costs'!$D$2</f>
        <v>1105.3024868650327</v>
      </c>
      <c r="S132" s="305">
        <f t="shared" si="20"/>
        <v>6839.7323907862246</v>
      </c>
    </row>
    <row r="133" spans="1:19" s="269" customFormat="1" x14ac:dyDescent="0.25">
      <c r="A133" s="310" t="s">
        <v>1771</v>
      </c>
      <c r="B133" s="310" t="s">
        <v>1555</v>
      </c>
      <c r="C133" s="309">
        <v>126.56448067263453</v>
      </c>
      <c r="D133" s="307">
        <f>C133*'[2]Base Costs'!$B$5</f>
        <v>126.56448067263453</v>
      </c>
      <c r="E133" s="307">
        <f t="shared" si="14"/>
        <v>16</v>
      </c>
      <c r="F133" s="307">
        <f t="shared" si="15"/>
        <v>4</v>
      </c>
      <c r="G133" s="307">
        <f t="shared" si="16"/>
        <v>1</v>
      </c>
      <c r="H133" s="306">
        <f>4*D133*'[2]Base Costs'!$B$7</f>
        <v>25153.931146802082</v>
      </c>
      <c r="I133" s="304">
        <f>4*IF(E133&lt;=3,E133*'[2]Base Costs'!$B$8,IF(F133&lt;=3,F133*'[2]Base Costs'!$B$9,'[2]Base Costs'!$B$10*G133))</f>
        <v>4400</v>
      </c>
      <c r="J133" s="308">
        <f>C133*'[2]Base Costs'!$B$6</f>
        <v>32.147378090849173</v>
      </c>
      <c r="K133" s="307">
        <f t="shared" si="17"/>
        <v>5</v>
      </c>
      <c r="L133" s="307">
        <f t="shared" si="18"/>
        <v>1</v>
      </c>
      <c r="M133" s="307">
        <f t="shared" si="19"/>
        <v>1</v>
      </c>
      <c r="N133" s="306">
        <f>4*J133*'[2]Base Costs'!$B$7</f>
        <v>6389.0985112877288</v>
      </c>
      <c r="O133" s="304">
        <f>4*IF(K133&lt;=3,K133*'[2]Base Costs'!$B$8,IF(L133&lt;=3,L133*'[2]Base Costs'!$B$9,'[2]Base Costs'!$B$10*M133))</f>
        <v>1400</v>
      </c>
      <c r="P133" s="304">
        <f>4*C133*'[2]Base Costs'!$B$11</f>
        <v>25312.896134526905</v>
      </c>
      <c r="Q133" s="269">
        <f>'[2]Base Costs'!$B$13+'[2]Base Costs'!$B$14</f>
        <v>414</v>
      </c>
      <c r="R133" s="303">
        <f>'[2]Base Costs'!$D$2</f>
        <v>1105.3024868650327</v>
      </c>
      <c r="S133" s="305">
        <f t="shared" si="20"/>
        <v>9308.4009981527615</v>
      </c>
    </row>
    <row r="134" spans="1:19" s="269" customFormat="1" x14ac:dyDescent="0.25">
      <c r="A134" s="310" t="s">
        <v>1771</v>
      </c>
      <c r="B134" s="310" t="s">
        <v>1554</v>
      </c>
      <c r="C134" s="309">
        <v>231.73456922652534</v>
      </c>
      <c r="D134" s="307">
        <f>C134*'[2]Base Costs'!$B$5</f>
        <v>231.73456922652534</v>
      </c>
      <c r="E134" s="307">
        <f t="shared" si="14"/>
        <v>29</v>
      </c>
      <c r="F134" s="307">
        <f t="shared" si="15"/>
        <v>6</v>
      </c>
      <c r="G134" s="307">
        <f t="shared" si="16"/>
        <v>2</v>
      </c>
      <c r="H134" s="306">
        <f>4*D134*'[2]Base Costs'!$B$7</f>
        <v>46055.855226356558</v>
      </c>
      <c r="I134" s="304">
        <f>4*IF(E134&lt;=3,E134*'[2]Base Costs'!$B$8,IF(F134&lt;=3,F134*'[2]Base Costs'!$B$9,'[2]Base Costs'!$B$10*G134))</f>
        <v>8800</v>
      </c>
      <c r="J134" s="308">
        <f>C134*'[2]Base Costs'!$B$6</f>
        <v>58.860580583537434</v>
      </c>
      <c r="K134" s="307">
        <f t="shared" si="17"/>
        <v>8</v>
      </c>
      <c r="L134" s="307">
        <f t="shared" si="18"/>
        <v>2</v>
      </c>
      <c r="M134" s="307">
        <f t="shared" si="19"/>
        <v>1</v>
      </c>
      <c r="N134" s="306">
        <f>4*J134*'[2]Base Costs'!$B$7</f>
        <v>11698.187227494565</v>
      </c>
      <c r="O134" s="304">
        <f>4*IF(K134&lt;=3,K134*'[2]Base Costs'!$B$8,IF(L134&lt;=3,L134*'[2]Base Costs'!$B$9,'[2]Base Costs'!$B$10*M134))</f>
        <v>2800</v>
      </c>
      <c r="P134" s="304">
        <f>4*C134*'[2]Base Costs'!$B$11</f>
        <v>46346.913845305069</v>
      </c>
      <c r="Q134" s="269">
        <f>'[2]Base Costs'!$B$13+'[2]Base Costs'!$B$14</f>
        <v>414</v>
      </c>
      <c r="R134" s="303">
        <f>'[2]Base Costs'!$D$2</f>
        <v>1105.3024868650327</v>
      </c>
      <c r="S134" s="305">
        <f t="shared" si="20"/>
        <v>16017.489714359599</v>
      </c>
    </row>
    <row r="135" spans="1:19" s="269" customFormat="1" x14ac:dyDescent="0.25">
      <c r="A135" s="310" t="s">
        <v>1771</v>
      </c>
      <c r="B135" s="310" t="s">
        <v>1553</v>
      </c>
      <c r="C135" s="309">
        <v>118.37548608142525</v>
      </c>
      <c r="D135" s="307">
        <f>C135*'[2]Base Costs'!$B$5</f>
        <v>118.37548608142525</v>
      </c>
      <c r="E135" s="307">
        <f t="shared" si="14"/>
        <v>15</v>
      </c>
      <c r="F135" s="307">
        <f t="shared" si="15"/>
        <v>3</v>
      </c>
      <c r="G135" s="307">
        <f t="shared" si="16"/>
        <v>1</v>
      </c>
      <c r="H135" s="306">
        <f>4*D135*'[2]Base Costs'!$B$7</f>
        <v>23526.417605766783</v>
      </c>
      <c r="I135" s="304">
        <f>4*IF(E135&lt;=3,E135*'[2]Base Costs'!$B$8,IF(F135&lt;=3,F135*'[2]Base Costs'!$B$9,'[2]Base Costs'!$B$10*G135))</f>
        <v>4200</v>
      </c>
      <c r="J135" s="308">
        <f>C135*'[2]Base Costs'!$B$6</f>
        <v>30.067373464682014</v>
      </c>
      <c r="K135" s="307">
        <f t="shared" si="17"/>
        <v>4</v>
      </c>
      <c r="L135" s="307">
        <f t="shared" si="18"/>
        <v>1</v>
      </c>
      <c r="M135" s="307">
        <f t="shared" si="19"/>
        <v>1</v>
      </c>
      <c r="N135" s="306">
        <f>4*J135*'[2]Base Costs'!$B$7</f>
        <v>5975.7100718647625</v>
      </c>
      <c r="O135" s="304">
        <f>4*IF(K135&lt;=3,K135*'[2]Base Costs'!$B$8,IF(L135&lt;=3,L135*'[2]Base Costs'!$B$9,'[2]Base Costs'!$B$10*M135))</f>
        <v>1400</v>
      </c>
      <c r="P135" s="304">
        <f>4*C135*'[2]Base Costs'!$B$11</f>
        <v>23675.097216285048</v>
      </c>
      <c r="Q135" s="269">
        <f>'[2]Base Costs'!$B$13+'[2]Base Costs'!$B$14</f>
        <v>414</v>
      </c>
      <c r="R135" s="303">
        <f>'[2]Base Costs'!$D$2</f>
        <v>1105.3024868650327</v>
      </c>
      <c r="S135" s="305">
        <f t="shared" si="20"/>
        <v>8895.0125587297953</v>
      </c>
    </row>
    <row r="136" spans="1:19" s="269" customFormat="1" x14ac:dyDescent="0.25">
      <c r="A136" s="310" t="s">
        <v>1771</v>
      </c>
      <c r="B136" s="310" t="s">
        <v>1552</v>
      </c>
      <c r="C136" s="309">
        <v>181.7052540052095</v>
      </c>
      <c r="D136" s="307">
        <f>C136*'[2]Base Costs'!$B$5</f>
        <v>181.7052540052095</v>
      </c>
      <c r="E136" s="307">
        <f t="shared" si="14"/>
        <v>23</v>
      </c>
      <c r="F136" s="307">
        <f t="shared" si="15"/>
        <v>5</v>
      </c>
      <c r="G136" s="307">
        <f t="shared" si="16"/>
        <v>2</v>
      </c>
      <c r="H136" s="306">
        <f>4*D136*'[2]Base Costs'!$B$7</f>
        <v>36112.829002011364</v>
      </c>
      <c r="I136" s="304">
        <f>4*IF(E136&lt;=3,E136*'[2]Base Costs'!$B$8,IF(F136&lt;=3,F136*'[2]Base Costs'!$B$9,'[2]Base Costs'!$B$10*G136))</f>
        <v>8800</v>
      </c>
      <c r="J136" s="308">
        <f>C136*'[2]Base Costs'!$B$6</f>
        <v>46.15313451732321</v>
      </c>
      <c r="K136" s="307">
        <f t="shared" si="17"/>
        <v>6</v>
      </c>
      <c r="L136" s="307">
        <f t="shared" si="18"/>
        <v>2</v>
      </c>
      <c r="M136" s="307">
        <f t="shared" si="19"/>
        <v>1</v>
      </c>
      <c r="N136" s="306">
        <f>4*J136*'[2]Base Costs'!$B$7</f>
        <v>9172.6585665108851</v>
      </c>
      <c r="O136" s="304">
        <f>4*IF(K136&lt;=3,K136*'[2]Base Costs'!$B$8,IF(L136&lt;=3,L136*'[2]Base Costs'!$B$9,'[2]Base Costs'!$B$10*M136))</f>
        <v>2800</v>
      </c>
      <c r="P136" s="304">
        <f>4*C136*'[2]Base Costs'!$B$11</f>
        <v>36341.0508010419</v>
      </c>
      <c r="Q136" s="269">
        <f>'[2]Base Costs'!$B$13+'[2]Base Costs'!$B$14</f>
        <v>414</v>
      </c>
      <c r="R136" s="303">
        <f>'[2]Base Costs'!$D$2</f>
        <v>1105.3024868650327</v>
      </c>
      <c r="S136" s="305">
        <f t="shared" si="20"/>
        <v>13491.961053375919</v>
      </c>
    </row>
    <row r="137" spans="1:19" s="269" customFormat="1" x14ac:dyDescent="0.25">
      <c r="A137" s="310" t="s">
        <v>1771</v>
      </c>
      <c r="B137" s="310" t="s">
        <v>1551</v>
      </c>
      <c r="C137" s="309">
        <v>88.780186993934038</v>
      </c>
      <c r="D137" s="307">
        <f>C137*'[2]Base Costs'!$B$5</f>
        <v>88.780186993934038</v>
      </c>
      <c r="E137" s="307">
        <f t="shared" si="14"/>
        <v>12</v>
      </c>
      <c r="F137" s="307">
        <f t="shared" si="15"/>
        <v>3</v>
      </c>
      <c r="G137" s="307">
        <f t="shared" si="16"/>
        <v>1</v>
      </c>
      <c r="H137" s="306">
        <f>4*D137*'[2]Base Costs'!$B$7</f>
        <v>17644.52948392243</v>
      </c>
      <c r="I137" s="304">
        <f>4*IF(E137&lt;=3,E137*'[2]Base Costs'!$B$8,IF(F137&lt;=3,F137*'[2]Base Costs'!$B$9,'[2]Base Costs'!$B$10*G137))</f>
        <v>4200</v>
      </c>
      <c r="J137" s="308">
        <f>C137*'[2]Base Costs'!$B$6</f>
        <v>22.550167496459245</v>
      </c>
      <c r="K137" s="307">
        <f t="shared" si="17"/>
        <v>3</v>
      </c>
      <c r="L137" s="307">
        <f t="shared" si="18"/>
        <v>1</v>
      </c>
      <c r="M137" s="307">
        <f t="shared" si="19"/>
        <v>1</v>
      </c>
      <c r="N137" s="306">
        <f>4*J137*'[2]Base Costs'!$B$7</f>
        <v>4481.7104889162965</v>
      </c>
      <c r="O137" s="304">
        <f>4*IF(K137&lt;=3,K137*'[2]Base Costs'!$B$8,IF(L137&lt;=3,L137*'[2]Base Costs'!$B$9,'[2]Base Costs'!$B$10*M137))</f>
        <v>1500</v>
      </c>
      <c r="P137" s="304">
        <f>4*C137*'[2]Base Costs'!$B$11</f>
        <v>17756.037398786808</v>
      </c>
      <c r="Q137" s="269">
        <f>'[2]Base Costs'!$B$13+'[2]Base Costs'!$B$14</f>
        <v>414</v>
      </c>
      <c r="R137" s="303">
        <f>'[2]Base Costs'!$D$2</f>
        <v>1105.3024868650327</v>
      </c>
      <c r="S137" s="305">
        <f t="shared" si="20"/>
        <v>7501.0129757813293</v>
      </c>
    </row>
    <row r="138" spans="1:19" s="269" customFormat="1" x14ac:dyDescent="0.25">
      <c r="A138" s="310" t="s">
        <v>1771</v>
      </c>
      <c r="B138" s="310" t="s">
        <v>1550</v>
      </c>
      <c r="C138" s="309">
        <v>195.45246910877998</v>
      </c>
      <c r="D138" s="307">
        <f>C138*'[2]Base Costs'!$B$5</f>
        <v>195.45246910877998</v>
      </c>
      <c r="E138" s="307">
        <f t="shared" si="14"/>
        <v>25</v>
      </c>
      <c r="F138" s="307">
        <f t="shared" si="15"/>
        <v>5</v>
      </c>
      <c r="G138" s="307">
        <f t="shared" si="16"/>
        <v>2</v>
      </c>
      <c r="H138" s="306">
        <f>4*D138*'[2]Base Costs'!$B$7</f>
        <v>38845.005520555373</v>
      </c>
      <c r="I138" s="304">
        <f>4*IF(E138&lt;=3,E138*'[2]Base Costs'!$B$8,IF(F138&lt;=3,F138*'[2]Base Costs'!$B$9,'[2]Base Costs'!$B$10*G138))</f>
        <v>8800</v>
      </c>
      <c r="J138" s="308">
        <f>C138*'[2]Base Costs'!$B$6</f>
        <v>49.644927153630114</v>
      </c>
      <c r="K138" s="307">
        <f t="shared" si="17"/>
        <v>7</v>
      </c>
      <c r="L138" s="307">
        <f t="shared" si="18"/>
        <v>2</v>
      </c>
      <c r="M138" s="307">
        <f t="shared" si="19"/>
        <v>1</v>
      </c>
      <c r="N138" s="306">
        <f>4*J138*'[2]Base Costs'!$B$7</f>
        <v>9866.6314022210645</v>
      </c>
      <c r="O138" s="304">
        <f>4*IF(K138&lt;=3,K138*'[2]Base Costs'!$B$8,IF(L138&lt;=3,L138*'[2]Base Costs'!$B$9,'[2]Base Costs'!$B$10*M138))</f>
        <v>2800</v>
      </c>
      <c r="P138" s="304">
        <f>4*C138*'[2]Base Costs'!$B$11</f>
        <v>39090.493821755997</v>
      </c>
      <c r="Q138" s="269">
        <f>'[2]Base Costs'!$B$13+'[2]Base Costs'!$B$14</f>
        <v>414</v>
      </c>
      <c r="R138" s="303">
        <f>'[2]Base Costs'!$D$2</f>
        <v>1105.3024868650327</v>
      </c>
      <c r="S138" s="305">
        <f t="shared" si="20"/>
        <v>14185.933889086096</v>
      </c>
    </row>
    <row r="139" spans="1:19" s="269" customFormat="1" x14ac:dyDescent="0.25">
      <c r="A139" s="310" t="s">
        <v>1771</v>
      </c>
      <c r="B139" s="310" t="s">
        <v>1549</v>
      </c>
      <c r="C139" s="309">
        <v>450.81591920656143</v>
      </c>
      <c r="D139" s="307">
        <f>C139*'[2]Base Costs'!$B$5</f>
        <v>450.81591920656143</v>
      </c>
      <c r="E139" s="307">
        <f t="shared" si="14"/>
        <v>57</v>
      </c>
      <c r="F139" s="307">
        <f t="shared" si="15"/>
        <v>12</v>
      </c>
      <c r="G139" s="307">
        <f t="shared" si="16"/>
        <v>3</v>
      </c>
      <c r="H139" s="306">
        <f>4*D139*'[2]Base Costs'!$B$7</f>
        <v>89596.959046788863</v>
      </c>
      <c r="I139" s="304">
        <f>4*IF(E139&lt;=3,E139*'[2]Base Costs'!$B$8,IF(F139&lt;=3,F139*'[2]Base Costs'!$B$9,'[2]Base Costs'!$B$10*G139))</f>
        <v>13200</v>
      </c>
      <c r="J139" s="308">
        <f>C139*'[2]Base Costs'!$B$6</f>
        <v>114.50724347846661</v>
      </c>
      <c r="K139" s="307">
        <f t="shared" si="17"/>
        <v>15</v>
      </c>
      <c r="L139" s="307">
        <f t="shared" si="18"/>
        <v>3</v>
      </c>
      <c r="M139" s="307">
        <f t="shared" si="19"/>
        <v>1</v>
      </c>
      <c r="N139" s="306">
        <f>4*J139*'[2]Base Costs'!$B$7</f>
        <v>22757.62759788437</v>
      </c>
      <c r="O139" s="304">
        <f>4*IF(K139&lt;=3,K139*'[2]Base Costs'!$B$8,IF(L139&lt;=3,L139*'[2]Base Costs'!$B$9,'[2]Base Costs'!$B$10*M139))</f>
        <v>4200</v>
      </c>
      <c r="P139" s="304">
        <f>4*C139*'[2]Base Costs'!$B$11</f>
        <v>90163.18384131229</v>
      </c>
      <c r="Q139" s="269">
        <f>'[2]Base Costs'!$B$13+'[2]Base Costs'!$B$14</f>
        <v>414</v>
      </c>
      <c r="R139" s="303">
        <f>'[2]Base Costs'!$D$2</f>
        <v>1105.3024868650327</v>
      </c>
      <c r="S139" s="305">
        <f t="shared" si="20"/>
        <v>28476.930084749401</v>
      </c>
    </row>
    <row r="140" spans="1:19" s="269" customFormat="1" x14ac:dyDescent="0.25">
      <c r="A140" s="310" t="s">
        <v>1771</v>
      </c>
      <c r="B140" s="310" t="s">
        <v>1548</v>
      </c>
      <c r="C140" s="309">
        <v>94.34446685298019</v>
      </c>
      <c r="D140" s="307">
        <f>C140*'[2]Base Costs'!$B$5</f>
        <v>94.34446685298019</v>
      </c>
      <c r="E140" s="307">
        <f t="shared" si="14"/>
        <v>12</v>
      </c>
      <c r="F140" s="307">
        <f t="shared" si="15"/>
        <v>3</v>
      </c>
      <c r="G140" s="307">
        <f t="shared" si="16"/>
        <v>1</v>
      </c>
      <c r="H140" s="306">
        <f>4*D140*'[2]Base Costs'!$B$7</f>
        <v>18750.396720228699</v>
      </c>
      <c r="I140" s="304">
        <f>4*IF(E140&lt;=3,E140*'[2]Base Costs'!$B$8,IF(F140&lt;=3,F140*'[2]Base Costs'!$B$9,'[2]Base Costs'!$B$10*G140))</f>
        <v>4200</v>
      </c>
      <c r="J140" s="308">
        <f>C140*'[2]Base Costs'!$B$6</f>
        <v>23.96349458065697</v>
      </c>
      <c r="K140" s="307">
        <f t="shared" si="17"/>
        <v>3</v>
      </c>
      <c r="L140" s="307">
        <f t="shared" si="18"/>
        <v>1</v>
      </c>
      <c r="M140" s="307">
        <f t="shared" si="19"/>
        <v>1</v>
      </c>
      <c r="N140" s="306">
        <f>4*J140*'[2]Base Costs'!$B$7</f>
        <v>4762.6007669380897</v>
      </c>
      <c r="O140" s="304">
        <f>4*IF(K140&lt;=3,K140*'[2]Base Costs'!$B$8,IF(L140&lt;=3,L140*'[2]Base Costs'!$B$9,'[2]Base Costs'!$B$10*M140))</f>
        <v>1500</v>
      </c>
      <c r="P140" s="304">
        <f>4*C140*'[2]Base Costs'!$B$11</f>
        <v>18868.893370596037</v>
      </c>
      <c r="Q140" s="269">
        <f>'[2]Base Costs'!$B$13+'[2]Base Costs'!$B$14</f>
        <v>414</v>
      </c>
      <c r="R140" s="303">
        <f>'[2]Base Costs'!$D$2</f>
        <v>1105.3024868650327</v>
      </c>
      <c r="S140" s="305">
        <f t="shared" si="20"/>
        <v>7781.9032538031224</v>
      </c>
    </row>
    <row r="141" spans="1:19" s="269" customFormat="1" x14ac:dyDescent="0.25">
      <c r="A141" s="310" t="s">
        <v>1771</v>
      </c>
      <c r="B141" s="310" t="s">
        <v>1547</v>
      </c>
      <c r="C141" s="309">
        <v>200.49658688255516</v>
      </c>
      <c r="D141" s="307">
        <f>C141*'[2]Base Costs'!$B$5</f>
        <v>200.49658688255516</v>
      </c>
      <c r="E141" s="307">
        <f t="shared" si="14"/>
        <v>26</v>
      </c>
      <c r="F141" s="307">
        <f t="shared" si="15"/>
        <v>6</v>
      </c>
      <c r="G141" s="307">
        <f t="shared" si="16"/>
        <v>2</v>
      </c>
      <c r="H141" s="306">
        <f>4*D141*'[2]Base Costs'!$B$7</f>
        <v>39847.493663386551</v>
      </c>
      <c r="I141" s="304">
        <f>4*IF(E141&lt;=3,E141*'[2]Base Costs'!$B$8,IF(F141&lt;=3,F141*'[2]Base Costs'!$B$9,'[2]Base Costs'!$B$10*G141))</f>
        <v>8800</v>
      </c>
      <c r="J141" s="308">
        <f>C141*'[2]Base Costs'!$B$6</f>
        <v>50.926133068169015</v>
      </c>
      <c r="K141" s="307">
        <f t="shared" si="17"/>
        <v>7</v>
      </c>
      <c r="L141" s="307">
        <f t="shared" si="18"/>
        <v>2</v>
      </c>
      <c r="M141" s="307">
        <f t="shared" si="19"/>
        <v>1</v>
      </c>
      <c r="N141" s="306">
        <f>4*J141*'[2]Base Costs'!$B$7</f>
        <v>10121.263390500184</v>
      </c>
      <c r="O141" s="304">
        <f>4*IF(K141&lt;=3,K141*'[2]Base Costs'!$B$8,IF(L141&lt;=3,L141*'[2]Base Costs'!$B$9,'[2]Base Costs'!$B$10*M141))</f>
        <v>2800</v>
      </c>
      <c r="P141" s="304">
        <f>4*C141*'[2]Base Costs'!$B$11</f>
        <v>40099.317376511033</v>
      </c>
      <c r="Q141" s="269">
        <f>'[2]Base Costs'!$B$13+'[2]Base Costs'!$B$14</f>
        <v>414</v>
      </c>
      <c r="R141" s="303">
        <f>'[2]Base Costs'!$D$2</f>
        <v>1105.3024868650327</v>
      </c>
      <c r="S141" s="305">
        <f t="shared" si="20"/>
        <v>14440.565877365218</v>
      </c>
    </row>
    <row r="142" spans="1:19" s="269" customFormat="1" x14ac:dyDescent="0.25">
      <c r="A142" s="310" t="s">
        <v>1771</v>
      </c>
      <c r="B142" s="310" t="s">
        <v>1546</v>
      </c>
      <c r="C142" s="309">
        <v>115.52998907000001</v>
      </c>
      <c r="D142" s="307">
        <f>C142*'[2]Base Costs'!$B$5</f>
        <v>115.52998907000001</v>
      </c>
      <c r="E142" s="307">
        <f t="shared" si="14"/>
        <v>15</v>
      </c>
      <c r="F142" s="307">
        <f t="shared" si="15"/>
        <v>3</v>
      </c>
      <c r="G142" s="307">
        <f t="shared" si="16"/>
        <v>1</v>
      </c>
      <c r="H142" s="306">
        <f>4*D142*'[2]Base Costs'!$B$7</f>
        <v>22960.892147728086</v>
      </c>
      <c r="I142" s="304">
        <f>4*IF(E142&lt;=3,E142*'[2]Base Costs'!$B$8,IF(F142&lt;=3,F142*'[2]Base Costs'!$B$9,'[2]Base Costs'!$B$10*G142))</f>
        <v>4200</v>
      </c>
      <c r="J142" s="308">
        <f>C142*'[2]Base Costs'!$B$6</f>
        <v>29.344617223780002</v>
      </c>
      <c r="K142" s="307">
        <f t="shared" si="17"/>
        <v>4</v>
      </c>
      <c r="L142" s="307">
        <f t="shared" si="18"/>
        <v>1</v>
      </c>
      <c r="M142" s="307">
        <f t="shared" si="19"/>
        <v>1</v>
      </c>
      <c r="N142" s="306">
        <f>4*J142*'[2]Base Costs'!$B$7</f>
        <v>5832.066605522934</v>
      </c>
      <c r="O142" s="304">
        <f>4*IF(K142&lt;=3,K142*'[2]Base Costs'!$B$8,IF(L142&lt;=3,L142*'[2]Base Costs'!$B$9,'[2]Base Costs'!$B$10*M142))</f>
        <v>1400</v>
      </c>
      <c r="P142" s="304">
        <f>4*C142*'[2]Base Costs'!$B$11</f>
        <v>23105.997814000002</v>
      </c>
      <c r="Q142" s="269">
        <f>'[2]Base Costs'!$B$13+'[2]Base Costs'!$B$14</f>
        <v>414</v>
      </c>
      <c r="R142" s="303">
        <f>'[2]Base Costs'!$D$2</f>
        <v>1105.3024868650327</v>
      </c>
      <c r="S142" s="305">
        <f t="shared" si="20"/>
        <v>8751.3690923879658</v>
      </c>
    </row>
    <row r="143" spans="1:19" s="269" customFormat="1" x14ac:dyDescent="0.25">
      <c r="A143" s="310" t="s">
        <v>1771</v>
      </c>
      <c r="B143" s="310" t="s">
        <v>1542</v>
      </c>
      <c r="C143" s="309">
        <v>83.800718650000007</v>
      </c>
      <c r="D143" s="307">
        <f>C143*'[2]Base Costs'!$B$5</f>
        <v>83.800718650000007</v>
      </c>
      <c r="E143" s="307">
        <f t="shared" si="14"/>
        <v>11</v>
      </c>
      <c r="F143" s="307">
        <f t="shared" si="15"/>
        <v>3</v>
      </c>
      <c r="G143" s="307">
        <f t="shared" si="16"/>
        <v>1</v>
      </c>
      <c r="H143" s="306">
        <f>4*D143*'[2]Base Costs'!$B$7</f>
        <v>16654.890027375604</v>
      </c>
      <c r="I143" s="304">
        <f>4*IF(E143&lt;=3,E143*'[2]Base Costs'!$B$8,IF(F143&lt;=3,F143*'[2]Base Costs'!$B$9,'[2]Base Costs'!$B$10*G143))</f>
        <v>4200</v>
      </c>
      <c r="J143" s="308">
        <f>C143*'[2]Base Costs'!$B$6</f>
        <v>21.285382537100002</v>
      </c>
      <c r="K143" s="307">
        <f t="shared" si="17"/>
        <v>3</v>
      </c>
      <c r="L143" s="307">
        <f t="shared" si="18"/>
        <v>1</v>
      </c>
      <c r="M143" s="307">
        <f t="shared" si="19"/>
        <v>1</v>
      </c>
      <c r="N143" s="306">
        <f>4*J143*'[2]Base Costs'!$B$7</f>
        <v>4230.3420669534034</v>
      </c>
      <c r="O143" s="304">
        <f>4*IF(K143&lt;=3,K143*'[2]Base Costs'!$B$8,IF(L143&lt;=3,L143*'[2]Base Costs'!$B$9,'[2]Base Costs'!$B$10*M143))</f>
        <v>1500</v>
      </c>
      <c r="P143" s="304">
        <f>4*C143*'[2]Base Costs'!$B$11</f>
        <v>16760.14373</v>
      </c>
      <c r="Q143" s="269">
        <f>'[2]Base Costs'!$B$13+'[2]Base Costs'!$B$14</f>
        <v>414</v>
      </c>
      <c r="R143" s="303">
        <f>'[2]Base Costs'!$D$2</f>
        <v>1105.3024868650327</v>
      </c>
      <c r="S143" s="305">
        <f t="shared" si="20"/>
        <v>7249.6445538184362</v>
      </c>
    </row>
    <row r="144" spans="1:19" s="269" customFormat="1" x14ac:dyDescent="0.25">
      <c r="A144" s="310" t="s">
        <v>1771</v>
      </c>
      <c r="B144" s="310" t="s">
        <v>1541</v>
      </c>
      <c r="C144" s="309">
        <v>119.83512425062663</v>
      </c>
      <c r="D144" s="307">
        <f>C144*'[2]Base Costs'!$B$5</f>
        <v>119.83512425062663</v>
      </c>
      <c r="E144" s="307">
        <f t="shared" si="14"/>
        <v>15</v>
      </c>
      <c r="F144" s="307">
        <f t="shared" si="15"/>
        <v>3</v>
      </c>
      <c r="G144" s="307">
        <f t="shared" si="16"/>
        <v>1</v>
      </c>
      <c r="H144" s="306">
        <f>4*D144*'[2]Base Costs'!$B$7</f>
        <v>23816.511934066544</v>
      </c>
      <c r="I144" s="304">
        <f>4*IF(E144&lt;=3,E144*'[2]Base Costs'!$B$8,IF(F144&lt;=3,F144*'[2]Base Costs'!$B$9,'[2]Base Costs'!$B$10*G144))</f>
        <v>4200</v>
      </c>
      <c r="J144" s="308">
        <f>C144*'[2]Base Costs'!$B$6</f>
        <v>30.438121559659166</v>
      </c>
      <c r="K144" s="307">
        <f t="shared" si="17"/>
        <v>4</v>
      </c>
      <c r="L144" s="307">
        <f t="shared" si="18"/>
        <v>1</v>
      </c>
      <c r="M144" s="307">
        <f t="shared" si="19"/>
        <v>1</v>
      </c>
      <c r="N144" s="306">
        <f>4*J144*'[2]Base Costs'!$B$7</f>
        <v>6049.3940312529021</v>
      </c>
      <c r="O144" s="304">
        <f>4*IF(K144&lt;=3,K144*'[2]Base Costs'!$B$8,IF(L144&lt;=3,L144*'[2]Base Costs'!$B$9,'[2]Base Costs'!$B$10*M144))</f>
        <v>1400</v>
      </c>
      <c r="P144" s="304">
        <f>4*C144*'[2]Base Costs'!$B$11</f>
        <v>23967.024850125326</v>
      </c>
      <c r="Q144" s="269">
        <f>'[2]Base Costs'!$B$13+'[2]Base Costs'!$B$14</f>
        <v>414</v>
      </c>
      <c r="R144" s="303">
        <f>'[2]Base Costs'!$D$2</f>
        <v>1105.3024868650327</v>
      </c>
      <c r="S144" s="305">
        <f t="shared" si="20"/>
        <v>8968.6965181179348</v>
      </c>
    </row>
    <row r="145" spans="1:19" s="269" customFormat="1" x14ac:dyDescent="0.25">
      <c r="A145" s="310" t="s">
        <v>1771</v>
      </c>
      <c r="B145" s="310" t="s">
        <v>1540</v>
      </c>
      <c r="C145" s="309">
        <v>80.161509662989019</v>
      </c>
      <c r="D145" s="307">
        <f>C145*'[2]Base Costs'!$B$5</f>
        <v>80.161509662989019</v>
      </c>
      <c r="E145" s="307">
        <f t="shared" si="14"/>
        <v>11</v>
      </c>
      <c r="F145" s="307">
        <f t="shared" si="15"/>
        <v>3</v>
      </c>
      <c r="G145" s="307">
        <f t="shared" si="16"/>
        <v>1</v>
      </c>
      <c r="H145" s="306">
        <f>4*D145*'[2]Base Costs'!$B$7</f>
        <v>15931.619076461091</v>
      </c>
      <c r="I145" s="304">
        <f>4*IF(E145&lt;=3,E145*'[2]Base Costs'!$B$8,IF(F145&lt;=3,F145*'[2]Base Costs'!$B$9,'[2]Base Costs'!$B$10*G145))</f>
        <v>4200</v>
      </c>
      <c r="J145" s="308">
        <f>C145*'[2]Base Costs'!$B$6</f>
        <v>20.361023454399213</v>
      </c>
      <c r="K145" s="307">
        <f t="shared" si="17"/>
        <v>3</v>
      </c>
      <c r="L145" s="307">
        <f t="shared" si="18"/>
        <v>1</v>
      </c>
      <c r="M145" s="307">
        <f t="shared" si="19"/>
        <v>1</v>
      </c>
      <c r="N145" s="306">
        <f>4*J145*'[2]Base Costs'!$B$7</f>
        <v>4046.6312454211179</v>
      </c>
      <c r="O145" s="304">
        <f>4*IF(K145&lt;=3,K145*'[2]Base Costs'!$B$8,IF(L145&lt;=3,L145*'[2]Base Costs'!$B$9,'[2]Base Costs'!$B$10*M145))</f>
        <v>1500</v>
      </c>
      <c r="P145" s="304">
        <f>4*C145*'[2]Base Costs'!$B$11</f>
        <v>16032.301932597804</v>
      </c>
      <c r="Q145" s="269">
        <f>'[2]Base Costs'!$B$13+'[2]Base Costs'!$B$14</f>
        <v>414</v>
      </c>
      <c r="R145" s="303">
        <f>'[2]Base Costs'!$D$2</f>
        <v>1105.3024868650327</v>
      </c>
      <c r="S145" s="305">
        <f t="shared" si="20"/>
        <v>7065.9337322861502</v>
      </c>
    </row>
    <row r="146" spans="1:19" s="269" customFormat="1" x14ac:dyDescent="0.25">
      <c r="A146" s="310" t="s">
        <v>1771</v>
      </c>
      <c r="B146" s="310" t="s">
        <v>1538</v>
      </c>
      <c r="C146" s="309">
        <v>135.7595277355492</v>
      </c>
      <c r="D146" s="307">
        <f>C146*'[2]Base Costs'!$B$5</f>
        <v>135.7595277355492</v>
      </c>
      <c r="E146" s="307">
        <f t="shared" si="14"/>
        <v>17</v>
      </c>
      <c r="F146" s="307">
        <f t="shared" si="15"/>
        <v>4</v>
      </c>
      <c r="G146" s="307">
        <f t="shared" si="16"/>
        <v>1</v>
      </c>
      <c r="H146" s="306">
        <f>4*D146*'[2]Base Costs'!$B$7</f>
        <v>26981.391580273994</v>
      </c>
      <c r="I146" s="304">
        <f>4*IF(E146&lt;=3,E146*'[2]Base Costs'!$B$8,IF(F146&lt;=3,F146*'[2]Base Costs'!$B$9,'[2]Base Costs'!$B$10*G146))</f>
        <v>4400</v>
      </c>
      <c r="J146" s="308">
        <f>C146*'[2]Base Costs'!$B$6</f>
        <v>34.482920044829498</v>
      </c>
      <c r="K146" s="307">
        <f t="shared" si="17"/>
        <v>5</v>
      </c>
      <c r="L146" s="307">
        <f t="shared" si="18"/>
        <v>1</v>
      </c>
      <c r="M146" s="307">
        <f t="shared" si="19"/>
        <v>1</v>
      </c>
      <c r="N146" s="306">
        <f>4*J146*'[2]Base Costs'!$B$7</f>
        <v>6853.2734613895946</v>
      </c>
      <c r="O146" s="304">
        <f>4*IF(K146&lt;=3,K146*'[2]Base Costs'!$B$8,IF(L146&lt;=3,L146*'[2]Base Costs'!$B$9,'[2]Base Costs'!$B$10*M146))</f>
        <v>1400</v>
      </c>
      <c r="P146" s="304">
        <f>4*C146*'[2]Base Costs'!$B$11</f>
        <v>27151.90554710984</v>
      </c>
      <c r="Q146" s="269">
        <f>'[2]Base Costs'!$B$13+'[2]Base Costs'!$B$14</f>
        <v>414</v>
      </c>
      <c r="R146" s="303">
        <f>'[2]Base Costs'!$D$2</f>
        <v>1105.3024868650327</v>
      </c>
      <c r="S146" s="305">
        <f t="shared" si="20"/>
        <v>9772.5759482546273</v>
      </c>
    </row>
    <row r="147" spans="1:19" s="269" customFormat="1" x14ac:dyDescent="0.25">
      <c r="A147" s="310" t="s">
        <v>1771</v>
      </c>
      <c r="B147" s="310" t="s">
        <v>1537</v>
      </c>
      <c r="C147" s="309">
        <v>256.58104566645767</v>
      </c>
      <c r="D147" s="307">
        <f>C147*'[2]Base Costs'!$B$5</f>
        <v>256.58104566645767</v>
      </c>
      <c r="E147" s="307">
        <f t="shared" si="14"/>
        <v>33</v>
      </c>
      <c r="F147" s="307">
        <f t="shared" si="15"/>
        <v>7</v>
      </c>
      <c r="G147" s="307">
        <f t="shared" si="16"/>
        <v>2</v>
      </c>
      <c r="H147" s="306">
        <f>4*D147*'[2]Base Costs'!$B$7</f>
        <v>50993.943339934471</v>
      </c>
      <c r="I147" s="304">
        <f>4*IF(E147&lt;=3,E147*'[2]Base Costs'!$B$8,IF(F147&lt;=3,F147*'[2]Base Costs'!$B$9,'[2]Base Costs'!$B$10*G147))</f>
        <v>8800</v>
      </c>
      <c r="J147" s="308">
        <f>C147*'[2]Base Costs'!$B$6</f>
        <v>65.171585599280249</v>
      </c>
      <c r="K147" s="307">
        <f t="shared" si="17"/>
        <v>9</v>
      </c>
      <c r="L147" s="307">
        <f t="shared" si="18"/>
        <v>2</v>
      </c>
      <c r="M147" s="307">
        <f t="shared" si="19"/>
        <v>1</v>
      </c>
      <c r="N147" s="306">
        <f>4*J147*'[2]Base Costs'!$B$7</f>
        <v>12952.461608343356</v>
      </c>
      <c r="O147" s="304">
        <f>4*IF(K147&lt;=3,K147*'[2]Base Costs'!$B$8,IF(L147&lt;=3,L147*'[2]Base Costs'!$B$9,'[2]Base Costs'!$B$10*M147))</f>
        <v>2800</v>
      </c>
      <c r="P147" s="304">
        <f>4*C147*'[2]Base Costs'!$B$11</f>
        <v>51316.209133291537</v>
      </c>
      <c r="Q147" s="269">
        <f>'[2]Base Costs'!$B$13+'[2]Base Costs'!$B$14</f>
        <v>414</v>
      </c>
      <c r="R147" s="303">
        <f>'[2]Base Costs'!$D$2</f>
        <v>1105.3024868650327</v>
      </c>
      <c r="S147" s="305">
        <f t="shared" si="20"/>
        <v>17271.764095208389</v>
      </c>
    </row>
    <row r="148" spans="1:19" s="269" customFormat="1" x14ac:dyDescent="0.25">
      <c r="A148" s="310" t="s">
        <v>1771</v>
      </c>
      <c r="B148" s="310" t="s">
        <v>1536</v>
      </c>
      <c r="C148" s="309">
        <v>141.4592528379001</v>
      </c>
      <c r="D148" s="307">
        <f>C148*'[2]Base Costs'!$B$5</f>
        <v>141.4592528379001</v>
      </c>
      <c r="E148" s="307">
        <f t="shared" si="14"/>
        <v>18</v>
      </c>
      <c r="F148" s="307">
        <f t="shared" si="15"/>
        <v>4</v>
      </c>
      <c r="G148" s="307">
        <f t="shared" si="16"/>
        <v>1</v>
      </c>
      <c r="H148" s="306">
        <f>4*D148*'[2]Base Costs'!$B$7</f>
        <v>28114.177746015619</v>
      </c>
      <c r="I148" s="304">
        <f>4*IF(E148&lt;=3,E148*'[2]Base Costs'!$B$8,IF(F148&lt;=3,F148*'[2]Base Costs'!$B$9,'[2]Base Costs'!$B$10*G148))</f>
        <v>4400</v>
      </c>
      <c r="J148" s="308">
        <f>C148*'[2]Base Costs'!$B$6</f>
        <v>35.930650220826628</v>
      </c>
      <c r="K148" s="307">
        <f t="shared" si="17"/>
        <v>5</v>
      </c>
      <c r="L148" s="307">
        <f t="shared" si="18"/>
        <v>1</v>
      </c>
      <c r="M148" s="307">
        <f t="shared" si="19"/>
        <v>1</v>
      </c>
      <c r="N148" s="306">
        <f>4*J148*'[2]Base Costs'!$B$7</f>
        <v>7141.0011474879684</v>
      </c>
      <c r="O148" s="304">
        <f>4*IF(K148&lt;=3,K148*'[2]Base Costs'!$B$8,IF(L148&lt;=3,L148*'[2]Base Costs'!$B$9,'[2]Base Costs'!$B$10*M148))</f>
        <v>1400</v>
      </c>
      <c r="P148" s="304">
        <f>4*C148*'[2]Base Costs'!$B$11</f>
        <v>28291.850567580019</v>
      </c>
      <c r="Q148" s="269">
        <f>'[2]Base Costs'!$B$13+'[2]Base Costs'!$B$14</f>
        <v>414</v>
      </c>
      <c r="R148" s="303">
        <f>'[2]Base Costs'!$D$2</f>
        <v>1105.3024868650327</v>
      </c>
      <c r="S148" s="305">
        <f t="shared" si="20"/>
        <v>10060.303634353</v>
      </c>
    </row>
    <row r="149" spans="1:19" s="269" customFormat="1" x14ac:dyDescent="0.25">
      <c r="A149" s="310" t="s">
        <v>1771</v>
      </c>
      <c r="B149" s="310" t="s">
        <v>1534</v>
      </c>
      <c r="C149" s="309">
        <v>432.53472650031421</v>
      </c>
      <c r="D149" s="307">
        <f>C149*'[2]Base Costs'!$B$5</f>
        <v>432.53472650031421</v>
      </c>
      <c r="E149" s="307">
        <f t="shared" si="14"/>
        <v>55</v>
      </c>
      <c r="F149" s="307">
        <f t="shared" si="15"/>
        <v>11</v>
      </c>
      <c r="G149" s="307">
        <f t="shared" si="16"/>
        <v>3</v>
      </c>
      <c r="H149" s="306">
        <f>4*D149*'[2]Base Costs'!$B$7</f>
        <v>85963.681683578456</v>
      </c>
      <c r="I149" s="304">
        <f>4*IF(E149&lt;=3,E149*'[2]Base Costs'!$B$8,IF(F149&lt;=3,F149*'[2]Base Costs'!$B$9,'[2]Base Costs'!$B$10*G149))</f>
        <v>13200</v>
      </c>
      <c r="J149" s="308">
        <f>C149*'[2]Base Costs'!$B$6</f>
        <v>109.86382053107981</v>
      </c>
      <c r="K149" s="307">
        <f t="shared" si="17"/>
        <v>14</v>
      </c>
      <c r="L149" s="307">
        <f t="shared" si="18"/>
        <v>3</v>
      </c>
      <c r="M149" s="307">
        <f t="shared" si="19"/>
        <v>1</v>
      </c>
      <c r="N149" s="306">
        <f>4*J149*'[2]Base Costs'!$B$7</f>
        <v>21834.77514762893</v>
      </c>
      <c r="O149" s="304">
        <f>4*IF(K149&lt;=3,K149*'[2]Base Costs'!$B$8,IF(L149&lt;=3,L149*'[2]Base Costs'!$B$9,'[2]Base Costs'!$B$10*M149))</f>
        <v>4200</v>
      </c>
      <c r="P149" s="304">
        <f>4*C149*'[2]Base Costs'!$B$11</f>
        <v>86506.945300062842</v>
      </c>
      <c r="Q149" s="269">
        <f>'[2]Base Costs'!$B$13+'[2]Base Costs'!$B$14</f>
        <v>414</v>
      </c>
      <c r="R149" s="303">
        <f>'[2]Base Costs'!$D$2</f>
        <v>1105.3024868650327</v>
      </c>
      <c r="S149" s="305">
        <f t="shared" si="20"/>
        <v>27554.077634493962</v>
      </c>
    </row>
    <row r="150" spans="1:19" s="269" customFormat="1" x14ac:dyDescent="0.25">
      <c r="A150" s="310" t="s">
        <v>1771</v>
      </c>
      <c r="B150" s="310" t="s">
        <v>1533</v>
      </c>
      <c r="C150" s="309">
        <v>85.609967459114955</v>
      </c>
      <c r="D150" s="307">
        <f>C150*'[2]Base Costs'!$B$5</f>
        <v>85.609967459114955</v>
      </c>
      <c r="E150" s="307">
        <f t="shared" si="14"/>
        <v>11</v>
      </c>
      <c r="F150" s="307">
        <f t="shared" si="15"/>
        <v>3</v>
      </c>
      <c r="G150" s="307">
        <f t="shared" si="16"/>
        <v>1</v>
      </c>
      <c r="H150" s="306">
        <f>4*D150*'[2]Base Costs'!$B$7</f>
        <v>17014.467372694344</v>
      </c>
      <c r="I150" s="304">
        <f>4*IF(E150&lt;=3,E150*'[2]Base Costs'!$B$8,IF(F150&lt;=3,F150*'[2]Base Costs'!$B$9,'[2]Base Costs'!$B$10*G150))</f>
        <v>4200</v>
      </c>
      <c r="J150" s="308">
        <f>C150*'[2]Base Costs'!$B$6</f>
        <v>21.7449317346152</v>
      </c>
      <c r="K150" s="307">
        <f t="shared" si="17"/>
        <v>3</v>
      </c>
      <c r="L150" s="307">
        <f t="shared" si="18"/>
        <v>1</v>
      </c>
      <c r="M150" s="307">
        <f t="shared" si="19"/>
        <v>1</v>
      </c>
      <c r="N150" s="306">
        <f>4*J150*'[2]Base Costs'!$B$7</f>
        <v>4321.6747126643641</v>
      </c>
      <c r="O150" s="304">
        <f>4*IF(K150&lt;=3,K150*'[2]Base Costs'!$B$8,IF(L150&lt;=3,L150*'[2]Base Costs'!$B$9,'[2]Base Costs'!$B$10*M150))</f>
        <v>1500</v>
      </c>
      <c r="P150" s="304">
        <f>4*C150*'[2]Base Costs'!$B$11</f>
        <v>17121.993491822992</v>
      </c>
      <c r="Q150" s="269">
        <f>'[2]Base Costs'!$B$13+'[2]Base Costs'!$B$14</f>
        <v>414</v>
      </c>
      <c r="R150" s="303">
        <f>'[2]Base Costs'!$D$2</f>
        <v>1105.3024868650327</v>
      </c>
      <c r="S150" s="305">
        <f t="shared" si="20"/>
        <v>7340.9771995293968</v>
      </c>
    </row>
    <row r="151" spans="1:19" s="269" customFormat="1" x14ac:dyDescent="0.25">
      <c r="A151" s="310" t="s">
        <v>1771</v>
      </c>
      <c r="B151" s="310" t="s">
        <v>1532</v>
      </c>
      <c r="C151" s="309">
        <v>93.019318485743028</v>
      </c>
      <c r="D151" s="307">
        <f>C151*'[2]Base Costs'!$B$5</f>
        <v>93.019318485743028</v>
      </c>
      <c r="E151" s="307">
        <f t="shared" si="14"/>
        <v>12</v>
      </c>
      <c r="F151" s="307">
        <f t="shared" si="15"/>
        <v>3</v>
      </c>
      <c r="G151" s="307">
        <f t="shared" si="16"/>
        <v>1</v>
      </c>
      <c r="H151" s="306">
        <f>4*D151*'[2]Base Costs'!$B$7</f>
        <v>18487.031433130516</v>
      </c>
      <c r="I151" s="304">
        <f>4*IF(E151&lt;=3,E151*'[2]Base Costs'!$B$8,IF(F151&lt;=3,F151*'[2]Base Costs'!$B$9,'[2]Base Costs'!$B$10*G151))</f>
        <v>4200</v>
      </c>
      <c r="J151" s="308">
        <f>C151*'[2]Base Costs'!$B$6</f>
        <v>23.626906895378731</v>
      </c>
      <c r="K151" s="307">
        <f t="shared" si="17"/>
        <v>3</v>
      </c>
      <c r="L151" s="307">
        <f t="shared" si="18"/>
        <v>1</v>
      </c>
      <c r="M151" s="307">
        <f t="shared" si="19"/>
        <v>1</v>
      </c>
      <c r="N151" s="306">
        <f>4*J151*'[2]Base Costs'!$B$7</f>
        <v>4695.7059840151514</v>
      </c>
      <c r="O151" s="304">
        <f>4*IF(K151&lt;=3,K151*'[2]Base Costs'!$B$8,IF(L151&lt;=3,L151*'[2]Base Costs'!$B$9,'[2]Base Costs'!$B$10*M151))</f>
        <v>1500</v>
      </c>
      <c r="P151" s="304">
        <f>4*C151*'[2]Base Costs'!$B$11</f>
        <v>18603.863697148605</v>
      </c>
      <c r="Q151" s="269">
        <f>'[2]Base Costs'!$B$13+'[2]Base Costs'!$B$14</f>
        <v>414</v>
      </c>
      <c r="R151" s="303">
        <f>'[2]Base Costs'!$D$2</f>
        <v>1105.3024868650327</v>
      </c>
      <c r="S151" s="305">
        <f t="shared" si="20"/>
        <v>7715.0084708801842</v>
      </c>
    </row>
    <row r="152" spans="1:19" s="269" customFormat="1" x14ac:dyDescent="0.25">
      <c r="A152" s="310" t="s">
        <v>1771</v>
      </c>
      <c r="B152" s="310" t="s">
        <v>1531</v>
      </c>
      <c r="C152" s="309">
        <v>111.19108211635334</v>
      </c>
      <c r="D152" s="307">
        <f>C152*'[2]Base Costs'!$B$5</f>
        <v>111.19108211635334</v>
      </c>
      <c r="E152" s="307">
        <f t="shared" si="14"/>
        <v>14</v>
      </c>
      <c r="F152" s="307">
        <f t="shared" si="15"/>
        <v>3</v>
      </c>
      <c r="G152" s="307">
        <f t="shared" si="16"/>
        <v>1</v>
      </c>
      <c r="H152" s="306">
        <f>4*D152*'[2]Base Costs'!$B$7</f>
        <v>22098.560424132531</v>
      </c>
      <c r="I152" s="304">
        <f>4*IF(E152&lt;=3,E152*'[2]Base Costs'!$B$8,IF(F152&lt;=3,F152*'[2]Base Costs'!$B$9,'[2]Base Costs'!$B$10*G152))</f>
        <v>4200</v>
      </c>
      <c r="J152" s="308">
        <f>C152*'[2]Base Costs'!$B$6</f>
        <v>28.24253485755375</v>
      </c>
      <c r="K152" s="307">
        <f t="shared" si="17"/>
        <v>4</v>
      </c>
      <c r="L152" s="307">
        <f t="shared" si="18"/>
        <v>1</v>
      </c>
      <c r="M152" s="307">
        <f t="shared" si="19"/>
        <v>1</v>
      </c>
      <c r="N152" s="306">
        <f>4*J152*'[2]Base Costs'!$B$7</f>
        <v>5613.0343477296628</v>
      </c>
      <c r="O152" s="304">
        <f>4*IF(K152&lt;=3,K152*'[2]Base Costs'!$B$8,IF(L152&lt;=3,L152*'[2]Base Costs'!$B$9,'[2]Base Costs'!$B$10*M152))</f>
        <v>1400</v>
      </c>
      <c r="P152" s="304">
        <f>4*C152*'[2]Base Costs'!$B$11</f>
        <v>22238.216423270667</v>
      </c>
      <c r="Q152" s="269">
        <f>'[2]Base Costs'!$B$13+'[2]Base Costs'!$B$14</f>
        <v>414</v>
      </c>
      <c r="R152" s="303">
        <f>'[2]Base Costs'!$D$2</f>
        <v>1105.3024868650327</v>
      </c>
      <c r="S152" s="305">
        <f t="shared" si="20"/>
        <v>8532.3368345946947</v>
      </c>
    </row>
    <row r="153" spans="1:19" s="269" customFormat="1" x14ac:dyDescent="0.25">
      <c r="A153" s="310" t="s">
        <v>1771</v>
      </c>
      <c r="B153" s="310" t="s">
        <v>1530</v>
      </c>
      <c r="C153" s="309">
        <v>226.15599390271157</v>
      </c>
      <c r="D153" s="307">
        <f>C153*'[2]Base Costs'!$B$5</f>
        <v>226.15599390271157</v>
      </c>
      <c r="E153" s="307">
        <f t="shared" si="14"/>
        <v>29</v>
      </c>
      <c r="F153" s="307">
        <f t="shared" si="15"/>
        <v>6</v>
      </c>
      <c r="G153" s="307">
        <f t="shared" si="16"/>
        <v>2</v>
      </c>
      <c r="H153" s="306">
        <f>4*D153*'[2]Base Costs'!$B$7</f>
        <v>44947.146852200516</v>
      </c>
      <c r="I153" s="304">
        <f>4*IF(E153&lt;=3,E153*'[2]Base Costs'!$B$8,IF(F153&lt;=3,F153*'[2]Base Costs'!$B$9,'[2]Base Costs'!$B$10*G153))</f>
        <v>8800</v>
      </c>
      <c r="J153" s="308">
        <f>C153*'[2]Base Costs'!$B$6</f>
        <v>57.443622451288739</v>
      </c>
      <c r="K153" s="307">
        <f t="shared" si="17"/>
        <v>8</v>
      </c>
      <c r="L153" s="307">
        <f t="shared" si="18"/>
        <v>2</v>
      </c>
      <c r="M153" s="307">
        <f t="shared" si="19"/>
        <v>1</v>
      </c>
      <c r="N153" s="306">
        <f>4*J153*'[2]Base Costs'!$B$7</f>
        <v>11416.575300458931</v>
      </c>
      <c r="O153" s="304">
        <f>4*IF(K153&lt;=3,K153*'[2]Base Costs'!$B$8,IF(L153&lt;=3,L153*'[2]Base Costs'!$B$9,'[2]Base Costs'!$B$10*M153))</f>
        <v>2800</v>
      </c>
      <c r="P153" s="304">
        <f>4*C153*'[2]Base Costs'!$B$11</f>
        <v>45231.198780542312</v>
      </c>
      <c r="Q153" s="269">
        <f>'[2]Base Costs'!$B$13+'[2]Base Costs'!$B$14</f>
        <v>414</v>
      </c>
      <c r="R153" s="303">
        <f>'[2]Base Costs'!$D$2</f>
        <v>1105.3024868650327</v>
      </c>
      <c r="S153" s="305">
        <f t="shared" si="20"/>
        <v>15735.877787323963</v>
      </c>
    </row>
    <row r="154" spans="1:19" s="269" customFormat="1" x14ac:dyDescent="0.25">
      <c r="A154" s="310" t="s">
        <v>1771</v>
      </c>
      <c r="B154" s="310" t="s">
        <v>1529</v>
      </c>
      <c r="C154" s="309">
        <v>173.09239507302595</v>
      </c>
      <c r="D154" s="307">
        <f>C154*'[2]Base Costs'!$B$5</f>
        <v>173.09239507302595</v>
      </c>
      <c r="E154" s="307">
        <f t="shared" si="14"/>
        <v>22</v>
      </c>
      <c r="F154" s="307">
        <f t="shared" si="15"/>
        <v>5</v>
      </c>
      <c r="G154" s="307">
        <f t="shared" si="16"/>
        <v>2</v>
      </c>
      <c r="H154" s="306">
        <f>4*D154*'[2]Base Costs'!$B$7</f>
        <v>34401.074966393477</v>
      </c>
      <c r="I154" s="304">
        <f>4*IF(E154&lt;=3,E154*'[2]Base Costs'!$B$8,IF(F154&lt;=3,F154*'[2]Base Costs'!$B$9,'[2]Base Costs'!$B$10*G154))</f>
        <v>8800</v>
      </c>
      <c r="J154" s="308">
        <f>C154*'[2]Base Costs'!$B$6</f>
        <v>43.96546834854859</v>
      </c>
      <c r="K154" s="307">
        <f t="shared" si="17"/>
        <v>6</v>
      </c>
      <c r="L154" s="307">
        <f t="shared" si="18"/>
        <v>2</v>
      </c>
      <c r="M154" s="307">
        <f t="shared" si="19"/>
        <v>1</v>
      </c>
      <c r="N154" s="306">
        <f>4*J154*'[2]Base Costs'!$B$7</f>
        <v>8737.8730414639431</v>
      </c>
      <c r="O154" s="304">
        <f>4*IF(K154&lt;=3,K154*'[2]Base Costs'!$B$8,IF(L154&lt;=3,L154*'[2]Base Costs'!$B$9,'[2]Base Costs'!$B$10*M154))</f>
        <v>2800</v>
      </c>
      <c r="P154" s="304">
        <f>4*C154*'[2]Base Costs'!$B$11</f>
        <v>34618.479014605189</v>
      </c>
      <c r="Q154" s="269">
        <f>'[2]Base Costs'!$B$13+'[2]Base Costs'!$B$14</f>
        <v>414</v>
      </c>
      <c r="R154" s="303">
        <f>'[2]Base Costs'!$D$2</f>
        <v>1105.3024868650327</v>
      </c>
      <c r="S154" s="305">
        <f t="shared" si="20"/>
        <v>13057.175528328975</v>
      </c>
    </row>
    <row r="155" spans="1:19" s="269" customFormat="1" x14ac:dyDescent="0.25">
      <c r="A155" s="310" t="s">
        <v>1771</v>
      </c>
      <c r="B155" s="310" t="s">
        <v>1528</v>
      </c>
      <c r="C155" s="309">
        <v>328.16623120058023</v>
      </c>
      <c r="D155" s="307">
        <f>C155*'[2]Base Costs'!$B$5</f>
        <v>328.16623120058023</v>
      </c>
      <c r="E155" s="307">
        <f t="shared" si="14"/>
        <v>42</v>
      </c>
      <c r="F155" s="307">
        <f t="shared" si="15"/>
        <v>9</v>
      </c>
      <c r="G155" s="307">
        <f t="shared" si="16"/>
        <v>3</v>
      </c>
      <c r="H155" s="306">
        <f>4*D155*'[2]Base Costs'!$B$7</f>
        <v>65221.069453728123</v>
      </c>
      <c r="I155" s="304">
        <f>4*IF(E155&lt;=3,E155*'[2]Base Costs'!$B$8,IF(F155&lt;=3,F155*'[2]Base Costs'!$B$9,'[2]Base Costs'!$B$10*G155))</f>
        <v>13200</v>
      </c>
      <c r="J155" s="308">
        <f>C155*'[2]Base Costs'!$B$6</f>
        <v>83.354222724947377</v>
      </c>
      <c r="K155" s="307">
        <f t="shared" si="17"/>
        <v>11</v>
      </c>
      <c r="L155" s="307">
        <f t="shared" si="18"/>
        <v>3</v>
      </c>
      <c r="M155" s="307">
        <f t="shared" si="19"/>
        <v>1</v>
      </c>
      <c r="N155" s="306">
        <f>4*J155*'[2]Base Costs'!$B$7</f>
        <v>16566.151641246943</v>
      </c>
      <c r="O155" s="304">
        <f>4*IF(K155&lt;=3,K155*'[2]Base Costs'!$B$8,IF(L155&lt;=3,L155*'[2]Base Costs'!$B$9,'[2]Base Costs'!$B$10*M155))</f>
        <v>4200</v>
      </c>
      <c r="P155" s="304">
        <f>4*C155*'[2]Base Costs'!$B$11</f>
        <v>65633.246240116045</v>
      </c>
      <c r="Q155" s="269">
        <f>'[2]Base Costs'!$B$13+'[2]Base Costs'!$B$14</f>
        <v>414</v>
      </c>
      <c r="R155" s="303">
        <f>'[2]Base Costs'!$D$2</f>
        <v>1105.3024868650327</v>
      </c>
      <c r="S155" s="305">
        <f t="shared" si="20"/>
        <v>22285.454128111975</v>
      </c>
    </row>
    <row r="156" spans="1:19" s="269" customFormat="1" x14ac:dyDescent="0.25">
      <c r="A156" s="310" t="s">
        <v>1771</v>
      </c>
      <c r="B156" s="310" t="s">
        <v>1527</v>
      </c>
      <c r="C156" s="309">
        <v>60.143923181642492</v>
      </c>
      <c r="D156" s="307">
        <f>C156*'[2]Base Costs'!$B$5</f>
        <v>60.143923181642492</v>
      </c>
      <c r="E156" s="307">
        <f t="shared" si="14"/>
        <v>8</v>
      </c>
      <c r="F156" s="307">
        <f t="shared" si="15"/>
        <v>2</v>
      </c>
      <c r="G156" s="307">
        <f t="shared" si="16"/>
        <v>1</v>
      </c>
      <c r="H156" s="306">
        <f>4*D156*'[2]Base Costs'!$B$7</f>
        <v>11953.243868812357</v>
      </c>
      <c r="I156" s="304">
        <f>4*IF(E156&lt;=3,E156*'[2]Base Costs'!$B$8,IF(F156&lt;=3,F156*'[2]Base Costs'!$B$9,'[2]Base Costs'!$B$10*G156))</f>
        <v>2800</v>
      </c>
      <c r="J156" s="308">
        <f>C156*'[2]Base Costs'!$B$6</f>
        <v>15.276556488137194</v>
      </c>
      <c r="K156" s="307">
        <f t="shared" si="17"/>
        <v>2</v>
      </c>
      <c r="L156" s="307">
        <f t="shared" si="18"/>
        <v>1</v>
      </c>
      <c r="M156" s="307">
        <f t="shared" si="19"/>
        <v>1</v>
      </c>
      <c r="N156" s="306">
        <f>4*J156*'[2]Base Costs'!$B$7</f>
        <v>3036.1239426783391</v>
      </c>
      <c r="O156" s="304">
        <f>4*IF(K156&lt;=3,K156*'[2]Base Costs'!$B$8,IF(L156&lt;=3,L156*'[2]Base Costs'!$B$9,'[2]Base Costs'!$B$10*M156))</f>
        <v>1000</v>
      </c>
      <c r="P156" s="304">
        <f>4*C156*'[2]Base Costs'!$B$11</f>
        <v>12028.784636328499</v>
      </c>
      <c r="Q156" s="269">
        <f>'[2]Base Costs'!$B$13+'[2]Base Costs'!$B$14</f>
        <v>414</v>
      </c>
      <c r="R156" s="303">
        <f>'[2]Base Costs'!$D$2</f>
        <v>1105.3024868650327</v>
      </c>
      <c r="S156" s="305">
        <f t="shared" si="20"/>
        <v>5555.4264295433713</v>
      </c>
    </row>
    <row r="157" spans="1:19" s="269" customFormat="1" x14ac:dyDescent="0.25">
      <c r="A157" s="310" t="s">
        <v>1771</v>
      </c>
      <c r="B157" s="310" t="s">
        <v>1526</v>
      </c>
      <c r="C157" s="309">
        <v>407.49612931627479</v>
      </c>
      <c r="D157" s="307">
        <f>C157*'[2]Base Costs'!$B$5</f>
        <v>407.49612931627479</v>
      </c>
      <c r="E157" s="307">
        <f t="shared" si="14"/>
        <v>51</v>
      </c>
      <c r="F157" s="307">
        <f t="shared" si="15"/>
        <v>11</v>
      </c>
      <c r="G157" s="307">
        <f t="shared" si="16"/>
        <v>3</v>
      </c>
      <c r="H157" s="306">
        <f>4*D157*'[2]Base Costs'!$B$7</f>
        <v>80987.410724833724</v>
      </c>
      <c r="I157" s="304">
        <f>4*IF(E157&lt;=3,E157*'[2]Base Costs'!$B$8,IF(F157&lt;=3,F157*'[2]Base Costs'!$B$9,'[2]Base Costs'!$B$10*G157))</f>
        <v>13200</v>
      </c>
      <c r="J157" s="308">
        <f>C157*'[2]Base Costs'!$B$6</f>
        <v>103.5040168463338</v>
      </c>
      <c r="K157" s="307">
        <f t="shared" si="17"/>
        <v>13</v>
      </c>
      <c r="L157" s="307">
        <f t="shared" si="18"/>
        <v>3</v>
      </c>
      <c r="M157" s="307">
        <f t="shared" si="19"/>
        <v>1</v>
      </c>
      <c r="N157" s="306">
        <f>4*J157*'[2]Base Costs'!$B$7</f>
        <v>20570.802324107768</v>
      </c>
      <c r="O157" s="304">
        <f>4*IF(K157&lt;=3,K157*'[2]Base Costs'!$B$8,IF(L157&lt;=3,L157*'[2]Base Costs'!$B$9,'[2]Base Costs'!$B$10*M157))</f>
        <v>4200</v>
      </c>
      <c r="P157" s="304">
        <f>4*C157*'[2]Base Costs'!$B$11</f>
        <v>81499.225863254964</v>
      </c>
      <c r="Q157" s="269">
        <f>'[2]Base Costs'!$B$13+'[2]Base Costs'!$B$14</f>
        <v>414</v>
      </c>
      <c r="R157" s="303">
        <f>'[2]Base Costs'!$D$2</f>
        <v>1105.3024868650327</v>
      </c>
      <c r="S157" s="305">
        <f t="shared" si="20"/>
        <v>26290.1048109728</v>
      </c>
    </row>
    <row r="158" spans="1:19" s="269" customFormat="1" x14ac:dyDescent="0.25">
      <c r="A158" s="310" t="s">
        <v>1771</v>
      </c>
      <c r="B158" s="310" t="s">
        <v>1524</v>
      </c>
      <c r="C158" s="309">
        <v>71.892234490000007</v>
      </c>
      <c r="D158" s="307">
        <f>C158*'[2]Base Costs'!$B$5</f>
        <v>71.892234490000007</v>
      </c>
      <c r="E158" s="307">
        <f t="shared" si="14"/>
        <v>9</v>
      </c>
      <c r="F158" s="307">
        <f t="shared" si="15"/>
        <v>2</v>
      </c>
      <c r="G158" s="307">
        <f t="shared" si="16"/>
        <v>1</v>
      </c>
      <c r="H158" s="306">
        <f>4*D158*'[2]Base Costs'!$B$7</f>
        <v>14288.150251480563</v>
      </c>
      <c r="I158" s="304">
        <f>4*IF(E158&lt;=3,E158*'[2]Base Costs'!$B$8,IF(F158&lt;=3,F158*'[2]Base Costs'!$B$9,'[2]Base Costs'!$B$10*G158))</f>
        <v>2800</v>
      </c>
      <c r="J158" s="308">
        <f>C158*'[2]Base Costs'!$B$6</f>
        <v>18.260627560460001</v>
      </c>
      <c r="K158" s="307">
        <f t="shared" si="17"/>
        <v>3</v>
      </c>
      <c r="L158" s="307">
        <f t="shared" si="18"/>
        <v>1</v>
      </c>
      <c r="M158" s="307">
        <f t="shared" si="19"/>
        <v>1</v>
      </c>
      <c r="N158" s="306">
        <f>4*J158*'[2]Base Costs'!$B$7</f>
        <v>3629.1901638760633</v>
      </c>
      <c r="O158" s="304">
        <f>4*IF(K158&lt;=3,K158*'[2]Base Costs'!$B$8,IF(L158&lt;=3,L158*'[2]Base Costs'!$B$9,'[2]Base Costs'!$B$10*M158))</f>
        <v>1500</v>
      </c>
      <c r="P158" s="304">
        <f>4*C158*'[2]Base Costs'!$B$11</f>
        <v>14378.446898000002</v>
      </c>
      <c r="Q158" s="269">
        <f>'[2]Base Costs'!$B$13+'[2]Base Costs'!$B$14</f>
        <v>414</v>
      </c>
      <c r="R158" s="303">
        <f>'[2]Base Costs'!$D$2</f>
        <v>1105.3024868650327</v>
      </c>
      <c r="S158" s="305">
        <f t="shared" si="20"/>
        <v>6648.4926507410964</v>
      </c>
    </row>
    <row r="159" spans="1:19" s="269" customFormat="1" x14ac:dyDescent="0.25">
      <c r="A159" s="310" t="s">
        <v>1771</v>
      </c>
      <c r="B159" s="310" t="s">
        <v>1523</v>
      </c>
      <c r="C159" s="309">
        <v>99.9375</v>
      </c>
      <c r="D159" s="307">
        <f>C159*'[2]Base Costs'!$B$5</f>
        <v>99.9375</v>
      </c>
      <c r="E159" s="307">
        <f t="shared" si="14"/>
        <v>13</v>
      </c>
      <c r="F159" s="307">
        <f t="shared" si="15"/>
        <v>3</v>
      </c>
      <c r="G159" s="307">
        <f t="shared" si="16"/>
        <v>1</v>
      </c>
      <c r="H159" s="306">
        <f>4*D159*'[2]Base Costs'!$B$7</f>
        <v>19861.978500000001</v>
      </c>
      <c r="I159" s="304">
        <f>4*IF(E159&lt;=3,E159*'[2]Base Costs'!$B$8,IF(F159&lt;=3,F159*'[2]Base Costs'!$B$9,'[2]Base Costs'!$B$10*G159))</f>
        <v>4200</v>
      </c>
      <c r="J159" s="308">
        <f>C159*'[2]Base Costs'!$B$6</f>
        <v>25.384125000000001</v>
      </c>
      <c r="K159" s="307">
        <f t="shared" si="17"/>
        <v>4</v>
      </c>
      <c r="L159" s="307">
        <f t="shared" si="18"/>
        <v>1</v>
      </c>
      <c r="M159" s="307">
        <f t="shared" si="19"/>
        <v>1</v>
      </c>
      <c r="N159" s="306">
        <f>4*J159*'[2]Base Costs'!$B$7</f>
        <v>5044.9425390000006</v>
      </c>
      <c r="O159" s="304">
        <f>4*IF(K159&lt;=3,K159*'[2]Base Costs'!$B$8,IF(L159&lt;=3,L159*'[2]Base Costs'!$B$9,'[2]Base Costs'!$B$10*M159))</f>
        <v>1400</v>
      </c>
      <c r="P159" s="304">
        <f>4*C159*'[2]Base Costs'!$B$11</f>
        <v>19987.5</v>
      </c>
      <c r="Q159" s="269">
        <f>'[2]Base Costs'!$B$13+'[2]Base Costs'!$B$14</f>
        <v>414</v>
      </c>
      <c r="R159" s="303">
        <f>'[2]Base Costs'!$D$2</f>
        <v>1105.3024868650327</v>
      </c>
      <c r="S159" s="305">
        <f t="shared" si="20"/>
        <v>7964.2450258650333</v>
      </c>
    </row>
    <row r="160" spans="1:19" s="269" customFormat="1" x14ac:dyDescent="0.25">
      <c r="A160" s="310" t="s">
        <v>1771</v>
      </c>
      <c r="B160" s="310" t="s">
        <v>1522</v>
      </c>
      <c r="C160" s="309">
        <v>94.056733699821834</v>
      </c>
      <c r="D160" s="307">
        <f>C160*'[2]Base Costs'!$B$5</f>
        <v>94.056733699821834</v>
      </c>
      <c r="E160" s="307">
        <f t="shared" si="14"/>
        <v>12</v>
      </c>
      <c r="F160" s="307">
        <f t="shared" si="15"/>
        <v>3</v>
      </c>
      <c r="G160" s="307">
        <f t="shared" si="16"/>
        <v>1</v>
      </c>
      <c r="H160" s="306">
        <f>4*D160*'[2]Base Costs'!$B$7</f>
        <v>18693.211482437393</v>
      </c>
      <c r="I160" s="304">
        <f>4*IF(E160&lt;=3,E160*'[2]Base Costs'!$B$8,IF(F160&lt;=3,F160*'[2]Base Costs'!$B$9,'[2]Base Costs'!$B$10*G160))</f>
        <v>4200</v>
      </c>
      <c r="J160" s="308">
        <f>C160*'[2]Base Costs'!$B$6</f>
        <v>23.890410359754746</v>
      </c>
      <c r="K160" s="307">
        <f t="shared" si="17"/>
        <v>3</v>
      </c>
      <c r="L160" s="307">
        <f t="shared" si="18"/>
        <v>1</v>
      </c>
      <c r="M160" s="307">
        <f t="shared" si="19"/>
        <v>1</v>
      </c>
      <c r="N160" s="306">
        <f>4*J160*'[2]Base Costs'!$B$7</f>
        <v>4748.0757165390978</v>
      </c>
      <c r="O160" s="304">
        <f>4*IF(K160&lt;=3,K160*'[2]Base Costs'!$B$8,IF(L160&lt;=3,L160*'[2]Base Costs'!$B$9,'[2]Base Costs'!$B$10*M160))</f>
        <v>1500</v>
      </c>
      <c r="P160" s="304">
        <f>4*C160*'[2]Base Costs'!$B$11</f>
        <v>18811.346739964367</v>
      </c>
      <c r="Q160" s="269">
        <f>'[2]Base Costs'!$B$13+'[2]Base Costs'!$B$14</f>
        <v>414</v>
      </c>
      <c r="R160" s="303">
        <f>'[2]Base Costs'!$D$2</f>
        <v>1105.3024868650327</v>
      </c>
      <c r="S160" s="305">
        <f t="shared" si="20"/>
        <v>7767.3782034041305</v>
      </c>
    </row>
    <row r="161" spans="1:19" s="269" customFormat="1" x14ac:dyDescent="0.25">
      <c r="A161" s="310" t="s">
        <v>1771</v>
      </c>
      <c r="B161" s="310" t="s">
        <v>1521</v>
      </c>
      <c r="C161" s="309">
        <v>183.21348097153853</v>
      </c>
      <c r="D161" s="307">
        <f>C161*'[2]Base Costs'!$B$5</f>
        <v>183.21348097153853</v>
      </c>
      <c r="E161" s="307">
        <f t="shared" si="14"/>
        <v>23</v>
      </c>
      <c r="F161" s="307">
        <f t="shared" si="15"/>
        <v>5</v>
      </c>
      <c r="G161" s="307">
        <f t="shared" si="16"/>
        <v>2</v>
      </c>
      <c r="H161" s="306">
        <f>4*D161*'[2]Base Costs'!$B$7</f>
        <v>36412.58006220746</v>
      </c>
      <c r="I161" s="304">
        <f>4*IF(E161&lt;=3,E161*'[2]Base Costs'!$B$8,IF(F161&lt;=3,F161*'[2]Base Costs'!$B$9,'[2]Base Costs'!$B$10*G161))</f>
        <v>8800</v>
      </c>
      <c r="J161" s="308">
        <f>C161*'[2]Base Costs'!$B$6</f>
        <v>46.536224166770786</v>
      </c>
      <c r="K161" s="307">
        <f t="shared" si="17"/>
        <v>6</v>
      </c>
      <c r="L161" s="307">
        <f t="shared" si="18"/>
        <v>2</v>
      </c>
      <c r="M161" s="307">
        <f t="shared" si="19"/>
        <v>1</v>
      </c>
      <c r="N161" s="306">
        <f>4*J161*'[2]Base Costs'!$B$7</f>
        <v>9248.7953358006944</v>
      </c>
      <c r="O161" s="304">
        <f>4*IF(K161&lt;=3,K161*'[2]Base Costs'!$B$8,IF(L161&lt;=3,L161*'[2]Base Costs'!$B$9,'[2]Base Costs'!$B$10*M161))</f>
        <v>2800</v>
      </c>
      <c r="P161" s="304">
        <f>4*C161*'[2]Base Costs'!$B$11</f>
        <v>36642.696194307704</v>
      </c>
      <c r="Q161" s="269">
        <f>'[2]Base Costs'!$B$13+'[2]Base Costs'!$B$14</f>
        <v>414</v>
      </c>
      <c r="R161" s="303">
        <f>'[2]Base Costs'!$D$2</f>
        <v>1105.3024868650327</v>
      </c>
      <c r="S161" s="305">
        <f t="shared" si="20"/>
        <v>13568.097822665728</v>
      </c>
    </row>
    <row r="162" spans="1:19" s="269" customFormat="1" x14ac:dyDescent="0.25">
      <c r="A162" s="310" t="s">
        <v>1771</v>
      </c>
      <c r="B162" s="310" t="s">
        <v>1520</v>
      </c>
      <c r="C162" s="309">
        <v>512.76717522775414</v>
      </c>
      <c r="D162" s="307">
        <f>C162*'[2]Base Costs'!$B$5</f>
        <v>512.76717522775414</v>
      </c>
      <c r="E162" s="307">
        <f t="shared" si="14"/>
        <v>65</v>
      </c>
      <c r="F162" s="307">
        <f t="shared" si="15"/>
        <v>13</v>
      </c>
      <c r="G162" s="307">
        <f t="shared" si="16"/>
        <v>4</v>
      </c>
      <c r="H162" s="306">
        <f>4*D162*'[2]Base Costs'!$B$7</f>
        <v>101909.39947346479</v>
      </c>
      <c r="I162" s="304">
        <f>4*IF(E162&lt;=3,E162*'[2]Base Costs'!$B$8,IF(F162&lt;=3,F162*'[2]Base Costs'!$B$9,'[2]Base Costs'!$B$10*G162))</f>
        <v>17600</v>
      </c>
      <c r="J162" s="308">
        <f>C162*'[2]Base Costs'!$B$6</f>
        <v>130.24286250784957</v>
      </c>
      <c r="K162" s="307">
        <f t="shared" si="17"/>
        <v>17</v>
      </c>
      <c r="L162" s="307">
        <f t="shared" si="18"/>
        <v>4</v>
      </c>
      <c r="M162" s="307">
        <f t="shared" si="19"/>
        <v>1</v>
      </c>
      <c r="N162" s="306">
        <f>4*J162*'[2]Base Costs'!$B$7</f>
        <v>25884.987466260056</v>
      </c>
      <c r="O162" s="304">
        <f>4*IF(K162&lt;=3,K162*'[2]Base Costs'!$B$8,IF(L162&lt;=3,L162*'[2]Base Costs'!$B$9,'[2]Base Costs'!$B$10*M162))</f>
        <v>4400</v>
      </c>
      <c r="P162" s="304">
        <f>4*C162*'[2]Base Costs'!$B$11</f>
        <v>102553.43504555082</v>
      </c>
      <c r="Q162" s="269">
        <f>'[2]Base Costs'!$B$13+'[2]Base Costs'!$B$14</f>
        <v>414</v>
      </c>
      <c r="R162" s="303">
        <f>'[2]Base Costs'!$D$2</f>
        <v>1105.3024868650327</v>
      </c>
      <c r="S162" s="305">
        <f t="shared" si="20"/>
        <v>31804.289953125088</v>
      </c>
    </row>
    <row r="163" spans="1:19" s="269" customFormat="1" x14ac:dyDescent="0.25">
      <c r="A163" s="310" t="s">
        <v>1771</v>
      </c>
      <c r="B163" s="310" t="s">
        <v>1519</v>
      </c>
      <c r="C163" s="309">
        <v>181.18227915149544</v>
      </c>
      <c r="D163" s="307">
        <f>C163*'[2]Base Costs'!$B$5</f>
        <v>181.18227915149544</v>
      </c>
      <c r="E163" s="307">
        <f t="shared" si="14"/>
        <v>23</v>
      </c>
      <c r="F163" s="307">
        <f t="shared" si="15"/>
        <v>5</v>
      </c>
      <c r="G163" s="307">
        <f t="shared" si="16"/>
        <v>2</v>
      </c>
      <c r="H163" s="306">
        <f>4*D163*'[2]Base Costs'!$B$7</f>
        <v>36008.890887684815</v>
      </c>
      <c r="I163" s="304">
        <f>4*IF(E163&lt;=3,E163*'[2]Base Costs'!$B$8,IF(F163&lt;=3,F163*'[2]Base Costs'!$B$9,'[2]Base Costs'!$B$10*G163))</f>
        <v>8800</v>
      </c>
      <c r="J163" s="308">
        <f>C163*'[2]Base Costs'!$B$6</f>
        <v>46.020298904479844</v>
      </c>
      <c r="K163" s="307">
        <f t="shared" si="17"/>
        <v>6</v>
      </c>
      <c r="L163" s="307">
        <f t="shared" si="18"/>
        <v>2</v>
      </c>
      <c r="M163" s="307">
        <f t="shared" si="19"/>
        <v>1</v>
      </c>
      <c r="N163" s="306">
        <f>4*J163*'[2]Base Costs'!$B$7</f>
        <v>9146.258285471944</v>
      </c>
      <c r="O163" s="304">
        <f>4*IF(K163&lt;=3,K163*'[2]Base Costs'!$B$8,IF(L163&lt;=3,L163*'[2]Base Costs'!$B$9,'[2]Base Costs'!$B$10*M163))</f>
        <v>2800</v>
      </c>
      <c r="P163" s="304">
        <f>4*C163*'[2]Base Costs'!$B$11</f>
        <v>36236.455830299084</v>
      </c>
      <c r="Q163" s="269">
        <f>'[2]Base Costs'!$B$13+'[2]Base Costs'!$B$14</f>
        <v>414</v>
      </c>
      <c r="R163" s="303">
        <f>'[2]Base Costs'!$D$2</f>
        <v>1105.3024868650327</v>
      </c>
      <c r="S163" s="305">
        <f t="shared" si="20"/>
        <v>13465.560772336976</v>
      </c>
    </row>
    <row r="164" spans="1:19" s="269" customFormat="1" x14ac:dyDescent="0.25">
      <c r="A164" s="310" t="s">
        <v>1771</v>
      </c>
      <c r="B164" s="310" t="s">
        <v>1518</v>
      </c>
      <c r="C164" s="309">
        <v>57.931742888957714</v>
      </c>
      <c r="D164" s="307">
        <f>C164*'[2]Base Costs'!$B$5</f>
        <v>57.931742888957714</v>
      </c>
      <c r="E164" s="307">
        <f t="shared" si="14"/>
        <v>8</v>
      </c>
      <c r="F164" s="307">
        <f t="shared" si="15"/>
        <v>2</v>
      </c>
      <c r="G164" s="307">
        <f t="shared" si="16"/>
        <v>1</v>
      </c>
      <c r="H164" s="306">
        <f>4*D164*'[2]Base Costs'!$B$7</f>
        <v>11513.586308723014</v>
      </c>
      <c r="I164" s="304">
        <f>4*IF(E164&lt;=3,E164*'[2]Base Costs'!$B$8,IF(F164&lt;=3,F164*'[2]Base Costs'!$B$9,'[2]Base Costs'!$B$10*G164))</f>
        <v>2800</v>
      </c>
      <c r="J164" s="308">
        <f>C164*'[2]Base Costs'!$B$6</f>
        <v>14.71466269379526</v>
      </c>
      <c r="K164" s="307">
        <f t="shared" si="17"/>
        <v>2</v>
      </c>
      <c r="L164" s="307">
        <f t="shared" si="18"/>
        <v>1</v>
      </c>
      <c r="M164" s="307">
        <f t="shared" si="19"/>
        <v>1</v>
      </c>
      <c r="N164" s="306">
        <f>4*J164*'[2]Base Costs'!$B$7</f>
        <v>2924.4509224156454</v>
      </c>
      <c r="O164" s="304">
        <f>4*IF(K164&lt;=3,K164*'[2]Base Costs'!$B$8,IF(L164&lt;=3,L164*'[2]Base Costs'!$B$9,'[2]Base Costs'!$B$10*M164))</f>
        <v>1000</v>
      </c>
      <c r="P164" s="304">
        <f>4*C164*'[2]Base Costs'!$B$11</f>
        <v>11586.348577791543</v>
      </c>
      <c r="Q164" s="269">
        <f>'[2]Base Costs'!$B$13+'[2]Base Costs'!$B$14</f>
        <v>414</v>
      </c>
      <c r="R164" s="303">
        <f>'[2]Base Costs'!$D$2</f>
        <v>1105.3024868650327</v>
      </c>
      <c r="S164" s="305">
        <f t="shared" si="20"/>
        <v>5443.7534092806782</v>
      </c>
    </row>
    <row r="165" spans="1:19" s="269" customFormat="1" x14ac:dyDescent="0.25">
      <c r="A165" s="310" t="s">
        <v>1771</v>
      </c>
      <c r="B165" s="310" t="s">
        <v>1517</v>
      </c>
      <c r="C165" s="309">
        <v>147.62529311678821</v>
      </c>
      <c r="D165" s="307">
        <f>C165*'[2]Base Costs'!$B$5</f>
        <v>147.62529311678821</v>
      </c>
      <c r="E165" s="307">
        <f t="shared" si="14"/>
        <v>19</v>
      </c>
      <c r="F165" s="307">
        <f t="shared" si="15"/>
        <v>4</v>
      </c>
      <c r="G165" s="307">
        <f t="shared" si="16"/>
        <v>1</v>
      </c>
      <c r="H165" s="306">
        <f>4*D165*'[2]Base Costs'!$B$7</f>
        <v>29339.641255202961</v>
      </c>
      <c r="I165" s="304">
        <f>4*IF(E165&lt;=3,E165*'[2]Base Costs'!$B$8,IF(F165&lt;=3,F165*'[2]Base Costs'!$B$9,'[2]Base Costs'!$B$10*G165))</f>
        <v>4400</v>
      </c>
      <c r="J165" s="308">
        <f>C165*'[2]Base Costs'!$B$6</f>
        <v>37.49682445166421</v>
      </c>
      <c r="K165" s="307">
        <f t="shared" si="17"/>
        <v>5</v>
      </c>
      <c r="L165" s="307">
        <f t="shared" si="18"/>
        <v>1</v>
      </c>
      <c r="M165" s="307">
        <f t="shared" si="19"/>
        <v>1</v>
      </c>
      <c r="N165" s="306">
        <f>4*J165*'[2]Base Costs'!$B$7</f>
        <v>7452.2688788215528</v>
      </c>
      <c r="O165" s="304">
        <f>4*IF(K165&lt;=3,K165*'[2]Base Costs'!$B$8,IF(L165&lt;=3,L165*'[2]Base Costs'!$B$9,'[2]Base Costs'!$B$10*M165))</f>
        <v>1400</v>
      </c>
      <c r="P165" s="304">
        <f>4*C165*'[2]Base Costs'!$B$11</f>
        <v>29525.058623357643</v>
      </c>
      <c r="Q165" s="269">
        <f>'[2]Base Costs'!$B$13+'[2]Base Costs'!$B$14</f>
        <v>414</v>
      </c>
      <c r="R165" s="303">
        <f>'[2]Base Costs'!$D$2</f>
        <v>1105.3024868650327</v>
      </c>
      <c r="S165" s="305">
        <f t="shared" si="20"/>
        <v>10371.571365686585</v>
      </c>
    </row>
    <row r="166" spans="1:19" s="269" customFormat="1" x14ac:dyDescent="0.25">
      <c r="A166" s="310" t="s">
        <v>1771</v>
      </c>
      <c r="B166" s="310" t="s">
        <v>1514</v>
      </c>
      <c r="C166" s="309">
        <v>254.36221123465097</v>
      </c>
      <c r="D166" s="307">
        <f>C166*'[2]Base Costs'!$B$5</f>
        <v>254.36221123465097</v>
      </c>
      <c r="E166" s="307">
        <f t="shared" si="14"/>
        <v>32</v>
      </c>
      <c r="F166" s="307">
        <f t="shared" si="15"/>
        <v>7</v>
      </c>
      <c r="G166" s="307">
        <f t="shared" si="16"/>
        <v>2</v>
      </c>
      <c r="H166" s="306">
        <f>4*D166*'[2]Base Costs'!$B$7</f>
        <v>50552.963309619481</v>
      </c>
      <c r="I166" s="304">
        <f>4*IF(E166&lt;=3,E166*'[2]Base Costs'!$B$8,IF(F166&lt;=3,F166*'[2]Base Costs'!$B$9,'[2]Base Costs'!$B$10*G166))</f>
        <v>8800</v>
      </c>
      <c r="J166" s="308">
        <f>C166*'[2]Base Costs'!$B$6</f>
        <v>64.608001653601349</v>
      </c>
      <c r="K166" s="307">
        <f t="shared" si="17"/>
        <v>9</v>
      </c>
      <c r="L166" s="307">
        <f t="shared" si="18"/>
        <v>2</v>
      </c>
      <c r="M166" s="307">
        <f t="shared" si="19"/>
        <v>1</v>
      </c>
      <c r="N166" s="306">
        <f>4*J166*'[2]Base Costs'!$B$7</f>
        <v>12840.452680643348</v>
      </c>
      <c r="O166" s="304">
        <f>4*IF(K166&lt;=3,K166*'[2]Base Costs'!$B$8,IF(L166&lt;=3,L166*'[2]Base Costs'!$B$9,'[2]Base Costs'!$B$10*M166))</f>
        <v>2800</v>
      </c>
      <c r="P166" s="304">
        <f>4*C166*'[2]Base Costs'!$B$11</f>
        <v>50872.442246930194</v>
      </c>
      <c r="Q166" s="269">
        <f>'[2]Base Costs'!$B$13+'[2]Base Costs'!$B$14</f>
        <v>414</v>
      </c>
      <c r="R166" s="303">
        <f>'[2]Base Costs'!$D$2</f>
        <v>1105.3024868650327</v>
      </c>
      <c r="S166" s="305">
        <f t="shared" si="20"/>
        <v>17159.755167508381</v>
      </c>
    </row>
    <row r="167" spans="1:19" s="269" customFormat="1" x14ac:dyDescent="0.25">
      <c r="A167" s="310" t="s">
        <v>1771</v>
      </c>
      <c r="B167" s="310" t="s">
        <v>1513</v>
      </c>
      <c r="C167" s="309">
        <v>88.35705714759726</v>
      </c>
      <c r="D167" s="307">
        <f>C167*'[2]Base Costs'!$B$5</f>
        <v>88.35705714759726</v>
      </c>
      <c r="E167" s="307">
        <f t="shared" si="14"/>
        <v>12</v>
      </c>
      <c r="F167" s="307">
        <f t="shared" si="15"/>
        <v>3</v>
      </c>
      <c r="G167" s="307">
        <f t="shared" si="16"/>
        <v>1</v>
      </c>
      <c r="H167" s="306">
        <f>4*D167*'[2]Base Costs'!$B$7</f>
        <v>17560.434965742072</v>
      </c>
      <c r="I167" s="304">
        <f>4*IF(E167&lt;=3,E167*'[2]Base Costs'!$B$8,IF(F167&lt;=3,F167*'[2]Base Costs'!$B$9,'[2]Base Costs'!$B$10*G167))</f>
        <v>4200</v>
      </c>
      <c r="J167" s="308">
        <f>C167*'[2]Base Costs'!$B$6</f>
        <v>22.442692515489703</v>
      </c>
      <c r="K167" s="307">
        <f t="shared" si="17"/>
        <v>3</v>
      </c>
      <c r="L167" s="307">
        <f t="shared" si="18"/>
        <v>1</v>
      </c>
      <c r="M167" s="307">
        <f t="shared" si="19"/>
        <v>1</v>
      </c>
      <c r="N167" s="306">
        <f>4*J167*'[2]Base Costs'!$B$7</f>
        <v>4460.3504812984866</v>
      </c>
      <c r="O167" s="304">
        <f>4*IF(K167&lt;=3,K167*'[2]Base Costs'!$B$8,IF(L167&lt;=3,L167*'[2]Base Costs'!$B$9,'[2]Base Costs'!$B$10*M167))</f>
        <v>1500</v>
      </c>
      <c r="P167" s="304">
        <f>4*C167*'[2]Base Costs'!$B$11</f>
        <v>17671.411429519452</v>
      </c>
      <c r="Q167" s="269">
        <f>'[2]Base Costs'!$B$13+'[2]Base Costs'!$B$14</f>
        <v>414</v>
      </c>
      <c r="R167" s="303">
        <f>'[2]Base Costs'!$D$2</f>
        <v>1105.3024868650327</v>
      </c>
      <c r="S167" s="305">
        <f t="shared" si="20"/>
        <v>7479.6529681635193</v>
      </c>
    </row>
    <row r="168" spans="1:19" s="269" customFormat="1" x14ac:dyDescent="0.25">
      <c r="A168" s="310" t="s">
        <v>1771</v>
      </c>
      <c r="B168" s="310" t="s">
        <v>1512</v>
      </c>
      <c r="C168" s="309">
        <v>337.70740071026785</v>
      </c>
      <c r="D168" s="307">
        <f>C168*'[2]Base Costs'!$B$5</f>
        <v>337.70740071026785</v>
      </c>
      <c r="E168" s="307">
        <f t="shared" si="14"/>
        <v>43</v>
      </c>
      <c r="F168" s="307">
        <f t="shared" si="15"/>
        <v>9</v>
      </c>
      <c r="G168" s="307">
        <f t="shared" si="16"/>
        <v>3</v>
      </c>
      <c r="H168" s="306">
        <f>4*D168*'[2]Base Costs'!$B$7</f>
        <v>67117.319646761476</v>
      </c>
      <c r="I168" s="304">
        <f>4*IF(E168&lt;=3,E168*'[2]Base Costs'!$B$8,IF(F168&lt;=3,F168*'[2]Base Costs'!$B$9,'[2]Base Costs'!$B$10*G168))</f>
        <v>13200</v>
      </c>
      <c r="J168" s="308">
        <f>C168*'[2]Base Costs'!$B$6</f>
        <v>85.777679780408036</v>
      </c>
      <c r="K168" s="307">
        <f t="shared" si="17"/>
        <v>11</v>
      </c>
      <c r="L168" s="307">
        <f t="shared" si="18"/>
        <v>3</v>
      </c>
      <c r="M168" s="307">
        <f t="shared" si="19"/>
        <v>1</v>
      </c>
      <c r="N168" s="306">
        <f>4*J168*'[2]Base Costs'!$B$7</f>
        <v>17047.799190277416</v>
      </c>
      <c r="O168" s="304">
        <f>4*IF(K168&lt;=3,K168*'[2]Base Costs'!$B$8,IF(L168&lt;=3,L168*'[2]Base Costs'!$B$9,'[2]Base Costs'!$B$10*M168))</f>
        <v>4200</v>
      </c>
      <c r="P168" s="304">
        <f>4*C168*'[2]Base Costs'!$B$11</f>
        <v>67541.480142053566</v>
      </c>
      <c r="Q168" s="269">
        <f>'[2]Base Costs'!$B$13+'[2]Base Costs'!$B$14</f>
        <v>414</v>
      </c>
      <c r="R168" s="303">
        <f>'[2]Base Costs'!$D$2</f>
        <v>1105.3024868650327</v>
      </c>
      <c r="S168" s="305">
        <f t="shared" si="20"/>
        <v>22767.101677142447</v>
      </c>
    </row>
    <row r="169" spans="1:19" s="269" customFormat="1" x14ac:dyDescent="0.25">
      <c r="A169" s="310" t="s">
        <v>1771</v>
      </c>
      <c r="B169" s="310" t="s">
        <v>1511</v>
      </c>
      <c r="C169" s="309">
        <v>9.1755812160828807</v>
      </c>
      <c r="D169" s="307">
        <f>C169*'[2]Base Costs'!$B$5</f>
        <v>9.1755812160828807</v>
      </c>
      <c r="E169" s="307">
        <f t="shared" si="14"/>
        <v>2</v>
      </c>
      <c r="F169" s="307">
        <f t="shared" si="15"/>
        <v>1</v>
      </c>
      <c r="G169" s="307">
        <f t="shared" si="16"/>
        <v>1</v>
      </c>
      <c r="H169" s="306">
        <f>4*D169*'[2]Base Costs'!$B$7</f>
        <v>1823.5917132091763</v>
      </c>
      <c r="I169" s="304">
        <f>4*IF(E169&lt;=3,E169*'[2]Base Costs'!$B$8,IF(F169&lt;=3,F169*'[2]Base Costs'!$B$9,'[2]Base Costs'!$B$10*G169))</f>
        <v>1000</v>
      </c>
      <c r="J169" s="308">
        <f>C169*'[2]Base Costs'!$B$6</f>
        <v>2.3305976288850516</v>
      </c>
      <c r="K169" s="307">
        <f t="shared" si="17"/>
        <v>1</v>
      </c>
      <c r="L169" s="307">
        <f t="shared" si="18"/>
        <v>1</v>
      </c>
      <c r="M169" s="307">
        <f t="shared" si="19"/>
        <v>1</v>
      </c>
      <c r="N169" s="306">
        <f>4*J169*'[2]Base Costs'!$B$7</f>
        <v>463.19229515513075</v>
      </c>
      <c r="O169" s="304">
        <f>4*IF(K169&lt;=3,K169*'[2]Base Costs'!$B$8,IF(L169&lt;=3,L169*'[2]Base Costs'!$B$9,'[2]Base Costs'!$B$10*M169))</f>
        <v>500</v>
      </c>
      <c r="P169" s="304">
        <f>4*C169*'[2]Base Costs'!$B$11</f>
        <v>1835.1162432165761</v>
      </c>
      <c r="Q169" s="269">
        <f>'[2]Base Costs'!$B$13+'[2]Base Costs'!$B$14</f>
        <v>414</v>
      </c>
      <c r="R169" s="303">
        <f>'[2]Base Costs'!$D$2</f>
        <v>1105.3024868650327</v>
      </c>
      <c r="S169" s="305">
        <f t="shared" si="20"/>
        <v>2482.4947820201633</v>
      </c>
    </row>
    <row r="170" spans="1:19" s="269" customFormat="1" x14ac:dyDescent="0.25">
      <c r="A170" s="310" t="s">
        <v>1771</v>
      </c>
      <c r="B170" s="310" t="s">
        <v>1510</v>
      </c>
      <c r="C170" s="309">
        <v>125.91980153558667</v>
      </c>
      <c r="D170" s="307">
        <f>C170*'[2]Base Costs'!$B$5</f>
        <v>125.91980153558667</v>
      </c>
      <c r="E170" s="307">
        <f t="shared" si="14"/>
        <v>16</v>
      </c>
      <c r="F170" s="307">
        <f t="shared" si="15"/>
        <v>4</v>
      </c>
      <c r="G170" s="307">
        <f t="shared" si="16"/>
        <v>1</v>
      </c>
      <c r="H170" s="306">
        <f>4*D170*'[2]Base Costs'!$B$7</f>
        <v>25025.80503638864</v>
      </c>
      <c r="I170" s="304">
        <f>4*IF(E170&lt;=3,E170*'[2]Base Costs'!$B$8,IF(F170&lt;=3,F170*'[2]Base Costs'!$B$9,'[2]Base Costs'!$B$10*G170))</f>
        <v>4400</v>
      </c>
      <c r="J170" s="308">
        <f>C170*'[2]Base Costs'!$B$6</f>
        <v>31.983629590039016</v>
      </c>
      <c r="K170" s="307">
        <f t="shared" si="17"/>
        <v>4</v>
      </c>
      <c r="L170" s="307">
        <f t="shared" si="18"/>
        <v>1</v>
      </c>
      <c r="M170" s="307">
        <f t="shared" si="19"/>
        <v>1</v>
      </c>
      <c r="N170" s="306">
        <f>4*J170*'[2]Base Costs'!$B$7</f>
        <v>6356.5544792427154</v>
      </c>
      <c r="O170" s="304">
        <f>4*IF(K170&lt;=3,K170*'[2]Base Costs'!$B$8,IF(L170&lt;=3,L170*'[2]Base Costs'!$B$9,'[2]Base Costs'!$B$10*M170))</f>
        <v>1400</v>
      </c>
      <c r="P170" s="304">
        <f>4*C170*'[2]Base Costs'!$B$11</f>
        <v>25183.960307117333</v>
      </c>
      <c r="Q170" s="269">
        <f>'[2]Base Costs'!$B$13+'[2]Base Costs'!$B$14</f>
        <v>414</v>
      </c>
      <c r="R170" s="303">
        <f>'[2]Base Costs'!$D$2</f>
        <v>1105.3024868650327</v>
      </c>
      <c r="S170" s="305">
        <f t="shared" si="20"/>
        <v>9275.856966107749</v>
      </c>
    </row>
    <row r="171" spans="1:19" s="269" customFormat="1" x14ac:dyDescent="0.25">
      <c r="A171" s="310" t="s">
        <v>1771</v>
      </c>
      <c r="B171" s="310" t="s">
        <v>1509</v>
      </c>
      <c r="C171" s="309">
        <v>124.18146418565125</v>
      </c>
      <c r="D171" s="307">
        <f>C171*'[2]Base Costs'!$B$5</f>
        <v>124.18146418565125</v>
      </c>
      <c r="E171" s="307">
        <f t="shared" si="14"/>
        <v>16</v>
      </c>
      <c r="F171" s="307">
        <f t="shared" si="15"/>
        <v>4</v>
      </c>
      <c r="G171" s="307">
        <f t="shared" si="16"/>
        <v>1</v>
      </c>
      <c r="H171" s="306">
        <f>4*D171*'[2]Base Costs'!$B$7</f>
        <v>24680.320918113077</v>
      </c>
      <c r="I171" s="304">
        <f>4*IF(E171&lt;=3,E171*'[2]Base Costs'!$B$8,IF(F171&lt;=3,F171*'[2]Base Costs'!$B$9,'[2]Base Costs'!$B$10*G171))</f>
        <v>4400</v>
      </c>
      <c r="J171" s="308">
        <f>C171*'[2]Base Costs'!$B$6</f>
        <v>31.54209190315542</v>
      </c>
      <c r="K171" s="307">
        <f t="shared" si="17"/>
        <v>4</v>
      </c>
      <c r="L171" s="307">
        <f t="shared" si="18"/>
        <v>1</v>
      </c>
      <c r="M171" s="307">
        <f t="shared" si="19"/>
        <v>1</v>
      </c>
      <c r="N171" s="306">
        <f>4*J171*'[2]Base Costs'!$B$7</f>
        <v>6268.8015132007213</v>
      </c>
      <c r="O171" s="304">
        <f>4*IF(K171&lt;=3,K171*'[2]Base Costs'!$B$8,IF(L171&lt;=3,L171*'[2]Base Costs'!$B$9,'[2]Base Costs'!$B$10*M171))</f>
        <v>1400</v>
      </c>
      <c r="P171" s="304">
        <f>4*C171*'[2]Base Costs'!$B$11</f>
        <v>24836.292837130251</v>
      </c>
      <c r="Q171" s="269">
        <f>'[2]Base Costs'!$B$13+'[2]Base Costs'!$B$14</f>
        <v>414</v>
      </c>
      <c r="R171" s="303">
        <f>'[2]Base Costs'!$D$2</f>
        <v>1105.3024868650327</v>
      </c>
      <c r="S171" s="305">
        <f t="shared" si="20"/>
        <v>9188.104000065754</v>
      </c>
    </row>
    <row r="172" spans="1:19" s="269" customFormat="1" x14ac:dyDescent="0.25">
      <c r="A172" s="310" t="s">
        <v>1771</v>
      </c>
      <c r="B172" s="310" t="s">
        <v>1508</v>
      </c>
      <c r="C172" s="309">
        <v>81.460873440801933</v>
      </c>
      <c r="D172" s="307">
        <f>C172*'[2]Base Costs'!$B$5</f>
        <v>81.460873440801933</v>
      </c>
      <c r="E172" s="307">
        <f t="shared" si="14"/>
        <v>11</v>
      </c>
      <c r="F172" s="307">
        <f t="shared" si="15"/>
        <v>3</v>
      </c>
      <c r="G172" s="307">
        <f t="shared" si="16"/>
        <v>1</v>
      </c>
      <c r="H172" s="306">
        <f>4*D172*'[2]Base Costs'!$B$7</f>
        <v>16189.859831118742</v>
      </c>
      <c r="I172" s="304">
        <f>4*IF(E172&lt;=3,E172*'[2]Base Costs'!$B$8,IF(F172&lt;=3,F172*'[2]Base Costs'!$B$9,'[2]Base Costs'!$B$10*G172))</f>
        <v>4200</v>
      </c>
      <c r="J172" s="308">
        <f>C172*'[2]Base Costs'!$B$6</f>
        <v>20.691061853963692</v>
      </c>
      <c r="K172" s="307">
        <f t="shared" si="17"/>
        <v>3</v>
      </c>
      <c r="L172" s="307">
        <f t="shared" si="18"/>
        <v>1</v>
      </c>
      <c r="M172" s="307">
        <f t="shared" si="19"/>
        <v>1</v>
      </c>
      <c r="N172" s="306">
        <f>4*J172*'[2]Base Costs'!$B$7</f>
        <v>4112.2243971041607</v>
      </c>
      <c r="O172" s="304">
        <f>4*IF(K172&lt;=3,K172*'[2]Base Costs'!$B$8,IF(L172&lt;=3,L172*'[2]Base Costs'!$B$9,'[2]Base Costs'!$B$10*M172))</f>
        <v>1500</v>
      </c>
      <c r="P172" s="304">
        <f>4*C172*'[2]Base Costs'!$B$11</f>
        <v>16292.174688160387</v>
      </c>
      <c r="Q172" s="269">
        <f>'[2]Base Costs'!$B$13+'[2]Base Costs'!$B$14</f>
        <v>414</v>
      </c>
      <c r="R172" s="303">
        <f>'[2]Base Costs'!$D$2</f>
        <v>1105.3024868650327</v>
      </c>
      <c r="S172" s="305">
        <f t="shared" si="20"/>
        <v>7131.5268839691935</v>
      </c>
    </row>
    <row r="173" spans="1:19" s="269" customFormat="1" x14ac:dyDescent="0.25">
      <c r="A173" s="310" t="s">
        <v>1771</v>
      </c>
      <c r="B173" s="310" t="s">
        <v>1507</v>
      </c>
      <c r="C173" s="309">
        <v>94.301581459385346</v>
      </c>
      <c r="D173" s="307">
        <f>C173*'[2]Base Costs'!$B$5</f>
        <v>94.301581459385346</v>
      </c>
      <c r="E173" s="307">
        <f t="shared" si="14"/>
        <v>12</v>
      </c>
      <c r="F173" s="307">
        <f t="shared" si="15"/>
        <v>3</v>
      </c>
      <c r="G173" s="307">
        <f t="shared" si="16"/>
        <v>1</v>
      </c>
      <c r="H173" s="306">
        <f>4*D173*'[2]Base Costs'!$B$7</f>
        <v>18741.873505564083</v>
      </c>
      <c r="I173" s="304">
        <f>4*IF(E173&lt;=3,E173*'[2]Base Costs'!$B$8,IF(F173&lt;=3,F173*'[2]Base Costs'!$B$9,'[2]Base Costs'!$B$10*G173))</f>
        <v>4200</v>
      </c>
      <c r="J173" s="308">
        <f>C173*'[2]Base Costs'!$B$6</f>
        <v>23.952601690683878</v>
      </c>
      <c r="K173" s="307">
        <f t="shared" si="17"/>
        <v>3</v>
      </c>
      <c r="L173" s="307">
        <f t="shared" si="18"/>
        <v>1</v>
      </c>
      <c r="M173" s="307">
        <f t="shared" si="19"/>
        <v>1</v>
      </c>
      <c r="N173" s="306">
        <f>4*J173*'[2]Base Costs'!$B$7</f>
        <v>4760.4358704132774</v>
      </c>
      <c r="O173" s="304">
        <f>4*IF(K173&lt;=3,K173*'[2]Base Costs'!$B$8,IF(L173&lt;=3,L173*'[2]Base Costs'!$B$9,'[2]Base Costs'!$B$10*M173))</f>
        <v>1500</v>
      </c>
      <c r="P173" s="304">
        <f>4*C173*'[2]Base Costs'!$B$11</f>
        <v>18860.316291877069</v>
      </c>
      <c r="Q173" s="269">
        <f>'[2]Base Costs'!$B$13+'[2]Base Costs'!$B$14</f>
        <v>414</v>
      </c>
      <c r="R173" s="303">
        <f>'[2]Base Costs'!$D$2</f>
        <v>1105.3024868650327</v>
      </c>
      <c r="S173" s="305">
        <f t="shared" si="20"/>
        <v>7779.7383572783101</v>
      </c>
    </row>
    <row r="174" spans="1:19" s="269" customFormat="1" x14ac:dyDescent="0.25">
      <c r="A174" s="310" t="s">
        <v>1771</v>
      </c>
      <c r="B174" s="310" t="s">
        <v>1505</v>
      </c>
      <c r="C174" s="309">
        <v>220.02754998399931</v>
      </c>
      <c r="D174" s="307">
        <f>C174*'[2]Base Costs'!$B$5</f>
        <v>220.02754998399931</v>
      </c>
      <c r="E174" s="307">
        <f t="shared" si="14"/>
        <v>28</v>
      </c>
      <c r="F174" s="307">
        <f t="shared" si="15"/>
        <v>6</v>
      </c>
      <c r="G174" s="307">
        <f t="shared" si="16"/>
        <v>2</v>
      </c>
      <c r="H174" s="306">
        <f>4*D174*'[2]Base Costs'!$B$7</f>
        <v>43729.155394019966</v>
      </c>
      <c r="I174" s="304">
        <f>4*IF(E174&lt;=3,E174*'[2]Base Costs'!$B$8,IF(F174&lt;=3,F174*'[2]Base Costs'!$B$9,'[2]Base Costs'!$B$10*G174))</f>
        <v>8800</v>
      </c>
      <c r="J174" s="308">
        <f>C174*'[2]Base Costs'!$B$6</f>
        <v>55.886997695935825</v>
      </c>
      <c r="K174" s="307">
        <f t="shared" si="17"/>
        <v>7</v>
      </c>
      <c r="L174" s="307">
        <f t="shared" si="18"/>
        <v>2</v>
      </c>
      <c r="M174" s="307">
        <f t="shared" si="19"/>
        <v>1</v>
      </c>
      <c r="N174" s="306">
        <f>4*J174*'[2]Base Costs'!$B$7</f>
        <v>11107.205470081071</v>
      </c>
      <c r="O174" s="304">
        <f>4*IF(K174&lt;=3,K174*'[2]Base Costs'!$B$8,IF(L174&lt;=3,L174*'[2]Base Costs'!$B$9,'[2]Base Costs'!$B$10*M174))</f>
        <v>2800</v>
      </c>
      <c r="P174" s="304">
        <f>4*C174*'[2]Base Costs'!$B$11</f>
        <v>44005.509996799861</v>
      </c>
      <c r="Q174" s="269">
        <f>'[2]Base Costs'!$B$13+'[2]Base Costs'!$B$14</f>
        <v>414</v>
      </c>
      <c r="R174" s="303">
        <f>'[2]Base Costs'!$D$2</f>
        <v>1105.3024868650327</v>
      </c>
      <c r="S174" s="305">
        <f t="shared" si="20"/>
        <v>15426.507956946105</v>
      </c>
    </row>
    <row r="175" spans="1:19" s="269" customFormat="1" x14ac:dyDescent="0.25">
      <c r="A175" s="310" t="s">
        <v>1771</v>
      </c>
      <c r="B175" s="310" t="s">
        <v>1504</v>
      </c>
      <c r="C175" s="309">
        <v>262.33095685228898</v>
      </c>
      <c r="D175" s="307">
        <f>C175*'[2]Base Costs'!$B$5</f>
        <v>262.33095685228898</v>
      </c>
      <c r="E175" s="307">
        <f t="shared" si="14"/>
        <v>33</v>
      </c>
      <c r="F175" s="307">
        <f t="shared" si="15"/>
        <v>7</v>
      </c>
      <c r="G175" s="307">
        <f t="shared" si="16"/>
        <v>2</v>
      </c>
      <c r="H175" s="306">
        <f>4*D175*'[2]Base Costs'!$B$7</f>
        <v>52136.703688651331</v>
      </c>
      <c r="I175" s="304">
        <f>4*IF(E175&lt;=3,E175*'[2]Base Costs'!$B$8,IF(F175&lt;=3,F175*'[2]Base Costs'!$B$9,'[2]Base Costs'!$B$10*G175))</f>
        <v>8800</v>
      </c>
      <c r="J175" s="308">
        <f>C175*'[2]Base Costs'!$B$6</f>
        <v>66.632063040481398</v>
      </c>
      <c r="K175" s="307">
        <f t="shared" si="17"/>
        <v>9</v>
      </c>
      <c r="L175" s="307">
        <f t="shared" si="18"/>
        <v>2</v>
      </c>
      <c r="M175" s="307">
        <f t="shared" si="19"/>
        <v>1</v>
      </c>
      <c r="N175" s="306">
        <f>4*J175*'[2]Base Costs'!$B$7</f>
        <v>13242.722736917436</v>
      </c>
      <c r="O175" s="304">
        <f>4*IF(K175&lt;=3,K175*'[2]Base Costs'!$B$8,IF(L175&lt;=3,L175*'[2]Base Costs'!$B$9,'[2]Base Costs'!$B$10*M175))</f>
        <v>2800</v>
      </c>
      <c r="P175" s="304">
        <f>4*C175*'[2]Base Costs'!$B$11</f>
        <v>52466.191370457796</v>
      </c>
      <c r="Q175" s="269">
        <f>'[2]Base Costs'!$B$13+'[2]Base Costs'!$B$14</f>
        <v>414</v>
      </c>
      <c r="R175" s="303">
        <f>'[2]Base Costs'!$D$2</f>
        <v>1105.3024868650327</v>
      </c>
      <c r="S175" s="305">
        <f t="shared" si="20"/>
        <v>17562.025223782468</v>
      </c>
    </row>
    <row r="176" spans="1:19" s="269" customFormat="1" x14ac:dyDescent="0.25">
      <c r="A176" s="310" t="s">
        <v>1771</v>
      </c>
      <c r="B176" s="310" t="s">
        <v>1503</v>
      </c>
      <c r="C176" s="309">
        <v>201.64469703453793</v>
      </c>
      <c r="D176" s="307">
        <f>C176*'[2]Base Costs'!$B$5</f>
        <v>201.64469703453793</v>
      </c>
      <c r="E176" s="307">
        <f t="shared" si="14"/>
        <v>26</v>
      </c>
      <c r="F176" s="307">
        <f t="shared" si="15"/>
        <v>6</v>
      </c>
      <c r="G176" s="307">
        <f t="shared" si="16"/>
        <v>2</v>
      </c>
      <c r="H176" s="306">
        <f>4*D176*'[2]Base Costs'!$B$7</f>
        <v>40075.673667432209</v>
      </c>
      <c r="I176" s="304">
        <f>4*IF(E176&lt;=3,E176*'[2]Base Costs'!$B$8,IF(F176&lt;=3,F176*'[2]Base Costs'!$B$9,'[2]Base Costs'!$B$10*G176))</f>
        <v>8800</v>
      </c>
      <c r="J176" s="308">
        <f>C176*'[2]Base Costs'!$B$6</f>
        <v>51.217753046772636</v>
      </c>
      <c r="K176" s="307">
        <f t="shared" si="17"/>
        <v>7</v>
      </c>
      <c r="L176" s="307">
        <f t="shared" si="18"/>
        <v>2</v>
      </c>
      <c r="M176" s="307">
        <f t="shared" si="19"/>
        <v>1</v>
      </c>
      <c r="N176" s="306">
        <f>4*J176*'[2]Base Costs'!$B$7</f>
        <v>10179.221111527782</v>
      </c>
      <c r="O176" s="304">
        <f>4*IF(K176&lt;=3,K176*'[2]Base Costs'!$B$8,IF(L176&lt;=3,L176*'[2]Base Costs'!$B$9,'[2]Base Costs'!$B$10*M176))</f>
        <v>2800</v>
      </c>
      <c r="P176" s="304">
        <f>4*C176*'[2]Base Costs'!$B$11</f>
        <v>40328.939406907586</v>
      </c>
      <c r="Q176" s="269">
        <f>'[2]Base Costs'!$B$13+'[2]Base Costs'!$B$14</f>
        <v>414</v>
      </c>
      <c r="R176" s="303">
        <f>'[2]Base Costs'!$D$2</f>
        <v>1105.3024868650327</v>
      </c>
      <c r="S176" s="305">
        <f t="shared" si="20"/>
        <v>14498.523598392814</v>
      </c>
    </row>
    <row r="177" spans="1:19" s="269" customFormat="1" x14ac:dyDescent="0.25">
      <c r="A177" s="310" t="s">
        <v>1771</v>
      </c>
      <c r="B177" s="310" t="s">
        <v>1502</v>
      </c>
      <c r="C177" s="309">
        <v>119.24030685491489</v>
      </c>
      <c r="D177" s="307">
        <f>C177*'[2]Base Costs'!$B$5</f>
        <v>119.24030685491489</v>
      </c>
      <c r="E177" s="307">
        <f t="shared" si="14"/>
        <v>15</v>
      </c>
      <c r="F177" s="307">
        <f t="shared" si="15"/>
        <v>3</v>
      </c>
      <c r="G177" s="307">
        <f t="shared" si="16"/>
        <v>1</v>
      </c>
      <c r="H177" s="306">
        <f>4*D177*'[2]Base Costs'!$B$7</f>
        <v>23698.295545573208</v>
      </c>
      <c r="I177" s="304">
        <f>4*IF(E177&lt;=3,E177*'[2]Base Costs'!$B$8,IF(F177&lt;=3,F177*'[2]Base Costs'!$B$9,'[2]Base Costs'!$B$10*G177))</f>
        <v>4200</v>
      </c>
      <c r="J177" s="308">
        <f>C177*'[2]Base Costs'!$B$6</f>
        <v>30.287037941148384</v>
      </c>
      <c r="K177" s="307">
        <f t="shared" si="17"/>
        <v>4</v>
      </c>
      <c r="L177" s="307">
        <f t="shared" si="18"/>
        <v>1</v>
      </c>
      <c r="M177" s="307">
        <f t="shared" si="19"/>
        <v>1</v>
      </c>
      <c r="N177" s="306">
        <f>4*J177*'[2]Base Costs'!$B$7</f>
        <v>6019.3670685755951</v>
      </c>
      <c r="O177" s="304">
        <f>4*IF(K177&lt;=3,K177*'[2]Base Costs'!$B$8,IF(L177&lt;=3,L177*'[2]Base Costs'!$B$9,'[2]Base Costs'!$B$10*M177))</f>
        <v>1400</v>
      </c>
      <c r="P177" s="304">
        <f>4*C177*'[2]Base Costs'!$B$11</f>
        <v>23848.061370982978</v>
      </c>
      <c r="Q177" s="269">
        <f>'[2]Base Costs'!$B$13+'[2]Base Costs'!$B$14</f>
        <v>414</v>
      </c>
      <c r="R177" s="303">
        <f>'[2]Base Costs'!$D$2</f>
        <v>1105.3024868650327</v>
      </c>
      <c r="S177" s="305">
        <f t="shared" si="20"/>
        <v>8938.6695554406288</v>
      </c>
    </row>
    <row r="178" spans="1:19" s="269" customFormat="1" x14ac:dyDescent="0.25">
      <c r="A178" s="310" t="s">
        <v>1771</v>
      </c>
      <c r="B178" s="310" t="s">
        <v>1500</v>
      </c>
      <c r="C178" s="309">
        <v>155.75437290078142</v>
      </c>
      <c r="D178" s="307">
        <f>C178*'[2]Base Costs'!$B$5</f>
        <v>155.75437290078142</v>
      </c>
      <c r="E178" s="307">
        <f t="shared" si="14"/>
        <v>20</v>
      </c>
      <c r="F178" s="307">
        <f t="shared" si="15"/>
        <v>4</v>
      </c>
      <c r="G178" s="307">
        <f t="shared" si="16"/>
        <v>1</v>
      </c>
      <c r="H178" s="306">
        <f>4*D178*'[2]Base Costs'!$B$7</f>
        <v>30955.247087792908</v>
      </c>
      <c r="I178" s="304">
        <f>4*IF(E178&lt;=3,E178*'[2]Base Costs'!$B$8,IF(F178&lt;=3,F178*'[2]Base Costs'!$B$9,'[2]Base Costs'!$B$10*G178))</f>
        <v>4400</v>
      </c>
      <c r="J178" s="308">
        <f>C178*'[2]Base Costs'!$B$6</f>
        <v>39.561610716798484</v>
      </c>
      <c r="K178" s="307">
        <f t="shared" si="17"/>
        <v>5</v>
      </c>
      <c r="L178" s="307">
        <f t="shared" si="18"/>
        <v>1</v>
      </c>
      <c r="M178" s="307">
        <f t="shared" si="19"/>
        <v>1</v>
      </c>
      <c r="N178" s="306">
        <f>4*J178*'[2]Base Costs'!$B$7</f>
        <v>7862.6327602993988</v>
      </c>
      <c r="O178" s="304">
        <f>4*IF(K178&lt;=3,K178*'[2]Base Costs'!$B$8,IF(L178&lt;=3,L178*'[2]Base Costs'!$B$9,'[2]Base Costs'!$B$10*M178))</f>
        <v>1400</v>
      </c>
      <c r="P178" s="304">
        <f>4*C178*'[2]Base Costs'!$B$11</f>
        <v>31150.874580156284</v>
      </c>
      <c r="Q178" s="269">
        <f>'[2]Base Costs'!$B$13+'[2]Base Costs'!$B$14</f>
        <v>414</v>
      </c>
      <c r="R178" s="303">
        <f>'[2]Base Costs'!$D$2</f>
        <v>1105.3024868650327</v>
      </c>
      <c r="S178" s="305">
        <f t="shared" si="20"/>
        <v>10781.935247164431</v>
      </c>
    </row>
    <row r="179" spans="1:19" s="269" customFormat="1" x14ac:dyDescent="0.25">
      <c r="A179" s="310" t="s">
        <v>1771</v>
      </c>
      <c r="B179" s="310" t="s">
        <v>1499</v>
      </c>
      <c r="C179" s="309">
        <v>255.61974700105634</v>
      </c>
      <c r="D179" s="307">
        <f>C179*'[2]Base Costs'!$B$5</f>
        <v>255.61974700105634</v>
      </c>
      <c r="E179" s="307">
        <f t="shared" si="14"/>
        <v>32</v>
      </c>
      <c r="F179" s="307">
        <f t="shared" si="15"/>
        <v>7</v>
      </c>
      <c r="G179" s="307">
        <f t="shared" si="16"/>
        <v>2</v>
      </c>
      <c r="H179" s="306">
        <f>4*D179*'[2]Base Costs'!$B$7</f>
        <v>50802.890997977949</v>
      </c>
      <c r="I179" s="304">
        <f>4*IF(E179&lt;=3,E179*'[2]Base Costs'!$B$8,IF(F179&lt;=3,F179*'[2]Base Costs'!$B$9,'[2]Base Costs'!$B$10*G179))</f>
        <v>8800</v>
      </c>
      <c r="J179" s="308">
        <f>C179*'[2]Base Costs'!$B$6</f>
        <v>64.927415738268309</v>
      </c>
      <c r="K179" s="307">
        <f t="shared" si="17"/>
        <v>9</v>
      </c>
      <c r="L179" s="307">
        <f t="shared" si="18"/>
        <v>2</v>
      </c>
      <c r="M179" s="307">
        <f t="shared" si="19"/>
        <v>1</v>
      </c>
      <c r="N179" s="306">
        <f>4*J179*'[2]Base Costs'!$B$7</f>
        <v>12903.934313486399</v>
      </c>
      <c r="O179" s="304">
        <f>4*IF(K179&lt;=3,K179*'[2]Base Costs'!$B$8,IF(L179&lt;=3,L179*'[2]Base Costs'!$B$9,'[2]Base Costs'!$B$10*M179))</f>
        <v>2800</v>
      </c>
      <c r="P179" s="304">
        <f>4*C179*'[2]Base Costs'!$B$11</f>
        <v>51123.94940021127</v>
      </c>
      <c r="Q179" s="269">
        <f>'[2]Base Costs'!$B$13+'[2]Base Costs'!$B$14</f>
        <v>414</v>
      </c>
      <c r="R179" s="303">
        <f>'[2]Base Costs'!$D$2</f>
        <v>1105.3024868650327</v>
      </c>
      <c r="S179" s="305">
        <f t="shared" si="20"/>
        <v>17223.236800351431</v>
      </c>
    </row>
    <row r="180" spans="1:19" s="269" customFormat="1" x14ac:dyDescent="0.25">
      <c r="A180" s="310" t="s">
        <v>1771</v>
      </c>
      <c r="B180" s="310" t="s">
        <v>1498</v>
      </c>
      <c r="C180" s="309">
        <v>121.61562330237788</v>
      </c>
      <c r="D180" s="307">
        <f>C180*'[2]Base Costs'!$B$5</f>
        <v>121.61562330237788</v>
      </c>
      <c r="E180" s="307">
        <f t="shared" si="14"/>
        <v>16</v>
      </c>
      <c r="F180" s="307">
        <f t="shared" si="15"/>
        <v>4</v>
      </c>
      <c r="G180" s="307">
        <f t="shared" si="16"/>
        <v>1</v>
      </c>
      <c r="H180" s="306">
        <f>4*D180*'[2]Base Costs'!$B$7</f>
        <v>24170.375437607792</v>
      </c>
      <c r="I180" s="304">
        <f>4*IF(E180&lt;=3,E180*'[2]Base Costs'!$B$8,IF(F180&lt;=3,F180*'[2]Base Costs'!$B$9,'[2]Base Costs'!$B$10*G180))</f>
        <v>4400</v>
      </c>
      <c r="J180" s="308">
        <f>C180*'[2]Base Costs'!$B$6</f>
        <v>30.890368318803983</v>
      </c>
      <c r="K180" s="307">
        <f t="shared" si="17"/>
        <v>4</v>
      </c>
      <c r="L180" s="307">
        <f t="shared" si="18"/>
        <v>1</v>
      </c>
      <c r="M180" s="307">
        <f t="shared" si="19"/>
        <v>1</v>
      </c>
      <c r="N180" s="306">
        <f>4*J180*'[2]Base Costs'!$B$7</f>
        <v>6139.2753611523794</v>
      </c>
      <c r="O180" s="304">
        <f>4*IF(K180&lt;=3,K180*'[2]Base Costs'!$B$8,IF(L180&lt;=3,L180*'[2]Base Costs'!$B$9,'[2]Base Costs'!$B$10*M180))</f>
        <v>1400</v>
      </c>
      <c r="P180" s="304">
        <f>4*C180*'[2]Base Costs'!$B$11</f>
        <v>24323.124660475576</v>
      </c>
      <c r="Q180" s="269">
        <f>'[2]Base Costs'!$B$13+'[2]Base Costs'!$B$14</f>
        <v>414</v>
      </c>
      <c r="R180" s="303">
        <f>'[2]Base Costs'!$D$2</f>
        <v>1105.3024868650327</v>
      </c>
      <c r="S180" s="305">
        <f t="shared" si="20"/>
        <v>9058.5778480174122</v>
      </c>
    </row>
    <row r="181" spans="1:19" s="269" customFormat="1" x14ac:dyDescent="0.25">
      <c r="A181" s="310" t="s">
        <v>1771</v>
      </c>
      <c r="B181" s="310" t="s">
        <v>1497</v>
      </c>
      <c r="C181" s="309">
        <v>104.75486769934329</v>
      </c>
      <c r="D181" s="307">
        <f>C181*'[2]Base Costs'!$B$5</f>
        <v>104.75486769934329</v>
      </c>
      <c r="E181" s="307">
        <f t="shared" si="14"/>
        <v>14</v>
      </c>
      <c r="F181" s="307">
        <f t="shared" si="15"/>
        <v>3</v>
      </c>
      <c r="G181" s="307">
        <f t="shared" si="16"/>
        <v>1</v>
      </c>
      <c r="H181" s="306">
        <f>4*D181*'[2]Base Costs'!$B$7</f>
        <v>20819.401426038286</v>
      </c>
      <c r="I181" s="304">
        <f>4*IF(E181&lt;=3,E181*'[2]Base Costs'!$B$8,IF(F181&lt;=3,F181*'[2]Base Costs'!$B$9,'[2]Base Costs'!$B$10*G181))</f>
        <v>4200</v>
      </c>
      <c r="J181" s="308">
        <f>C181*'[2]Base Costs'!$B$6</f>
        <v>26.607736395633196</v>
      </c>
      <c r="K181" s="307">
        <f t="shared" si="17"/>
        <v>4</v>
      </c>
      <c r="L181" s="307">
        <f t="shared" si="18"/>
        <v>1</v>
      </c>
      <c r="M181" s="307">
        <f t="shared" si="19"/>
        <v>1</v>
      </c>
      <c r="N181" s="306">
        <f>4*J181*'[2]Base Costs'!$B$7</f>
        <v>5288.1279622137245</v>
      </c>
      <c r="O181" s="304">
        <f>4*IF(K181&lt;=3,K181*'[2]Base Costs'!$B$8,IF(L181&lt;=3,L181*'[2]Base Costs'!$B$9,'[2]Base Costs'!$B$10*M181))</f>
        <v>1400</v>
      </c>
      <c r="P181" s="304">
        <f>4*C181*'[2]Base Costs'!$B$11</f>
        <v>20950.973539868657</v>
      </c>
      <c r="Q181" s="269">
        <f>'[2]Base Costs'!$B$13+'[2]Base Costs'!$B$14</f>
        <v>414</v>
      </c>
      <c r="R181" s="303">
        <f>'[2]Base Costs'!$D$2</f>
        <v>1105.3024868650327</v>
      </c>
      <c r="S181" s="305">
        <f t="shared" si="20"/>
        <v>8207.4304490787581</v>
      </c>
    </row>
    <row r="182" spans="1:19" s="269" customFormat="1" x14ac:dyDescent="0.25">
      <c r="A182" s="310" t="s">
        <v>1771</v>
      </c>
      <c r="B182" s="310" t="s">
        <v>1495</v>
      </c>
      <c r="C182" s="309">
        <v>51.00049516</v>
      </c>
      <c r="D182" s="307">
        <f>C182*'[2]Base Costs'!$B$5</f>
        <v>51.00049516</v>
      </c>
      <c r="E182" s="307">
        <f t="shared" si="14"/>
        <v>7</v>
      </c>
      <c r="F182" s="307">
        <f t="shared" si="15"/>
        <v>2</v>
      </c>
      <c r="G182" s="307">
        <f t="shared" si="16"/>
        <v>1</v>
      </c>
      <c r="H182" s="306">
        <f>4*D182*'[2]Base Costs'!$B$7</f>
        <v>10136.042410079041</v>
      </c>
      <c r="I182" s="304">
        <f>4*IF(E182&lt;=3,E182*'[2]Base Costs'!$B$8,IF(F182&lt;=3,F182*'[2]Base Costs'!$B$9,'[2]Base Costs'!$B$10*G182))</f>
        <v>2800</v>
      </c>
      <c r="J182" s="308">
        <f>C182*'[2]Base Costs'!$B$6</f>
        <v>12.954125770639999</v>
      </c>
      <c r="K182" s="307">
        <f t="shared" si="17"/>
        <v>2</v>
      </c>
      <c r="L182" s="307">
        <f t="shared" si="18"/>
        <v>1</v>
      </c>
      <c r="M182" s="307">
        <f t="shared" si="19"/>
        <v>1</v>
      </c>
      <c r="N182" s="306">
        <f>4*J182*'[2]Base Costs'!$B$7</f>
        <v>2574.5547721600765</v>
      </c>
      <c r="O182" s="304">
        <f>4*IF(K182&lt;=3,K182*'[2]Base Costs'!$B$8,IF(L182&lt;=3,L182*'[2]Base Costs'!$B$9,'[2]Base Costs'!$B$10*M182))</f>
        <v>1000</v>
      </c>
      <c r="P182" s="304">
        <f>4*C182*'[2]Base Costs'!$B$11</f>
        <v>10200.099032</v>
      </c>
      <c r="Q182" s="269">
        <f>'[2]Base Costs'!$B$13+'[2]Base Costs'!$B$14</f>
        <v>414</v>
      </c>
      <c r="R182" s="303">
        <f>'[2]Base Costs'!$D$2</f>
        <v>1105.3024868650327</v>
      </c>
      <c r="S182" s="305">
        <f t="shared" si="20"/>
        <v>5093.8572590251097</v>
      </c>
    </row>
    <row r="183" spans="1:19" s="269" customFormat="1" x14ac:dyDescent="0.25">
      <c r="A183" s="310" t="s">
        <v>1771</v>
      </c>
      <c r="B183" s="310" t="s">
        <v>1494</v>
      </c>
      <c r="C183" s="309">
        <v>90.73053127</v>
      </c>
      <c r="D183" s="307">
        <f>C183*'[2]Base Costs'!$B$5</f>
        <v>90.73053127</v>
      </c>
      <c r="E183" s="307">
        <f t="shared" si="14"/>
        <v>12</v>
      </c>
      <c r="F183" s="307">
        <f t="shared" si="15"/>
        <v>3</v>
      </c>
      <c r="G183" s="307">
        <f t="shared" si="16"/>
        <v>1</v>
      </c>
      <c r="H183" s="306">
        <f>4*D183*'[2]Base Costs'!$B$7</f>
        <v>18032.148706724882</v>
      </c>
      <c r="I183" s="304">
        <f>4*IF(E183&lt;=3,E183*'[2]Base Costs'!$B$8,IF(F183&lt;=3,F183*'[2]Base Costs'!$B$9,'[2]Base Costs'!$B$10*G183))</f>
        <v>4200</v>
      </c>
      <c r="J183" s="308">
        <f>C183*'[2]Base Costs'!$B$6</f>
        <v>23.045554942580001</v>
      </c>
      <c r="K183" s="307">
        <f t="shared" si="17"/>
        <v>3</v>
      </c>
      <c r="L183" s="307">
        <f t="shared" si="18"/>
        <v>1</v>
      </c>
      <c r="M183" s="307">
        <f t="shared" si="19"/>
        <v>1</v>
      </c>
      <c r="N183" s="306">
        <f>4*J183*'[2]Base Costs'!$B$7</f>
        <v>4580.1657715081201</v>
      </c>
      <c r="O183" s="304">
        <f>4*IF(K183&lt;=3,K183*'[2]Base Costs'!$B$8,IF(L183&lt;=3,L183*'[2]Base Costs'!$B$9,'[2]Base Costs'!$B$10*M183))</f>
        <v>1500</v>
      </c>
      <c r="P183" s="304">
        <f>4*C183*'[2]Base Costs'!$B$11</f>
        <v>18146.106253999998</v>
      </c>
      <c r="Q183" s="269">
        <f>'[2]Base Costs'!$B$13+'[2]Base Costs'!$B$14</f>
        <v>414</v>
      </c>
      <c r="R183" s="303">
        <f>'[2]Base Costs'!$D$2</f>
        <v>1105.3024868650327</v>
      </c>
      <c r="S183" s="305">
        <f t="shared" si="20"/>
        <v>7599.4682583731528</v>
      </c>
    </row>
    <row r="184" spans="1:19" s="269" customFormat="1" x14ac:dyDescent="0.25">
      <c r="A184" s="310" t="s">
        <v>1771</v>
      </c>
      <c r="B184" s="310" t="s">
        <v>1493</v>
      </c>
      <c r="C184" s="309">
        <v>91.144205143500642</v>
      </c>
      <c r="D184" s="307">
        <f>C184*'[2]Base Costs'!$B$5</f>
        <v>91.144205143500642</v>
      </c>
      <c r="E184" s="307">
        <f t="shared" si="14"/>
        <v>12</v>
      </c>
      <c r="F184" s="307">
        <f t="shared" si="15"/>
        <v>3</v>
      </c>
      <c r="G184" s="307">
        <f t="shared" si="16"/>
        <v>1</v>
      </c>
      <c r="H184" s="306">
        <f>4*D184*'[2]Base Costs'!$B$7</f>
        <v>18114.363907039893</v>
      </c>
      <c r="I184" s="304">
        <f>4*IF(E184&lt;=3,E184*'[2]Base Costs'!$B$8,IF(F184&lt;=3,F184*'[2]Base Costs'!$B$9,'[2]Base Costs'!$B$10*G184))</f>
        <v>4200</v>
      </c>
      <c r="J184" s="308">
        <f>C184*'[2]Base Costs'!$B$6</f>
        <v>23.150628106449162</v>
      </c>
      <c r="K184" s="307">
        <f t="shared" si="17"/>
        <v>3</v>
      </c>
      <c r="L184" s="307">
        <f t="shared" si="18"/>
        <v>1</v>
      </c>
      <c r="M184" s="307">
        <f t="shared" si="19"/>
        <v>1</v>
      </c>
      <c r="N184" s="306">
        <f>4*J184*'[2]Base Costs'!$B$7</f>
        <v>4601.0484323881328</v>
      </c>
      <c r="O184" s="304">
        <f>4*IF(K184&lt;=3,K184*'[2]Base Costs'!$B$8,IF(L184&lt;=3,L184*'[2]Base Costs'!$B$9,'[2]Base Costs'!$B$10*M184))</f>
        <v>1500</v>
      </c>
      <c r="P184" s="304">
        <f>4*C184*'[2]Base Costs'!$B$11</f>
        <v>18228.841028700128</v>
      </c>
      <c r="Q184" s="269">
        <f>'[2]Base Costs'!$B$13+'[2]Base Costs'!$B$14</f>
        <v>414</v>
      </c>
      <c r="R184" s="303">
        <f>'[2]Base Costs'!$D$2</f>
        <v>1105.3024868650327</v>
      </c>
      <c r="S184" s="305">
        <f t="shared" si="20"/>
        <v>7620.3509192531656</v>
      </c>
    </row>
    <row r="185" spans="1:19" s="269" customFormat="1" x14ac:dyDescent="0.25">
      <c r="A185" s="310" t="s">
        <v>1771</v>
      </c>
      <c r="B185" s="310" t="s">
        <v>1492</v>
      </c>
      <c r="C185" s="309">
        <v>83.730199417168308</v>
      </c>
      <c r="D185" s="307">
        <f>C185*'[2]Base Costs'!$B$5</f>
        <v>83.730199417168308</v>
      </c>
      <c r="E185" s="307">
        <f t="shared" si="14"/>
        <v>11</v>
      </c>
      <c r="F185" s="307">
        <f t="shared" si="15"/>
        <v>3</v>
      </c>
      <c r="G185" s="307">
        <f t="shared" si="16"/>
        <v>1</v>
      </c>
      <c r="H185" s="306">
        <f>4*D185*'[2]Base Costs'!$B$7</f>
        <v>16640.874752965701</v>
      </c>
      <c r="I185" s="304">
        <f>4*IF(E185&lt;=3,E185*'[2]Base Costs'!$B$8,IF(F185&lt;=3,F185*'[2]Base Costs'!$B$9,'[2]Base Costs'!$B$10*G185))</f>
        <v>4200</v>
      </c>
      <c r="J185" s="308">
        <f>C185*'[2]Base Costs'!$B$6</f>
        <v>21.26747065196075</v>
      </c>
      <c r="K185" s="307">
        <f t="shared" si="17"/>
        <v>3</v>
      </c>
      <c r="L185" s="307">
        <f t="shared" si="18"/>
        <v>1</v>
      </c>
      <c r="M185" s="307">
        <f t="shared" si="19"/>
        <v>1</v>
      </c>
      <c r="N185" s="306">
        <f>4*J185*'[2]Base Costs'!$B$7</f>
        <v>4226.7821872532877</v>
      </c>
      <c r="O185" s="304">
        <f>4*IF(K185&lt;=3,K185*'[2]Base Costs'!$B$8,IF(L185&lt;=3,L185*'[2]Base Costs'!$B$9,'[2]Base Costs'!$B$10*M185))</f>
        <v>1500</v>
      </c>
      <c r="P185" s="304">
        <f>4*C185*'[2]Base Costs'!$B$11</f>
        <v>16746.039883433663</v>
      </c>
      <c r="Q185" s="269">
        <f>'[2]Base Costs'!$B$13+'[2]Base Costs'!$B$14</f>
        <v>414</v>
      </c>
      <c r="R185" s="303">
        <f>'[2]Base Costs'!$D$2</f>
        <v>1105.3024868650327</v>
      </c>
      <c r="S185" s="305">
        <f t="shared" si="20"/>
        <v>7246.0846741183204</v>
      </c>
    </row>
    <row r="186" spans="1:19" s="269" customFormat="1" x14ac:dyDescent="0.25">
      <c r="A186" s="310" t="s">
        <v>1771</v>
      </c>
      <c r="B186" s="310" t="s">
        <v>1490</v>
      </c>
      <c r="C186" s="309">
        <v>73.801311197191794</v>
      </c>
      <c r="D186" s="307">
        <f>C186*'[2]Base Costs'!$B$5</f>
        <v>73.801311197191794</v>
      </c>
      <c r="E186" s="307">
        <f t="shared" si="14"/>
        <v>10</v>
      </c>
      <c r="F186" s="307">
        <f t="shared" si="15"/>
        <v>2</v>
      </c>
      <c r="G186" s="307">
        <f t="shared" si="16"/>
        <v>1</v>
      </c>
      <c r="H186" s="306">
        <f>4*D186*'[2]Base Costs'!$B$7</f>
        <v>14667.567792574688</v>
      </c>
      <c r="I186" s="304">
        <f>4*IF(E186&lt;=3,E186*'[2]Base Costs'!$B$8,IF(F186&lt;=3,F186*'[2]Base Costs'!$B$9,'[2]Base Costs'!$B$10*G186))</f>
        <v>2800</v>
      </c>
      <c r="J186" s="308">
        <f>C186*'[2]Base Costs'!$B$6</f>
        <v>18.745533044086717</v>
      </c>
      <c r="K186" s="307">
        <f t="shared" si="17"/>
        <v>3</v>
      </c>
      <c r="L186" s="307">
        <f t="shared" si="18"/>
        <v>1</v>
      </c>
      <c r="M186" s="307">
        <f t="shared" si="19"/>
        <v>1</v>
      </c>
      <c r="N186" s="306">
        <f>4*J186*'[2]Base Costs'!$B$7</f>
        <v>3725.5622193139711</v>
      </c>
      <c r="O186" s="304">
        <f>4*IF(K186&lt;=3,K186*'[2]Base Costs'!$B$8,IF(L186&lt;=3,L186*'[2]Base Costs'!$B$9,'[2]Base Costs'!$B$10*M186))</f>
        <v>1500</v>
      </c>
      <c r="P186" s="304">
        <f>4*C186*'[2]Base Costs'!$B$11</f>
        <v>14760.262239438358</v>
      </c>
      <c r="Q186" s="269">
        <f>'[2]Base Costs'!$B$13+'[2]Base Costs'!$B$14</f>
        <v>414</v>
      </c>
      <c r="R186" s="303">
        <f>'[2]Base Costs'!$D$2</f>
        <v>1105.3024868650327</v>
      </c>
      <c r="S186" s="305">
        <f t="shared" si="20"/>
        <v>6744.8647061790034</v>
      </c>
    </row>
    <row r="187" spans="1:19" s="269" customFormat="1" x14ac:dyDescent="0.25">
      <c r="A187" s="310" t="s">
        <v>1771</v>
      </c>
      <c r="B187" s="310" t="s">
        <v>1489</v>
      </c>
      <c r="C187" s="309">
        <v>134.94514111477775</v>
      </c>
      <c r="D187" s="307">
        <f>C187*'[2]Base Costs'!$B$5</f>
        <v>134.94514111477775</v>
      </c>
      <c r="E187" s="307">
        <f t="shared" si="14"/>
        <v>17</v>
      </c>
      <c r="F187" s="307">
        <f t="shared" si="15"/>
        <v>4</v>
      </c>
      <c r="G187" s="307">
        <f t="shared" si="16"/>
        <v>1</v>
      </c>
      <c r="H187" s="306">
        <f>4*D187*'[2]Base Costs'!$B$7</f>
        <v>26819.537125715393</v>
      </c>
      <c r="I187" s="304">
        <f>4*IF(E187&lt;=3,E187*'[2]Base Costs'!$B$8,IF(F187&lt;=3,F187*'[2]Base Costs'!$B$9,'[2]Base Costs'!$B$10*G187))</f>
        <v>4400</v>
      </c>
      <c r="J187" s="308">
        <f>C187*'[2]Base Costs'!$B$6</f>
        <v>34.276065843153553</v>
      </c>
      <c r="K187" s="307">
        <f t="shared" si="17"/>
        <v>5</v>
      </c>
      <c r="L187" s="307">
        <f t="shared" si="18"/>
        <v>1</v>
      </c>
      <c r="M187" s="307">
        <f t="shared" si="19"/>
        <v>1</v>
      </c>
      <c r="N187" s="306">
        <f>4*J187*'[2]Base Costs'!$B$7</f>
        <v>6812.1624299317109</v>
      </c>
      <c r="O187" s="304">
        <f>4*IF(K187&lt;=3,K187*'[2]Base Costs'!$B$8,IF(L187&lt;=3,L187*'[2]Base Costs'!$B$9,'[2]Base Costs'!$B$10*M187))</f>
        <v>1400</v>
      </c>
      <c r="P187" s="304">
        <f>4*C187*'[2]Base Costs'!$B$11</f>
        <v>26989.028222955552</v>
      </c>
      <c r="Q187" s="269">
        <f>'[2]Base Costs'!$B$13+'[2]Base Costs'!$B$14</f>
        <v>414</v>
      </c>
      <c r="R187" s="303">
        <f>'[2]Base Costs'!$D$2</f>
        <v>1105.3024868650327</v>
      </c>
      <c r="S187" s="305">
        <f t="shared" si="20"/>
        <v>9731.4649167967436</v>
      </c>
    </row>
    <row r="188" spans="1:19" s="269" customFormat="1" x14ac:dyDescent="0.25">
      <c r="A188" s="310" t="s">
        <v>1771</v>
      </c>
      <c r="B188" s="310" t="s">
        <v>1487</v>
      </c>
      <c r="C188" s="309">
        <v>159.20698977065226</v>
      </c>
      <c r="D188" s="307">
        <f>C188*'[2]Base Costs'!$B$5</f>
        <v>159.20698977065226</v>
      </c>
      <c r="E188" s="307">
        <f t="shared" si="14"/>
        <v>20</v>
      </c>
      <c r="F188" s="307">
        <f t="shared" si="15"/>
        <v>4</v>
      </c>
      <c r="G188" s="307">
        <f t="shared" si="16"/>
        <v>1</v>
      </c>
      <c r="H188" s="306">
        <f>4*D188*'[2]Base Costs'!$B$7</f>
        <v>31641.433974978518</v>
      </c>
      <c r="I188" s="304">
        <f>4*IF(E188&lt;=3,E188*'[2]Base Costs'!$B$8,IF(F188&lt;=3,F188*'[2]Base Costs'!$B$9,'[2]Base Costs'!$B$10*G188))</f>
        <v>4400</v>
      </c>
      <c r="J188" s="308">
        <f>C188*'[2]Base Costs'!$B$6</f>
        <v>40.438575401745673</v>
      </c>
      <c r="K188" s="307">
        <f t="shared" si="17"/>
        <v>6</v>
      </c>
      <c r="L188" s="307">
        <f t="shared" si="18"/>
        <v>2</v>
      </c>
      <c r="M188" s="307">
        <f t="shared" si="19"/>
        <v>1</v>
      </c>
      <c r="N188" s="306">
        <f>4*J188*'[2]Base Costs'!$B$7</f>
        <v>8036.9242296445436</v>
      </c>
      <c r="O188" s="304">
        <f>4*IF(K188&lt;=3,K188*'[2]Base Costs'!$B$8,IF(L188&lt;=3,L188*'[2]Base Costs'!$B$9,'[2]Base Costs'!$B$10*M188))</f>
        <v>2800</v>
      </c>
      <c r="P188" s="304">
        <f>4*C188*'[2]Base Costs'!$B$11</f>
        <v>31841.397954130451</v>
      </c>
      <c r="Q188" s="269">
        <f>'[2]Base Costs'!$B$13+'[2]Base Costs'!$B$14</f>
        <v>414</v>
      </c>
      <c r="R188" s="303">
        <f>'[2]Base Costs'!$D$2</f>
        <v>1105.3024868650327</v>
      </c>
      <c r="S188" s="305">
        <f t="shared" si="20"/>
        <v>12356.226716509576</v>
      </c>
    </row>
    <row r="189" spans="1:19" s="269" customFormat="1" x14ac:dyDescent="0.25">
      <c r="A189" s="310" t="s">
        <v>1771</v>
      </c>
      <c r="B189" s="310" t="s">
        <v>1485</v>
      </c>
      <c r="C189" s="309">
        <v>64.639222799959413</v>
      </c>
      <c r="D189" s="307">
        <f>C189*'[2]Base Costs'!$B$5</f>
        <v>64.639222799959413</v>
      </c>
      <c r="E189" s="307">
        <f t="shared" si="14"/>
        <v>9</v>
      </c>
      <c r="F189" s="307">
        <f t="shared" si="15"/>
        <v>2</v>
      </c>
      <c r="G189" s="307">
        <f t="shared" si="16"/>
        <v>1</v>
      </c>
      <c r="H189" s="306">
        <f>4*D189*'[2]Base Costs'!$B$7</f>
        <v>12846.657696155135</v>
      </c>
      <c r="I189" s="304">
        <f>4*IF(E189&lt;=3,E189*'[2]Base Costs'!$B$8,IF(F189&lt;=3,F189*'[2]Base Costs'!$B$9,'[2]Base Costs'!$B$10*G189))</f>
        <v>2800</v>
      </c>
      <c r="J189" s="308">
        <f>C189*'[2]Base Costs'!$B$6</f>
        <v>16.418362591189691</v>
      </c>
      <c r="K189" s="307">
        <f t="shared" si="17"/>
        <v>3</v>
      </c>
      <c r="L189" s="307">
        <f t="shared" si="18"/>
        <v>1</v>
      </c>
      <c r="M189" s="307">
        <f t="shared" si="19"/>
        <v>1</v>
      </c>
      <c r="N189" s="306">
        <f>4*J189*'[2]Base Costs'!$B$7</f>
        <v>3263.0510548234042</v>
      </c>
      <c r="O189" s="304">
        <f>4*IF(K189&lt;=3,K189*'[2]Base Costs'!$B$8,IF(L189&lt;=3,L189*'[2]Base Costs'!$B$9,'[2]Base Costs'!$B$10*M189))</f>
        <v>1500</v>
      </c>
      <c r="P189" s="304">
        <f>4*C189*'[2]Base Costs'!$B$11</f>
        <v>12927.844559991883</v>
      </c>
      <c r="Q189" s="269">
        <f>'[2]Base Costs'!$B$13+'[2]Base Costs'!$B$14</f>
        <v>414</v>
      </c>
      <c r="R189" s="303">
        <f>'[2]Base Costs'!$D$2</f>
        <v>1105.3024868650327</v>
      </c>
      <c r="S189" s="305">
        <f t="shared" si="20"/>
        <v>6282.353541688437</v>
      </c>
    </row>
    <row r="190" spans="1:19" s="269" customFormat="1" x14ac:dyDescent="0.25">
      <c r="A190" s="310" t="s">
        <v>1771</v>
      </c>
      <c r="B190" s="310" t="s">
        <v>1483</v>
      </c>
      <c r="C190" s="309">
        <v>140.75317376751894</v>
      </c>
      <c r="D190" s="307">
        <f>C190*'[2]Base Costs'!$B$5</f>
        <v>140.75317376751894</v>
      </c>
      <c r="E190" s="307">
        <f t="shared" si="14"/>
        <v>18</v>
      </c>
      <c r="F190" s="307">
        <f t="shared" si="15"/>
        <v>4</v>
      </c>
      <c r="G190" s="307">
        <f t="shared" si="16"/>
        <v>1</v>
      </c>
      <c r="H190" s="306">
        <f>4*D190*'[2]Base Costs'!$B$7</f>
        <v>27973.848767251788</v>
      </c>
      <c r="I190" s="304">
        <f>4*IF(E190&lt;=3,E190*'[2]Base Costs'!$B$8,IF(F190&lt;=3,F190*'[2]Base Costs'!$B$9,'[2]Base Costs'!$B$10*G190))</f>
        <v>4400</v>
      </c>
      <c r="J190" s="308">
        <f>C190*'[2]Base Costs'!$B$6</f>
        <v>35.751306136949815</v>
      </c>
      <c r="K190" s="307">
        <f t="shared" si="17"/>
        <v>5</v>
      </c>
      <c r="L190" s="307">
        <f t="shared" si="18"/>
        <v>1</v>
      </c>
      <c r="M190" s="307">
        <f t="shared" si="19"/>
        <v>1</v>
      </c>
      <c r="N190" s="306">
        <f>4*J190*'[2]Base Costs'!$B$7</f>
        <v>7105.3575868819553</v>
      </c>
      <c r="O190" s="304">
        <f>4*IF(K190&lt;=3,K190*'[2]Base Costs'!$B$8,IF(L190&lt;=3,L190*'[2]Base Costs'!$B$9,'[2]Base Costs'!$B$10*M190))</f>
        <v>1400</v>
      </c>
      <c r="P190" s="304">
        <f>4*C190*'[2]Base Costs'!$B$11</f>
        <v>28150.634753503789</v>
      </c>
      <c r="Q190" s="269">
        <f>'[2]Base Costs'!$B$13+'[2]Base Costs'!$B$14</f>
        <v>414</v>
      </c>
      <c r="R190" s="303">
        <f>'[2]Base Costs'!$D$2</f>
        <v>1105.3024868650327</v>
      </c>
      <c r="S190" s="305">
        <f t="shared" si="20"/>
        <v>10024.660073746989</v>
      </c>
    </row>
    <row r="191" spans="1:19" s="269" customFormat="1" x14ac:dyDescent="0.25">
      <c r="A191" s="310" t="s">
        <v>1771</v>
      </c>
      <c r="B191" s="310" t="s">
        <v>1482</v>
      </c>
      <c r="C191" s="309">
        <v>41.871942250000004</v>
      </c>
      <c r="D191" s="307">
        <f>C191*'[2]Base Costs'!$B$5</f>
        <v>41.871942250000004</v>
      </c>
      <c r="E191" s="307">
        <f t="shared" si="14"/>
        <v>6</v>
      </c>
      <c r="F191" s="307">
        <f t="shared" si="15"/>
        <v>2</v>
      </c>
      <c r="G191" s="307">
        <f t="shared" si="16"/>
        <v>1</v>
      </c>
      <c r="H191" s="306">
        <f>4*D191*'[2]Base Costs'!$B$7</f>
        <v>8321.7972905340011</v>
      </c>
      <c r="I191" s="304">
        <f>4*IF(E191&lt;=3,E191*'[2]Base Costs'!$B$8,IF(F191&lt;=3,F191*'[2]Base Costs'!$B$9,'[2]Base Costs'!$B$10*G191))</f>
        <v>2800</v>
      </c>
      <c r="J191" s="308">
        <f>C191*'[2]Base Costs'!$B$6</f>
        <v>10.635473331500002</v>
      </c>
      <c r="K191" s="307">
        <f t="shared" si="17"/>
        <v>2</v>
      </c>
      <c r="L191" s="307">
        <f t="shared" si="18"/>
        <v>1</v>
      </c>
      <c r="M191" s="307">
        <f t="shared" si="19"/>
        <v>1</v>
      </c>
      <c r="N191" s="306">
        <f>4*J191*'[2]Base Costs'!$B$7</f>
        <v>2113.7365117956365</v>
      </c>
      <c r="O191" s="304">
        <f>4*IF(K191&lt;=3,K191*'[2]Base Costs'!$B$8,IF(L191&lt;=3,L191*'[2]Base Costs'!$B$9,'[2]Base Costs'!$B$10*M191))</f>
        <v>1000</v>
      </c>
      <c r="P191" s="304">
        <f>4*C191*'[2]Base Costs'!$B$11</f>
        <v>8374.3884500000004</v>
      </c>
      <c r="Q191" s="269">
        <f>'[2]Base Costs'!$B$13+'[2]Base Costs'!$B$14</f>
        <v>414</v>
      </c>
      <c r="R191" s="303">
        <f>'[2]Base Costs'!$D$2</f>
        <v>1105.3024868650327</v>
      </c>
      <c r="S191" s="305">
        <f t="shared" si="20"/>
        <v>4633.0389986606697</v>
      </c>
    </row>
    <row r="192" spans="1:19" s="269" customFormat="1" x14ac:dyDescent="0.25">
      <c r="A192" s="310" t="s">
        <v>1771</v>
      </c>
      <c r="B192" s="310" t="s">
        <v>1481</v>
      </c>
      <c r="C192" s="309">
        <v>74.894612483941543</v>
      </c>
      <c r="D192" s="307">
        <f>C192*'[2]Base Costs'!$B$5</f>
        <v>74.894612483941543</v>
      </c>
      <c r="E192" s="307">
        <f t="shared" si="14"/>
        <v>10</v>
      </c>
      <c r="F192" s="307">
        <f t="shared" si="15"/>
        <v>2</v>
      </c>
      <c r="G192" s="307">
        <f t="shared" si="16"/>
        <v>1</v>
      </c>
      <c r="H192" s="306">
        <f>4*D192*'[2]Base Costs'!$B$7</f>
        <v>14884.854863508481</v>
      </c>
      <c r="I192" s="304">
        <f>4*IF(E192&lt;=3,E192*'[2]Base Costs'!$B$8,IF(F192&lt;=3,F192*'[2]Base Costs'!$B$9,'[2]Base Costs'!$B$10*G192))</f>
        <v>2800</v>
      </c>
      <c r="J192" s="308">
        <f>C192*'[2]Base Costs'!$B$6</f>
        <v>19.023231570921151</v>
      </c>
      <c r="K192" s="307">
        <f t="shared" si="17"/>
        <v>3</v>
      </c>
      <c r="L192" s="307">
        <f t="shared" si="18"/>
        <v>1</v>
      </c>
      <c r="M192" s="307">
        <f t="shared" si="19"/>
        <v>1</v>
      </c>
      <c r="N192" s="306">
        <f>4*J192*'[2]Base Costs'!$B$7</f>
        <v>3780.7531353311538</v>
      </c>
      <c r="O192" s="304">
        <f>4*IF(K192&lt;=3,K192*'[2]Base Costs'!$B$8,IF(L192&lt;=3,L192*'[2]Base Costs'!$B$9,'[2]Base Costs'!$B$10*M192))</f>
        <v>1500</v>
      </c>
      <c r="P192" s="304">
        <f>4*C192*'[2]Base Costs'!$B$11</f>
        <v>14978.922496788309</v>
      </c>
      <c r="Q192" s="269">
        <f>'[2]Base Costs'!$B$13+'[2]Base Costs'!$B$14</f>
        <v>414</v>
      </c>
      <c r="R192" s="303">
        <f>'[2]Base Costs'!$D$2</f>
        <v>1105.3024868650327</v>
      </c>
      <c r="S192" s="305">
        <f t="shared" si="20"/>
        <v>6800.055622196187</v>
      </c>
    </row>
    <row r="193" spans="1:19" s="269" customFormat="1" x14ac:dyDescent="0.25">
      <c r="A193" s="310" t="s">
        <v>1771</v>
      </c>
      <c r="B193" s="310" t="s">
        <v>1480</v>
      </c>
      <c r="C193" s="309">
        <v>60.00055347</v>
      </c>
      <c r="D193" s="307">
        <f>C193*'[2]Base Costs'!$B$5</f>
        <v>60.00055347</v>
      </c>
      <c r="E193" s="307">
        <f t="shared" si="14"/>
        <v>8</v>
      </c>
      <c r="F193" s="307">
        <f t="shared" si="15"/>
        <v>2</v>
      </c>
      <c r="G193" s="307">
        <f t="shared" si="16"/>
        <v>1</v>
      </c>
      <c r="H193" s="306">
        <f>4*D193*'[2]Base Costs'!$B$7</f>
        <v>11924.749998841682</v>
      </c>
      <c r="I193" s="304">
        <f>4*IF(E193&lt;=3,E193*'[2]Base Costs'!$B$8,IF(F193&lt;=3,F193*'[2]Base Costs'!$B$9,'[2]Base Costs'!$B$10*G193))</f>
        <v>2800</v>
      </c>
      <c r="J193" s="308">
        <f>C193*'[2]Base Costs'!$B$6</f>
        <v>15.24014058138</v>
      </c>
      <c r="K193" s="307">
        <f t="shared" si="17"/>
        <v>2</v>
      </c>
      <c r="L193" s="307">
        <f t="shared" si="18"/>
        <v>1</v>
      </c>
      <c r="M193" s="307">
        <f t="shared" si="19"/>
        <v>1</v>
      </c>
      <c r="N193" s="306">
        <f>4*J193*'[2]Base Costs'!$B$7</f>
        <v>3028.8864997057872</v>
      </c>
      <c r="O193" s="304">
        <f>4*IF(K193&lt;=3,K193*'[2]Base Costs'!$B$8,IF(L193&lt;=3,L193*'[2]Base Costs'!$B$9,'[2]Base Costs'!$B$10*M193))</f>
        <v>1000</v>
      </c>
      <c r="P193" s="304">
        <f>4*C193*'[2]Base Costs'!$B$11</f>
        <v>12000.110693999999</v>
      </c>
      <c r="Q193" s="269">
        <f>'[2]Base Costs'!$B$13+'[2]Base Costs'!$B$14</f>
        <v>414</v>
      </c>
      <c r="R193" s="303">
        <f>'[2]Base Costs'!$D$2</f>
        <v>1105.3024868650327</v>
      </c>
      <c r="S193" s="305">
        <f t="shared" si="20"/>
        <v>5548.1889865708199</v>
      </c>
    </row>
    <row r="194" spans="1:19" s="269" customFormat="1" x14ac:dyDescent="0.25">
      <c r="A194" s="310" t="s">
        <v>1771</v>
      </c>
      <c r="B194" s="310" t="s">
        <v>1479</v>
      </c>
      <c r="C194" s="309">
        <v>151.4424654409039</v>
      </c>
      <c r="D194" s="307">
        <f>C194*'[2]Base Costs'!$B$5</f>
        <v>151.4424654409039</v>
      </c>
      <c r="E194" s="307">
        <f t="shared" si="14"/>
        <v>19</v>
      </c>
      <c r="F194" s="307">
        <f t="shared" si="15"/>
        <v>4</v>
      </c>
      <c r="G194" s="307">
        <f t="shared" si="16"/>
        <v>1</v>
      </c>
      <c r="H194" s="306">
        <f>4*D194*'[2]Base Costs'!$B$7</f>
        <v>30098.281351587011</v>
      </c>
      <c r="I194" s="304">
        <f>4*IF(E194&lt;=3,E194*'[2]Base Costs'!$B$8,IF(F194&lt;=3,F194*'[2]Base Costs'!$B$9,'[2]Base Costs'!$B$10*G194))</f>
        <v>4400</v>
      </c>
      <c r="J194" s="308">
        <f>C194*'[2]Base Costs'!$B$6</f>
        <v>38.466386221989595</v>
      </c>
      <c r="K194" s="307">
        <f t="shared" si="17"/>
        <v>5</v>
      </c>
      <c r="L194" s="307">
        <f t="shared" si="18"/>
        <v>1</v>
      </c>
      <c r="M194" s="307">
        <f t="shared" si="19"/>
        <v>1</v>
      </c>
      <c r="N194" s="306">
        <f>4*J194*'[2]Base Costs'!$B$7</f>
        <v>7644.963463303101</v>
      </c>
      <c r="O194" s="304">
        <f>4*IF(K194&lt;=3,K194*'[2]Base Costs'!$B$8,IF(L194&lt;=3,L194*'[2]Base Costs'!$B$9,'[2]Base Costs'!$B$10*M194))</f>
        <v>1400</v>
      </c>
      <c r="P194" s="304">
        <f>4*C194*'[2]Base Costs'!$B$11</f>
        <v>30288.493088180781</v>
      </c>
      <c r="Q194" s="269">
        <f>'[2]Base Costs'!$B$13+'[2]Base Costs'!$B$14</f>
        <v>414</v>
      </c>
      <c r="R194" s="303">
        <f>'[2]Base Costs'!$D$2</f>
        <v>1105.3024868650327</v>
      </c>
      <c r="S194" s="305">
        <f t="shared" si="20"/>
        <v>10564.265950168134</v>
      </c>
    </row>
    <row r="195" spans="1:19" s="269" customFormat="1" x14ac:dyDescent="0.25">
      <c r="A195" s="310" t="s">
        <v>1771</v>
      </c>
      <c r="B195" s="310" t="s">
        <v>1478</v>
      </c>
      <c r="C195" s="309">
        <v>133.30419350168654</v>
      </c>
      <c r="D195" s="307">
        <f>C195*'[2]Base Costs'!$B$5</f>
        <v>133.30419350168654</v>
      </c>
      <c r="E195" s="307">
        <f t="shared" ref="E195:E258" si="21">ROUNDUP(D195/8,0)</f>
        <v>17</v>
      </c>
      <c r="F195" s="307">
        <f t="shared" ref="F195:F258" si="22">ROUNDUP(D195/40,0)</f>
        <v>4</v>
      </c>
      <c r="G195" s="307">
        <f t="shared" ref="G195:G258" si="23">ROUNDUP(D195/(40*4),0)</f>
        <v>1</v>
      </c>
      <c r="H195" s="306">
        <f>4*D195*'[2]Base Costs'!$B$7</f>
        <v>26493.408633299194</v>
      </c>
      <c r="I195" s="304">
        <f>4*IF(E195&lt;=3,E195*'[2]Base Costs'!$B$8,IF(F195&lt;=3,F195*'[2]Base Costs'!$B$9,'[2]Base Costs'!$B$10*G195))</f>
        <v>4400</v>
      </c>
      <c r="J195" s="308">
        <f>C195*'[2]Base Costs'!$B$6</f>
        <v>33.859265149428381</v>
      </c>
      <c r="K195" s="307">
        <f t="shared" ref="K195:K258" si="24">ROUNDUP(J195/8,0)</f>
        <v>5</v>
      </c>
      <c r="L195" s="307">
        <f t="shared" ref="L195:L258" si="25">ROUNDUP(J195/40,0)</f>
        <v>1</v>
      </c>
      <c r="M195" s="307">
        <f t="shared" ref="M195:M258" si="26">ROUNDUP(J195/(40*4),0)</f>
        <v>1</v>
      </c>
      <c r="N195" s="306">
        <f>4*J195*'[2]Base Costs'!$B$7</f>
        <v>6729.3257928579951</v>
      </c>
      <c r="O195" s="304">
        <f>4*IF(K195&lt;=3,K195*'[2]Base Costs'!$B$8,IF(L195&lt;=3,L195*'[2]Base Costs'!$B$9,'[2]Base Costs'!$B$10*M195))</f>
        <v>1400</v>
      </c>
      <c r="P195" s="304">
        <f>4*C195*'[2]Base Costs'!$B$11</f>
        <v>26660.838700337306</v>
      </c>
      <c r="Q195" s="269">
        <f>'[2]Base Costs'!$B$13+'[2]Base Costs'!$B$14</f>
        <v>414</v>
      </c>
      <c r="R195" s="303">
        <f>'[2]Base Costs'!$D$2</f>
        <v>1105.3024868650327</v>
      </c>
      <c r="S195" s="305">
        <f t="shared" ref="S195:S258" si="27">R195+Q195+N195+O195</f>
        <v>9648.6282797230269</v>
      </c>
    </row>
    <row r="196" spans="1:19" s="269" customFormat="1" x14ac:dyDescent="0.25">
      <c r="A196" s="310" t="s">
        <v>1771</v>
      </c>
      <c r="B196" s="310" t="s">
        <v>1477</v>
      </c>
      <c r="C196" s="309">
        <v>220.80419332219125</v>
      </c>
      <c r="D196" s="307">
        <f>C196*'[2]Base Costs'!$B$5</f>
        <v>220.80419332219125</v>
      </c>
      <c r="E196" s="307">
        <f t="shared" si="21"/>
        <v>28</v>
      </c>
      <c r="F196" s="307">
        <f t="shared" si="22"/>
        <v>6</v>
      </c>
      <c r="G196" s="307">
        <f t="shared" si="23"/>
        <v>2</v>
      </c>
      <c r="H196" s="306">
        <f>4*D196*'[2]Base Costs'!$B$7</f>
        <v>43883.508597625587</v>
      </c>
      <c r="I196" s="304">
        <f>4*IF(E196&lt;=3,E196*'[2]Base Costs'!$B$8,IF(F196&lt;=3,F196*'[2]Base Costs'!$B$9,'[2]Base Costs'!$B$10*G196))</f>
        <v>8800</v>
      </c>
      <c r="J196" s="308">
        <f>C196*'[2]Base Costs'!$B$6</f>
        <v>56.084265103836579</v>
      </c>
      <c r="K196" s="307">
        <f t="shared" si="24"/>
        <v>8</v>
      </c>
      <c r="L196" s="307">
        <f t="shared" si="25"/>
        <v>2</v>
      </c>
      <c r="M196" s="307">
        <f t="shared" si="26"/>
        <v>1</v>
      </c>
      <c r="N196" s="306">
        <f>4*J196*'[2]Base Costs'!$B$7</f>
        <v>11146.411183796899</v>
      </c>
      <c r="O196" s="304">
        <f>4*IF(K196&lt;=3,K196*'[2]Base Costs'!$B$8,IF(L196&lt;=3,L196*'[2]Base Costs'!$B$9,'[2]Base Costs'!$B$10*M196))</f>
        <v>2800</v>
      </c>
      <c r="P196" s="304">
        <f>4*C196*'[2]Base Costs'!$B$11</f>
        <v>44160.838664438248</v>
      </c>
      <c r="Q196" s="269">
        <f>'[2]Base Costs'!$B$13+'[2]Base Costs'!$B$14</f>
        <v>414</v>
      </c>
      <c r="R196" s="303">
        <f>'[2]Base Costs'!$D$2</f>
        <v>1105.3024868650327</v>
      </c>
      <c r="S196" s="305">
        <f t="shared" si="27"/>
        <v>15465.713670661931</v>
      </c>
    </row>
    <row r="197" spans="1:19" s="269" customFormat="1" x14ac:dyDescent="0.25">
      <c r="A197" s="310" t="s">
        <v>1771</v>
      </c>
      <c r="B197" s="310" t="s">
        <v>1476</v>
      </c>
      <c r="C197" s="309">
        <v>51.401204656752995</v>
      </c>
      <c r="D197" s="307">
        <f>C197*'[2]Base Costs'!$B$5</f>
        <v>51.401204656752995</v>
      </c>
      <c r="E197" s="307">
        <f t="shared" si="21"/>
        <v>7</v>
      </c>
      <c r="F197" s="307">
        <f t="shared" si="22"/>
        <v>2</v>
      </c>
      <c r="G197" s="307">
        <f t="shared" si="23"/>
        <v>1</v>
      </c>
      <c r="H197" s="306">
        <f>4*D197*'[2]Base Costs'!$B$7</f>
        <v>10215.681018301719</v>
      </c>
      <c r="I197" s="304">
        <f>4*IF(E197&lt;=3,E197*'[2]Base Costs'!$B$8,IF(F197&lt;=3,F197*'[2]Base Costs'!$B$9,'[2]Base Costs'!$B$10*G197))</f>
        <v>2800</v>
      </c>
      <c r="J197" s="308">
        <f>C197*'[2]Base Costs'!$B$6</f>
        <v>13.055905982815261</v>
      </c>
      <c r="K197" s="307">
        <f t="shared" si="24"/>
        <v>2</v>
      </c>
      <c r="L197" s="307">
        <f t="shared" si="25"/>
        <v>1</v>
      </c>
      <c r="M197" s="307">
        <f t="shared" si="26"/>
        <v>1</v>
      </c>
      <c r="N197" s="306">
        <f>4*J197*'[2]Base Costs'!$B$7</f>
        <v>2594.7829786486368</v>
      </c>
      <c r="O197" s="304">
        <f>4*IF(K197&lt;=3,K197*'[2]Base Costs'!$B$8,IF(L197&lt;=3,L197*'[2]Base Costs'!$B$9,'[2]Base Costs'!$B$10*M197))</f>
        <v>1000</v>
      </c>
      <c r="P197" s="304">
        <f>4*C197*'[2]Base Costs'!$B$11</f>
        <v>10280.2409313506</v>
      </c>
      <c r="Q197" s="269">
        <f>'[2]Base Costs'!$B$13+'[2]Base Costs'!$B$14</f>
        <v>414</v>
      </c>
      <c r="R197" s="303">
        <f>'[2]Base Costs'!$D$2</f>
        <v>1105.3024868650327</v>
      </c>
      <c r="S197" s="305">
        <f t="shared" si="27"/>
        <v>5114.08546551367</v>
      </c>
    </row>
    <row r="198" spans="1:19" s="269" customFormat="1" x14ac:dyDescent="0.25">
      <c r="A198" s="310" t="s">
        <v>1771</v>
      </c>
      <c r="B198" s="310" t="s">
        <v>1475</v>
      </c>
      <c r="C198" s="309">
        <v>66.704893011920802</v>
      </c>
      <c r="D198" s="307">
        <f>C198*'[2]Base Costs'!$B$5</f>
        <v>66.704893011920802</v>
      </c>
      <c r="E198" s="307">
        <f t="shared" si="21"/>
        <v>9</v>
      </c>
      <c r="F198" s="307">
        <f t="shared" si="22"/>
        <v>2</v>
      </c>
      <c r="G198" s="307">
        <f t="shared" si="23"/>
        <v>1</v>
      </c>
      <c r="H198" s="306">
        <f>4*D198*'[2]Base Costs'!$B$7</f>
        <v>13257.19725676119</v>
      </c>
      <c r="I198" s="304">
        <f>4*IF(E198&lt;=3,E198*'[2]Base Costs'!$B$8,IF(F198&lt;=3,F198*'[2]Base Costs'!$B$9,'[2]Base Costs'!$B$10*G198))</f>
        <v>2800</v>
      </c>
      <c r="J198" s="308">
        <f>C198*'[2]Base Costs'!$B$6</f>
        <v>16.943042825027884</v>
      </c>
      <c r="K198" s="307">
        <f t="shared" si="24"/>
        <v>3</v>
      </c>
      <c r="L198" s="307">
        <f t="shared" si="25"/>
        <v>1</v>
      </c>
      <c r="M198" s="307">
        <f t="shared" si="26"/>
        <v>1</v>
      </c>
      <c r="N198" s="306">
        <f>4*J198*'[2]Base Costs'!$B$7</f>
        <v>3367.3281032173422</v>
      </c>
      <c r="O198" s="304">
        <f>4*IF(K198&lt;=3,K198*'[2]Base Costs'!$B$8,IF(L198&lt;=3,L198*'[2]Base Costs'!$B$9,'[2]Base Costs'!$B$10*M198))</f>
        <v>1500</v>
      </c>
      <c r="P198" s="304">
        <f>4*C198*'[2]Base Costs'!$B$11</f>
        <v>13340.978602384161</v>
      </c>
      <c r="Q198" s="269">
        <f>'[2]Base Costs'!$B$13+'[2]Base Costs'!$B$14</f>
        <v>414</v>
      </c>
      <c r="R198" s="303">
        <f>'[2]Base Costs'!$D$2</f>
        <v>1105.3024868650327</v>
      </c>
      <c r="S198" s="305">
        <f t="shared" si="27"/>
        <v>6386.6305900823754</v>
      </c>
    </row>
    <row r="199" spans="1:19" s="269" customFormat="1" x14ac:dyDescent="0.25">
      <c r="A199" s="310" t="s">
        <v>1771</v>
      </c>
      <c r="B199" s="310" t="s">
        <v>1474</v>
      </c>
      <c r="C199" s="309">
        <v>135.45761370890216</v>
      </c>
      <c r="D199" s="307">
        <f>C199*'[2]Base Costs'!$B$5</f>
        <v>135.45761370890216</v>
      </c>
      <c r="E199" s="307">
        <f t="shared" si="21"/>
        <v>17</v>
      </c>
      <c r="F199" s="307">
        <f t="shared" si="22"/>
        <v>4</v>
      </c>
      <c r="G199" s="307">
        <f t="shared" si="23"/>
        <v>1</v>
      </c>
      <c r="H199" s="306">
        <f>4*D199*'[2]Base Costs'!$B$7</f>
        <v>26921.387978962055</v>
      </c>
      <c r="I199" s="304">
        <f>4*IF(E199&lt;=3,E199*'[2]Base Costs'!$B$8,IF(F199&lt;=3,F199*'[2]Base Costs'!$B$9,'[2]Base Costs'!$B$10*G199))</f>
        <v>4400</v>
      </c>
      <c r="J199" s="308">
        <f>C199*'[2]Base Costs'!$B$6</f>
        <v>34.406233882061152</v>
      </c>
      <c r="K199" s="307">
        <f t="shared" si="24"/>
        <v>5</v>
      </c>
      <c r="L199" s="307">
        <f t="shared" si="25"/>
        <v>1</v>
      </c>
      <c r="M199" s="307">
        <f t="shared" si="26"/>
        <v>1</v>
      </c>
      <c r="N199" s="306">
        <f>4*J199*'[2]Base Costs'!$B$7</f>
        <v>6838.0325466563627</v>
      </c>
      <c r="O199" s="304">
        <f>4*IF(K199&lt;=3,K199*'[2]Base Costs'!$B$8,IF(L199&lt;=3,L199*'[2]Base Costs'!$B$9,'[2]Base Costs'!$B$10*M199))</f>
        <v>1400</v>
      </c>
      <c r="P199" s="304">
        <f>4*C199*'[2]Base Costs'!$B$11</f>
        <v>27091.522741780431</v>
      </c>
      <c r="Q199" s="269">
        <f>'[2]Base Costs'!$B$13+'[2]Base Costs'!$B$14</f>
        <v>414</v>
      </c>
      <c r="R199" s="303">
        <f>'[2]Base Costs'!$D$2</f>
        <v>1105.3024868650327</v>
      </c>
      <c r="S199" s="305">
        <f t="shared" si="27"/>
        <v>9757.3350335213945</v>
      </c>
    </row>
    <row r="200" spans="1:19" s="269" customFormat="1" x14ac:dyDescent="0.25">
      <c r="A200" s="310" t="s">
        <v>1771</v>
      </c>
      <c r="B200" s="310" t="s">
        <v>1473</v>
      </c>
      <c r="C200" s="309">
        <v>211.62150331908092</v>
      </c>
      <c r="D200" s="307">
        <f>C200*'[2]Base Costs'!$B$5</f>
        <v>211.62150331908092</v>
      </c>
      <c r="E200" s="307">
        <f t="shared" si="21"/>
        <v>27</v>
      </c>
      <c r="F200" s="307">
        <f t="shared" si="22"/>
        <v>6</v>
      </c>
      <c r="G200" s="307">
        <f t="shared" si="23"/>
        <v>2</v>
      </c>
      <c r="H200" s="306">
        <f>4*D200*'[2]Base Costs'!$B$7</f>
        <v>42058.504055647427</v>
      </c>
      <c r="I200" s="304">
        <f>4*IF(E200&lt;=3,E200*'[2]Base Costs'!$B$8,IF(F200&lt;=3,F200*'[2]Base Costs'!$B$9,'[2]Base Costs'!$B$10*G200))</f>
        <v>8800</v>
      </c>
      <c r="J200" s="308">
        <f>C200*'[2]Base Costs'!$B$6</f>
        <v>53.751861843046555</v>
      </c>
      <c r="K200" s="307">
        <f t="shared" si="24"/>
        <v>7</v>
      </c>
      <c r="L200" s="307">
        <f t="shared" si="25"/>
        <v>2</v>
      </c>
      <c r="M200" s="307">
        <f t="shared" si="26"/>
        <v>1</v>
      </c>
      <c r="N200" s="306">
        <f>4*J200*'[2]Base Costs'!$B$7</f>
        <v>10682.860030134447</v>
      </c>
      <c r="O200" s="304">
        <f>4*IF(K200&lt;=3,K200*'[2]Base Costs'!$B$8,IF(L200&lt;=3,L200*'[2]Base Costs'!$B$9,'[2]Base Costs'!$B$10*M200))</f>
        <v>2800</v>
      </c>
      <c r="P200" s="304">
        <f>4*C200*'[2]Base Costs'!$B$11</f>
        <v>42324.300663816182</v>
      </c>
      <c r="Q200" s="269">
        <f>'[2]Base Costs'!$B$13+'[2]Base Costs'!$B$14</f>
        <v>414</v>
      </c>
      <c r="R200" s="303">
        <f>'[2]Base Costs'!$D$2</f>
        <v>1105.3024868650327</v>
      </c>
      <c r="S200" s="305">
        <f t="shared" si="27"/>
        <v>15002.16251699948</v>
      </c>
    </row>
    <row r="201" spans="1:19" s="269" customFormat="1" x14ac:dyDescent="0.25">
      <c r="A201" s="310" t="s">
        <v>1771</v>
      </c>
      <c r="B201" s="310" t="s">
        <v>1471</v>
      </c>
      <c r="C201" s="309">
        <v>71.800558535000008</v>
      </c>
      <c r="D201" s="307">
        <f>C201*'[2]Base Costs'!$B$5</f>
        <v>71.800558535000008</v>
      </c>
      <c r="E201" s="307">
        <f t="shared" si="21"/>
        <v>9</v>
      </c>
      <c r="F201" s="307">
        <f t="shared" si="22"/>
        <v>2</v>
      </c>
      <c r="G201" s="307">
        <f t="shared" si="23"/>
        <v>1</v>
      </c>
      <c r="H201" s="306">
        <f>4*D201*'[2]Base Costs'!$B$7</f>
        <v>14269.930205480043</v>
      </c>
      <c r="I201" s="304">
        <f>4*IF(E201&lt;=3,E201*'[2]Base Costs'!$B$8,IF(F201&lt;=3,F201*'[2]Base Costs'!$B$9,'[2]Base Costs'!$B$10*G201))</f>
        <v>2800</v>
      </c>
      <c r="J201" s="308">
        <f>C201*'[2]Base Costs'!$B$6</f>
        <v>18.237341867890002</v>
      </c>
      <c r="K201" s="307">
        <f t="shared" si="24"/>
        <v>3</v>
      </c>
      <c r="L201" s="307">
        <f t="shared" si="25"/>
        <v>1</v>
      </c>
      <c r="M201" s="307">
        <f t="shared" si="26"/>
        <v>1</v>
      </c>
      <c r="N201" s="306">
        <f>4*J201*'[2]Base Costs'!$B$7</f>
        <v>3624.5622721919312</v>
      </c>
      <c r="O201" s="304">
        <f>4*IF(K201&lt;=3,K201*'[2]Base Costs'!$B$8,IF(L201&lt;=3,L201*'[2]Base Costs'!$B$9,'[2]Base Costs'!$B$10*M201))</f>
        <v>1500</v>
      </c>
      <c r="P201" s="304">
        <f>4*C201*'[2]Base Costs'!$B$11</f>
        <v>14360.111707000002</v>
      </c>
      <c r="Q201" s="269">
        <f>'[2]Base Costs'!$B$13+'[2]Base Costs'!$B$14</f>
        <v>414</v>
      </c>
      <c r="R201" s="303">
        <f>'[2]Base Costs'!$D$2</f>
        <v>1105.3024868650327</v>
      </c>
      <c r="S201" s="305">
        <f t="shared" si="27"/>
        <v>6643.8647590569635</v>
      </c>
    </row>
    <row r="202" spans="1:19" s="269" customFormat="1" x14ac:dyDescent="0.25">
      <c r="A202" s="310" t="s">
        <v>1771</v>
      </c>
      <c r="B202" s="310" t="s">
        <v>1470</v>
      </c>
      <c r="C202" s="309">
        <v>147.70133033499999</v>
      </c>
      <c r="D202" s="307">
        <f>C202*'[2]Base Costs'!$B$5</f>
        <v>147.70133033499999</v>
      </c>
      <c r="E202" s="307">
        <f t="shared" si="21"/>
        <v>19</v>
      </c>
      <c r="F202" s="307">
        <f t="shared" si="22"/>
        <v>4</v>
      </c>
      <c r="G202" s="307">
        <f t="shared" si="23"/>
        <v>1</v>
      </c>
      <c r="H202" s="306">
        <f>4*D202*'[2]Base Costs'!$B$7</f>
        <v>29354.753196099242</v>
      </c>
      <c r="I202" s="304">
        <f>4*IF(E202&lt;=3,E202*'[2]Base Costs'!$B$8,IF(F202&lt;=3,F202*'[2]Base Costs'!$B$9,'[2]Base Costs'!$B$10*G202))</f>
        <v>4400</v>
      </c>
      <c r="J202" s="308">
        <f>C202*'[2]Base Costs'!$B$6</f>
        <v>37.516137905089998</v>
      </c>
      <c r="K202" s="307">
        <f t="shared" si="24"/>
        <v>5</v>
      </c>
      <c r="L202" s="307">
        <f t="shared" si="25"/>
        <v>1</v>
      </c>
      <c r="M202" s="307">
        <f t="shared" si="26"/>
        <v>1</v>
      </c>
      <c r="N202" s="306">
        <f>4*J202*'[2]Base Costs'!$B$7</f>
        <v>7456.1073118092072</v>
      </c>
      <c r="O202" s="304">
        <f>4*IF(K202&lt;=3,K202*'[2]Base Costs'!$B$8,IF(L202&lt;=3,L202*'[2]Base Costs'!$B$9,'[2]Base Costs'!$B$10*M202))</f>
        <v>1400</v>
      </c>
      <c r="P202" s="304">
        <f>4*C202*'[2]Base Costs'!$B$11</f>
        <v>29540.266067</v>
      </c>
      <c r="Q202" s="269">
        <f>'[2]Base Costs'!$B$13+'[2]Base Costs'!$B$14</f>
        <v>414</v>
      </c>
      <c r="R202" s="303">
        <f>'[2]Base Costs'!$D$2</f>
        <v>1105.3024868650327</v>
      </c>
      <c r="S202" s="305">
        <f t="shared" si="27"/>
        <v>10375.40979867424</v>
      </c>
    </row>
    <row r="203" spans="1:19" s="269" customFormat="1" x14ac:dyDescent="0.25">
      <c r="A203" s="310" t="s">
        <v>1771</v>
      </c>
      <c r="B203" s="310" t="s">
        <v>1469</v>
      </c>
      <c r="C203" s="309">
        <v>65.461169889457068</v>
      </c>
      <c r="D203" s="307">
        <f>C203*'[2]Base Costs'!$B$5</f>
        <v>65.461169889457068</v>
      </c>
      <c r="E203" s="307">
        <f t="shared" si="21"/>
        <v>9</v>
      </c>
      <c r="F203" s="307">
        <f t="shared" si="22"/>
        <v>2</v>
      </c>
      <c r="G203" s="307">
        <f t="shared" si="23"/>
        <v>1</v>
      </c>
      <c r="H203" s="306">
        <f>4*D203*'[2]Base Costs'!$B$7</f>
        <v>13010.014748510257</v>
      </c>
      <c r="I203" s="304">
        <f>4*IF(E203&lt;=3,E203*'[2]Base Costs'!$B$8,IF(F203&lt;=3,F203*'[2]Base Costs'!$B$9,'[2]Base Costs'!$B$10*G203))</f>
        <v>2800</v>
      </c>
      <c r="J203" s="308">
        <f>C203*'[2]Base Costs'!$B$6</f>
        <v>16.627137151922096</v>
      </c>
      <c r="K203" s="307">
        <f t="shared" si="24"/>
        <v>3</v>
      </c>
      <c r="L203" s="307">
        <f t="shared" si="25"/>
        <v>1</v>
      </c>
      <c r="M203" s="307">
        <f t="shared" si="26"/>
        <v>1</v>
      </c>
      <c r="N203" s="306">
        <f>4*J203*'[2]Base Costs'!$B$7</f>
        <v>3304.5437461216056</v>
      </c>
      <c r="O203" s="304">
        <f>4*IF(K203&lt;=3,K203*'[2]Base Costs'!$B$8,IF(L203&lt;=3,L203*'[2]Base Costs'!$B$9,'[2]Base Costs'!$B$10*M203))</f>
        <v>1500</v>
      </c>
      <c r="P203" s="304">
        <f>4*C203*'[2]Base Costs'!$B$11</f>
        <v>13092.233977891414</v>
      </c>
      <c r="Q203" s="269">
        <f>'[2]Base Costs'!$B$13+'[2]Base Costs'!$B$14</f>
        <v>414</v>
      </c>
      <c r="R203" s="303">
        <f>'[2]Base Costs'!$D$2</f>
        <v>1105.3024868650327</v>
      </c>
      <c r="S203" s="305">
        <f t="shared" si="27"/>
        <v>6323.8462329866379</v>
      </c>
    </row>
    <row r="204" spans="1:19" s="269" customFormat="1" x14ac:dyDescent="0.25">
      <c r="A204" s="310" t="s">
        <v>1771</v>
      </c>
      <c r="B204" s="310" t="s">
        <v>1468</v>
      </c>
      <c r="C204" s="309">
        <v>227.92288259246243</v>
      </c>
      <c r="D204" s="307">
        <f>C204*'[2]Base Costs'!$B$5</f>
        <v>227.92288259246243</v>
      </c>
      <c r="E204" s="307">
        <f t="shared" si="21"/>
        <v>29</v>
      </c>
      <c r="F204" s="307">
        <f t="shared" si="22"/>
        <v>6</v>
      </c>
      <c r="G204" s="307">
        <f t="shared" si="23"/>
        <v>2</v>
      </c>
      <c r="H204" s="306">
        <f>4*D204*'[2]Base Costs'!$B$7</f>
        <v>45298.305377956356</v>
      </c>
      <c r="I204" s="304">
        <f>4*IF(E204&lt;=3,E204*'[2]Base Costs'!$B$8,IF(F204&lt;=3,F204*'[2]Base Costs'!$B$9,'[2]Base Costs'!$B$10*G204))</f>
        <v>8800</v>
      </c>
      <c r="J204" s="308">
        <f>C204*'[2]Base Costs'!$B$6</f>
        <v>57.892412178485458</v>
      </c>
      <c r="K204" s="307">
        <f t="shared" si="24"/>
        <v>8</v>
      </c>
      <c r="L204" s="307">
        <f t="shared" si="25"/>
        <v>2</v>
      </c>
      <c r="M204" s="307">
        <f t="shared" si="26"/>
        <v>1</v>
      </c>
      <c r="N204" s="306">
        <f>4*J204*'[2]Base Costs'!$B$7</f>
        <v>11505.769566000916</v>
      </c>
      <c r="O204" s="304">
        <f>4*IF(K204&lt;=3,K204*'[2]Base Costs'!$B$8,IF(L204&lt;=3,L204*'[2]Base Costs'!$B$9,'[2]Base Costs'!$B$10*M204))</f>
        <v>2800</v>
      </c>
      <c r="P204" s="304">
        <f>4*C204*'[2]Base Costs'!$B$11</f>
        <v>45584.576518492482</v>
      </c>
      <c r="Q204" s="269">
        <f>'[2]Base Costs'!$B$13+'[2]Base Costs'!$B$14</f>
        <v>414</v>
      </c>
      <c r="R204" s="303">
        <f>'[2]Base Costs'!$D$2</f>
        <v>1105.3024868650327</v>
      </c>
      <c r="S204" s="305">
        <f t="shared" si="27"/>
        <v>15825.072052865948</v>
      </c>
    </row>
    <row r="205" spans="1:19" s="269" customFormat="1" x14ac:dyDescent="0.25">
      <c r="A205" s="310" t="s">
        <v>1771</v>
      </c>
      <c r="B205" s="310" t="s">
        <v>1467</v>
      </c>
      <c r="C205" s="309">
        <v>169.24166643361835</v>
      </c>
      <c r="D205" s="307">
        <f>C205*'[2]Base Costs'!$B$5</f>
        <v>169.24166643361835</v>
      </c>
      <c r="E205" s="307">
        <f t="shared" si="21"/>
        <v>22</v>
      </c>
      <c r="F205" s="307">
        <f t="shared" si="22"/>
        <v>5</v>
      </c>
      <c r="G205" s="307">
        <f t="shared" si="23"/>
        <v>2</v>
      </c>
      <c r="H205" s="306">
        <f>4*D205*'[2]Base Costs'!$B$7</f>
        <v>33635.765753683052</v>
      </c>
      <c r="I205" s="304">
        <f>4*IF(E205&lt;=3,E205*'[2]Base Costs'!$B$8,IF(F205&lt;=3,F205*'[2]Base Costs'!$B$9,'[2]Base Costs'!$B$10*G205))</f>
        <v>8800</v>
      </c>
      <c r="J205" s="308">
        <f>C205*'[2]Base Costs'!$B$6</f>
        <v>42.987383274139063</v>
      </c>
      <c r="K205" s="307">
        <f t="shared" si="24"/>
        <v>6</v>
      </c>
      <c r="L205" s="307">
        <f t="shared" si="25"/>
        <v>2</v>
      </c>
      <c r="M205" s="307">
        <f t="shared" si="26"/>
        <v>1</v>
      </c>
      <c r="N205" s="306">
        <f>4*J205*'[2]Base Costs'!$B$7</f>
        <v>8543.484501435496</v>
      </c>
      <c r="O205" s="304">
        <f>4*IF(K205&lt;=3,K205*'[2]Base Costs'!$B$8,IF(L205&lt;=3,L205*'[2]Base Costs'!$B$9,'[2]Base Costs'!$B$10*M205))</f>
        <v>2800</v>
      </c>
      <c r="P205" s="304">
        <f>4*C205*'[2]Base Costs'!$B$11</f>
        <v>33848.333286723668</v>
      </c>
      <c r="Q205" s="269">
        <f>'[2]Base Costs'!$B$13+'[2]Base Costs'!$B$14</f>
        <v>414</v>
      </c>
      <c r="R205" s="303">
        <f>'[2]Base Costs'!$D$2</f>
        <v>1105.3024868650327</v>
      </c>
      <c r="S205" s="305">
        <f t="shared" si="27"/>
        <v>12862.78698830053</v>
      </c>
    </row>
    <row r="206" spans="1:19" s="269" customFormat="1" x14ac:dyDescent="0.25">
      <c r="A206" s="310" t="s">
        <v>1771</v>
      </c>
      <c r="B206" s="310" t="s">
        <v>1465</v>
      </c>
      <c r="C206" s="309">
        <v>213.45006826724273</v>
      </c>
      <c r="D206" s="307">
        <f>C206*'[2]Base Costs'!$B$5</f>
        <v>213.45006826724273</v>
      </c>
      <c r="E206" s="307">
        <f t="shared" si="21"/>
        <v>27</v>
      </c>
      <c r="F206" s="307">
        <f t="shared" si="22"/>
        <v>6</v>
      </c>
      <c r="G206" s="307">
        <f t="shared" si="23"/>
        <v>2</v>
      </c>
      <c r="H206" s="306">
        <f>4*D206*'[2]Base Costs'!$B$7</f>
        <v>42421.920367704894</v>
      </c>
      <c r="I206" s="304">
        <f>4*IF(E206&lt;=3,E206*'[2]Base Costs'!$B$8,IF(F206&lt;=3,F206*'[2]Base Costs'!$B$9,'[2]Base Costs'!$B$10*G206))</f>
        <v>8800</v>
      </c>
      <c r="J206" s="308">
        <f>C206*'[2]Base Costs'!$B$6</f>
        <v>54.216317339879652</v>
      </c>
      <c r="K206" s="307">
        <f t="shared" si="24"/>
        <v>7</v>
      </c>
      <c r="L206" s="307">
        <f t="shared" si="25"/>
        <v>2</v>
      </c>
      <c r="M206" s="307">
        <f t="shared" si="26"/>
        <v>1</v>
      </c>
      <c r="N206" s="306">
        <f>4*J206*'[2]Base Costs'!$B$7</f>
        <v>10775.167773397043</v>
      </c>
      <c r="O206" s="304">
        <f>4*IF(K206&lt;=3,K206*'[2]Base Costs'!$B$8,IF(L206&lt;=3,L206*'[2]Base Costs'!$B$9,'[2]Base Costs'!$B$10*M206))</f>
        <v>2800</v>
      </c>
      <c r="P206" s="304">
        <f>4*C206*'[2]Base Costs'!$B$11</f>
        <v>42690.013653448543</v>
      </c>
      <c r="Q206" s="269">
        <f>'[2]Base Costs'!$B$13+'[2]Base Costs'!$B$14</f>
        <v>414</v>
      </c>
      <c r="R206" s="303">
        <f>'[2]Base Costs'!$D$2</f>
        <v>1105.3024868650327</v>
      </c>
      <c r="S206" s="305">
        <f t="shared" si="27"/>
        <v>15094.470260262075</v>
      </c>
    </row>
    <row r="207" spans="1:19" s="269" customFormat="1" x14ac:dyDescent="0.25">
      <c r="A207" s="310" t="s">
        <v>1771</v>
      </c>
      <c r="B207" s="310" t="s">
        <v>1464</v>
      </c>
      <c r="C207" s="309">
        <v>88.532083409074843</v>
      </c>
      <c r="D207" s="307">
        <f>C207*'[2]Base Costs'!$B$5</f>
        <v>88.532083409074843</v>
      </c>
      <c r="E207" s="307">
        <f t="shared" si="21"/>
        <v>12</v>
      </c>
      <c r="F207" s="307">
        <f t="shared" si="22"/>
        <v>3</v>
      </c>
      <c r="G207" s="307">
        <f t="shared" si="23"/>
        <v>1</v>
      </c>
      <c r="H207" s="306">
        <f>4*D207*'[2]Base Costs'!$B$7</f>
        <v>17595.220385053173</v>
      </c>
      <c r="I207" s="304">
        <f>4*IF(E207&lt;=3,E207*'[2]Base Costs'!$B$8,IF(F207&lt;=3,F207*'[2]Base Costs'!$B$9,'[2]Base Costs'!$B$10*G207))</f>
        <v>4200</v>
      </c>
      <c r="J207" s="308">
        <f>C207*'[2]Base Costs'!$B$6</f>
        <v>22.487149185905011</v>
      </c>
      <c r="K207" s="307">
        <f t="shared" si="24"/>
        <v>3</v>
      </c>
      <c r="L207" s="307">
        <f t="shared" si="25"/>
        <v>1</v>
      </c>
      <c r="M207" s="307">
        <f t="shared" si="26"/>
        <v>1</v>
      </c>
      <c r="N207" s="306">
        <f>4*J207*'[2]Base Costs'!$B$7</f>
        <v>4469.1859778035059</v>
      </c>
      <c r="O207" s="304">
        <f>4*IF(K207&lt;=3,K207*'[2]Base Costs'!$B$8,IF(L207&lt;=3,L207*'[2]Base Costs'!$B$9,'[2]Base Costs'!$B$10*M207))</f>
        <v>1500</v>
      </c>
      <c r="P207" s="304">
        <f>4*C207*'[2]Base Costs'!$B$11</f>
        <v>17706.416681814968</v>
      </c>
      <c r="Q207" s="269">
        <f>'[2]Base Costs'!$B$13+'[2]Base Costs'!$B$14</f>
        <v>414</v>
      </c>
      <c r="R207" s="303">
        <f>'[2]Base Costs'!$D$2</f>
        <v>1105.3024868650327</v>
      </c>
      <c r="S207" s="305">
        <f t="shared" si="27"/>
        <v>7488.4884646685387</v>
      </c>
    </row>
    <row r="208" spans="1:19" s="269" customFormat="1" x14ac:dyDescent="0.25">
      <c r="A208" s="310" t="s">
        <v>1771</v>
      </c>
      <c r="B208" s="310" t="s">
        <v>1463</v>
      </c>
      <c r="C208" s="309">
        <v>272.537051241352</v>
      </c>
      <c r="D208" s="307">
        <f>C208*'[2]Base Costs'!$B$5</f>
        <v>272.537051241352</v>
      </c>
      <c r="E208" s="307">
        <f t="shared" si="21"/>
        <v>35</v>
      </c>
      <c r="F208" s="307">
        <f t="shared" si="22"/>
        <v>7</v>
      </c>
      <c r="G208" s="307">
        <f t="shared" si="23"/>
        <v>2</v>
      </c>
      <c r="H208" s="306">
        <f>4*D208*'[2]Base Costs'!$B$7</f>
        <v>54165.103711911273</v>
      </c>
      <c r="I208" s="304">
        <f>4*IF(E208&lt;=3,E208*'[2]Base Costs'!$B$8,IF(F208&lt;=3,F208*'[2]Base Costs'!$B$9,'[2]Base Costs'!$B$10*G208))</f>
        <v>8800</v>
      </c>
      <c r="J208" s="308">
        <f>C208*'[2]Base Costs'!$B$6</f>
        <v>69.224411015303403</v>
      </c>
      <c r="K208" s="307">
        <f t="shared" si="24"/>
        <v>9</v>
      </c>
      <c r="L208" s="307">
        <f t="shared" si="25"/>
        <v>2</v>
      </c>
      <c r="M208" s="307">
        <f t="shared" si="26"/>
        <v>1</v>
      </c>
      <c r="N208" s="306">
        <f>4*J208*'[2]Base Costs'!$B$7</f>
        <v>13757.936342825462</v>
      </c>
      <c r="O208" s="304">
        <f>4*IF(K208&lt;=3,K208*'[2]Base Costs'!$B$8,IF(L208&lt;=3,L208*'[2]Base Costs'!$B$9,'[2]Base Costs'!$B$10*M208))</f>
        <v>2800</v>
      </c>
      <c r="P208" s="304">
        <f>4*C208*'[2]Base Costs'!$B$11</f>
        <v>54507.410248270404</v>
      </c>
      <c r="Q208" s="269">
        <f>'[2]Base Costs'!$B$13+'[2]Base Costs'!$B$14</f>
        <v>414</v>
      </c>
      <c r="R208" s="303">
        <f>'[2]Base Costs'!$D$2</f>
        <v>1105.3024868650327</v>
      </c>
      <c r="S208" s="305">
        <f t="shared" si="27"/>
        <v>18077.238829690494</v>
      </c>
    </row>
    <row r="209" spans="1:19" s="269" customFormat="1" x14ac:dyDescent="0.25">
      <c r="A209" s="310" t="s">
        <v>1771</v>
      </c>
      <c r="B209" s="310" t="s">
        <v>1462</v>
      </c>
      <c r="C209" s="309">
        <v>305.44283024581853</v>
      </c>
      <c r="D209" s="307">
        <f>C209*'[2]Base Costs'!$B$5</f>
        <v>305.44283024581853</v>
      </c>
      <c r="E209" s="307">
        <f t="shared" si="21"/>
        <v>39</v>
      </c>
      <c r="F209" s="307">
        <f t="shared" si="22"/>
        <v>8</v>
      </c>
      <c r="G209" s="307">
        <f t="shared" si="23"/>
        <v>2</v>
      </c>
      <c r="H209" s="306">
        <f>4*D209*'[2]Base Costs'!$B$7</f>
        <v>60704.929854374968</v>
      </c>
      <c r="I209" s="304">
        <f>4*IF(E209&lt;=3,E209*'[2]Base Costs'!$B$8,IF(F209&lt;=3,F209*'[2]Base Costs'!$B$9,'[2]Base Costs'!$B$10*G209))</f>
        <v>8800</v>
      </c>
      <c r="J209" s="308">
        <f>C209*'[2]Base Costs'!$B$6</f>
        <v>77.582478882437911</v>
      </c>
      <c r="K209" s="307">
        <f t="shared" si="24"/>
        <v>10</v>
      </c>
      <c r="L209" s="307">
        <f t="shared" si="25"/>
        <v>2</v>
      </c>
      <c r="M209" s="307">
        <f t="shared" si="26"/>
        <v>1</v>
      </c>
      <c r="N209" s="306">
        <f>4*J209*'[2]Base Costs'!$B$7</f>
        <v>15419.052183011243</v>
      </c>
      <c r="O209" s="304">
        <f>4*IF(K209&lt;=3,K209*'[2]Base Costs'!$B$8,IF(L209&lt;=3,L209*'[2]Base Costs'!$B$9,'[2]Base Costs'!$B$10*M209))</f>
        <v>2800</v>
      </c>
      <c r="P209" s="304">
        <f>4*C209*'[2]Base Costs'!$B$11</f>
        <v>61088.566049163703</v>
      </c>
      <c r="Q209" s="269">
        <f>'[2]Base Costs'!$B$13+'[2]Base Costs'!$B$14</f>
        <v>414</v>
      </c>
      <c r="R209" s="303">
        <f>'[2]Base Costs'!$D$2</f>
        <v>1105.3024868650327</v>
      </c>
      <c r="S209" s="305">
        <f t="shared" si="27"/>
        <v>19738.354669876277</v>
      </c>
    </row>
    <row r="210" spans="1:19" s="269" customFormat="1" x14ac:dyDescent="0.25">
      <c r="A210" s="310" t="s">
        <v>1771</v>
      </c>
      <c r="B210" s="310" t="s">
        <v>1461</v>
      </c>
      <c r="C210" s="309">
        <v>60.986974882855733</v>
      </c>
      <c r="D210" s="307">
        <f>C210*'[2]Base Costs'!$B$5</f>
        <v>60.986974882855733</v>
      </c>
      <c r="E210" s="307">
        <f t="shared" si="21"/>
        <v>8</v>
      </c>
      <c r="F210" s="307">
        <f t="shared" si="22"/>
        <v>2</v>
      </c>
      <c r="G210" s="307">
        <f t="shared" si="23"/>
        <v>1</v>
      </c>
      <c r="H210" s="306">
        <f>4*D210*'[2]Base Costs'!$B$7</f>
        <v>12120.795336118281</v>
      </c>
      <c r="I210" s="304">
        <f>4*IF(E210&lt;=3,E210*'[2]Base Costs'!$B$8,IF(F210&lt;=3,F210*'[2]Base Costs'!$B$9,'[2]Base Costs'!$B$10*G210))</f>
        <v>2800</v>
      </c>
      <c r="J210" s="308">
        <f>C210*'[2]Base Costs'!$B$6</f>
        <v>15.490691620245357</v>
      </c>
      <c r="K210" s="307">
        <f t="shared" si="24"/>
        <v>2</v>
      </c>
      <c r="L210" s="307">
        <f t="shared" si="25"/>
        <v>1</v>
      </c>
      <c r="M210" s="307">
        <f t="shared" si="26"/>
        <v>1</v>
      </c>
      <c r="N210" s="306">
        <f>4*J210*'[2]Base Costs'!$B$7</f>
        <v>3078.6820153740437</v>
      </c>
      <c r="O210" s="304">
        <f>4*IF(K210&lt;=3,K210*'[2]Base Costs'!$B$8,IF(L210&lt;=3,L210*'[2]Base Costs'!$B$9,'[2]Base Costs'!$B$10*M210))</f>
        <v>1000</v>
      </c>
      <c r="P210" s="304">
        <f>4*C210*'[2]Base Costs'!$B$11</f>
        <v>12197.394976571146</v>
      </c>
      <c r="Q210" s="269">
        <f>'[2]Base Costs'!$B$13+'[2]Base Costs'!$B$14</f>
        <v>414</v>
      </c>
      <c r="R210" s="303">
        <f>'[2]Base Costs'!$D$2</f>
        <v>1105.3024868650327</v>
      </c>
      <c r="S210" s="305">
        <f t="shared" si="27"/>
        <v>5597.9845022390764</v>
      </c>
    </row>
    <row r="211" spans="1:19" s="269" customFormat="1" x14ac:dyDescent="0.25">
      <c r="A211" s="310" t="s">
        <v>1771</v>
      </c>
      <c r="B211" s="310" t="s">
        <v>1460</v>
      </c>
      <c r="C211" s="309">
        <v>99.476373889248435</v>
      </c>
      <c r="D211" s="307">
        <f>C211*'[2]Base Costs'!$B$5</f>
        <v>99.476373889248435</v>
      </c>
      <c r="E211" s="307">
        <f t="shared" si="21"/>
        <v>13</v>
      </c>
      <c r="F211" s="307">
        <f t="shared" si="22"/>
        <v>3</v>
      </c>
      <c r="G211" s="307">
        <f t="shared" si="23"/>
        <v>1</v>
      </c>
      <c r="H211" s="306">
        <f>4*D211*'[2]Base Costs'!$B$7</f>
        <v>19770.332452244795</v>
      </c>
      <c r="I211" s="304">
        <f>4*IF(E211&lt;=3,E211*'[2]Base Costs'!$B$8,IF(F211&lt;=3,F211*'[2]Base Costs'!$B$9,'[2]Base Costs'!$B$10*G211))</f>
        <v>4200</v>
      </c>
      <c r="J211" s="308">
        <f>C211*'[2]Base Costs'!$B$6</f>
        <v>25.266998967869103</v>
      </c>
      <c r="K211" s="307">
        <f t="shared" si="24"/>
        <v>4</v>
      </c>
      <c r="L211" s="307">
        <f t="shared" si="25"/>
        <v>1</v>
      </c>
      <c r="M211" s="307">
        <f t="shared" si="26"/>
        <v>1</v>
      </c>
      <c r="N211" s="306">
        <f>4*J211*'[2]Base Costs'!$B$7</f>
        <v>5021.6644428701775</v>
      </c>
      <c r="O211" s="304">
        <f>4*IF(K211&lt;=3,K211*'[2]Base Costs'!$B$8,IF(L211&lt;=3,L211*'[2]Base Costs'!$B$9,'[2]Base Costs'!$B$10*M211))</f>
        <v>1400</v>
      </c>
      <c r="P211" s="304">
        <f>4*C211*'[2]Base Costs'!$B$11</f>
        <v>19895.274777849689</v>
      </c>
      <c r="Q211" s="269">
        <f>'[2]Base Costs'!$B$13+'[2]Base Costs'!$B$14</f>
        <v>414</v>
      </c>
      <c r="R211" s="303">
        <f>'[2]Base Costs'!$D$2</f>
        <v>1105.3024868650327</v>
      </c>
      <c r="S211" s="305">
        <f t="shared" si="27"/>
        <v>7940.9669297352102</v>
      </c>
    </row>
    <row r="212" spans="1:19" s="269" customFormat="1" x14ac:dyDescent="0.25">
      <c r="A212" s="310" t="s">
        <v>1771</v>
      </c>
      <c r="B212" s="310" t="s">
        <v>1459</v>
      </c>
      <c r="C212" s="309">
        <v>318.59211482698078</v>
      </c>
      <c r="D212" s="307">
        <f>C212*'[2]Base Costs'!$B$5</f>
        <v>318.59211482698078</v>
      </c>
      <c r="E212" s="307">
        <f t="shared" si="21"/>
        <v>40</v>
      </c>
      <c r="F212" s="307">
        <f t="shared" si="22"/>
        <v>8</v>
      </c>
      <c r="G212" s="307">
        <f t="shared" si="23"/>
        <v>2</v>
      </c>
      <c r="H212" s="306">
        <f>4*D212*'[2]Base Costs'!$B$7</f>
        <v>63318.271269173478</v>
      </c>
      <c r="I212" s="304">
        <f>4*IF(E212&lt;=3,E212*'[2]Base Costs'!$B$8,IF(F212&lt;=3,F212*'[2]Base Costs'!$B$9,'[2]Base Costs'!$B$10*G212))</f>
        <v>8800</v>
      </c>
      <c r="J212" s="308">
        <f>C212*'[2]Base Costs'!$B$6</f>
        <v>80.922397166053116</v>
      </c>
      <c r="K212" s="307">
        <f t="shared" si="24"/>
        <v>11</v>
      </c>
      <c r="L212" s="307">
        <f t="shared" si="25"/>
        <v>3</v>
      </c>
      <c r="M212" s="307">
        <f t="shared" si="26"/>
        <v>1</v>
      </c>
      <c r="N212" s="306">
        <f>4*J212*'[2]Base Costs'!$B$7</f>
        <v>16082.840902370062</v>
      </c>
      <c r="O212" s="304">
        <f>4*IF(K212&lt;=3,K212*'[2]Base Costs'!$B$8,IF(L212&lt;=3,L212*'[2]Base Costs'!$B$9,'[2]Base Costs'!$B$10*M212))</f>
        <v>4200</v>
      </c>
      <c r="P212" s="304">
        <f>4*C212*'[2]Base Costs'!$B$11</f>
        <v>63718.422965396152</v>
      </c>
      <c r="Q212" s="269">
        <f>'[2]Base Costs'!$B$13+'[2]Base Costs'!$B$14</f>
        <v>414</v>
      </c>
      <c r="R212" s="303">
        <f>'[2]Base Costs'!$D$2</f>
        <v>1105.3024868650327</v>
      </c>
      <c r="S212" s="305">
        <f t="shared" si="27"/>
        <v>21802.143389235094</v>
      </c>
    </row>
    <row r="213" spans="1:19" s="269" customFormat="1" x14ac:dyDescent="0.25">
      <c r="A213" s="310" t="s">
        <v>1771</v>
      </c>
      <c r="B213" s="310" t="s">
        <v>1457</v>
      </c>
      <c r="C213" s="309">
        <v>107.60088383</v>
      </c>
      <c r="D213" s="307">
        <f>C213*'[2]Base Costs'!$B$5</f>
        <v>107.60088383</v>
      </c>
      <c r="E213" s="307">
        <f t="shared" si="21"/>
        <v>14</v>
      </c>
      <c r="F213" s="307">
        <f t="shared" si="22"/>
        <v>3</v>
      </c>
      <c r="G213" s="307">
        <f t="shared" si="23"/>
        <v>1</v>
      </c>
      <c r="H213" s="306">
        <f>4*D213*'[2]Base Costs'!$B$7</f>
        <v>21385.030055909523</v>
      </c>
      <c r="I213" s="304">
        <f>4*IF(E213&lt;=3,E213*'[2]Base Costs'!$B$8,IF(F213&lt;=3,F213*'[2]Base Costs'!$B$9,'[2]Base Costs'!$B$10*G213))</f>
        <v>4200</v>
      </c>
      <c r="J213" s="308">
        <f>C213*'[2]Base Costs'!$B$6</f>
        <v>27.33062449282</v>
      </c>
      <c r="K213" s="307">
        <f t="shared" si="24"/>
        <v>4</v>
      </c>
      <c r="L213" s="307">
        <f t="shared" si="25"/>
        <v>1</v>
      </c>
      <c r="M213" s="307">
        <f t="shared" si="26"/>
        <v>1</v>
      </c>
      <c r="N213" s="306">
        <f>4*J213*'[2]Base Costs'!$B$7</f>
        <v>5431.7976342010188</v>
      </c>
      <c r="O213" s="304">
        <f>4*IF(K213&lt;=3,K213*'[2]Base Costs'!$B$8,IF(L213&lt;=3,L213*'[2]Base Costs'!$B$9,'[2]Base Costs'!$B$10*M213))</f>
        <v>1400</v>
      </c>
      <c r="P213" s="304">
        <f>4*C213*'[2]Base Costs'!$B$11</f>
        <v>21520.176766</v>
      </c>
      <c r="Q213" s="269">
        <f>'[2]Base Costs'!$B$13+'[2]Base Costs'!$B$14</f>
        <v>414</v>
      </c>
      <c r="R213" s="303">
        <f>'[2]Base Costs'!$D$2</f>
        <v>1105.3024868650327</v>
      </c>
      <c r="S213" s="305">
        <f t="shared" si="27"/>
        <v>8351.1001210660506</v>
      </c>
    </row>
    <row r="214" spans="1:19" s="269" customFormat="1" x14ac:dyDescent="0.25">
      <c r="A214" s="310" t="s">
        <v>1771</v>
      </c>
      <c r="B214" s="310" t="s">
        <v>1455</v>
      </c>
      <c r="C214" s="309">
        <v>87.395724031044921</v>
      </c>
      <c r="D214" s="307">
        <f>C214*'[2]Base Costs'!$B$5</f>
        <v>87.395724031044921</v>
      </c>
      <c r="E214" s="307">
        <f t="shared" si="21"/>
        <v>11</v>
      </c>
      <c r="F214" s="307">
        <f t="shared" si="22"/>
        <v>3</v>
      </c>
      <c r="G214" s="307">
        <f t="shared" si="23"/>
        <v>1</v>
      </c>
      <c r="H214" s="306">
        <f>4*D214*'[2]Base Costs'!$B$7</f>
        <v>17369.375776825993</v>
      </c>
      <c r="I214" s="304">
        <f>4*IF(E214&lt;=3,E214*'[2]Base Costs'!$B$8,IF(F214&lt;=3,F214*'[2]Base Costs'!$B$9,'[2]Base Costs'!$B$10*G214))</f>
        <v>4200</v>
      </c>
      <c r="J214" s="308">
        <f>C214*'[2]Base Costs'!$B$6</f>
        <v>22.198513903885409</v>
      </c>
      <c r="K214" s="307">
        <f t="shared" si="24"/>
        <v>3</v>
      </c>
      <c r="L214" s="307">
        <f t="shared" si="25"/>
        <v>1</v>
      </c>
      <c r="M214" s="307">
        <f t="shared" si="26"/>
        <v>1</v>
      </c>
      <c r="N214" s="306">
        <f>4*J214*'[2]Base Costs'!$B$7</f>
        <v>4411.8214473138023</v>
      </c>
      <c r="O214" s="304">
        <f>4*IF(K214&lt;=3,K214*'[2]Base Costs'!$B$8,IF(L214&lt;=3,L214*'[2]Base Costs'!$B$9,'[2]Base Costs'!$B$10*M214))</f>
        <v>1500</v>
      </c>
      <c r="P214" s="304">
        <f>4*C214*'[2]Base Costs'!$B$11</f>
        <v>17479.144806208984</v>
      </c>
      <c r="Q214" s="269">
        <f>'[2]Base Costs'!$B$13+'[2]Base Costs'!$B$14</f>
        <v>414</v>
      </c>
      <c r="R214" s="303">
        <f>'[2]Base Costs'!$D$2</f>
        <v>1105.3024868650327</v>
      </c>
      <c r="S214" s="305">
        <f t="shared" si="27"/>
        <v>7431.123934178835</v>
      </c>
    </row>
    <row r="215" spans="1:19" s="269" customFormat="1" x14ac:dyDescent="0.25">
      <c r="A215" s="310" t="s">
        <v>1771</v>
      </c>
      <c r="B215" s="310" t="s">
        <v>1453</v>
      </c>
      <c r="C215" s="309">
        <v>86.100771989999998</v>
      </c>
      <c r="D215" s="307">
        <f>C215*'[2]Base Costs'!$B$5</f>
        <v>86.100771989999998</v>
      </c>
      <c r="E215" s="307">
        <f t="shared" si="21"/>
        <v>11</v>
      </c>
      <c r="F215" s="307">
        <f t="shared" si="22"/>
        <v>3</v>
      </c>
      <c r="G215" s="307">
        <f t="shared" si="23"/>
        <v>1</v>
      </c>
      <c r="H215" s="306">
        <f>4*D215*'[2]Base Costs'!$B$7</f>
        <v>17112.01182838056</v>
      </c>
      <c r="I215" s="304">
        <f>4*IF(E215&lt;=3,E215*'[2]Base Costs'!$B$8,IF(F215&lt;=3,F215*'[2]Base Costs'!$B$9,'[2]Base Costs'!$B$10*G215))</f>
        <v>4200</v>
      </c>
      <c r="J215" s="308">
        <f>C215*'[2]Base Costs'!$B$6</f>
        <v>21.86959608546</v>
      </c>
      <c r="K215" s="307">
        <f t="shared" si="24"/>
        <v>3</v>
      </c>
      <c r="L215" s="307">
        <f t="shared" si="25"/>
        <v>1</v>
      </c>
      <c r="M215" s="307">
        <f t="shared" si="26"/>
        <v>1</v>
      </c>
      <c r="N215" s="306">
        <f>4*J215*'[2]Base Costs'!$B$7</f>
        <v>4346.4510044086628</v>
      </c>
      <c r="O215" s="304">
        <f>4*IF(K215&lt;=3,K215*'[2]Base Costs'!$B$8,IF(L215&lt;=3,L215*'[2]Base Costs'!$B$9,'[2]Base Costs'!$B$10*M215))</f>
        <v>1500</v>
      </c>
      <c r="P215" s="304">
        <f>4*C215*'[2]Base Costs'!$B$11</f>
        <v>17220.154397999999</v>
      </c>
      <c r="Q215" s="269">
        <f>'[2]Base Costs'!$B$13+'[2]Base Costs'!$B$14</f>
        <v>414</v>
      </c>
      <c r="R215" s="303">
        <f>'[2]Base Costs'!$D$2</f>
        <v>1105.3024868650327</v>
      </c>
      <c r="S215" s="305">
        <f t="shared" si="27"/>
        <v>7365.7534912736955</v>
      </c>
    </row>
    <row r="216" spans="1:19" s="269" customFormat="1" x14ac:dyDescent="0.25">
      <c r="A216" s="310" t="s">
        <v>1771</v>
      </c>
      <c r="B216" s="310" t="s">
        <v>1451</v>
      </c>
      <c r="C216" s="309">
        <v>147.72585546756639</v>
      </c>
      <c r="D216" s="307">
        <f>C216*'[2]Base Costs'!$B$5</f>
        <v>147.72585546756639</v>
      </c>
      <c r="E216" s="307">
        <f t="shared" si="21"/>
        <v>19</v>
      </c>
      <c r="F216" s="307">
        <f t="shared" si="22"/>
        <v>4</v>
      </c>
      <c r="G216" s="307">
        <f t="shared" si="23"/>
        <v>1</v>
      </c>
      <c r="H216" s="306">
        <f>4*D216*'[2]Base Costs'!$B$7</f>
        <v>29359.627419046017</v>
      </c>
      <c r="I216" s="304">
        <f>4*IF(E216&lt;=3,E216*'[2]Base Costs'!$B$8,IF(F216&lt;=3,F216*'[2]Base Costs'!$B$9,'[2]Base Costs'!$B$10*G216))</f>
        <v>4400</v>
      </c>
      <c r="J216" s="308">
        <f>C216*'[2]Base Costs'!$B$6</f>
        <v>37.522367288761863</v>
      </c>
      <c r="K216" s="307">
        <f t="shared" si="24"/>
        <v>5</v>
      </c>
      <c r="L216" s="307">
        <f t="shared" si="25"/>
        <v>1</v>
      </c>
      <c r="M216" s="307">
        <f t="shared" si="26"/>
        <v>1</v>
      </c>
      <c r="N216" s="306">
        <f>4*J216*'[2]Base Costs'!$B$7</f>
        <v>7457.3453644376887</v>
      </c>
      <c r="O216" s="304">
        <f>4*IF(K216&lt;=3,K216*'[2]Base Costs'!$B$8,IF(L216&lt;=3,L216*'[2]Base Costs'!$B$9,'[2]Base Costs'!$B$10*M216))</f>
        <v>1400</v>
      </c>
      <c r="P216" s="304">
        <f>4*C216*'[2]Base Costs'!$B$11</f>
        <v>29545.17109351328</v>
      </c>
      <c r="Q216" s="269">
        <f>'[2]Base Costs'!$B$13+'[2]Base Costs'!$B$14</f>
        <v>414</v>
      </c>
      <c r="R216" s="303">
        <f>'[2]Base Costs'!$D$2</f>
        <v>1105.3024868650327</v>
      </c>
      <c r="S216" s="305">
        <f t="shared" si="27"/>
        <v>10376.647851302721</v>
      </c>
    </row>
    <row r="217" spans="1:19" s="269" customFormat="1" x14ac:dyDescent="0.25">
      <c r="A217" s="310" t="s">
        <v>1771</v>
      </c>
      <c r="B217" s="310" t="s">
        <v>1450</v>
      </c>
      <c r="C217" s="309">
        <v>58.287124639577755</v>
      </c>
      <c r="D217" s="307">
        <f>C217*'[2]Base Costs'!$B$5</f>
        <v>58.287124639577755</v>
      </c>
      <c r="E217" s="307">
        <f t="shared" si="21"/>
        <v>8</v>
      </c>
      <c r="F217" s="307">
        <f t="shared" si="22"/>
        <v>2</v>
      </c>
      <c r="G217" s="307">
        <f t="shared" si="23"/>
        <v>1</v>
      </c>
      <c r="H217" s="306">
        <f>4*D217*'[2]Base Costs'!$B$7</f>
        <v>11584.216299368243</v>
      </c>
      <c r="I217" s="304">
        <f>4*IF(E217&lt;=3,E217*'[2]Base Costs'!$B$8,IF(F217&lt;=3,F217*'[2]Base Costs'!$B$9,'[2]Base Costs'!$B$10*G217))</f>
        <v>2800</v>
      </c>
      <c r="J217" s="308">
        <f>C217*'[2]Base Costs'!$B$6</f>
        <v>14.80492965845275</v>
      </c>
      <c r="K217" s="307">
        <f t="shared" si="24"/>
        <v>2</v>
      </c>
      <c r="L217" s="307">
        <f t="shared" si="25"/>
        <v>1</v>
      </c>
      <c r="M217" s="307">
        <f t="shared" si="26"/>
        <v>1</v>
      </c>
      <c r="N217" s="306">
        <f>4*J217*'[2]Base Costs'!$B$7</f>
        <v>2942.3909400395337</v>
      </c>
      <c r="O217" s="304">
        <f>4*IF(K217&lt;=3,K217*'[2]Base Costs'!$B$8,IF(L217&lt;=3,L217*'[2]Base Costs'!$B$9,'[2]Base Costs'!$B$10*M217))</f>
        <v>1000</v>
      </c>
      <c r="P217" s="304">
        <f>4*C217*'[2]Base Costs'!$B$11</f>
        <v>11657.42492791555</v>
      </c>
      <c r="Q217" s="269">
        <f>'[2]Base Costs'!$B$13+'[2]Base Costs'!$B$14</f>
        <v>414</v>
      </c>
      <c r="R217" s="303">
        <f>'[2]Base Costs'!$D$2</f>
        <v>1105.3024868650327</v>
      </c>
      <c r="S217" s="305">
        <f t="shared" si="27"/>
        <v>5461.6934269045669</v>
      </c>
    </row>
    <row r="218" spans="1:19" s="269" customFormat="1" x14ac:dyDescent="0.25">
      <c r="A218" s="310" t="s">
        <v>1771</v>
      </c>
      <c r="B218" s="310" t="s">
        <v>1449</v>
      </c>
      <c r="C218" s="309">
        <v>119.13317441411095</v>
      </c>
      <c r="D218" s="307">
        <f>C218*'[2]Base Costs'!$B$5</f>
        <v>119.13317441411095</v>
      </c>
      <c r="E218" s="307">
        <f t="shared" si="21"/>
        <v>15</v>
      </c>
      <c r="F218" s="307">
        <f t="shared" si="22"/>
        <v>3</v>
      </c>
      <c r="G218" s="307">
        <f t="shared" si="23"/>
        <v>1</v>
      </c>
      <c r="H218" s="306">
        <f>4*D218*'[2]Base Costs'!$B$7</f>
        <v>23677.003615758073</v>
      </c>
      <c r="I218" s="304">
        <f>4*IF(E218&lt;=3,E218*'[2]Base Costs'!$B$8,IF(F218&lt;=3,F218*'[2]Base Costs'!$B$9,'[2]Base Costs'!$B$10*G218))</f>
        <v>4200</v>
      </c>
      <c r="J218" s="308">
        <f>C218*'[2]Base Costs'!$B$6</f>
        <v>30.259826301184184</v>
      </c>
      <c r="K218" s="307">
        <f t="shared" si="24"/>
        <v>4</v>
      </c>
      <c r="L218" s="307">
        <f t="shared" si="25"/>
        <v>1</v>
      </c>
      <c r="M218" s="307">
        <f t="shared" si="26"/>
        <v>1</v>
      </c>
      <c r="N218" s="306">
        <f>4*J218*'[2]Base Costs'!$B$7</f>
        <v>6013.9589184025499</v>
      </c>
      <c r="O218" s="304">
        <f>4*IF(K218&lt;=3,K218*'[2]Base Costs'!$B$8,IF(L218&lt;=3,L218*'[2]Base Costs'!$B$9,'[2]Base Costs'!$B$10*M218))</f>
        <v>1400</v>
      </c>
      <c r="P218" s="304">
        <f>4*C218*'[2]Base Costs'!$B$11</f>
        <v>23826.634882822189</v>
      </c>
      <c r="Q218" s="269">
        <f>'[2]Base Costs'!$B$13+'[2]Base Costs'!$B$14</f>
        <v>414</v>
      </c>
      <c r="R218" s="303">
        <f>'[2]Base Costs'!$D$2</f>
        <v>1105.3024868650327</v>
      </c>
      <c r="S218" s="305">
        <f t="shared" si="27"/>
        <v>8933.2614052675817</v>
      </c>
    </row>
    <row r="219" spans="1:19" s="269" customFormat="1" x14ac:dyDescent="0.25">
      <c r="A219" s="310" t="s">
        <v>1771</v>
      </c>
      <c r="B219" s="310" t="s">
        <v>1447</v>
      </c>
      <c r="C219" s="309">
        <v>67.752551667638684</v>
      </c>
      <c r="D219" s="307">
        <f>C219*'[2]Base Costs'!$B$5</f>
        <v>67.752551667638684</v>
      </c>
      <c r="E219" s="307">
        <f t="shared" si="21"/>
        <v>9</v>
      </c>
      <c r="F219" s="307">
        <f t="shared" si="22"/>
        <v>2</v>
      </c>
      <c r="G219" s="307">
        <f t="shared" si="23"/>
        <v>1</v>
      </c>
      <c r="H219" s="306">
        <f>4*D219*'[2]Base Costs'!$B$7</f>
        <v>13465.413128633185</v>
      </c>
      <c r="I219" s="304">
        <f>4*IF(E219&lt;=3,E219*'[2]Base Costs'!$B$8,IF(F219&lt;=3,F219*'[2]Base Costs'!$B$9,'[2]Base Costs'!$B$10*G219))</f>
        <v>2800</v>
      </c>
      <c r="J219" s="308">
        <f>C219*'[2]Base Costs'!$B$6</f>
        <v>17.209148123580228</v>
      </c>
      <c r="K219" s="307">
        <f t="shared" si="24"/>
        <v>3</v>
      </c>
      <c r="L219" s="307">
        <f t="shared" si="25"/>
        <v>1</v>
      </c>
      <c r="M219" s="307">
        <f t="shared" si="26"/>
        <v>1</v>
      </c>
      <c r="N219" s="306">
        <f>4*J219*'[2]Base Costs'!$B$7</f>
        <v>3420.2149346728293</v>
      </c>
      <c r="O219" s="304">
        <f>4*IF(K219&lt;=3,K219*'[2]Base Costs'!$B$8,IF(L219&lt;=3,L219*'[2]Base Costs'!$B$9,'[2]Base Costs'!$B$10*M219))</f>
        <v>1500</v>
      </c>
      <c r="P219" s="304">
        <f>4*C219*'[2]Base Costs'!$B$11</f>
        <v>13550.510333527736</v>
      </c>
      <c r="Q219" s="269">
        <f>'[2]Base Costs'!$B$13+'[2]Base Costs'!$B$14</f>
        <v>414</v>
      </c>
      <c r="R219" s="303">
        <f>'[2]Base Costs'!$D$2</f>
        <v>1105.3024868650327</v>
      </c>
      <c r="S219" s="305">
        <f t="shared" si="27"/>
        <v>6439.517421537862</v>
      </c>
    </row>
    <row r="220" spans="1:19" s="269" customFormat="1" x14ac:dyDescent="0.25">
      <c r="A220" s="310" t="s">
        <v>1771</v>
      </c>
      <c r="B220" s="310" t="s">
        <v>1445</v>
      </c>
      <c r="C220" s="309">
        <v>223.3380042718245</v>
      </c>
      <c r="D220" s="307">
        <f>C220*'[2]Base Costs'!$B$5</f>
        <v>223.3380042718245</v>
      </c>
      <c r="E220" s="307">
        <f t="shared" si="21"/>
        <v>28</v>
      </c>
      <c r="F220" s="307">
        <f t="shared" si="22"/>
        <v>6</v>
      </c>
      <c r="G220" s="307">
        <f t="shared" si="23"/>
        <v>2</v>
      </c>
      <c r="H220" s="306">
        <f>4*D220*'[2]Base Costs'!$B$7</f>
        <v>44387.088320999494</v>
      </c>
      <c r="I220" s="304">
        <f>4*IF(E220&lt;=3,E220*'[2]Base Costs'!$B$8,IF(F220&lt;=3,F220*'[2]Base Costs'!$B$9,'[2]Base Costs'!$B$10*G220))</f>
        <v>8800</v>
      </c>
      <c r="J220" s="308">
        <f>C220*'[2]Base Costs'!$B$6</f>
        <v>56.727853085043421</v>
      </c>
      <c r="K220" s="307">
        <f t="shared" si="24"/>
        <v>8</v>
      </c>
      <c r="L220" s="307">
        <f t="shared" si="25"/>
        <v>2</v>
      </c>
      <c r="M220" s="307">
        <f t="shared" si="26"/>
        <v>1</v>
      </c>
      <c r="N220" s="306">
        <f>4*J220*'[2]Base Costs'!$B$7</f>
        <v>11274.320433533871</v>
      </c>
      <c r="O220" s="304">
        <f>4*IF(K220&lt;=3,K220*'[2]Base Costs'!$B$8,IF(L220&lt;=3,L220*'[2]Base Costs'!$B$9,'[2]Base Costs'!$B$10*M220))</f>
        <v>2800</v>
      </c>
      <c r="P220" s="304">
        <f>4*C220*'[2]Base Costs'!$B$11</f>
        <v>44667.6008543649</v>
      </c>
      <c r="Q220" s="269">
        <f>'[2]Base Costs'!$B$13+'[2]Base Costs'!$B$14</f>
        <v>414</v>
      </c>
      <c r="R220" s="303">
        <f>'[2]Base Costs'!$D$2</f>
        <v>1105.3024868650327</v>
      </c>
      <c r="S220" s="305">
        <f t="shared" si="27"/>
        <v>15593.622920398902</v>
      </c>
    </row>
    <row r="221" spans="1:19" s="269" customFormat="1" x14ac:dyDescent="0.25">
      <c r="A221" s="310" t="s">
        <v>1771</v>
      </c>
      <c r="B221" s="310" t="s">
        <v>1444</v>
      </c>
      <c r="C221" s="309">
        <v>207.50200784373274</v>
      </c>
      <c r="D221" s="307">
        <f>C221*'[2]Base Costs'!$B$5</f>
        <v>207.50200784373274</v>
      </c>
      <c r="E221" s="307">
        <f t="shared" si="21"/>
        <v>26</v>
      </c>
      <c r="F221" s="307">
        <f t="shared" si="22"/>
        <v>6</v>
      </c>
      <c r="G221" s="307">
        <f t="shared" si="23"/>
        <v>2</v>
      </c>
      <c r="H221" s="306">
        <f>4*D221*'[2]Base Costs'!$B$7</f>
        <v>41239.779046894822</v>
      </c>
      <c r="I221" s="304">
        <f>4*IF(E221&lt;=3,E221*'[2]Base Costs'!$B$8,IF(F221&lt;=3,F221*'[2]Base Costs'!$B$9,'[2]Base Costs'!$B$10*G221))</f>
        <v>8800</v>
      </c>
      <c r="J221" s="308">
        <f>C221*'[2]Base Costs'!$B$6</f>
        <v>52.705509992308116</v>
      </c>
      <c r="K221" s="307">
        <f t="shared" si="24"/>
        <v>7</v>
      </c>
      <c r="L221" s="307">
        <f t="shared" si="25"/>
        <v>2</v>
      </c>
      <c r="M221" s="307">
        <f t="shared" si="26"/>
        <v>1</v>
      </c>
      <c r="N221" s="306">
        <f>4*J221*'[2]Base Costs'!$B$7</f>
        <v>10474.903877911285</v>
      </c>
      <c r="O221" s="304">
        <f>4*IF(K221&lt;=3,K221*'[2]Base Costs'!$B$8,IF(L221&lt;=3,L221*'[2]Base Costs'!$B$9,'[2]Base Costs'!$B$10*M221))</f>
        <v>2800</v>
      </c>
      <c r="P221" s="304">
        <f>4*C221*'[2]Base Costs'!$B$11</f>
        <v>41500.401568746551</v>
      </c>
      <c r="Q221" s="269">
        <f>'[2]Base Costs'!$B$13+'[2]Base Costs'!$B$14</f>
        <v>414</v>
      </c>
      <c r="R221" s="303">
        <f>'[2]Base Costs'!$D$2</f>
        <v>1105.3024868650327</v>
      </c>
      <c r="S221" s="305">
        <f t="shared" si="27"/>
        <v>14794.206364776317</v>
      </c>
    </row>
    <row r="222" spans="1:19" s="269" customFormat="1" x14ac:dyDescent="0.25">
      <c r="A222" s="310" t="s">
        <v>1771</v>
      </c>
      <c r="B222" s="310" t="s">
        <v>1442</v>
      </c>
      <c r="C222" s="309">
        <v>71.025648765181685</v>
      </c>
      <c r="D222" s="307">
        <f>C222*'[2]Base Costs'!$B$5</f>
        <v>71.025648765181685</v>
      </c>
      <c r="E222" s="307">
        <f t="shared" si="21"/>
        <v>9</v>
      </c>
      <c r="F222" s="307">
        <f t="shared" si="22"/>
        <v>2</v>
      </c>
      <c r="G222" s="307">
        <f t="shared" si="23"/>
        <v>1</v>
      </c>
      <c r="H222" s="306">
        <f>4*D222*'[2]Base Costs'!$B$7</f>
        <v>14115.921538187271</v>
      </c>
      <c r="I222" s="304">
        <f>4*IF(E222&lt;=3,E222*'[2]Base Costs'!$B$8,IF(F222&lt;=3,F222*'[2]Base Costs'!$B$9,'[2]Base Costs'!$B$10*G222))</f>
        <v>2800</v>
      </c>
      <c r="J222" s="308">
        <f>C222*'[2]Base Costs'!$B$6</f>
        <v>18.040514786356148</v>
      </c>
      <c r="K222" s="307">
        <f t="shared" si="24"/>
        <v>3</v>
      </c>
      <c r="L222" s="307">
        <f t="shared" si="25"/>
        <v>1</v>
      </c>
      <c r="M222" s="307">
        <f t="shared" si="26"/>
        <v>1</v>
      </c>
      <c r="N222" s="306">
        <f>4*J222*'[2]Base Costs'!$B$7</f>
        <v>3585.444070699567</v>
      </c>
      <c r="O222" s="304">
        <f>4*IF(K222&lt;=3,K222*'[2]Base Costs'!$B$8,IF(L222&lt;=3,L222*'[2]Base Costs'!$B$9,'[2]Base Costs'!$B$10*M222))</f>
        <v>1500</v>
      </c>
      <c r="P222" s="304">
        <f>4*C222*'[2]Base Costs'!$B$11</f>
        <v>14205.129753036337</v>
      </c>
      <c r="Q222" s="269">
        <f>'[2]Base Costs'!$B$13+'[2]Base Costs'!$B$14</f>
        <v>414</v>
      </c>
      <c r="R222" s="303">
        <f>'[2]Base Costs'!$D$2</f>
        <v>1105.3024868650327</v>
      </c>
      <c r="S222" s="305">
        <f t="shared" si="27"/>
        <v>6604.7465575646002</v>
      </c>
    </row>
    <row r="223" spans="1:19" s="269" customFormat="1" x14ac:dyDescent="0.25">
      <c r="A223" s="310" t="s">
        <v>1771</v>
      </c>
      <c r="B223" s="310" t="s">
        <v>1441</v>
      </c>
      <c r="C223" s="309">
        <v>70.28695498020133</v>
      </c>
      <c r="D223" s="307">
        <f>C223*'[2]Base Costs'!$B$5</f>
        <v>70.28695498020133</v>
      </c>
      <c r="E223" s="307">
        <f t="shared" si="21"/>
        <v>9</v>
      </c>
      <c r="F223" s="307">
        <f t="shared" si="22"/>
        <v>2</v>
      </c>
      <c r="G223" s="307">
        <f t="shared" si="23"/>
        <v>1</v>
      </c>
      <c r="H223" s="306">
        <f>4*D223*'[2]Base Costs'!$B$7</f>
        <v>13969.110580585135</v>
      </c>
      <c r="I223" s="304">
        <f>4*IF(E223&lt;=3,E223*'[2]Base Costs'!$B$8,IF(F223&lt;=3,F223*'[2]Base Costs'!$B$9,'[2]Base Costs'!$B$10*G223))</f>
        <v>2800</v>
      </c>
      <c r="J223" s="308">
        <f>C223*'[2]Base Costs'!$B$6</f>
        <v>17.852886564971136</v>
      </c>
      <c r="K223" s="307">
        <f t="shared" si="24"/>
        <v>3</v>
      </c>
      <c r="L223" s="307">
        <f t="shared" si="25"/>
        <v>1</v>
      </c>
      <c r="M223" s="307">
        <f t="shared" si="26"/>
        <v>1</v>
      </c>
      <c r="N223" s="306">
        <f>4*J223*'[2]Base Costs'!$B$7</f>
        <v>3548.1540874686239</v>
      </c>
      <c r="O223" s="304">
        <f>4*IF(K223&lt;=3,K223*'[2]Base Costs'!$B$8,IF(L223&lt;=3,L223*'[2]Base Costs'!$B$9,'[2]Base Costs'!$B$10*M223))</f>
        <v>1500</v>
      </c>
      <c r="P223" s="304">
        <f>4*C223*'[2]Base Costs'!$B$11</f>
        <v>14057.390996040265</v>
      </c>
      <c r="Q223" s="269">
        <f>'[2]Base Costs'!$B$13+'[2]Base Costs'!$B$14</f>
        <v>414</v>
      </c>
      <c r="R223" s="303">
        <f>'[2]Base Costs'!$D$2</f>
        <v>1105.3024868650327</v>
      </c>
      <c r="S223" s="305">
        <f t="shared" si="27"/>
        <v>6567.456574333657</v>
      </c>
    </row>
    <row r="224" spans="1:19" s="269" customFormat="1" x14ac:dyDescent="0.25">
      <c r="A224" s="310" t="s">
        <v>1771</v>
      </c>
      <c r="B224" s="310" t="s">
        <v>1440</v>
      </c>
      <c r="C224" s="309">
        <v>95.969404375000011</v>
      </c>
      <c r="D224" s="307">
        <f>C224*'[2]Base Costs'!$B$5</f>
        <v>95.969404375000011</v>
      </c>
      <c r="E224" s="307">
        <f t="shared" si="21"/>
        <v>12</v>
      </c>
      <c r="F224" s="307">
        <f t="shared" si="22"/>
        <v>3</v>
      </c>
      <c r="G224" s="307">
        <f t="shared" si="23"/>
        <v>1</v>
      </c>
      <c r="H224" s="306">
        <f>4*D224*'[2]Base Costs'!$B$7</f>
        <v>19073.343303105004</v>
      </c>
      <c r="I224" s="304">
        <f>4*IF(E224&lt;=3,E224*'[2]Base Costs'!$B$8,IF(F224&lt;=3,F224*'[2]Base Costs'!$B$9,'[2]Base Costs'!$B$10*G224))</f>
        <v>4200</v>
      </c>
      <c r="J224" s="308">
        <f>C224*'[2]Base Costs'!$B$6</f>
        <v>24.376228711250004</v>
      </c>
      <c r="K224" s="307">
        <f t="shared" si="24"/>
        <v>4</v>
      </c>
      <c r="L224" s="307">
        <f t="shared" si="25"/>
        <v>1</v>
      </c>
      <c r="M224" s="307">
        <f t="shared" si="26"/>
        <v>1</v>
      </c>
      <c r="N224" s="306">
        <f>4*J224*'[2]Base Costs'!$B$7</f>
        <v>4844.6291989886713</v>
      </c>
      <c r="O224" s="304">
        <f>4*IF(K224&lt;=3,K224*'[2]Base Costs'!$B$8,IF(L224&lt;=3,L224*'[2]Base Costs'!$B$9,'[2]Base Costs'!$B$10*M224))</f>
        <v>1400</v>
      </c>
      <c r="P224" s="304">
        <f>4*C224*'[2]Base Costs'!$B$11</f>
        <v>19193.880875000003</v>
      </c>
      <c r="Q224" s="269">
        <f>'[2]Base Costs'!$B$13+'[2]Base Costs'!$B$14</f>
        <v>414</v>
      </c>
      <c r="R224" s="303">
        <f>'[2]Base Costs'!$D$2</f>
        <v>1105.3024868650327</v>
      </c>
      <c r="S224" s="305">
        <f t="shared" si="27"/>
        <v>7763.931685853704</v>
      </c>
    </row>
    <row r="225" spans="1:19" s="269" customFormat="1" x14ac:dyDescent="0.25">
      <c r="A225" s="310" t="s">
        <v>1771</v>
      </c>
      <c r="B225" s="310" t="s">
        <v>1439</v>
      </c>
      <c r="C225" s="309">
        <v>221.39545903213005</v>
      </c>
      <c r="D225" s="307">
        <f>C225*'[2]Base Costs'!$B$5</f>
        <v>221.39545903213005</v>
      </c>
      <c r="E225" s="307">
        <f t="shared" si="21"/>
        <v>28</v>
      </c>
      <c r="F225" s="307">
        <f t="shared" si="22"/>
        <v>6</v>
      </c>
      <c r="G225" s="307">
        <f t="shared" si="23"/>
        <v>2</v>
      </c>
      <c r="H225" s="306">
        <f>4*D225*'[2]Base Costs'!$B$7</f>
        <v>44001.019109881658</v>
      </c>
      <c r="I225" s="304">
        <f>4*IF(E225&lt;=3,E225*'[2]Base Costs'!$B$8,IF(F225&lt;=3,F225*'[2]Base Costs'!$B$9,'[2]Base Costs'!$B$10*G225))</f>
        <v>8800</v>
      </c>
      <c r="J225" s="308">
        <f>C225*'[2]Base Costs'!$B$6</f>
        <v>56.234446594161035</v>
      </c>
      <c r="K225" s="307">
        <f t="shared" si="24"/>
        <v>8</v>
      </c>
      <c r="L225" s="307">
        <f t="shared" si="25"/>
        <v>2</v>
      </c>
      <c r="M225" s="307">
        <f t="shared" si="26"/>
        <v>1</v>
      </c>
      <c r="N225" s="306">
        <f>4*J225*'[2]Base Costs'!$B$7</f>
        <v>11176.258853909942</v>
      </c>
      <c r="O225" s="304">
        <f>4*IF(K225&lt;=3,K225*'[2]Base Costs'!$B$8,IF(L225&lt;=3,L225*'[2]Base Costs'!$B$9,'[2]Base Costs'!$B$10*M225))</f>
        <v>2800</v>
      </c>
      <c r="P225" s="304">
        <f>4*C225*'[2]Base Costs'!$B$11</f>
        <v>44279.091806426011</v>
      </c>
      <c r="Q225" s="269">
        <f>'[2]Base Costs'!$B$13+'[2]Base Costs'!$B$14</f>
        <v>414</v>
      </c>
      <c r="R225" s="303">
        <f>'[2]Base Costs'!$D$2</f>
        <v>1105.3024868650327</v>
      </c>
      <c r="S225" s="305">
        <f t="shared" si="27"/>
        <v>15495.561340774973</v>
      </c>
    </row>
    <row r="226" spans="1:19" s="269" customFormat="1" x14ac:dyDescent="0.25">
      <c r="A226" s="310" t="s">
        <v>1771</v>
      </c>
      <c r="B226" s="310" t="s">
        <v>1438</v>
      </c>
      <c r="C226" s="309">
        <v>103.36512971947823</v>
      </c>
      <c r="D226" s="307">
        <f>C226*'[2]Base Costs'!$B$5</f>
        <v>103.36512971947823</v>
      </c>
      <c r="E226" s="307">
        <f t="shared" si="21"/>
        <v>13</v>
      </c>
      <c r="F226" s="307">
        <f t="shared" si="22"/>
        <v>3</v>
      </c>
      <c r="G226" s="307">
        <f t="shared" si="23"/>
        <v>1</v>
      </c>
      <c r="H226" s="306">
        <f>4*D226*'[2]Base Costs'!$B$7</f>
        <v>20543.199340967985</v>
      </c>
      <c r="I226" s="304">
        <f>4*IF(E226&lt;=3,E226*'[2]Base Costs'!$B$8,IF(F226&lt;=3,F226*'[2]Base Costs'!$B$9,'[2]Base Costs'!$B$10*G226))</f>
        <v>4200</v>
      </c>
      <c r="J226" s="308">
        <f>C226*'[2]Base Costs'!$B$6</f>
        <v>26.25474294874747</v>
      </c>
      <c r="K226" s="307">
        <f t="shared" si="24"/>
        <v>4</v>
      </c>
      <c r="L226" s="307">
        <f t="shared" si="25"/>
        <v>1</v>
      </c>
      <c r="M226" s="307">
        <f t="shared" si="26"/>
        <v>1</v>
      </c>
      <c r="N226" s="306">
        <f>4*J226*'[2]Base Costs'!$B$7</f>
        <v>5217.9726326058681</v>
      </c>
      <c r="O226" s="304">
        <f>4*IF(K226&lt;=3,K226*'[2]Base Costs'!$B$8,IF(L226&lt;=3,L226*'[2]Base Costs'!$B$9,'[2]Base Costs'!$B$10*M226))</f>
        <v>1400</v>
      </c>
      <c r="P226" s="304">
        <f>4*C226*'[2]Base Costs'!$B$11</f>
        <v>20673.025943895645</v>
      </c>
      <c r="Q226" s="269">
        <f>'[2]Base Costs'!$B$13+'[2]Base Costs'!$B$14</f>
        <v>414</v>
      </c>
      <c r="R226" s="303">
        <f>'[2]Base Costs'!$D$2</f>
        <v>1105.3024868650327</v>
      </c>
      <c r="S226" s="305">
        <f t="shared" si="27"/>
        <v>8137.2751194709008</v>
      </c>
    </row>
    <row r="227" spans="1:19" s="269" customFormat="1" x14ac:dyDescent="0.25">
      <c r="A227" s="310" t="s">
        <v>1771</v>
      </c>
      <c r="B227" s="310" t="s">
        <v>1437</v>
      </c>
      <c r="C227" s="309">
        <v>44.600475660000001</v>
      </c>
      <c r="D227" s="307">
        <f>C227*'[2]Base Costs'!$B$5</f>
        <v>44.600475660000001</v>
      </c>
      <c r="E227" s="307">
        <f t="shared" si="21"/>
        <v>6</v>
      </c>
      <c r="F227" s="307">
        <f t="shared" si="22"/>
        <v>2</v>
      </c>
      <c r="G227" s="307">
        <f t="shared" si="23"/>
        <v>1</v>
      </c>
      <c r="H227" s="306">
        <f>4*D227*'[2]Base Costs'!$B$7</f>
        <v>8864.0769345710414</v>
      </c>
      <c r="I227" s="304">
        <f>4*IF(E227&lt;=3,E227*'[2]Base Costs'!$B$8,IF(F227&lt;=3,F227*'[2]Base Costs'!$B$9,'[2]Base Costs'!$B$10*G227))</f>
        <v>2800</v>
      </c>
      <c r="J227" s="308">
        <f>C227*'[2]Base Costs'!$B$6</f>
        <v>11.328520817640001</v>
      </c>
      <c r="K227" s="307">
        <f t="shared" si="24"/>
        <v>2</v>
      </c>
      <c r="L227" s="307">
        <f t="shared" si="25"/>
        <v>1</v>
      </c>
      <c r="M227" s="307">
        <f t="shared" si="26"/>
        <v>1</v>
      </c>
      <c r="N227" s="306">
        <f>4*J227*'[2]Base Costs'!$B$7</f>
        <v>2251.4755413810449</v>
      </c>
      <c r="O227" s="304">
        <f>4*IF(K227&lt;=3,K227*'[2]Base Costs'!$B$8,IF(L227&lt;=3,L227*'[2]Base Costs'!$B$9,'[2]Base Costs'!$B$10*M227))</f>
        <v>1000</v>
      </c>
      <c r="P227" s="304">
        <f>4*C227*'[2]Base Costs'!$B$11</f>
        <v>8920.0951320000004</v>
      </c>
      <c r="Q227" s="269">
        <f>'[2]Base Costs'!$B$13+'[2]Base Costs'!$B$14</f>
        <v>414</v>
      </c>
      <c r="R227" s="303">
        <f>'[2]Base Costs'!$D$2</f>
        <v>1105.3024868650327</v>
      </c>
      <c r="S227" s="305">
        <f t="shared" si="27"/>
        <v>4770.7780282460772</v>
      </c>
    </row>
    <row r="228" spans="1:19" s="269" customFormat="1" x14ac:dyDescent="0.25">
      <c r="A228" s="310" t="s">
        <v>1771</v>
      </c>
      <c r="B228" s="310" t="s">
        <v>1436</v>
      </c>
      <c r="C228" s="309">
        <v>224.70031928192159</v>
      </c>
      <c r="D228" s="307">
        <f>C228*'[2]Base Costs'!$B$5</f>
        <v>224.70031928192159</v>
      </c>
      <c r="E228" s="307">
        <f t="shared" si="21"/>
        <v>29</v>
      </c>
      <c r="F228" s="307">
        <f t="shared" si="22"/>
        <v>6</v>
      </c>
      <c r="G228" s="307">
        <f t="shared" si="23"/>
        <v>2</v>
      </c>
      <c r="H228" s="306">
        <f>4*D228*'[2]Base Costs'!$B$7</f>
        <v>44657.840255366231</v>
      </c>
      <c r="I228" s="304">
        <f>4*IF(E228&lt;=3,E228*'[2]Base Costs'!$B$8,IF(F228&lt;=3,F228*'[2]Base Costs'!$B$9,'[2]Base Costs'!$B$10*G228))</f>
        <v>8800</v>
      </c>
      <c r="J228" s="308">
        <f>C228*'[2]Base Costs'!$B$6</f>
        <v>57.073881097608087</v>
      </c>
      <c r="K228" s="307">
        <f t="shared" si="24"/>
        <v>8</v>
      </c>
      <c r="L228" s="307">
        <f t="shared" si="25"/>
        <v>2</v>
      </c>
      <c r="M228" s="307">
        <f t="shared" si="26"/>
        <v>1</v>
      </c>
      <c r="N228" s="306">
        <f>4*J228*'[2]Base Costs'!$B$7</f>
        <v>11343.091424863023</v>
      </c>
      <c r="O228" s="304">
        <f>4*IF(K228&lt;=3,K228*'[2]Base Costs'!$B$8,IF(L228&lt;=3,L228*'[2]Base Costs'!$B$9,'[2]Base Costs'!$B$10*M228))</f>
        <v>2800</v>
      </c>
      <c r="P228" s="304">
        <f>4*C228*'[2]Base Costs'!$B$11</f>
        <v>44940.063856384317</v>
      </c>
      <c r="Q228" s="269">
        <f>'[2]Base Costs'!$B$13+'[2]Base Costs'!$B$14</f>
        <v>414</v>
      </c>
      <c r="R228" s="303">
        <f>'[2]Base Costs'!$D$2</f>
        <v>1105.3024868650327</v>
      </c>
      <c r="S228" s="305">
        <f t="shared" si="27"/>
        <v>15662.393911728057</v>
      </c>
    </row>
    <row r="229" spans="1:19" s="269" customFormat="1" x14ac:dyDescent="0.25">
      <c r="A229" s="310" t="s">
        <v>1771</v>
      </c>
      <c r="B229" s="310" t="s">
        <v>1435</v>
      </c>
      <c r="C229" s="309">
        <v>74.191104406657033</v>
      </c>
      <c r="D229" s="307">
        <f>C229*'[2]Base Costs'!$B$5</f>
        <v>74.191104406657033</v>
      </c>
      <c r="E229" s="307">
        <f t="shared" si="21"/>
        <v>10</v>
      </c>
      <c r="F229" s="307">
        <f t="shared" si="22"/>
        <v>2</v>
      </c>
      <c r="G229" s="307">
        <f t="shared" si="23"/>
        <v>1</v>
      </c>
      <c r="H229" s="306">
        <f>4*D229*'[2]Base Costs'!$B$7</f>
        <v>14745.036854196647</v>
      </c>
      <c r="I229" s="304">
        <f>4*IF(E229&lt;=3,E229*'[2]Base Costs'!$B$8,IF(F229&lt;=3,F229*'[2]Base Costs'!$B$9,'[2]Base Costs'!$B$10*G229))</f>
        <v>2800</v>
      </c>
      <c r="J229" s="308">
        <f>C229*'[2]Base Costs'!$B$6</f>
        <v>18.844540519290888</v>
      </c>
      <c r="K229" s="307">
        <f t="shared" si="24"/>
        <v>3</v>
      </c>
      <c r="L229" s="307">
        <f t="shared" si="25"/>
        <v>1</v>
      </c>
      <c r="M229" s="307">
        <f t="shared" si="26"/>
        <v>1</v>
      </c>
      <c r="N229" s="306">
        <f>4*J229*'[2]Base Costs'!$B$7</f>
        <v>3745.2393609659489</v>
      </c>
      <c r="O229" s="304">
        <f>4*IF(K229&lt;=3,K229*'[2]Base Costs'!$B$8,IF(L229&lt;=3,L229*'[2]Base Costs'!$B$9,'[2]Base Costs'!$B$10*M229))</f>
        <v>1500</v>
      </c>
      <c r="P229" s="304">
        <f>4*C229*'[2]Base Costs'!$B$11</f>
        <v>14838.220881331406</v>
      </c>
      <c r="Q229" s="269">
        <f>'[2]Base Costs'!$B$13+'[2]Base Costs'!$B$14</f>
        <v>414</v>
      </c>
      <c r="R229" s="303">
        <f>'[2]Base Costs'!$D$2</f>
        <v>1105.3024868650327</v>
      </c>
      <c r="S229" s="305">
        <f t="shared" si="27"/>
        <v>6764.5418478309821</v>
      </c>
    </row>
    <row r="230" spans="1:19" s="269" customFormat="1" x14ac:dyDescent="0.25">
      <c r="A230" s="310" t="s">
        <v>1771</v>
      </c>
      <c r="B230" s="310" t="s">
        <v>1433</v>
      </c>
      <c r="C230" s="309">
        <v>167.87651055597314</v>
      </c>
      <c r="D230" s="307">
        <f>C230*'[2]Base Costs'!$B$5</f>
        <v>167.87651055597314</v>
      </c>
      <c r="E230" s="307">
        <f t="shared" si="21"/>
        <v>21</v>
      </c>
      <c r="F230" s="307">
        <f t="shared" si="22"/>
        <v>5</v>
      </c>
      <c r="G230" s="307">
        <f t="shared" si="23"/>
        <v>2</v>
      </c>
      <c r="H230" s="306">
        <f>4*D230*'[2]Base Costs'!$B$7</f>
        <v>33364.449213936328</v>
      </c>
      <c r="I230" s="304">
        <f>4*IF(E230&lt;=3,E230*'[2]Base Costs'!$B$8,IF(F230&lt;=3,F230*'[2]Base Costs'!$B$9,'[2]Base Costs'!$B$10*G230))</f>
        <v>8800</v>
      </c>
      <c r="J230" s="308">
        <f>C230*'[2]Base Costs'!$B$6</f>
        <v>42.640633681217182</v>
      </c>
      <c r="K230" s="307">
        <f t="shared" si="24"/>
        <v>6</v>
      </c>
      <c r="L230" s="307">
        <f t="shared" si="25"/>
        <v>2</v>
      </c>
      <c r="M230" s="307">
        <f t="shared" si="26"/>
        <v>1</v>
      </c>
      <c r="N230" s="306">
        <f>4*J230*'[2]Base Costs'!$B$7</f>
        <v>8474.5701003398281</v>
      </c>
      <c r="O230" s="304">
        <f>4*IF(K230&lt;=3,K230*'[2]Base Costs'!$B$8,IF(L230&lt;=3,L230*'[2]Base Costs'!$B$9,'[2]Base Costs'!$B$10*M230))</f>
        <v>2800</v>
      </c>
      <c r="P230" s="304">
        <f>4*C230*'[2]Base Costs'!$B$11</f>
        <v>33575.302111194629</v>
      </c>
      <c r="Q230" s="269">
        <f>'[2]Base Costs'!$B$13+'[2]Base Costs'!$B$14</f>
        <v>414</v>
      </c>
      <c r="R230" s="303">
        <f>'[2]Base Costs'!$D$2</f>
        <v>1105.3024868650327</v>
      </c>
      <c r="S230" s="305">
        <f t="shared" si="27"/>
        <v>12793.87258720486</v>
      </c>
    </row>
    <row r="231" spans="1:19" s="269" customFormat="1" x14ac:dyDescent="0.25">
      <c r="A231" s="310" t="s">
        <v>1771</v>
      </c>
      <c r="B231" s="310" t="s">
        <v>1432</v>
      </c>
      <c r="C231" s="309">
        <v>179.55143510000002</v>
      </c>
      <c r="D231" s="307">
        <f>C231*'[2]Base Costs'!$B$5</f>
        <v>179.55143510000002</v>
      </c>
      <c r="E231" s="307">
        <f t="shared" si="21"/>
        <v>23</v>
      </c>
      <c r="F231" s="307">
        <f t="shared" si="22"/>
        <v>5</v>
      </c>
      <c r="G231" s="307">
        <f t="shared" si="23"/>
        <v>2</v>
      </c>
      <c r="H231" s="306">
        <f>4*D231*'[2]Base Costs'!$B$7</f>
        <v>35684.77041751441</v>
      </c>
      <c r="I231" s="304">
        <f>4*IF(E231&lt;=3,E231*'[2]Base Costs'!$B$8,IF(F231&lt;=3,F231*'[2]Base Costs'!$B$9,'[2]Base Costs'!$B$10*G231))</f>
        <v>8800</v>
      </c>
      <c r="J231" s="308">
        <f>C231*'[2]Base Costs'!$B$6</f>
        <v>45.606064515400007</v>
      </c>
      <c r="K231" s="307">
        <f t="shared" si="24"/>
        <v>6</v>
      </c>
      <c r="L231" s="307">
        <f t="shared" si="25"/>
        <v>2</v>
      </c>
      <c r="M231" s="307">
        <f t="shared" si="26"/>
        <v>1</v>
      </c>
      <c r="N231" s="306">
        <f>4*J231*'[2]Base Costs'!$B$7</f>
        <v>9063.9316860486597</v>
      </c>
      <c r="O231" s="304">
        <f>4*IF(K231&lt;=3,K231*'[2]Base Costs'!$B$8,IF(L231&lt;=3,L231*'[2]Base Costs'!$B$9,'[2]Base Costs'!$B$10*M231))</f>
        <v>2800</v>
      </c>
      <c r="P231" s="304">
        <f>4*C231*'[2]Base Costs'!$B$11</f>
        <v>35910.287020000003</v>
      </c>
      <c r="Q231" s="269">
        <f>'[2]Base Costs'!$B$13+'[2]Base Costs'!$B$14</f>
        <v>414</v>
      </c>
      <c r="R231" s="303">
        <f>'[2]Base Costs'!$D$2</f>
        <v>1105.3024868650327</v>
      </c>
      <c r="S231" s="305">
        <f t="shared" si="27"/>
        <v>13383.234172913693</v>
      </c>
    </row>
    <row r="232" spans="1:19" s="269" customFormat="1" x14ac:dyDescent="0.25">
      <c r="A232" s="310" t="s">
        <v>1771</v>
      </c>
      <c r="B232" s="310" t="s">
        <v>1431</v>
      </c>
      <c r="C232" s="309">
        <v>153.47130946817271</v>
      </c>
      <c r="D232" s="307">
        <f>C232*'[2]Base Costs'!$B$5</f>
        <v>153.47130946817271</v>
      </c>
      <c r="E232" s="307">
        <f t="shared" si="21"/>
        <v>20</v>
      </c>
      <c r="F232" s="307">
        <f t="shared" si="22"/>
        <v>4</v>
      </c>
      <c r="G232" s="307">
        <f t="shared" si="23"/>
        <v>1</v>
      </c>
      <c r="H232" s="306">
        <f>4*D232*'[2]Base Costs'!$B$7</f>
        <v>30501.501928942522</v>
      </c>
      <c r="I232" s="304">
        <f>4*IF(E232&lt;=3,E232*'[2]Base Costs'!$B$8,IF(F232&lt;=3,F232*'[2]Base Costs'!$B$9,'[2]Base Costs'!$B$10*G232))</f>
        <v>4400</v>
      </c>
      <c r="J232" s="308">
        <f>C232*'[2]Base Costs'!$B$6</f>
        <v>38.98171260491587</v>
      </c>
      <c r="K232" s="307">
        <f t="shared" si="24"/>
        <v>5</v>
      </c>
      <c r="L232" s="307">
        <f t="shared" si="25"/>
        <v>1</v>
      </c>
      <c r="M232" s="307">
        <f t="shared" si="26"/>
        <v>1</v>
      </c>
      <c r="N232" s="306">
        <f>4*J232*'[2]Base Costs'!$B$7</f>
        <v>7747.3814899514009</v>
      </c>
      <c r="O232" s="304">
        <f>4*IF(K232&lt;=3,K232*'[2]Base Costs'!$B$8,IF(L232&lt;=3,L232*'[2]Base Costs'!$B$9,'[2]Base Costs'!$B$10*M232))</f>
        <v>1400</v>
      </c>
      <c r="P232" s="304">
        <f>4*C232*'[2]Base Costs'!$B$11</f>
        <v>30694.261893634543</v>
      </c>
      <c r="Q232" s="269">
        <f>'[2]Base Costs'!$B$13+'[2]Base Costs'!$B$14</f>
        <v>414</v>
      </c>
      <c r="R232" s="303">
        <f>'[2]Base Costs'!$D$2</f>
        <v>1105.3024868650327</v>
      </c>
      <c r="S232" s="305">
        <f t="shared" si="27"/>
        <v>10666.683976816434</v>
      </c>
    </row>
    <row r="233" spans="1:19" s="269" customFormat="1" x14ac:dyDescent="0.25">
      <c r="A233" s="310" t="s">
        <v>1771</v>
      </c>
      <c r="B233" s="310" t="s">
        <v>1430</v>
      </c>
      <c r="C233" s="309">
        <v>84.832334536967963</v>
      </c>
      <c r="D233" s="307">
        <f>C233*'[2]Base Costs'!$B$5</f>
        <v>84.832334536967963</v>
      </c>
      <c r="E233" s="307">
        <f t="shared" si="21"/>
        <v>11</v>
      </c>
      <c r="F233" s="307">
        <f t="shared" si="22"/>
        <v>3</v>
      </c>
      <c r="G233" s="307">
        <f t="shared" si="23"/>
        <v>1</v>
      </c>
      <c r="H233" s="306">
        <f>4*D233*'[2]Base Costs'!$B$7</f>
        <v>16859.917495215162</v>
      </c>
      <c r="I233" s="304">
        <f>4*IF(E233&lt;=3,E233*'[2]Base Costs'!$B$8,IF(F233&lt;=3,F233*'[2]Base Costs'!$B$9,'[2]Base Costs'!$B$10*G233))</f>
        <v>4200</v>
      </c>
      <c r="J233" s="308">
        <f>C233*'[2]Base Costs'!$B$6</f>
        <v>21.547412972389864</v>
      </c>
      <c r="K233" s="307">
        <f t="shared" si="24"/>
        <v>3</v>
      </c>
      <c r="L233" s="307">
        <f t="shared" si="25"/>
        <v>1</v>
      </c>
      <c r="M233" s="307">
        <f t="shared" si="26"/>
        <v>1</v>
      </c>
      <c r="N233" s="306">
        <f>4*J233*'[2]Base Costs'!$B$7</f>
        <v>4282.4190437846519</v>
      </c>
      <c r="O233" s="304">
        <f>4*IF(K233&lt;=3,K233*'[2]Base Costs'!$B$8,IF(L233&lt;=3,L233*'[2]Base Costs'!$B$9,'[2]Base Costs'!$B$10*M233))</f>
        <v>1500</v>
      </c>
      <c r="P233" s="304">
        <f>4*C233*'[2]Base Costs'!$B$11</f>
        <v>16966.466907393591</v>
      </c>
      <c r="Q233" s="269">
        <f>'[2]Base Costs'!$B$13+'[2]Base Costs'!$B$14</f>
        <v>414</v>
      </c>
      <c r="R233" s="303">
        <f>'[2]Base Costs'!$D$2</f>
        <v>1105.3024868650327</v>
      </c>
      <c r="S233" s="305">
        <f t="shared" si="27"/>
        <v>7301.7215306496846</v>
      </c>
    </row>
    <row r="234" spans="1:19" s="269" customFormat="1" x14ac:dyDescent="0.25">
      <c r="A234" s="310" t="s">
        <v>1771</v>
      </c>
      <c r="B234" s="310" t="s">
        <v>1429</v>
      </c>
      <c r="C234" s="309">
        <v>66.064999956145584</v>
      </c>
      <c r="D234" s="307">
        <f>C234*'[2]Base Costs'!$B$5</f>
        <v>66.064999956145584</v>
      </c>
      <c r="E234" s="307">
        <f t="shared" si="21"/>
        <v>9</v>
      </c>
      <c r="F234" s="307">
        <f t="shared" si="22"/>
        <v>2</v>
      </c>
      <c r="G234" s="307">
        <f t="shared" si="23"/>
        <v>1</v>
      </c>
      <c r="H234" s="306">
        <f>4*D234*'[2]Base Costs'!$B$7</f>
        <v>13130.0223512842</v>
      </c>
      <c r="I234" s="304">
        <f>4*IF(E234&lt;=3,E234*'[2]Base Costs'!$B$8,IF(F234&lt;=3,F234*'[2]Base Costs'!$B$9,'[2]Base Costs'!$B$10*G234))</f>
        <v>2800</v>
      </c>
      <c r="J234" s="308">
        <f>C234*'[2]Base Costs'!$B$6</f>
        <v>16.780509988860977</v>
      </c>
      <c r="K234" s="307">
        <f t="shared" si="24"/>
        <v>3</v>
      </c>
      <c r="L234" s="307">
        <f t="shared" si="25"/>
        <v>1</v>
      </c>
      <c r="M234" s="307">
        <f t="shared" si="26"/>
        <v>1</v>
      </c>
      <c r="N234" s="306">
        <f>4*J234*'[2]Base Costs'!$B$7</f>
        <v>3335.0256772261864</v>
      </c>
      <c r="O234" s="304">
        <f>4*IF(K234&lt;=3,K234*'[2]Base Costs'!$B$8,IF(L234&lt;=3,L234*'[2]Base Costs'!$B$9,'[2]Base Costs'!$B$10*M234))</f>
        <v>1500</v>
      </c>
      <c r="P234" s="304">
        <f>4*C234*'[2]Base Costs'!$B$11</f>
        <v>13212.999991229117</v>
      </c>
      <c r="Q234" s="269">
        <f>'[2]Base Costs'!$B$13+'[2]Base Costs'!$B$14</f>
        <v>414</v>
      </c>
      <c r="R234" s="303">
        <f>'[2]Base Costs'!$D$2</f>
        <v>1105.3024868650327</v>
      </c>
      <c r="S234" s="305">
        <f t="shared" si="27"/>
        <v>6354.3281640912192</v>
      </c>
    </row>
    <row r="235" spans="1:19" s="269" customFormat="1" x14ac:dyDescent="0.25">
      <c r="A235" s="310" t="s">
        <v>1771</v>
      </c>
      <c r="B235" s="310" t="s">
        <v>1428</v>
      </c>
      <c r="C235" s="309">
        <v>116.65592659631665</v>
      </c>
      <c r="D235" s="307">
        <f>C235*'[2]Base Costs'!$B$5</f>
        <v>116.65592659631665</v>
      </c>
      <c r="E235" s="307">
        <f t="shared" si="21"/>
        <v>15</v>
      </c>
      <c r="F235" s="307">
        <f t="shared" si="22"/>
        <v>3</v>
      </c>
      <c r="G235" s="307">
        <f t="shared" si="23"/>
        <v>1</v>
      </c>
      <c r="H235" s="306">
        <f>4*D235*'[2]Base Costs'!$B$7</f>
        <v>23184.665475458358</v>
      </c>
      <c r="I235" s="304">
        <f>4*IF(E235&lt;=3,E235*'[2]Base Costs'!$B$8,IF(F235&lt;=3,F235*'[2]Base Costs'!$B$9,'[2]Base Costs'!$B$10*G235))</f>
        <v>4200</v>
      </c>
      <c r="J235" s="308">
        <f>C235*'[2]Base Costs'!$B$6</f>
        <v>29.630605355464429</v>
      </c>
      <c r="K235" s="307">
        <f t="shared" si="24"/>
        <v>4</v>
      </c>
      <c r="L235" s="307">
        <f t="shared" si="25"/>
        <v>1</v>
      </c>
      <c r="M235" s="307">
        <f t="shared" si="26"/>
        <v>1</v>
      </c>
      <c r="N235" s="306">
        <f>4*J235*'[2]Base Costs'!$B$7</f>
        <v>5888.9050307664229</v>
      </c>
      <c r="O235" s="304">
        <f>4*IF(K235&lt;=3,K235*'[2]Base Costs'!$B$8,IF(L235&lt;=3,L235*'[2]Base Costs'!$B$9,'[2]Base Costs'!$B$10*M235))</f>
        <v>1400</v>
      </c>
      <c r="P235" s="304">
        <f>4*C235*'[2]Base Costs'!$B$11</f>
        <v>23331.185319263328</v>
      </c>
      <c r="Q235" s="269">
        <f>'[2]Base Costs'!$B$13+'[2]Base Costs'!$B$14</f>
        <v>414</v>
      </c>
      <c r="R235" s="303">
        <f>'[2]Base Costs'!$D$2</f>
        <v>1105.3024868650327</v>
      </c>
      <c r="S235" s="305">
        <f t="shared" si="27"/>
        <v>8808.2075176314556</v>
      </c>
    </row>
    <row r="236" spans="1:19" s="269" customFormat="1" x14ac:dyDescent="0.25">
      <c r="A236" s="310" t="s">
        <v>1771</v>
      </c>
      <c r="B236" s="310" t="s">
        <v>1427</v>
      </c>
      <c r="C236" s="309">
        <v>186.374951770791</v>
      </c>
      <c r="D236" s="307">
        <f>C236*'[2]Base Costs'!$B$5</f>
        <v>186.374951770791</v>
      </c>
      <c r="E236" s="307">
        <f t="shared" si="21"/>
        <v>24</v>
      </c>
      <c r="F236" s="307">
        <f t="shared" si="22"/>
        <v>5</v>
      </c>
      <c r="G236" s="307">
        <f t="shared" si="23"/>
        <v>2</v>
      </c>
      <c r="H236" s="306">
        <f>4*D236*'[2]Base Costs'!$B$7</f>
        <v>37040.903414734094</v>
      </c>
      <c r="I236" s="304">
        <f>4*IF(E236&lt;=3,E236*'[2]Base Costs'!$B$8,IF(F236&lt;=3,F236*'[2]Base Costs'!$B$9,'[2]Base Costs'!$B$10*G236))</f>
        <v>8800</v>
      </c>
      <c r="J236" s="308">
        <f>C236*'[2]Base Costs'!$B$6</f>
        <v>47.339237749780914</v>
      </c>
      <c r="K236" s="307">
        <f t="shared" si="24"/>
        <v>6</v>
      </c>
      <c r="L236" s="307">
        <f t="shared" si="25"/>
        <v>2</v>
      </c>
      <c r="M236" s="307">
        <f t="shared" si="26"/>
        <v>1</v>
      </c>
      <c r="N236" s="306">
        <f>4*J236*'[2]Base Costs'!$B$7</f>
        <v>9408.3894673424584</v>
      </c>
      <c r="O236" s="304">
        <f>4*IF(K236&lt;=3,K236*'[2]Base Costs'!$B$8,IF(L236&lt;=3,L236*'[2]Base Costs'!$B$9,'[2]Base Costs'!$B$10*M236))</f>
        <v>2800</v>
      </c>
      <c r="P236" s="304">
        <f>4*C236*'[2]Base Costs'!$B$11</f>
        <v>37274.990354158203</v>
      </c>
      <c r="Q236" s="269">
        <f>'[2]Base Costs'!$B$13+'[2]Base Costs'!$B$14</f>
        <v>414</v>
      </c>
      <c r="R236" s="303">
        <f>'[2]Base Costs'!$D$2</f>
        <v>1105.3024868650327</v>
      </c>
      <c r="S236" s="305">
        <f t="shared" si="27"/>
        <v>13727.69195420749</v>
      </c>
    </row>
    <row r="237" spans="1:19" s="269" customFormat="1" x14ac:dyDescent="0.25">
      <c r="A237" s="310" t="s">
        <v>1771</v>
      </c>
      <c r="B237" s="310" t="s">
        <v>1426</v>
      </c>
      <c r="C237" s="309">
        <v>159.32859646352864</v>
      </c>
      <c r="D237" s="307">
        <f>C237*'[2]Base Costs'!$B$5</f>
        <v>159.32859646352864</v>
      </c>
      <c r="E237" s="307">
        <f t="shared" si="21"/>
        <v>20</v>
      </c>
      <c r="F237" s="307">
        <f t="shared" si="22"/>
        <v>4</v>
      </c>
      <c r="G237" s="307">
        <f t="shared" si="23"/>
        <v>1</v>
      </c>
      <c r="H237" s="306">
        <f>4*D237*'[2]Base Costs'!$B$7</f>
        <v>31665.602575547542</v>
      </c>
      <c r="I237" s="304">
        <f>4*IF(E237&lt;=3,E237*'[2]Base Costs'!$B$8,IF(F237&lt;=3,F237*'[2]Base Costs'!$B$9,'[2]Base Costs'!$B$10*G237))</f>
        <v>4400</v>
      </c>
      <c r="J237" s="308">
        <f>C237*'[2]Base Costs'!$B$6</f>
        <v>40.469463501736278</v>
      </c>
      <c r="K237" s="307">
        <f t="shared" si="24"/>
        <v>6</v>
      </c>
      <c r="L237" s="307">
        <f t="shared" si="25"/>
        <v>2</v>
      </c>
      <c r="M237" s="307">
        <f t="shared" si="26"/>
        <v>1</v>
      </c>
      <c r="N237" s="306">
        <f>4*J237*'[2]Base Costs'!$B$7</f>
        <v>8043.063054189076</v>
      </c>
      <c r="O237" s="304">
        <f>4*IF(K237&lt;=3,K237*'[2]Base Costs'!$B$8,IF(L237&lt;=3,L237*'[2]Base Costs'!$B$9,'[2]Base Costs'!$B$10*M237))</f>
        <v>2800</v>
      </c>
      <c r="P237" s="304">
        <f>4*C237*'[2]Base Costs'!$B$11</f>
        <v>31865.719292705729</v>
      </c>
      <c r="Q237" s="269">
        <f>'[2]Base Costs'!$B$13+'[2]Base Costs'!$B$14</f>
        <v>414</v>
      </c>
      <c r="R237" s="303">
        <f>'[2]Base Costs'!$D$2</f>
        <v>1105.3024868650327</v>
      </c>
      <c r="S237" s="305">
        <f t="shared" si="27"/>
        <v>12362.365541054109</v>
      </c>
    </row>
    <row r="238" spans="1:19" s="269" customFormat="1" x14ac:dyDescent="0.25">
      <c r="A238" s="310" t="s">
        <v>1771</v>
      </c>
      <c r="B238" s="310" t="s">
        <v>1425</v>
      </c>
      <c r="C238" s="309">
        <v>127.6611102924941</v>
      </c>
      <c r="D238" s="307">
        <f>C238*'[2]Base Costs'!$B$5</f>
        <v>127.6611102924941</v>
      </c>
      <c r="E238" s="307">
        <f t="shared" si="21"/>
        <v>16</v>
      </c>
      <c r="F238" s="307">
        <f t="shared" si="22"/>
        <v>4</v>
      </c>
      <c r="G238" s="307">
        <f t="shared" si="23"/>
        <v>1</v>
      </c>
      <c r="H238" s="306">
        <f>4*D238*'[2]Base Costs'!$B$7</f>
        <v>25371.879703971452</v>
      </c>
      <c r="I238" s="304">
        <f>4*IF(E238&lt;=3,E238*'[2]Base Costs'!$B$8,IF(F238&lt;=3,F238*'[2]Base Costs'!$B$9,'[2]Base Costs'!$B$10*G238))</f>
        <v>4400</v>
      </c>
      <c r="J238" s="308">
        <f>C238*'[2]Base Costs'!$B$6</f>
        <v>32.425922014293505</v>
      </c>
      <c r="K238" s="307">
        <f t="shared" si="24"/>
        <v>5</v>
      </c>
      <c r="L238" s="307">
        <f t="shared" si="25"/>
        <v>1</v>
      </c>
      <c r="M238" s="307">
        <f t="shared" si="26"/>
        <v>1</v>
      </c>
      <c r="N238" s="306">
        <f>4*J238*'[2]Base Costs'!$B$7</f>
        <v>6444.4574448087496</v>
      </c>
      <c r="O238" s="304">
        <f>4*IF(K238&lt;=3,K238*'[2]Base Costs'!$B$8,IF(L238&lt;=3,L238*'[2]Base Costs'!$B$9,'[2]Base Costs'!$B$10*M238))</f>
        <v>1400</v>
      </c>
      <c r="P238" s="304">
        <f>4*C238*'[2]Base Costs'!$B$11</f>
        <v>25532.222058498821</v>
      </c>
      <c r="Q238" s="269">
        <f>'[2]Base Costs'!$B$13+'[2]Base Costs'!$B$14</f>
        <v>414</v>
      </c>
      <c r="R238" s="303">
        <f>'[2]Base Costs'!$D$2</f>
        <v>1105.3024868650327</v>
      </c>
      <c r="S238" s="305">
        <f t="shared" si="27"/>
        <v>9363.7599316737833</v>
      </c>
    </row>
    <row r="239" spans="1:19" s="269" customFormat="1" x14ac:dyDescent="0.25">
      <c r="A239" s="310" t="s">
        <v>1771</v>
      </c>
      <c r="B239" s="310" t="s">
        <v>1424</v>
      </c>
      <c r="C239" s="309">
        <v>70.434310310909652</v>
      </c>
      <c r="D239" s="307">
        <f>C239*'[2]Base Costs'!$B$5</f>
        <v>70.434310310909652</v>
      </c>
      <c r="E239" s="307">
        <f t="shared" si="21"/>
        <v>9</v>
      </c>
      <c r="F239" s="307">
        <f t="shared" si="22"/>
        <v>2</v>
      </c>
      <c r="G239" s="307">
        <f t="shared" si="23"/>
        <v>1</v>
      </c>
      <c r="H239" s="306">
        <f>4*D239*'[2]Base Costs'!$B$7</f>
        <v>13998.39656843143</v>
      </c>
      <c r="I239" s="304">
        <f>4*IF(E239&lt;=3,E239*'[2]Base Costs'!$B$8,IF(F239&lt;=3,F239*'[2]Base Costs'!$B$9,'[2]Base Costs'!$B$10*G239))</f>
        <v>2800</v>
      </c>
      <c r="J239" s="308">
        <f>C239*'[2]Base Costs'!$B$6</f>
        <v>17.890314818971053</v>
      </c>
      <c r="K239" s="307">
        <f t="shared" si="24"/>
        <v>3</v>
      </c>
      <c r="L239" s="307">
        <f t="shared" si="25"/>
        <v>1</v>
      </c>
      <c r="M239" s="307">
        <f t="shared" si="26"/>
        <v>1</v>
      </c>
      <c r="N239" s="306">
        <f>4*J239*'[2]Base Costs'!$B$7</f>
        <v>3555.5927283815836</v>
      </c>
      <c r="O239" s="304">
        <f>4*IF(K239&lt;=3,K239*'[2]Base Costs'!$B$8,IF(L239&lt;=3,L239*'[2]Base Costs'!$B$9,'[2]Base Costs'!$B$10*M239))</f>
        <v>1500</v>
      </c>
      <c r="P239" s="304">
        <f>4*C239*'[2]Base Costs'!$B$11</f>
        <v>14086.86206218193</v>
      </c>
      <c r="Q239" s="269">
        <f>'[2]Base Costs'!$B$13+'[2]Base Costs'!$B$14</f>
        <v>414</v>
      </c>
      <c r="R239" s="303">
        <f>'[2]Base Costs'!$D$2</f>
        <v>1105.3024868650327</v>
      </c>
      <c r="S239" s="305">
        <f t="shared" si="27"/>
        <v>6574.8952152466163</v>
      </c>
    </row>
    <row r="240" spans="1:19" s="269" customFormat="1" x14ac:dyDescent="0.25">
      <c r="A240" s="310" t="s">
        <v>1771</v>
      </c>
      <c r="B240" s="310" t="s">
        <v>1423</v>
      </c>
      <c r="C240" s="309">
        <v>79.023168870763357</v>
      </c>
      <c r="D240" s="307">
        <f>C240*'[2]Base Costs'!$B$5</f>
        <v>79.023168870763357</v>
      </c>
      <c r="E240" s="307">
        <f t="shared" si="21"/>
        <v>10</v>
      </c>
      <c r="F240" s="307">
        <f t="shared" si="22"/>
        <v>2</v>
      </c>
      <c r="G240" s="307">
        <f t="shared" si="23"/>
        <v>1</v>
      </c>
      <c r="H240" s="306">
        <f>4*D240*'[2]Base Costs'!$B$7</f>
        <v>15705.380674050995</v>
      </c>
      <c r="I240" s="304">
        <f>4*IF(E240&lt;=3,E240*'[2]Base Costs'!$B$8,IF(F240&lt;=3,F240*'[2]Base Costs'!$B$9,'[2]Base Costs'!$B$10*G240))</f>
        <v>2800</v>
      </c>
      <c r="J240" s="308">
        <f>C240*'[2]Base Costs'!$B$6</f>
        <v>20.071884893173891</v>
      </c>
      <c r="K240" s="307">
        <f t="shared" si="24"/>
        <v>3</v>
      </c>
      <c r="L240" s="307">
        <f t="shared" si="25"/>
        <v>1</v>
      </c>
      <c r="M240" s="307">
        <f t="shared" si="26"/>
        <v>1</v>
      </c>
      <c r="N240" s="306">
        <f>4*J240*'[2]Base Costs'!$B$7</f>
        <v>3989.1666912089522</v>
      </c>
      <c r="O240" s="304">
        <f>4*IF(K240&lt;=3,K240*'[2]Base Costs'!$B$8,IF(L240&lt;=3,L240*'[2]Base Costs'!$B$9,'[2]Base Costs'!$B$10*M240))</f>
        <v>1500</v>
      </c>
      <c r="P240" s="304">
        <f>4*C240*'[2]Base Costs'!$B$11</f>
        <v>15804.633774152671</v>
      </c>
      <c r="Q240" s="269">
        <f>'[2]Base Costs'!$B$13+'[2]Base Costs'!$B$14</f>
        <v>414</v>
      </c>
      <c r="R240" s="303">
        <f>'[2]Base Costs'!$D$2</f>
        <v>1105.3024868650327</v>
      </c>
      <c r="S240" s="305">
        <f t="shared" si="27"/>
        <v>7008.4691780739849</v>
      </c>
    </row>
    <row r="241" spans="1:19" s="269" customFormat="1" x14ac:dyDescent="0.25">
      <c r="A241" s="310" t="s">
        <v>1771</v>
      </c>
      <c r="B241" s="310" t="s">
        <v>1422</v>
      </c>
      <c r="C241" s="309">
        <v>90.312187734162563</v>
      </c>
      <c r="D241" s="307">
        <f>C241*'[2]Base Costs'!$B$5</f>
        <v>90.312187734162563</v>
      </c>
      <c r="E241" s="307">
        <f t="shared" si="21"/>
        <v>12</v>
      </c>
      <c r="F241" s="307">
        <f t="shared" si="22"/>
        <v>3</v>
      </c>
      <c r="G241" s="307">
        <f t="shared" si="23"/>
        <v>1</v>
      </c>
      <c r="H241" s="306">
        <f>4*D241*'[2]Base Costs'!$B$7</f>
        <v>17949.005439038407</v>
      </c>
      <c r="I241" s="304">
        <f>4*IF(E241&lt;=3,E241*'[2]Base Costs'!$B$8,IF(F241&lt;=3,F241*'[2]Base Costs'!$B$9,'[2]Base Costs'!$B$10*G241))</f>
        <v>4200</v>
      </c>
      <c r="J241" s="308">
        <f>C241*'[2]Base Costs'!$B$6</f>
        <v>22.93929568447729</v>
      </c>
      <c r="K241" s="307">
        <f t="shared" si="24"/>
        <v>3</v>
      </c>
      <c r="L241" s="307">
        <f t="shared" si="25"/>
        <v>1</v>
      </c>
      <c r="M241" s="307">
        <f t="shared" si="26"/>
        <v>1</v>
      </c>
      <c r="N241" s="306">
        <f>4*J241*'[2]Base Costs'!$B$7</f>
        <v>4559.0473815157557</v>
      </c>
      <c r="O241" s="304">
        <f>4*IF(K241&lt;=3,K241*'[2]Base Costs'!$B$8,IF(L241&lt;=3,L241*'[2]Base Costs'!$B$9,'[2]Base Costs'!$B$10*M241))</f>
        <v>1500</v>
      </c>
      <c r="P241" s="304">
        <f>4*C241*'[2]Base Costs'!$B$11</f>
        <v>18062.437546832512</v>
      </c>
      <c r="Q241" s="269">
        <f>'[2]Base Costs'!$B$13+'[2]Base Costs'!$B$14</f>
        <v>414</v>
      </c>
      <c r="R241" s="303">
        <f>'[2]Base Costs'!$D$2</f>
        <v>1105.3024868650327</v>
      </c>
      <c r="S241" s="305">
        <f t="shared" si="27"/>
        <v>7578.3498683807884</v>
      </c>
    </row>
    <row r="242" spans="1:19" s="269" customFormat="1" x14ac:dyDescent="0.25">
      <c r="A242" s="310" t="s">
        <v>1771</v>
      </c>
      <c r="B242" s="310" t="s">
        <v>1421</v>
      </c>
      <c r="C242" s="309">
        <v>267.90420131938555</v>
      </c>
      <c r="D242" s="307">
        <f>C242*'[2]Base Costs'!$B$5</f>
        <v>267.90420131938555</v>
      </c>
      <c r="E242" s="307">
        <f t="shared" si="21"/>
        <v>34</v>
      </c>
      <c r="F242" s="307">
        <f t="shared" si="22"/>
        <v>7</v>
      </c>
      <c r="G242" s="307">
        <f t="shared" si="23"/>
        <v>2</v>
      </c>
      <c r="H242" s="306">
        <f>4*D242*'[2]Base Costs'!$B$7</f>
        <v>53244.352587019966</v>
      </c>
      <c r="I242" s="304">
        <f>4*IF(E242&lt;=3,E242*'[2]Base Costs'!$B$8,IF(F242&lt;=3,F242*'[2]Base Costs'!$B$9,'[2]Base Costs'!$B$10*G242))</f>
        <v>8800</v>
      </c>
      <c r="J242" s="308">
        <f>C242*'[2]Base Costs'!$B$6</f>
        <v>68.04766713512393</v>
      </c>
      <c r="K242" s="307">
        <f t="shared" si="24"/>
        <v>9</v>
      </c>
      <c r="L242" s="307">
        <f t="shared" si="25"/>
        <v>2</v>
      </c>
      <c r="M242" s="307">
        <f t="shared" si="26"/>
        <v>1</v>
      </c>
      <c r="N242" s="306">
        <f>4*J242*'[2]Base Costs'!$B$7</f>
        <v>13524.065557103073</v>
      </c>
      <c r="O242" s="304">
        <f>4*IF(K242&lt;=3,K242*'[2]Base Costs'!$B$8,IF(L242&lt;=3,L242*'[2]Base Costs'!$B$9,'[2]Base Costs'!$B$10*M242))</f>
        <v>2800</v>
      </c>
      <c r="P242" s="304">
        <f>4*C242*'[2]Base Costs'!$B$11</f>
        <v>53580.840263877108</v>
      </c>
      <c r="Q242" s="269">
        <f>'[2]Base Costs'!$B$13+'[2]Base Costs'!$B$14</f>
        <v>414</v>
      </c>
      <c r="R242" s="303">
        <f>'[2]Base Costs'!$D$2</f>
        <v>1105.3024868650327</v>
      </c>
      <c r="S242" s="305">
        <f t="shared" si="27"/>
        <v>17843.368043968105</v>
      </c>
    </row>
    <row r="243" spans="1:19" s="269" customFormat="1" x14ac:dyDescent="0.25">
      <c r="A243" s="310" t="s">
        <v>1771</v>
      </c>
      <c r="B243" s="310" t="s">
        <v>1420</v>
      </c>
      <c r="C243" s="309">
        <v>255.62591640419691</v>
      </c>
      <c r="D243" s="307">
        <f>C243*'[2]Base Costs'!$B$5</f>
        <v>255.62591640419691</v>
      </c>
      <c r="E243" s="307">
        <f t="shared" si="21"/>
        <v>32</v>
      </c>
      <c r="F243" s="307">
        <f t="shared" si="22"/>
        <v>7</v>
      </c>
      <c r="G243" s="307">
        <f t="shared" si="23"/>
        <v>2</v>
      </c>
      <c r="H243" s="306">
        <f>4*D243*'[2]Base Costs'!$B$7</f>
        <v>50804.117129835722</v>
      </c>
      <c r="I243" s="304">
        <f>4*IF(E243&lt;=3,E243*'[2]Base Costs'!$B$8,IF(F243&lt;=3,F243*'[2]Base Costs'!$B$9,'[2]Base Costs'!$B$10*G243))</f>
        <v>8800</v>
      </c>
      <c r="J243" s="308">
        <f>C243*'[2]Base Costs'!$B$6</f>
        <v>64.92898276666601</v>
      </c>
      <c r="K243" s="307">
        <f t="shared" si="24"/>
        <v>9</v>
      </c>
      <c r="L243" s="307">
        <f t="shared" si="25"/>
        <v>2</v>
      </c>
      <c r="M243" s="307">
        <f t="shared" si="26"/>
        <v>1</v>
      </c>
      <c r="N243" s="306">
        <f>4*J243*'[2]Base Costs'!$B$7</f>
        <v>12904.245750978271</v>
      </c>
      <c r="O243" s="304">
        <f>4*IF(K243&lt;=3,K243*'[2]Base Costs'!$B$8,IF(L243&lt;=3,L243*'[2]Base Costs'!$B$9,'[2]Base Costs'!$B$10*M243))</f>
        <v>2800</v>
      </c>
      <c r="P243" s="304">
        <f>4*C243*'[2]Base Costs'!$B$11</f>
        <v>51125.183280839381</v>
      </c>
      <c r="Q243" s="269">
        <f>'[2]Base Costs'!$B$13+'[2]Base Costs'!$B$14</f>
        <v>414</v>
      </c>
      <c r="R243" s="303">
        <f>'[2]Base Costs'!$D$2</f>
        <v>1105.3024868650327</v>
      </c>
      <c r="S243" s="305">
        <f t="shared" si="27"/>
        <v>17223.548237843304</v>
      </c>
    </row>
    <row r="244" spans="1:19" s="269" customFormat="1" x14ac:dyDescent="0.25">
      <c r="A244" s="310" t="s">
        <v>1771</v>
      </c>
      <c r="B244" s="310" t="s">
        <v>1419</v>
      </c>
      <c r="C244" s="309">
        <v>382.43632606409403</v>
      </c>
      <c r="D244" s="307">
        <f>C244*'[2]Base Costs'!$B$5</f>
        <v>382.43632606409403</v>
      </c>
      <c r="E244" s="307">
        <f t="shared" si="21"/>
        <v>48</v>
      </c>
      <c r="F244" s="307">
        <f t="shared" si="22"/>
        <v>10</v>
      </c>
      <c r="G244" s="307">
        <f t="shared" si="23"/>
        <v>3</v>
      </c>
      <c r="H244" s="306">
        <f>4*D244*'[2]Base Costs'!$B$7</f>
        <v>76006.925187282322</v>
      </c>
      <c r="I244" s="304">
        <f>4*IF(E244&lt;=3,E244*'[2]Base Costs'!$B$8,IF(F244&lt;=3,F244*'[2]Base Costs'!$B$9,'[2]Base Costs'!$B$10*G244))</f>
        <v>13200</v>
      </c>
      <c r="J244" s="308">
        <f>C244*'[2]Base Costs'!$B$6</f>
        <v>97.138826820279888</v>
      </c>
      <c r="K244" s="307">
        <f t="shared" si="24"/>
        <v>13</v>
      </c>
      <c r="L244" s="307">
        <f t="shared" si="25"/>
        <v>3</v>
      </c>
      <c r="M244" s="307">
        <f t="shared" si="26"/>
        <v>1</v>
      </c>
      <c r="N244" s="306">
        <f>4*J244*'[2]Base Costs'!$B$7</f>
        <v>19305.758997569708</v>
      </c>
      <c r="O244" s="304">
        <f>4*IF(K244&lt;=3,K244*'[2]Base Costs'!$B$8,IF(L244&lt;=3,L244*'[2]Base Costs'!$B$9,'[2]Base Costs'!$B$10*M244))</f>
        <v>4200</v>
      </c>
      <c r="P244" s="304">
        <f>4*C244*'[2]Base Costs'!$B$11</f>
        <v>76487.265212818806</v>
      </c>
      <c r="Q244" s="269">
        <f>'[2]Base Costs'!$B$13+'[2]Base Costs'!$B$14</f>
        <v>414</v>
      </c>
      <c r="R244" s="303">
        <f>'[2]Base Costs'!$D$2</f>
        <v>1105.3024868650327</v>
      </c>
      <c r="S244" s="305">
        <f t="shared" si="27"/>
        <v>25025.06148443474</v>
      </c>
    </row>
    <row r="245" spans="1:19" s="269" customFormat="1" x14ac:dyDescent="0.25">
      <c r="A245" s="310" t="s">
        <v>1771</v>
      </c>
      <c r="B245" s="310" t="s">
        <v>1418</v>
      </c>
      <c r="C245" s="309">
        <v>168.27045586873561</v>
      </c>
      <c r="D245" s="307">
        <f>C245*'[2]Base Costs'!$B$5</f>
        <v>168.27045586873561</v>
      </c>
      <c r="E245" s="307">
        <f t="shared" si="21"/>
        <v>22</v>
      </c>
      <c r="F245" s="307">
        <f t="shared" si="22"/>
        <v>5</v>
      </c>
      <c r="G245" s="307">
        <f t="shared" si="23"/>
        <v>2</v>
      </c>
      <c r="H245" s="306">
        <f>4*D245*'[2]Base Costs'!$B$7</f>
        <v>33442.743481175996</v>
      </c>
      <c r="I245" s="304">
        <f>4*IF(E245&lt;=3,E245*'[2]Base Costs'!$B$8,IF(F245&lt;=3,F245*'[2]Base Costs'!$B$9,'[2]Base Costs'!$B$10*G245))</f>
        <v>8800</v>
      </c>
      <c r="J245" s="308">
        <f>C245*'[2]Base Costs'!$B$6</f>
        <v>42.740695790658847</v>
      </c>
      <c r="K245" s="307">
        <f t="shared" si="24"/>
        <v>6</v>
      </c>
      <c r="L245" s="307">
        <f t="shared" si="25"/>
        <v>2</v>
      </c>
      <c r="M245" s="307">
        <f t="shared" si="26"/>
        <v>1</v>
      </c>
      <c r="N245" s="306">
        <f>4*J245*'[2]Base Costs'!$B$7</f>
        <v>8494.4568442187028</v>
      </c>
      <c r="O245" s="304">
        <f>4*IF(K245&lt;=3,K245*'[2]Base Costs'!$B$8,IF(L245&lt;=3,L245*'[2]Base Costs'!$B$9,'[2]Base Costs'!$B$10*M245))</f>
        <v>2800</v>
      </c>
      <c r="P245" s="304">
        <f>4*C245*'[2]Base Costs'!$B$11</f>
        <v>33654.091173747125</v>
      </c>
      <c r="Q245" s="269">
        <f>'[2]Base Costs'!$B$13+'[2]Base Costs'!$B$14</f>
        <v>414</v>
      </c>
      <c r="R245" s="303">
        <f>'[2]Base Costs'!$D$2</f>
        <v>1105.3024868650327</v>
      </c>
      <c r="S245" s="305">
        <f t="shared" si="27"/>
        <v>12813.759331083736</v>
      </c>
    </row>
    <row r="246" spans="1:19" s="269" customFormat="1" x14ac:dyDescent="0.25">
      <c r="A246" s="310" t="s">
        <v>1771</v>
      </c>
      <c r="B246" s="310" t="s">
        <v>1417</v>
      </c>
      <c r="C246" s="309">
        <v>426.30381626500002</v>
      </c>
      <c r="D246" s="307">
        <f>C246*'[2]Base Costs'!$B$5</f>
        <v>426.30381626500002</v>
      </c>
      <c r="E246" s="307">
        <f t="shared" si="21"/>
        <v>54</v>
      </c>
      <c r="F246" s="307">
        <f t="shared" si="22"/>
        <v>11</v>
      </c>
      <c r="G246" s="307">
        <f t="shared" si="23"/>
        <v>3</v>
      </c>
      <c r="H246" s="306">
        <f>4*D246*'[2]Base Costs'!$B$7</f>
        <v>84725.325659771173</v>
      </c>
      <c r="I246" s="304">
        <f>4*IF(E246&lt;=3,E246*'[2]Base Costs'!$B$8,IF(F246&lt;=3,F246*'[2]Base Costs'!$B$9,'[2]Base Costs'!$B$10*G246))</f>
        <v>13200</v>
      </c>
      <c r="J246" s="308">
        <f>C246*'[2]Base Costs'!$B$6</f>
        <v>108.28116933131001</v>
      </c>
      <c r="K246" s="307">
        <f t="shared" si="24"/>
        <v>14</v>
      </c>
      <c r="L246" s="307">
        <f t="shared" si="25"/>
        <v>3</v>
      </c>
      <c r="M246" s="307">
        <f t="shared" si="26"/>
        <v>1</v>
      </c>
      <c r="N246" s="306">
        <f>4*J246*'[2]Base Costs'!$B$7</f>
        <v>21520.232717581879</v>
      </c>
      <c r="O246" s="304">
        <f>4*IF(K246&lt;=3,K246*'[2]Base Costs'!$B$8,IF(L246&lt;=3,L246*'[2]Base Costs'!$B$9,'[2]Base Costs'!$B$10*M246))</f>
        <v>4200</v>
      </c>
      <c r="P246" s="304">
        <f>4*C246*'[2]Base Costs'!$B$11</f>
        <v>85260.763253000012</v>
      </c>
      <c r="Q246" s="269">
        <f>'[2]Base Costs'!$B$13+'[2]Base Costs'!$B$14</f>
        <v>414</v>
      </c>
      <c r="R246" s="303">
        <f>'[2]Base Costs'!$D$2</f>
        <v>1105.3024868650327</v>
      </c>
      <c r="S246" s="305">
        <f t="shared" si="27"/>
        <v>27239.535204446911</v>
      </c>
    </row>
    <row r="247" spans="1:19" s="269" customFormat="1" x14ac:dyDescent="0.25">
      <c r="A247" s="310" t="s">
        <v>1771</v>
      </c>
      <c r="B247" s="310" t="s">
        <v>1416</v>
      </c>
      <c r="C247" s="309">
        <v>69.082987703313236</v>
      </c>
      <c r="D247" s="307">
        <f>C247*'[2]Base Costs'!$B$5</f>
        <v>69.082987703313236</v>
      </c>
      <c r="E247" s="307">
        <f t="shared" si="21"/>
        <v>9</v>
      </c>
      <c r="F247" s="307">
        <f t="shared" si="22"/>
        <v>2</v>
      </c>
      <c r="G247" s="307">
        <f t="shared" si="23"/>
        <v>1</v>
      </c>
      <c r="H247" s="306">
        <f>4*D247*'[2]Base Costs'!$B$7</f>
        <v>13729.829308107288</v>
      </c>
      <c r="I247" s="304">
        <f>4*IF(E247&lt;=3,E247*'[2]Base Costs'!$B$8,IF(F247&lt;=3,F247*'[2]Base Costs'!$B$9,'[2]Base Costs'!$B$10*G247))</f>
        <v>2800</v>
      </c>
      <c r="J247" s="308">
        <f>C247*'[2]Base Costs'!$B$6</f>
        <v>17.547078876641564</v>
      </c>
      <c r="K247" s="307">
        <f t="shared" si="24"/>
        <v>3</v>
      </c>
      <c r="L247" s="307">
        <f t="shared" si="25"/>
        <v>1</v>
      </c>
      <c r="M247" s="307">
        <f t="shared" si="26"/>
        <v>1</v>
      </c>
      <c r="N247" s="306">
        <f>4*J247*'[2]Base Costs'!$B$7</f>
        <v>3487.3766442592514</v>
      </c>
      <c r="O247" s="304">
        <f>4*IF(K247&lt;=3,K247*'[2]Base Costs'!$B$8,IF(L247&lt;=3,L247*'[2]Base Costs'!$B$9,'[2]Base Costs'!$B$10*M247))</f>
        <v>1500</v>
      </c>
      <c r="P247" s="304">
        <f>4*C247*'[2]Base Costs'!$B$11</f>
        <v>13816.597540662648</v>
      </c>
      <c r="Q247" s="269">
        <f>'[2]Base Costs'!$B$13+'[2]Base Costs'!$B$14</f>
        <v>414</v>
      </c>
      <c r="R247" s="303">
        <f>'[2]Base Costs'!$D$2</f>
        <v>1105.3024868650327</v>
      </c>
      <c r="S247" s="305">
        <f t="shared" si="27"/>
        <v>6506.6791311242841</v>
      </c>
    </row>
    <row r="248" spans="1:19" s="269" customFormat="1" x14ac:dyDescent="0.25">
      <c r="A248" s="310" t="s">
        <v>1771</v>
      </c>
      <c r="B248" s="310" t="s">
        <v>1414</v>
      </c>
      <c r="C248" s="309">
        <v>255.78349253207409</v>
      </c>
      <c r="D248" s="307">
        <f>C248*'[2]Base Costs'!$B$5</f>
        <v>255.78349253207409</v>
      </c>
      <c r="E248" s="307">
        <f t="shared" si="21"/>
        <v>32</v>
      </c>
      <c r="F248" s="307">
        <f t="shared" si="22"/>
        <v>7</v>
      </c>
      <c r="G248" s="307">
        <f t="shared" si="23"/>
        <v>2</v>
      </c>
      <c r="H248" s="306">
        <f>4*D248*'[2]Base Costs'!$B$7</f>
        <v>50835.434439794539</v>
      </c>
      <c r="I248" s="304">
        <f>4*IF(E248&lt;=3,E248*'[2]Base Costs'!$B$8,IF(F248&lt;=3,F248*'[2]Base Costs'!$B$9,'[2]Base Costs'!$B$10*G248))</f>
        <v>8800</v>
      </c>
      <c r="J248" s="308">
        <f>C248*'[2]Base Costs'!$B$6</f>
        <v>64.969007103146822</v>
      </c>
      <c r="K248" s="307">
        <f t="shared" si="24"/>
        <v>9</v>
      </c>
      <c r="L248" s="307">
        <f t="shared" si="25"/>
        <v>2</v>
      </c>
      <c r="M248" s="307">
        <f t="shared" si="26"/>
        <v>1</v>
      </c>
      <c r="N248" s="306">
        <f>4*J248*'[2]Base Costs'!$B$7</f>
        <v>12912.200347707814</v>
      </c>
      <c r="O248" s="304">
        <f>4*IF(K248&lt;=3,K248*'[2]Base Costs'!$B$8,IF(L248&lt;=3,L248*'[2]Base Costs'!$B$9,'[2]Base Costs'!$B$10*M248))</f>
        <v>2800</v>
      </c>
      <c r="P248" s="304">
        <f>4*C248*'[2]Base Costs'!$B$11</f>
        <v>51156.698506414818</v>
      </c>
      <c r="Q248" s="269">
        <f>'[2]Base Costs'!$B$13+'[2]Base Costs'!$B$14</f>
        <v>414</v>
      </c>
      <c r="R248" s="303">
        <f>'[2]Base Costs'!$D$2</f>
        <v>1105.3024868650327</v>
      </c>
      <c r="S248" s="305">
        <f t="shared" si="27"/>
        <v>17231.502834572846</v>
      </c>
    </row>
    <row r="249" spans="1:19" s="269" customFormat="1" x14ac:dyDescent="0.25">
      <c r="A249" s="310" t="s">
        <v>1771</v>
      </c>
      <c r="B249" s="310" t="s">
        <v>1413</v>
      </c>
      <c r="C249" s="309">
        <v>168.48995614303615</v>
      </c>
      <c r="D249" s="307">
        <f>C249*'[2]Base Costs'!$B$5</f>
        <v>168.48995614303615</v>
      </c>
      <c r="E249" s="307">
        <f t="shared" si="21"/>
        <v>22</v>
      </c>
      <c r="F249" s="307">
        <f t="shared" si="22"/>
        <v>5</v>
      </c>
      <c r="G249" s="307">
        <f t="shared" si="23"/>
        <v>2</v>
      </c>
      <c r="H249" s="306">
        <f>4*D249*'[2]Base Costs'!$B$7</f>
        <v>33486.36784369158</v>
      </c>
      <c r="I249" s="304">
        <f>4*IF(E249&lt;=3,E249*'[2]Base Costs'!$B$8,IF(F249&lt;=3,F249*'[2]Base Costs'!$B$9,'[2]Base Costs'!$B$10*G249))</f>
        <v>8800</v>
      </c>
      <c r="J249" s="308">
        <f>C249*'[2]Base Costs'!$B$6</f>
        <v>42.796448860331182</v>
      </c>
      <c r="K249" s="307">
        <f t="shared" si="24"/>
        <v>6</v>
      </c>
      <c r="L249" s="307">
        <f t="shared" si="25"/>
        <v>2</v>
      </c>
      <c r="M249" s="307">
        <f t="shared" si="26"/>
        <v>1</v>
      </c>
      <c r="N249" s="306">
        <f>4*J249*'[2]Base Costs'!$B$7</f>
        <v>8505.5374322976622</v>
      </c>
      <c r="O249" s="304">
        <f>4*IF(K249&lt;=3,K249*'[2]Base Costs'!$B$8,IF(L249&lt;=3,L249*'[2]Base Costs'!$B$9,'[2]Base Costs'!$B$10*M249))</f>
        <v>2800</v>
      </c>
      <c r="P249" s="304">
        <f>4*C249*'[2]Base Costs'!$B$11</f>
        <v>33697.991228607229</v>
      </c>
      <c r="Q249" s="269">
        <f>'[2]Base Costs'!$B$13+'[2]Base Costs'!$B$14</f>
        <v>414</v>
      </c>
      <c r="R249" s="303">
        <f>'[2]Base Costs'!$D$2</f>
        <v>1105.3024868650327</v>
      </c>
      <c r="S249" s="305">
        <f t="shared" si="27"/>
        <v>12824.839919162696</v>
      </c>
    </row>
    <row r="250" spans="1:19" s="269" customFormat="1" x14ac:dyDescent="0.25">
      <c r="A250" s="310" t="s">
        <v>1771</v>
      </c>
      <c r="B250" s="310" t="s">
        <v>1412</v>
      </c>
      <c r="C250" s="309">
        <v>146.75557972565662</v>
      </c>
      <c r="D250" s="307">
        <f>C250*'[2]Base Costs'!$B$5</f>
        <v>146.75557972565662</v>
      </c>
      <c r="E250" s="307">
        <f t="shared" si="21"/>
        <v>19</v>
      </c>
      <c r="F250" s="307">
        <f t="shared" si="22"/>
        <v>4</v>
      </c>
      <c r="G250" s="307">
        <f t="shared" si="23"/>
        <v>1</v>
      </c>
      <c r="H250" s="306">
        <f>4*D250*'[2]Base Costs'!$B$7</f>
        <v>29166.790936995902</v>
      </c>
      <c r="I250" s="304">
        <f>4*IF(E250&lt;=3,E250*'[2]Base Costs'!$B$8,IF(F250&lt;=3,F250*'[2]Base Costs'!$B$9,'[2]Base Costs'!$B$10*G250))</f>
        <v>4400</v>
      </c>
      <c r="J250" s="308">
        <f>C250*'[2]Base Costs'!$B$6</f>
        <v>37.27591725031678</v>
      </c>
      <c r="K250" s="307">
        <f t="shared" si="24"/>
        <v>5</v>
      </c>
      <c r="L250" s="307">
        <f t="shared" si="25"/>
        <v>1</v>
      </c>
      <c r="M250" s="307">
        <f t="shared" si="26"/>
        <v>1</v>
      </c>
      <c r="N250" s="306">
        <f>4*J250*'[2]Base Costs'!$B$7</f>
        <v>7408.3648979969594</v>
      </c>
      <c r="O250" s="304">
        <f>4*IF(K250&lt;=3,K250*'[2]Base Costs'!$B$8,IF(L250&lt;=3,L250*'[2]Base Costs'!$B$9,'[2]Base Costs'!$B$10*M250))</f>
        <v>1400</v>
      </c>
      <c r="P250" s="304">
        <f>4*C250*'[2]Base Costs'!$B$11</f>
        <v>29351.115945131321</v>
      </c>
      <c r="Q250" s="269">
        <f>'[2]Base Costs'!$B$13+'[2]Base Costs'!$B$14</f>
        <v>414</v>
      </c>
      <c r="R250" s="303">
        <f>'[2]Base Costs'!$D$2</f>
        <v>1105.3024868650327</v>
      </c>
      <c r="S250" s="305">
        <f t="shared" si="27"/>
        <v>10327.667384861992</v>
      </c>
    </row>
    <row r="251" spans="1:19" s="269" customFormat="1" x14ac:dyDescent="0.25">
      <c r="A251" s="310" t="s">
        <v>1771</v>
      </c>
      <c r="B251" s="310" t="s">
        <v>1411</v>
      </c>
      <c r="C251" s="309">
        <v>386.17225144030556</v>
      </c>
      <c r="D251" s="307">
        <f>C251*'[2]Base Costs'!$B$5</f>
        <v>386.17225144030556</v>
      </c>
      <c r="E251" s="307">
        <f t="shared" si="21"/>
        <v>49</v>
      </c>
      <c r="F251" s="307">
        <f t="shared" si="22"/>
        <v>10</v>
      </c>
      <c r="G251" s="307">
        <f t="shared" si="23"/>
        <v>3</v>
      </c>
      <c r="H251" s="306">
        <f>4*D251*'[2]Base Costs'!$B$7</f>
        <v>76749.417940252097</v>
      </c>
      <c r="I251" s="304">
        <f>4*IF(E251&lt;=3,E251*'[2]Base Costs'!$B$8,IF(F251&lt;=3,F251*'[2]Base Costs'!$B$9,'[2]Base Costs'!$B$10*G251))</f>
        <v>13200</v>
      </c>
      <c r="J251" s="308">
        <f>C251*'[2]Base Costs'!$B$6</f>
        <v>98.087751865837618</v>
      </c>
      <c r="K251" s="307">
        <f t="shared" si="24"/>
        <v>13</v>
      </c>
      <c r="L251" s="307">
        <f t="shared" si="25"/>
        <v>3</v>
      </c>
      <c r="M251" s="307">
        <f t="shared" si="26"/>
        <v>1</v>
      </c>
      <c r="N251" s="306">
        <f>4*J251*'[2]Base Costs'!$B$7</f>
        <v>19494.352156824036</v>
      </c>
      <c r="O251" s="304">
        <f>4*IF(K251&lt;=3,K251*'[2]Base Costs'!$B$8,IF(L251&lt;=3,L251*'[2]Base Costs'!$B$9,'[2]Base Costs'!$B$10*M251))</f>
        <v>4200</v>
      </c>
      <c r="P251" s="304">
        <f>4*C251*'[2]Base Costs'!$B$11</f>
        <v>77234.450288061111</v>
      </c>
      <c r="Q251" s="269">
        <f>'[2]Base Costs'!$B$13+'[2]Base Costs'!$B$14</f>
        <v>414</v>
      </c>
      <c r="R251" s="303">
        <f>'[2]Base Costs'!$D$2</f>
        <v>1105.3024868650327</v>
      </c>
      <c r="S251" s="305">
        <f t="shared" si="27"/>
        <v>25213.654643689068</v>
      </c>
    </row>
    <row r="252" spans="1:19" s="269" customFormat="1" x14ac:dyDescent="0.25">
      <c r="A252" s="310" t="s">
        <v>1771</v>
      </c>
      <c r="B252" s="310" t="s">
        <v>1410</v>
      </c>
      <c r="C252" s="309">
        <v>345.76673958528966</v>
      </c>
      <c r="D252" s="307">
        <f>C252*'[2]Base Costs'!$B$5</f>
        <v>345.76673958528966</v>
      </c>
      <c r="E252" s="307">
        <f t="shared" si="21"/>
        <v>44</v>
      </c>
      <c r="F252" s="307">
        <f t="shared" si="22"/>
        <v>9</v>
      </c>
      <c r="G252" s="307">
        <f t="shared" si="23"/>
        <v>3</v>
      </c>
      <c r="H252" s="306">
        <f>4*D252*'[2]Base Costs'!$B$7</f>
        <v>68719.06489213882</v>
      </c>
      <c r="I252" s="304">
        <f>4*IF(E252&lt;=3,E252*'[2]Base Costs'!$B$8,IF(F252&lt;=3,F252*'[2]Base Costs'!$B$9,'[2]Base Costs'!$B$10*G252))</f>
        <v>13200</v>
      </c>
      <c r="J252" s="308">
        <f>C252*'[2]Base Costs'!$B$6</f>
        <v>87.824751854663575</v>
      </c>
      <c r="K252" s="307">
        <f t="shared" si="24"/>
        <v>11</v>
      </c>
      <c r="L252" s="307">
        <f t="shared" si="25"/>
        <v>3</v>
      </c>
      <c r="M252" s="307">
        <f t="shared" si="26"/>
        <v>1</v>
      </c>
      <c r="N252" s="306">
        <f>4*J252*'[2]Base Costs'!$B$7</f>
        <v>17454.64248260326</v>
      </c>
      <c r="O252" s="304">
        <f>4*IF(K252&lt;=3,K252*'[2]Base Costs'!$B$8,IF(L252&lt;=3,L252*'[2]Base Costs'!$B$9,'[2]Base Costs'!$B$10*M252))</f>
        <v>4200</v>
      </c>
      <c r="P252" s="304">
        <f>4*C252*'[2]Base Costs'!$B$11</f>
        <v>69153.347917057938</v>
      </c>
      <c r="Q252" s="269">
        <f>'[2]Base Costs'!$B$13+'[2]Base Costs'!$B$14</f>
        <v>414</v>
      </c>
      <c r="R252" s="303">
        <f>'[2]Base Costs'!$D$2</f>
        <v>1105.3024868650327</v>
      </c>
      <c r="S252" s="305">
        <f t="shared" si="27"/>
        <v>23173.944969468292</v>
      </c>
    </row>
    <row r="253" spans="1:19" s="269" customFormat="1" x14ac:dyDescent="0.25">
      <c r="A253" s="310" t="s">
        <v>1771</v>
      </c>
      <c r="B253" s="310" t="s">
        <v>1407</v>
      </c>
      <c r="C253" s="309">
        <v>95.116187958645966</v>
      </c>
      <c r="D253" s="307">
        <f>C253*'[2]Base Costs'!$B$5</f>
        <v>95.116187958645966</v>
      </c>
      <c r="E253" s="307">
        <f t="shared" si="21"/>
        <v>12</v>
      </c>
      <c r="F253" s="307">
        <f t="shared" si="22"/>
        <v>3</v>
      </c>
      <c r="G253" s="307">
        <f t="shared" si="23"/>
        <v>1</v>
      </c>
      <c r="H253" s="306">
        <f>4*D253*'[2]Base Costs'!$B$7</f>
        <v>18903.771659653135</v>
      </c>
      <c r="I253" s="304">
        <f>4*IF(E253&lt;=3,E253*'[2]Base Costs'!$B$8,IF(F253&lt;=3,F253*'[2]Base Costs'!$B$9,'[2]Base Costs'!$B$10*G253))</f>
        <v>4200</v>
      </c>
      <c r="J253" s="308">
        <f>C253*'[2]Base Costs'!$B$6</f>
        <v>24.159511741496075</v>
      </c>
      <c r="K253" s="307">
        <f t="shared" si="24"/>
        <v>4</v>
      </c>
      <c r="L253" s="307">
        <f t="shared" si="25"/>
        <v>1</v>
      </c>
      <c r="M253" s="307">
        <f t="shared" si="26"/>
        <v>1</v>
      </c>
      <c r="N253" s="306">
        <f>4*J253*'[2]Base Costs'!$B$7</f>
        <v>4801.5580015518963</v>
      </c>
      <c r="O253" s="304">
        <f>4*IF(K253&lt;=3,K253*'[2]Base Costs'!$B$8,IF(L253&lt;=3,L253*'[2]Base Costs'!$B$9,'[2]Base Costs'!$B$10*M253))</f>
        <v>1400</v>
      </c>
      <c r="P253" s="304">
        <f>4*C253*'[2]Base Costs'!$B$11</f>
        <v>19023.237591729194</v>
      </c>
      <c r="Q253" s="269">
        <f>'[2]Base Costs'!$B$13+'[2]Base Costs'!$B$14</f>
        <v>414</v>
      </c>
      <c r="R253" s="303">
        <f>'[2]Base Costs'!$D$2</f>
        <v>1105.3024868650327</v>
      </c>
      <c r="S253" s="305">
        <f t="shared" si="27"/>
        <v>7720.860488416929</v>
      </c>
    </row>
    <row r="254" spans="1:19" s="269" customFormat="1" x14ac:dyDescent="0.25">
      <c r="A254" s="310" t="s">
        <v>1771</v>
      </c>
      <c r="B254" s="310" t="s">
        <v>1406</v>
      </c>
      <c r="C254" s="309">
        <v>116.45199668822974</v>
      </c>
      <c r="D254" s="307">
        <f>C254*'[2]Base Costs'!$B$5</f>
        <v>116.45199668822974</v>
      </c>
      <c r="E254" s="307">
        <f t="shared" si="21"/>
        <v>15</v>
      </c>
      <c r="F254" s="307">
        <f t="shared" si="22"/>
        <v>3</v>
      </c>
      <c r="G254" s="307">
        <f t="shared" si="23"/>
        <v>1</v>
      </c>
      <c r="H254" s="306">
        <f>4*D254*'[2]Base Costs'!$B$7</f>
        <v>23144.135629805536</v>
      </c>
      <c r="I254" s="304">
        <f>4*IF(E254&lt;=3,E254*'[2]Base Costs'!$B$8,IF(F254&lt;=3,F254*'[2]Base Costs'!$B$9,'[2]Base Costs'!$B$10*G254))</f>
        <v>4200</v>
      </c>
      <c r="J254" s="308">
        <f>C254*'[2]Base Costs'!$B$6</f>
        <v>29.578807158810356</v>
      </c>
      <c r="K254" s="307">
        <f t="shared" si="24"/>
        <v>4</v>
      </c>
      <c r="L254" s="307">
        <f t="shared" si="25"/>
        <v>1</v>
      </c>
      <c r="M254" s="307">
        <f t="shared" si="26"/>
        <v>1</v>
      </c>
      <c r="N254" s="306">
        <f>4*J254*'[2]Base Costs'!$B$7</f>
        <v>5878.6104499706062</v>
      </c>
      <c r="O254" s="304">
        <f>4*IF(K254&lt;=3,K254*'[2]Base Costs'!$B$8,IF(L254&lt;=3,L254*'[2]Base Costs'!$B$9,'[2]Base Costs'!$B$10*M254))</f>
        <v>1400</v>
      </c>
      <c r="P254" s="304">
        <f>4*C254*'[2]Base Costs'!$B$11</f>
        <v>23290.399337645948</v>
      </c>
      <c r="Q254" s="269">
        <f>'[2]Base Costs'!$B$13+'[2]Base Costs'!$B$14</f>
        <v>414</v>
      </c>
      <c r="R254" s="303">
        <f>'[2]Base Costs'!$D$2</f>
        <v>1105.3024868650327</v>
      </c>
      <c r="S254" s="305">
        <f t="shared" si="27"/>
        <v>8797.9129368356389</v>
      </c>
    </row>
    <row r="255" spans="1:19" s="269" customFormat="1" x14ac:dyDescent="0.25">
      <c r="A255" s="310" t="s">
        <v>1771</v>
      </c>
      <c r="B255" s="310" t="s">
        <v>1404</v>
      </c>
      <c r="C255" s="309">
        <v>64.076613149653085</v>
      </c>
      <c r="D255" s="307">
        <f>C255*'[2]Base Costs'!$B$5</f>
        <v>64.076613149653085</v>
      </c>
      <c r="E255" s="307">
        <f t="shared" si="21"/>
        <v>9</v>
      </c>
      <c r="F255" s="307">
        <f t="shared" si="22"/>
        <v>2</v>
      </c>
      <c r="G255" s="307">
        <f t="shared" si="23"/>
        <v>1</v>
      </c>
      <c r="H255" s="306">
        <f>4*D255*'[2]Base Costs'!$B$7</f>
        <v>12734.842403814655</v>
      </c>
      <c r="I255" s="304">
        <f>4*IF(E255&lt;=3,E255*'[2]Base Costs'!$B$8,IF(F255&lt;=3,F255*'[2]Base Costs'!$B$9,'[2]Base Costs'!$B$10*G255))</f>
        <v>2800</v>
      </c>
      <c r="J255" s="308">
        <f>C255*'[2]Base Costs'!$B$6</f>
        <v>16.275459740011883</v>
      </c>
      <c r="K255" s="307">
        <f t="shared" si="24"/>
        <v>3</v>
      </c>
      <c r="L255" s="307">
        <f t="shared" si="25"/>
        <v>1</v>
      </c>
      <c r="M255" s="307">
        <f t="shared" si="26"/>
        <v>1</v>
      </c>
      <c r="N255" s="306">
        <f>4*J255*'[2]Base Costs'!$B$7</f>
        <v>3234.6499705689221</v>
      </c>
      <c r="O255" s="304">
        <f>4*IF(K255&lt;=3,K255*'[2]Base Costs'!$B$8,IF(L255&lt;=3,L255*'[2]Base Costs'!$B$9,'[2]Base Costs'!$B$10*M255))</f>
        <v>1500</v>
      </c>
      <c r="P255" s="304">
        <f>4*C255*'[2]Base Costs'!$B$11</f>
        <v>12815.322629930617</v>
      </c>
      <c r="Q255" s="269">
        <f>'[2]Base Costs'!$B$13+'[2]Base Costs'!$B$14</f>
        <v>414</v>
      </c>
      <c r="R255" s="303">
        <f>'[2]Base Costs'!$D$2</f>
        <v>1105.3024868650327</v>
      </c>
      <c r="S255" s="305">
        <f t="shared" si="27"/>
        <v>6253.9524574339548</v>
      </c>
    </row>
    <row r="256" spans="1:19" s="269" customFormat="1" x14ac:dyDescent="0.25">
      <c r="A256" s="310" t="s">
        <v>1771</v>
      </c>
      <c r="B256" s="310" t="s">
        <v>1403</v>
      </c>
      <c r="C256" s="309">
        <v>268.74343883052921</v>
      </c>
      <c r="D256" s="307">
        <f>C256*'[2]Base Costs'!$B$5</f>
        <v>268.74343883052921</v>
      </c>
      <c r="E256" s="307">
        <f t="shared" si="21"/>
        <v>34</v>
      </c>
      <c r="F256" s="307">
        <f t="shared" si="22"/>
        <v>7</v>
      </c>
      <c r="G256" s="307">
        <f t="shared" si="23"/>
        <v>2</v>
      </c>
      <c r="H256" s="306">
        <f>4*D256*'[2]Base Costs'!$B$7</f>
        <v>53411.146006934709</v>
      </c>
      <c r="I256" s="304">
        <f>4*IF(E256&lt;=3,E256*'[2]Base Costs'!$B$8,IF(F256&lt;=3,F256*'[2]Base Costs'!$B$9,'[2]Base Costs'!$B$10*G256))</f>
        <v>8800</v>
      </c>
      <c r="J256" s="308">
        <f>C256*'[2]Base Costs'!$B$6</f>
        <v>68.260833462954423</v>
      </c>
      <c r="K256" s="307">
        <f t="shared" si="24"/>
        <v>9</v>
      </c>
      <c r="L256" s="307">
        <f t="shared" si="25"/>
        <v>2</v>
      </c>
      <c r="M256" s="307">
        <f t="shared" si="26"/>
        <v>1</v>
      </c>
      <c r="N256" s="306">
        <f>4*J256*'[2]Base Costs'!$B$7</f>
        <v>13566.431085761416</v>
      </c>
      <c r="O256" s="304">
        <f>4*IF(K256&lt;=3,K256*'[2]Base Costs'!$B$8,IF(L256&lt;=3,L256*'[2]Base Costs'!$B$9,'[2]Base Costs'!$B$10*M256))</f>
        <v>2800</v>
      </c>
      <c r="P256" s="304">
        <f>4*C256*'[2]Base Costs'!$B$11</f>
        <v>53748.687766105846</v>
      </c>
      <c r="Q256" s="269">
        <f>'[2]Base Costs'!$B$13+'[2]Base Costs'!$B$14</f>
        <v>414</v>
      </c>
      <c r="R256" s="303">
        <f>'[2]Base Costs'!$D$2</f>
        <v>1105.3024868650327</v>
      </c>
      <c r="S256" s="305">
        <f t="shared" si="27"/>
        <v>17885.73357262645</v>
      </c>
    </row>
    <row r="257" spans="1:19" s="269" customFormat="1" x14ac:dyDescent="0.25">
      <c r="A257" s="310" t="s">
        <v>1771</v>
      </c>
      <c r="B257" s="310" t="s">
        <v>1401</v>
      </c>
      <c r="C257" s="309">
        <v>146.39043831000001</v>
      </c>
      <c r="D257" s="307">
        <f>C257*'[2]Base Costs'!$B$5</f>
        <v>146.39043831000001</v>
      </c>
      <c r="E257" s="307">
        <f t="shared" si="21"/>
        <v>19</v>
      </c>
      <c r="F257" s="307">
        <f t="shared" si="22"/>
        <v>4</v>
      </c>
      <c r="G257" s="307">
        <f t="shared" si="23"/>
        <v>1</v>
      </c>
      <c r="H257" s="306">
        <f>4*D257*'[2]Base Costs'!$B$7</f>
        <v>29094.221271482646</v>
      </c>
      <c r="I257" s="304">
        <f>4*IF(E257&lt;=3,E257*'[2]Base Costs'!$B$8,IF(F257&lt;=3,F257*'[2]Base Costs'!$B$9,'[2]Base Costs'!$B$10*G257))</f>
        <v>4400</v>
      </c>
      <c r="J257" s="308">
        <f>C257*'[2]Base Costs'!$B$6</f>
        <v>37.183171330740002</v>
      </c>
      <c r="K257" s="307">
        <f t="shared" si="24"/>
        <v>5</v>
      </c>
      <c r="L257" s="307">
        <f t="shared" si="25"/>
        <v>1</v>
      </c>
      <c r="M257" s="307">
        <f t="shared" si="26"/>
        <v>1</v>
      </c>
      <c r="N257" s="306">
        <f>4*J257*'[2]Base Costs'!$B$7</f>
        <v>7389.9322029565919</v>
      </c>
      <c r="O257" s="304">
        <f>4*IF(K257&lt;=3,K257*'[2]Base Costs'!$B$8,IF(L257&lt;=3,L257*'[2]Base Costs'!$B$9,'[2]Base Costs'!$B$10*M257))</f>
        <v>1400</v>
      </c>
      <c r="P257" s="304">
        <f>4*C257*'[2]Base Costs'!$B$11</f>
        <v>29278.087662000002</v>
      </c>
      <c r="Q257" s="269">
        <f>'[2]Base Costs'!$B$13+'[2]Base Costs'!$B$14</f>
        <v>414</v>
      </c>
      <c r="R257" s="303">
        <f>'[2]Base Costs'!$D$2</f>
        <v>1105.3024868650327</v>
      </c>
      <c r="S257" s="305">
        <f t="shared" si="27"/>
        <v>10309.234689821624</v>
      </c>
    </row>
    <row r="258" spans="1:19" s="269" customFormat="1" x14ac:dyDescent="0.25">
      <c r="A258" s="310" t="s">
        <v>1771</v>
      </c>
      <c r="B258" s="310" t="s">
        <v>1400</v>
      </c>
      <c r="C258" s="309">
        <v>156.80146617</v>
      </c>
      <c r="D258" s="307">
        <f>C258*'[2]Base Costs'!$B$5</f>
        <v>156.80146617</v>
      </c>
      <c r="E258" s="307">
        <f t="shared" si="21"/>
        <v>20</v>
      </c>
      <c r="F258" s="307">
        <f t="shared" si="22"/>
        <v>4</v>
      </c>
      <c r="G258" s="307">
        <f t="shared" si="23"/>
        <v>1</v>
      </c>
      <c r="H258" s="306">
        <f>4*D258*'[2]Base Costs'!$B$7</f>
        <v>31163.350592490486</v>
      </c>
      <c r="I258" s="304">
        <f>4*IF(E258&lt;=3,E258*'[2]Base Costs'!$B$8,IF(F258&lt;=3,F258*'[2]Base Costs'!$B$9,'[2]Base Costs'!$B$10*G258))</f>
        <v>4400</v>
      </c>
      <c r="J258" s="308">
        <f>C258*'[2]Base Costs'!$B$6</f>
        <v>39.82757240718</v>
      </c>
      <c r="K258" s="307">
        <f t="shared" si="24"/>
        <v>5</v>
      </c>
      <c r="L258" s="307">
        <f t="shared" si="25"/>
        <v>1</v>
      </c>
      <c r="M258" s="307">
        <f t="shared" si="26"/>
        <v>1</v>
      </c>
      <c r="N258" s="306">
        <f>4*J258*'[2]Base Costs'!$B$7</f>
        <v>7915.4910504925829</v>
      </c>
      <c r="O258" s="304">
        <f>4*IF(K258&lt;=3,K258*'[2]Base Costs'!$B$8,IF(L258&lt;=3,L258*'[2]Base Costs'!$B$9,'[2]Base Costs'!$B$10*M258))</f>
        <v>1400</v>
      </c>
      <c r="P258" s="304">
        <f>4*C258*'[2]Base Costs'!$B$11</f>
        <v>31360.293234000001</v>
      </c>
      <c r="Q258" s="269">
        <f>'[2]Base Costs'!$B$13+'[2]Base Costs'!$B$14</f>
        <v>414</v>
      </c>
      <c r="R258" s="303">
        <f>'[2]Base Costs'!$D$2</f>
        <v>1105.3024868650327</v>
      </c>
      <c r="S258" s="305">
        <f t="shared" si="27"/>
        <v>10834.793537357615</v>
      </c>
    </row>
    <row r="259" spans="1:19" s="269" customFormat="1" x14ac:dyDescent="0.25">
      <c r="A259" s="310" t="s">
        <v>1771</v>
      </c>
      <c r="B259" s="310" t="s">
        <v>1399</v>
      </c>
      <c r="C259" s="309">
        <v>136.33939871666641</v>
      </c>
      <c r="D259" s="307">
        <f>C259*'[2]Base Costs'!$B$5</f>
        <v>136.33939871666641</v>
      </c>
      <c r="E259" s="307">
        <f t="shared" ref="E259:E322" si="28">ROUNDUP(D259/8,0)</f>
        <v>18</v>
      </c>
      <c r="F259" s="307">
        <f t="shared" ref="F259:F322" si="29">ROUNDUP(D259/40,0)</f>
        <v>4</v>
      </c>
      <c r="G259" s="307">
        <f t="shared" ref="G259:G322" si="30">ROUNDUP(D259/(40*4),0)</f>
        <v>1</v>
      </c>
      <c r="H259" s="306">
        <f>4*D259*'[2]Base Costs'!$B$7</f>
        <v>27096.637458545152</v>
      </c>
      <c r="I259" s="304">
        <f>4*IF(E259&lt;=3,E259*'[2]Base Costs'!$B$8,IF(F259&lt;=3,F259*'[2]Base Costs'!$B$9,'[2]Base Costs'!$B$10*G259))</f>
        <v>4400</v>
      </c>
      <c r="J259" s="308">
        <f>C259*'[2]Base Costs'!$B$6</f>
        <v>34.630207274033268</v>
      </c>
      <c r="K259" s="307">
        <f t="shared" ref="K259:K322" si="31">ROUNDUP(J259/8,0)</f>
        <v>5</v>
      </c>
      <c r="L259" s="307">
        <f t="shared" ref="L259:L322" si="32">ROUNDUP(J259/40,0)</f>
        <v>1</v>
      </c>
      <c r="M259" s="307">
        <f t="shared" ref="M259:M322" si="33">ROUNDUP(J259/(40*4),0)</f>
        <v>1</v>
      </c>
      <c r="N259" s="306">
        <f>4*J259*'[2]Base Costs'!$B$7</f>
        <v>6882.5459144704691</v>
      </c>
      <c r="O259" s="304">
        <f>4*IF(K259&lt;=3,K259*'[2]Base Costs'!$B$8,IF(L259&lt;=3,L259*'[2]Base Costs'!$B$9,'[2]Base Costs'!$B$10*M259))</f>
        <v>1400</v>
      </c>
      <c r="P259" s="304">
        <f>4*C259*'[2]Base Costs'!$B$11</f>
        <v>27267.87974333328</v>
      </c>
      <c r="Q259" s="269">
        <f>'[2]Base Costs'!$B$13+'[2]Base Costs'!$B$14</f>
        <v>414</v>
      </c>
      <c r="R259" s="303">
        <f>'[2]Base Costs'!$D$2</f>
        <v>1105.3024868650327</v>
      </c>
      <c r="S259" s="305">
        <f t="shared" ref="S259:S322" si="34">R259+Q259+N259+O259</f>
        <v>9801.848401335501</v>
      </c>
    </row>
    <row r="260" spans="1:19" s="269" customFormat="1" x14ac:dyDescent="0.25">
      <c r="A260" s="310" t="s">
        <v>1771</v>
      </c>
      <c r="B260" s="310" t="s">
        <v>1398</v>
      </c>
      <c r="C260" s="309">
        <v>121.00073869468621</v>
      </c>
      <c r="D260" s="307">
        <f>C260*'[2]Base Costs'!$B$5</f>
        <v>121.00073869468621</v>
      </c>
      <c r="E260" s="307">
        <f t="shared" si="28"/>
        <v>16</v>
      </c>
      <c r="F260" s="307">
        <f t="shared" si="29"/>
        <v>4</v>
      </c>
      <c r="G260" s="307">
        <f t="shared" si="30"/>
        <v>1</v>
      </c>
      <c r="H260" s="306">
        <f>4*D260*'[2]Base Costs'!$B$7</f>
        <v>24048.170811136719</v>
      </c>
      <c r="I260" s="304">
        <f>4*IF(E260&lt;=3,E260*'[2]Base Costs'!$B$8,IF(F260&lt;=3,F260*'[2]Base Costs'!$B$9,'[2]Base Costs'!$B$10*G260))</f>
        <v>4400</v>
      </c>
      <c r="J260" s="308">
        <f>C260*'[2]Base Costs'!$B$6</f>
        <v>30.734187628450297</v>
      </c>
      <c r="K260" s="307">
        <f t="shared" si="31"/>
        <v>4</v>
      </c>
      <c r="L260" s="307">
        <f t="shared" si="32"/>
        <v>1</v>
      </c>
      <c r="M260" s="307">
        <f t="shared" si="33"/>
        <v>1</v>
      </c>
      <c r="N260" s="306">
        <f>4*J260*'[2]Base Costs'!$B$7</f>
        <v>6108.2353860287267</v>
      </c>
      <c r="O260" s="304">
        <f>4*IF(K260&lt;=3,K260*'[2]Base Costs'!$B$8,IF(L260&lt;=3,L260*'[2]Base Costs'!$B$9,'[2]Base Costs'!$B$10*M260))</f>
        <v>1400</v>
      </c>
      <c r="P260" s="304">
        <f>4*C260*'[2]Base Costs'!$B$11</f>
        <v>24200.147738937241</v>
      </c>
      <c r="Q260" s="269">
        <f>'[2]Base Costs'!$B$13+'[2]Base Costs'!$B$14</f>
        <v>414</v>
      </c>
      <c r="R260" s="303">
        <f>'[2]Base Costs'!$D$2</f>
        <v>1105.3024868650327</v>
      </c>
      <c r="S260" s="305">
        <f t="shared" si="34"/>
        <v>9027.5378728937594</v>
      </c>
    </row>
    <row r="261" spans="1:19" s="269" customFormat="1" x14ac:dyDescent="0.25">
      <c r="A261" s="310" t="s">
        <v>1771</v>
      </c>
      <c r="B261" s="310" t="s">
        <v>1397</v>
      </c>
      <c r="C261" s="309">
        <v>124.5949734418509</v>
      </c>
      <c r="D261" s="307">
        <f>C261*'[2]Base Costs'!$B$5</f>
        <v>124.5949734418509</v>
      </c>
      <c r="E261" s="307">
        <f t="shared" si="28"/>
        <v>16</v>
      </c>
      <c r="F261" s="307">
        <f t="shared" si="29"/>
        <v>4</v>
      </c>
      <c r="G261" s="307">
        <f t="shared" si="30"/>
        <v>1</v>
      </c>
      <c r="H261" s="306">
        <f>4*D261*'[2]Base Costs'!$B$7</f>
        <v>24762.503401727219</v>
      </c>
      <c r="I261" s="304">
        <f>4*IF(E261&lt;=3,E261*'[2]Base Costs'!$B$8,IF(F261&lt;=3,F261*'[2]Base Costs'!$B$9,'[2]Base Costs'!$B$10*G261))</f>
        <v>4400</v>
      </c>
      <c r="J261" s="308">
        <f>C261*'[2]Base Costs'!$B$6</f>
        <v>31.647123254230127</v>
      </c>
      <c r="K261" s="307">
        <f t="shared" si="31"/>
        <v>4</v>
      </c>
      <c r="L261" s="307">
        <f t="shared" si="32"/>
        <v>1</v>
      </c>
      <c r="M261" s="307">
        <f t="shared" si="33"/>
        <v>1</v>
      </c>
      <c r="N261" s="306">
        <f>4*J261*'[2]Base Costs'!$B$7</f>
        <v>6289.6758640387134</v>
      </c>
      <c r="O261" s="304">
        <f>4*IF(K261&lt;=3,K261*'[2]Base Costs'!$B$8,IF(L261&lt;=3,L261*'[2]Base Costs'!$B$9,'[2]Base Costs'!$B$10*M261))</f>
        <v>1400</v>
      </c>
      <c r="P261" s="304">
        <f>4*C261*'[2]Base Costs'!$B$11</f>
        <v>24918.994688370178</v>
      </c>
      <c r="Q261" s="269">
        <f>'[2]Base Costs'!$B$13+'[2]Base Costs'!$B$14</f>
        <v>414</v>
      </c>
      <c r="R261" s="303">
        <f>'[2]Base Costs'!$D$2</f>
        <v>1105.3024868650327</v>
      </c>
      <c r="S261" s="305">
        <f t="shared" si="34"/>
        <v>9208.9783509037461</v>
      </c>
    </row>
    <row r="262" spans="1:19" s="269" customFormat="1" x14ac:dyDescent="0.25">
      <c r="A262" s="310" t="s">
        <v>1771</v>
      </c>
      <c r="B262" s="310" t="s">
        <v>1395</v>
      </c>
      <c r="C262" s="309">
        <v>108.30093229500001</v>
      </c>
      <c r="D262" s="307">
        <f>C262*'[2]Base Costs'!$B$5</f>
        <v>108.30093229500001</v>
      </c>
      <c r="E262" s="307">
        <f t="shared" si="28"/>
        <v>14</v>
      </c>
      <c r="F262" s="307">
        <f t="shared" si="29"/>
        <v>3</v>
      </c>
      <c r="G262" s="307">
        <f t="shared" si="30"/>
        <v>1</v>
      </c>
      <c r="H262" s="306">
        <f>4*D262*'[2]Base Costs'!$B$7</f>
        <v>21524.160488037483</v>
      </c>
      <c r="I262" s="304">
        <f>4*IF(E262&lt;=3,E262*'[2]Base Costs'!$B$8,IF(F262&lt;=3,F262*'[2]Base Costs'!$B$9,'[2]Base Costs'!$B$10*G262))</f>
        <v>4200</v>
      </c>
      <c r="J262" s="308">
        <f>C262*'[2]Base Costs'!$B$6</f>
        <v>27.508436802930003</v>
      </c>
      <c r="K262" s="307">
        <f t="shared" si="31"/>
        <v>4</v>
      </c>
      <c r="L262" s="307">
        <f t="shared" si="32"/>
        <v>1</v>
      </c>
      <c r="M262" s="307">
        <f t="shared" si="33"/>
        <v>1</v>
      </c>
      <c r="N262" s="306">
        <f>4*J262*'[2]Base Costs'!$B$7</f>
        <v>5467.136763961521</v>
      </c>
      <c r="O262" s="304">
        <f>4*IF(K262&lt;=3,K262*'[2]Base Costs'!$B$8,IF(L262&lt;=3,L262*'[2]Base Costs'!$B$9,'[2]Base Costs'!$B$10*M262))</f>
        <v>1400</v>
      </c>
      <c r="P262" s="304">
        <f>4*C262*'[2]Base Costs'!$B$11</f>
        <v>21660.186459</v>
      </c>
      <c r="Q262" s="269">
        <f>'[2]Base Costs'!$B$13+'[2]Base Costs'!$B$14</f>
        <v>414</v>
      </c>
      <c r="R262" s="303">
        <f>'[2]Base Costs'!$D$2</f>
        <v>1105.3024868650327</v>
      </c>
      <c r="S262" s="305">
        <f t="shared" si="34"/>
        <v>8386.4392508265537</v>
      </c>
    </row>
    <row r="263" spans="1:19" s="269" customFormat="1" x14ac:dyDescent="0.25">
      <c r="A263" s="310" t="s">
        <v>1771</v>
      </c>
      <c r="B263" s="310" t="s">
        <v>1393</v>
      </c>
      <c r="C263" s="309">
        <v>236.47429942443028</v>
      </c>
      <c r="D263" s="307">
        <f>C263*'[2]Base Costs'!$B$5</f>
        <v>236.47429942443028</v>
      </c>
      <c r="E263" s="307">
        <f t="shared" si="28"/>
        <v>30</v>
      </c>
      <c r="F263" s="307">
        <f t="shared" si="29"/>
        <v>6</v>
      </c>
      <c r="G263" s="307">
        <f t="shared" si="30"/>
        <v>2</v>
      </c>
      <c r="H263" s="306">
        <f>4*D263*'[2]Base Costs'!$B$7</f>
        <v>46997.84816480898</v>
      </c>
      <c r="I263" s="304">
        <f>4*IF(E263&lt;=3,E263*'[2]Base Costs'!$B$8,IF(F263&lt;=3,F263*'[2]Base Costs'!$B$9,'[2]Base Costs'!$B$10*G263))</f>
        <v>8800</v>
      </c>
      <c r="J263" s="308">
        <f>C263*'[2]Base Costs'!$B$6</f>
        <v>60.064472053805297</v>
      </c>
      <c r="K263" s="307">
        <f t="shared" si="31"/>
        <v>8</v>
      </c>
      <c r="L263" s="307">
        <f t="shared" si="32"/>
        <v>2</v>
      </c>
      <c r="M263" s="307">
        <f t="shared" si="33"/>
        <v>1</v>
      </c>
      <c r="N263" s="306">
        <f>4*J263*'[2]Base Costs'!$B$7</f>
        <v>11937.453433861481</v>
      </c>
      <c r="O263" s="304">
        <f>4*IF(K263&lt;=3,K263*'[2]Base Costs'!$B$8,IF(L263&lt;=3,L263*'[2]Base Costs'!$B$9,'[2]Base Costs'!$B$10*M263))</f>
        <v>2800</v>
      </c>
      <c r="P263" s="304">
        <f>4*C263*'[2]Base Costs'!$B$11</f>
        <v>47294.859884886057</v>
      </c>
      <c r="Q263" s="269">
        <f>'[2]Base Costs'!$B$13+'[2]Base Costs'!$B$14</f>
        <v>414</v>
      </c>
      <c r="R263" s="303">
        <f>'[2]Base Costs'!$D$2</f>
        <v>1105.3024868650327</v>
      </c>
      <c r="S263" s="305">
        <f t="shared" si="34"/>
        <v>16256.755920726515</v>
      </c>
    </row>
    <row r="264" spans="1:19" s="269" customFormat="1" x14ac:dyDescent="0.25">
      <c r="A264" s="310" t="s">
        <v>1771</v>
      </c>
      <c r="B264" s="310" t="s">
        <v>1392</v>
      </c>
      <c r="C264" s="309">
        <v>82.055670977303265</v>
      </c>
      <c r="D264" s="307">
        <f>C264*'[2]Base Costs'!$B$5</f>
        <v>82.055670977303265</v>
      </c>
      <c r="E264" s="307">
        <f t="shared" si="28"/>
        <v>11</v>
      </c>
      <c r="F264" s="307">
        <f t="shared" si="29"/>
        <v>3</v>
      </c>
      <c r="G264" s="307">
        <f t="shared" si="30"/>
        <v>1</v>
      </c>
      <c r="H264" s="306">
        <f>4*D264*'[2]Base Costs'!$B$7</f>
        <v>16308.072272713163</v>
      </c>
      <c r="I264" s="304">
        <f>4*IF(E264&lt;=3,E264*'[2]Base Costs'!$B$8,IF(F264&lt;=3,F264*'[2]Base Costs'!$B$9,'[2]Base Costs'!$B$10*G264))</f>
        <v>4200</v>
      </c>
      <c r="J264" s="308">
        <f>C264*'[2]Base Costs'!$B$6</f>
        <v>20.84214042823503</v>
      </c>
      <c r="K264" s="307">
        <f t="shared" si="31"/>
        <v>3</v>
      </c>
      <c r="L264" s="307">
        <f t="shared" si="32"/>
        <v>1</v>
      </c>
      <c r="M264" s="307">
        <f t="shared" si="33"/>
        <v>1</v>
      </c>
      <c r="N264" s="306">
        <f>4*J264*'[2]Base Costs'!$B$7</f>
        <v>4142.250357269143</v>
      </c>
      <c r="O264" s="304">
        <f>4*IF(K264&lt;=3,K264*'[2]Base Costs'!$B$8,IF(L264&lt;=3,L264*'[2]Base Costs'!$B$9,'[2]Base Costs'!$B$10*M264))</f>
        <v>1500</v>
      </c>
      <c r="P264" s="304">
        <f>4*C264*'[2]Base Costs'!$B$11</f>
        <v>16411.134195460654</v>
      </c>
      <c r="Q264" s="269">
        <f>'[2]Base Costs'!$B$13+'[2]Base Costs'!$B$14</f>
        <v>414</v>
      </c>
      <c r="R264" s="303">
        <f>'[2]Base Costs'!$D$2</f>
        <v>1105.3024868650327</v>
      </c>
      <c r="S264" s="305">
        <f t="shared" si="34"/>
        <v>7161.5528441341758</v>
      </c>
    </row>
    <row r="265" spans="1:19" s="269" customFormat="1" x14ac:dyDescent="0.25">
      <c r="A265" s="310" t="s">
        <v>1771</v>
      </c>
      <c r="B265" s="310" t="s">
        <v>1391</v>
      </c>
      <c r="C265" s="309">
        <v>118.88190471480181</v>
      </c>
      <c r="D265" s="307">
        <f>C265*'[2]Base Costs'!$B$5</f>
        <v>118.88190471480181</v>
      </c>
      <c r="E265" s="307">
        <f t="shared" si="28"/>
        <v>15</v>
      </c>
      <c r="F265" s="307">
        <f t="shared" si="29"/>
        <v>3</v>
      </c>
      <c r="G265" s="307">
        <f t="shared" si="30"/>
        <v>1</v>
      </c>
      <c r="H265" s="306">
        <f>4*D265*'[2]Base Costs'!$B$7</f>
        <v>23627.065270638574</v>
      </c>
      <c r="I265" s="304">
        <f>4*IF(E265&lt;=3,E265*'[2]Base Costs'!$B$8,IF(F265&lt;=3,F265*'[2]Base Costs'!$B$9,'[2]Base Costs'!$B$10*G265))</f>
        <v>4200</v>
      </c>
      <c r="J265" s="308">
        <f>C265*'[2]Base Costs'!$B$6</f>
        <v>30.196003797559658</v>
      </c>
      <c r="K265" s="307">
        <f t="shared" si="31"/>
        <v>4</v>
      </c>
      <c r="L265" s="307">
        <f t="shared" si="32"/>
        <v>1</v>
      </c>
      <c r="M265" s="307">
        <f t="shared" si="33"/>
        <v>1</v>
      </c>
      <c r="N265" s="306">
        <f>4*J265*'[2]Base Costs'!$B$7</f>
        <v>6001.2745787421973</v>
      </c>
      <c r="O265" s="304">
        <f>4*IF(K265&lt;=3,K265*'[2]Base Costs'!$B$8,IF(L265&lt;=3,L265*'[2]Base Costs'!$B$9,'[2]Base Costs'!$B$10*M265))</f>
        <v>1400</v>
      </c>
      <c r="P265" s="304">
        <f>4*C265*'[2]Base Costs'!$B$11</f>
        <v>23776.380942960361</v>
      </c>
      <c r="Q265" s="269">
        <f>'[2]Base Costs'!$B$13+'[2]Base Costs'!$B$14</f>
        <v>414</v>
      </c>
      <c r="R265" s="303">
        <f>'[2]Base Costs'!$D$2</f>
        <v>1105.3024868650327</v>
      </c>
      <c r="S265" s="305">
        <f t="shared" si="34"/>
        <v>8920.5770656072309</v>
      </c>
    </row>
    <row r="266" spans="1:19" s="269" customFormat="1" x14ac:dyDescent="0.25">
      <c r="A266" s="310" t="s">
        <v>1771</v>
      </c>
      <c r="B266" s="310" t="s">
        <v>1390</v>
      </c>
      <c r="C266" s="309">
        <v>159.00144198500001</v>
      </c>
      <c r="D266" s="307">
        <f>C266*'[2]Base Costs'!$B$5</f>
        <v>159.00144198500001</v>
      </c>
      <c r="E266" s="307">
        <f t="shared" si="28"/>
        <v>20</v>
      </c>
      <c r="F266" s="307">
        <f t="shared" si="29"/>
        <v>4</v>
      </c>
      <c r="G266" s="307">
        <f t="shared" si="30"/>
        <v>1</v>
      </c>
      <c r="H266" s="306">
        <f>4*D266*'[2]Base Costs'!$B$7</f>
        <v>31600.582585866847</v>
      </c>
      <c r="I266" s="304">
        <f>4*IF(E266&lt;=3,E266*'[2]Base Costs'!$B$8,IF(F266&lt;=3,F266*'[2]Base Costs'!$B$9,'[2]Base Costs'!$B$10*G266))</f>
        <v>4400</v>
      </c>
      <c r="J266" s="308">
        <f>C266*'[2]Base Costs'!$B$6</f>
        <v>40.386366264190002</v>
      </c>
      <c r="K266" s="307">
        <f t="shared" si="31"/>
        <v>6</v>
      </c>
      <c r="L266" s="307">
        <f t="shared" si="32"/>
        <v>2</v>
      </c>
      <c r="M266" s="307">
        <f t="shared" si="33"/>
        <v>1</v>
      </c>
      <c r="N266" s="306">
        <f>4*J266*'[2]Base Costs'!$B$7</f>
        <v>8026.5479768101786</v>
      </c>
      <c r="O266" s="304">
        <f>4*IF(K266&lt;=3,K266*'[2]Base Costs'!$B$8,IF(L266&lt;=3,L266*'[2]Base Costs'!$B$9,'[2]Base Costs'!$B$10*M266))</f>
        <v>2800</v>
      </c>
      <c r="P266" s="304">
        <f>4*C266*'[2]Base Costs'!$B$11</f>
        <v>31800.288397000004</v>
      </c>
      <c r="Q266" s="269">
        <f>'[2]Base Costs'!$B$13+'[2]Base Costs'!$B$14</f>
        <v>414</v>
      </c>
      <c r="R266" s="303">
        <f>'[2]Base Costs'!$D$2</f>
        <v>1105.3024868650327</v>
      </c>
      <c r="S266" s="305">
        <f t="shared" si="34"/>
        <v>12345.850463675211</v>
      </c>
    </row>
    <row r="267" spans="1:19" s="269" customFormat="1" x14ac:dyDescent="0.25">
      <c r="A267" s="310" t="s">
        <v>1771</v>
      </c>
      <c r="B267" s="310" t="s">
        <v>1389</v>
      </c>
      <c r="C267" s="309">
        <v>130.20110713</v>
      </c>
      <c r="D267" s="307">
        <f>C267*'[2]Base Costs'!$B$5</f>
        <v>130.20110713</v>
      </c>
      <c r="E267" s="307">
        <f t="shared" si="28"/>
        <v>17</v>
      </c>
      <c r="F267" s="307">
        <f t="shared" si="29"/>
        <v>4</v>
      </c>
      <c r="G267" s="307">
        <f t="shared" si="30"/>
        <v>1</v>
      </c>
      <c r="H267" s="306">
        <f>4*D267*'[2]Base Costs'!$B$7</f>
        <v>25876.688835444722</v>
      </c>
      <c r="I267" s="304">
        <f>4*IF(E267&lt;=3,E267*'[2]Base Costs'!$B$8,IF(F267&lt;=3,F267*'[2]Base Costs'!$B$9,'[2]Base Costs'!$B$10*G267))</f>
        <v>4400</v>
      </c>
      <c r="J267" s="308">
        <f>C267*'[2]Base Costs'!$B$6</f>
        <v>33.071081211020001</v>
      </c>
      <c r="K267" s="307">
        <f t="shared" si="31"/>
        <v>5</v>
      </c>
      <c r="L267" s="307">
        <f t="shared" si="32"/>
        <v>1</v>
      </c>
      <c r="M267" s="307">
        <f t="shared" si="33"/>
        <v>1</v>
      </c>
      <c r="N267" s="306">
        <f>4*J267*'[2]Base Costs'!$B$7</f>
        <v>6572.6789642029598</v>
      </c>
      <c r="O267" s="304">
        <f>4*IF(K267&lt;=3,K267*'[2]Base Costs'!$B$8,IF(L267&lt;=3,L267*'[2]Base Costs'!$B$9,'[2]Base Costs'!$B$10*M267))</f>
        <v>1400</v>
      </c>
      <c r="P267" s="304">
        <f>4*C267*'[2]Base Costs'!$B$11</f>
        <v>26040.221426</v>
      </c>
      <c r="Q267" s="269">
        <f>'[2]Base Costs'!$B$13+'[2]Base Costs'!$B$14</f>
        <v>414</v>
      </c>
      <c r="R267" s="303">
        <f>'[2]Base Costs'!$D$2</f>
        <v>1105.3024868650327</v>
      </c>
      <c r="S267" s="305">
        <f t="shared" si="34"/>
        <v>9491.9814510679935</v>
      </c>
    </row>
    <row r="268" spans="1:19" s="269" customFormat="1" x14ac:dyDescent="0.25">
      <c r="A268" s="310" t="s">
        <v>1771</v>
      </c>
      <c r="B268" s="310" t="s">
        <v>1388</v>
      </c>
      <c r="C268" s="309">
        <v>269.68506912715463</v>
      </c>
      <c r="D268" s="307">
        <f>C268*'[2]Base Costs'!$B$5</f>
        <v>269.68506912715463</v>
      </c>
      <c r="E268" s="307">
        <f t="shared" si="28"/>
        <v>34</v>
      </c>
      <c r="F268" s="307">
        <f t="shared" si="29"/>
        <v>7</v>
      </c>
      <c r="G268" s="307">
        <f t="shared" si="30"/>
        <v>2</v>
      </c>
      <c r="H268" s="306">
        <f>4*D268*'[2]Base Costs'!$B$7</f>
        <v>53598.289378607231</v>
      </c>
      <c r="I268" s="304">
        <f>4*IF(E268&lt;=3,E268*'[2]Base Costs'!$B$8,IF(F268&lt;=3,F268*'[2]Base Costs'!$B$9,'[2]Base Costs'!$B$10*G268))</f>
        <v>8800</v>
      </c>
      <c r="J268" s="308">
        <f>C268*'[2]Base Costs'!$B$6</f>
        <v>68.500007558297284</v>
      </c>
      <c r="K268" s="307">
        <f t="shared" si="31"/>
        <v>9</v>
      </c>
      <c r="L268" s="307">
        <f t="shared" si="32"/>
        <v>2</v>
      </c>
      <c r="M268" s="307">
        <f t="shared" si="33"/>
        <v>1</v>
      </c>
      <c r="N268" s="306">
        <f>4*J268*'[2]Base Costs'!$B$7</f>
        <v>13613.965502166237</v>
      </c>
      <c r="O268" s="304">
        <f>4*IF(K268&lt;=3,K268*'[2]Base Costs'!$B$8,IF(L268&lt;=3,L268*'[2]Base Costs'!$B$9,'[2]Base Costs'!$B$10*M268))</f>
        <v>2800</v>
      </c>
      <c r="P268" s="304">
        <f>4*C268*'[2]Base Costs'!$B$11</f>
        <v>53937.013825430928</v>
      </c>
      <c r="Q268" s="269">
        <f>'[2]Base Costs'!$B$13+'[2]Base Costs'!$B$14</f>
        <v>414</v>
      </c>
      <c r="R268" s="303">
        <f>'[2]Base Costs'!$D$2</f>
        <v>1105.3024868650327</v>
      </c>
      <c r="S268" s="305">
        <f t="shared" si="34"/>
        <v>17933.267989031268</v>
      </c>
    </row>
    <row r="269" spans="1:19" s="269" customFormat="1" x14ac:dyDescent="0.25">
      <c r="A269" s="310" t="s">
        <v>1771</v>
      </c>
      <c r="B269" s="310" t="s">
        <v>1386</v>
      </c>
      <c r="C269" s="309">
        <v>170.21500500251415</v>
      </c>
      <c r="D269" s="307">
        <f>C269*'[2]Base Costs'!$B$5</f>
        <v>170.21500500251415</v>
      </c>
      <c r="E269" s="307">
        <f t="shared" si="28"/>
        <v>22</v>
      </c>
      <c r="F269" s="307">
        <f t="shared" si="29"/>
        <v>5</v>
      </c>
      <c r="G269" s="307">
        <f t="shared" si="30"/>
        <v>2</v>
      </c>
      <c r="H269" s="306">
        <f>4*D269*'[2]Base Costs'!$B$7</f>
        <v>33829.210954219678</v>
      </c>
      <c r="I269" s="304">
        <f>4*IF(E269&lt;=3,E269*'[2]Base Costs'!$B$8,IF(F269&lt;=3,F269*'[2]Base Costs'!$B$9,'[2]Base Costs'!$B$10*G269))</f>
        <v>8800</v>
      </c>
      <c r="J269" s="308">
        <f>C269*'[2]Base Costs'!$B$6</f>
        <v>43.234611270638595</v>
      </c>
      <c r="K269" s="307">
        <f t="shared" si="31"/>
        <v>6</v>
      </c>
      <c r="L269" s="307">
        <f t="shared" si="32"/>
        <v>2</v>
      </c>
      <c r="M269" s="307">
        <f t="shared" si="33"/>
        <v>1</v>
      </c>
      <c r="N269" s="306">
        <f>4*J269*'[2]Base Costs'!$B$7</f>
        <v>8592.619582371799</v>
      </c>
      <c r="O269" s="304">
        <f>4*IF(K269&lt;=3,K269*'[2]Base Costs'!$B$8,IF(L269&lt;=3,L269*'[2]Base Costs'!$B$9,'[2]Base Costs'!$B$10*M269))</f>
        <v>2800</v>
      </c>
      <c r="P269" s="304">
        <f>4*C269*'[2]Base Costs'!$B$11</f>
        <v>34043.001000502831</v>
      </c>
      <c r="Q269" s="269">
        <f>'[2]Base Costs'!$B$13+'[2]Base Costs'!$B$14</f>
        <v>414</v>
      </c>
      <c r="R269" s="303">
        <f>'[2]Base Costs'!$D$2</f>
        <v>1105.3024868650327</v>
      </c>
      <c r="S269" s="305">
        <f t="shared" si="34"/>
        <v>12911.922069236833</v>
      </c>
    </row>
    <row r="270" spans="1:19" s="269" customFormat="1" x14ac:dyDescent="0.25">
      <c r="A270" s="310" t="s">
        <v>1771</v>
      </c>
      <c r="B270" s="310" t="s">
        <v>1385</v>
      </c>
      <c r="C270" s="309">
        <v>173.00166997000002</v>
      </c>
      <c r="D270" s="307">
        <f>C270*'[2]Base Costs'!$B$5</f>
        <v>173.00166997000002</v>
      </c>
      <c r="E270" s="307">
        <f t="shared" si="28"/>
        <v>22</v>
      </c>
      <c r="F270" s="307">
        <f t="shared" si="29"/>
        <v>5</v>
      </c>
      <c r="G270" s="307">
        <f t="shared" si="30"/>
        <v>2</v>
      </c>
      <c r="H270" s="306">
        <f>4*D270*'[2]Base Costs'!$B$7</f>
        <v>34383.043896517687</v>
      </c>
      <c r="I270" s="304">
        <f>4*IF(E270&lt;=3,E270*'[2]Base Costs'!$B$8,IF(F270&lt;=3,F270*'[2]Base Costs'!$B$9,'[2]Base Costs'!$B$10*G270))</f>
        <v>8800</v>
      </c>
      <c r="J270" s="308">
        <f>C270*'[2]Base Costs'!$B$6</f>
        <v>43.942424172380008</v>
      </c>
      <c r="K270" s="307">
        <f t="shared" si="31"/>
        <v>6</v>
      </c>
      <c r="L270" s="307">
        <f t="shared" si="32"/>
        <v>2</v>
      </c>
      <c r="M270" s="307">
        <f t="shared" si="33"/>
        <v>1</v>
      </c>
      <c r="N270" s="306">
        <f>4*J270*'[2]Base Costs'!$B$7</f>
        <v>8733.2931497154932</v>
      </c>
      <c r="O270" s="304">
        <f>4*IF(K270&lt;=3,K270*'[2]Base Costs'!$B$8,IF(L270&lt;=3,L270*'[2]Base Costs'!$B$9,'[2]Base Costs'!$B$10*M270))</f>
        <v>2800</v>
      </c>
      <c r="P270" s="304">
        <f>4*C270*'[2]Base Costs'!$B$11</f>
        <v>34600.333994000008</v>
      </c>
      <c r="Q270" s="269">
        <f>'[2]Base Costs'!$B$13+'[2]Base Costs'!$B$14</f>
        <v>414</v>
      </c>
      <c r="R270" s="303">
        <f>'[2]Base Costs'!$D$2</f>
        <v>1105.3024868650327</v>
      </c>
      <c r="S270" s="305">
        <f t="shared" si="34"/>
        <v>13052.595636580525</v>
      </c>
    </row>
    <row r="271" spans="1:19" s="269" customFormat="1" x14ac:dyDescent="0.25">
      <c r="A271" s="310" t="s">
        <v>1771</v>
      </c>
      <c r="B271" s="310" t="s">
        <v>1384</v>
      </c>
      <c r="C271" s="309">
        <v>141.64785091032309</v>
      </c>
      <c r="D271" s="307">
        <f>C271*'[2]Base Costs'!$B$5</f>
        <v>141.64785091032309</v>
      </c>
      <c r="E271" s="307">
        <f t="shared" si="28"/>
        <v>18</v>
      </c>
      <c r="F271" s="307">
        <f t="shared" si="29"/>
        <v>4</v>
      </c>
      <c r="G271" s="307">
        <f t="shared" si="30"/>
        <v>1</v>
      </c>
      <c r="H271" s="306">
        <f>4*D271*'[2]Base Costs'!$B$7</f>
        <v>28151.660481321254</v>
      </c>
      <c r="I271" s="304">
        <f>4*IF(E271&lt;=3,E271*'[2]Base Costs'!$B$8,IF(F271&lt;=3,F271*'[2]Base Costs'!$B$9,'[2]Base Costs'!$B$10*G271))</f>
        <v>4400</v>
      </c>
      <c r="J271" s="308">
        <f>C271*'[2]Base Costs'!$B$6</f>
        <v>35.978554131222062</v>
      </c>
      <c r="K271" s="307">
        <f t="shared" si="31"/>
        <v>5</v>
      </c>
      <c r="L271" s="307">
        <f t="shared" si="32"/>
        <v>1</v>
      </c>
      <c r="M271" s="307">
        <f t="shared" si="33"/>
        <v>1</v>
      </c>
      <c r="N271" s="306">
        <f>4*J271*'[2]Base Costs'!$B$7</f>
        <v>7150.5217622555983</v>
      </c>
      <c r="O271" s="304">
        <f>4*IF(K271&lt;=3,K271*'[2]Base Costs'!$B$8,IF(L271&lt;=3,L271*'[2]Base Costs'!$B$9,'[2]Base Costs'!$B$10*M271))</f>
        <v>1400</v>
      </c>
      <c r="P271" s="304">
        <f>4*C271*'[2]Base Costs'!$B$11</f>
        <v>28329.570182064617</v>
      </c>
      <c r="Q271" s="269">
        <f>'[2]Base Costs'!$B$13+'[2]Base Costs'!$B$14</f>
        <v>414</v>
      </c>
      <c r="R271" s="303">
        <f>'[2]Base Costs'!$D$2</f>
        <v>1105.3024868650327</v>
      </c>
      <c r="S271" s="305">
        <f t="shared" si="34"/>
        <v>10069.824249120631</v>
      </c>
    </row>
    <row r="272" spans="1:19" s="269" customFormat="1" x14ac:dyDescent="0.25">
      <c r="A272" s="310" t="s">
        <v>1771</v>
      </c>
      <c r="B272" s="310" t="s">
        <v>1383</v>
      </c>
      <c r="C272" s="309">
        <v>120.78099657699813</v>
      </c>
      <c r="D272" s="307">
        <f>C272*'[2]Base Costs'!$B$5</f>
        <v>120.78099657699813</v>
      </c>
      <c r="E272" s="307">
        <f t="shared" si="28"/>
        <v>16</v>
      </c>
      <c r="F272" s="307">
        <f t="shared" si="29"/>
        <v>4</v>
      </c>
      <c r="G272" s="307">
        <f t="shared" si="30"/>
        <v>1</v>
      </c>
      <c r="H272" s="306">
        <f>4*D272*'[2]Base Costs'!$B$7</f>
        <v>24004.498383698919</v>
      </c>
      <c r="I272" s="304">
        <f>4*IF(E272&lt;=3,E272*'[2]Base Costs'!$B$8,IF(F272&lt;=3,F272*'[2]Base Costs'!$B$9,'[2]Base Costs'!$B$10*G272))</f>
        <v>4400</v>
      </c>
      <c r="J272" s="308">
        <f>C272*'[2]Base Costs'!$B$6</f>
        <v>30.678373130557528</v>
      </c>
      <c r="K272" s="307">
        <f t="shared" si="31"/>
        <v>4</v>
      </c>
      <c r="L272" s="307">
        <f t="shared" si="32"/>
        <v>1</v>
      </c>
      <c r="M272" s="307">
        <f t="shared" si="33"/>
        <v>1</v>
      </c>
      <c r="N272" s="306">
        <f>4*J272*'[2]Base Costs'!$B$7</f>
        <v>6097.1425894595259</v>
      </c>
      <c r="O272" s="304">
        <f>4*IF(K272&lt;=3,K272*'[2]Base Costs'!$B$8,IF(L272&lt;=3,L272*'[2]Base Costs'!$B$9,'[2]Base Costs'!$B$10*M272))</f>
        <v>1400</v>
      </c>
      <c r="P272" s="304">
        <f>4*C272*'[2]Base Costs'!$B$11</f>
        <v>24156.199315399626</v>
      </c>
      <c r="Q272" s="269">
        <f>'[2]Base Costs'!$B$13+'[2]Base Costs'!$B$14</f>
        <v>414</v>
      </c>
      <c r="R272" s="303">
        <f>'[2]Base Costs'!$D$2</f>
        <v>1105.3024868650327</v>
      </c>
      <c r="S272" s="305">
        <f t="shared" si="34"/>
        <v>9016.4450763245586</v>
      </c>
    </row>
    <row r="273" spans="1:19" s="269" customFormat="1" x14ac:dyDescent="0.25">
      <c r="A273" s="310" t="s">
        <v>1771</v>
      </c>
      <c r="B273" s="310" t="s">
        <v>1382</v>
      </c>
      <c r="C273" s="309">
        <v>212.82309600707217</v>
      </c>
      <c r="D273" s="307">
        <f>C273*'[2]Base Costs'!$B$5</f>
        <v>212.82309600707217</v>
      </c>
      <c r="E273" s="307">
        <f t="shared" si="28"/>
        <v>27</v>
      </c>
      <c r="F273" s="307">
        <f t="shared" si="29"/>
        <v>6</v>
      </c>
      <c r="G273" s="307">
        <f t="shared" si="30"/>
        <v>2</v>
      </c>
      <c r="H273" s="306">
        <f>4*D273*'[2]Base Costs'!$B$7</f>
        <v>42297.313392829557</v>
      </c>
      <c r="I273" s="304">
        <f>4*IF(E273&lt;=3,E273*'[2]Base Costs'!$B$8,IF(F273&lt;=3,F273*'[2]Base Costs'!$B$9,'[2]Base Costs'!$B$10*G273))</f>
        <v>8800</v>
      </c>
      <c r="J273" s="308">
        <f>C273*'[2]Base Costs'!$B$6</f>
        <v>54.057066385796332</v>
      </c>
      <c r="K273" s="307">
        <f t="shared" si="31"/>
        <v>7</v>
      </c>
      <c r="L273" s="307">
        <f t="shared" si="32"/>
        <v>2</v>
      </c>
      <c r="M273" s="307">
        <f t="shared" si="33"/>
        <v>1</v>
      </c>
      <c r="N273" s="306">
        <f>4*J273*'[2]Base Costs'!$B$7</f>
        <v>10743.517601778707</v>
      </c>
      <c r="O273" s="304">
        <f>4*IF(K273&lt;=3,K273*'[2]Base Costs'!$B$8,IF(L273&lt;=3,L273*'[2]Base Costs'!$B$9,'[2]Base Costs'!$B$10*M273))</f>
        <v>2800</v>
      </c>
      <c r="P273" s="304">
        <f>4*C273*'[2]Base Costs'!$B$11</f>
        <v>42564.619201414433</v>
      </c>
      <c r="Q273" s="269">
        <f>'[2]Base Costs'!$B$13+'[2]Base Costs'!$B$14</f>
        <v>414</v>
      </c>
      <c r="R273" s="303">
        <f>'[2]Base Costs'!$D$2</f>
        <v>1105.3024868650327</v>
      </c>
      <c r="S273" s="305">
        <f t="shared" si="34"/>
        <v>15062.820088643741</v>
      </c>
    </row>
    <row r="274" spans="1:19" s="269" customFormat="1" x14ac:dyDescent="0.25">
      <c r="A274" s="310" t="s">
        <v>1771</v>
      </c>
      <c r="B274" s="310" t="s">
        <v>1379</v>
      </c>
      <c r="C274" s="309">
        <v>85.473427031153122</v>
      </c>
      <c r="D274" s="307">
        <f>C274*'[2]Base Costs'!$B$5</f>
        <v>85.473427031153122</v>
      </c>
      <c r="E274" s="307">
        <f t="shared" si="28"/>
        <v>11</v>
      </c>
      <c r="F274" s="307">
        <f t="shared" si="29"/>
        <v>3</v>
      </c>
      <c r="G274" s="307">
        <f t="shared" si="30"/>
        <v>1</v>
      </c>
      <c r="H274" s="306">
        <f>4*D274*'[2]Base Costs'!$B$7</f>
        <v>16987.3307818795</v>
      </c>
      <c r="I274" s="304">
        <f>4*IF(E274&lt;=3,E274*'[2]Base Costs'!$B$8,IF(F274&lt;=3,F274*'[2]Base Costs'!$B$9,'[2]Base Costs'!$B$10*G274))</f>
        <v>4200</v>
      </c>
      <c r="J274" s="308">
        <f>C274*'[2]Base Costs'!$B$6</f>
        <v>21.710250465912893</v>
      </c>
      <c r="K274" s="307">
        <f t="shared" si="31"/>
        <v>3</v>
      </c>
      <c r="L274" s="307">
        <f t="shared" si="32"/>
        <v>1</v>
      </c>
      <c r="M274" s="307">
        <f t="shared" si="33"/>
        <v>1</v>
      </c>
      <c r="N274" s="306">
        <f>4*J274*'[2]Base Costs'!$B$7</f>
        <v>4314.7820185973924</v>
      </c>
      <c r="O274" s="304">
        <f>4*IF(K274&lt;=3,K274*'[2]Base Costs'!$B$8,IF(L274&lt;=3,L274*'[2]Base Costs'!$B$9,'[2]Base Costs'!$B$10*M274))</f>
        <v>1500</v>
      </c>
      <c r="P274" s="304">
        <f>4*C274*'[2]Base Costs'!$B$11</f>
        <v>17094.685406230623</v>
      </c>
      <c r="Q274" s="269">
        <f>'[2]Base Costs'!$B$13+'[2]Base Costs'!$B$14</f>
        <v>414</v>
      </c>
      <c r="R274" s="303">
        <f>'[2]Base Costs'!$D$2</f>
        <v>1105.3024868650327</v>
      </c>
      <c r="S274" s="305">
        <f t="shared" si="34"/>
        <v>7334.0845054624251</v>
      </c>
    </row>
    <row r="275" spans="1:19" s="269" customFormat="1" x14ac:dyDescent="0.25">
      <c r="A275" s="310" t="s">
        <v>1771</v>
      </c>
      <c r="B275" s="310" t="s">
        <v>1378</v>
      </c>
      <c r="C275" s="309">
        <v>145.28634226293968</v>
      </c>
      <c r="D275" s="307">
        <f>C275*'[2]Base Costs'!$B$5</f>
        <v>145.28634226293968</v>
      </c>
      <c r="E275" s="307">
        <f t="shared" si="28"/>
        <v>19</v>
      </c>
      <c r="F275" s="307">
        <f t="shared" si="29"/>
        <v>4</v>
      </c>
      <c r="G275" s="307">
        <f t="shared" si="30"/>
        <v>1</v>
      </c>
      <c r="H275" s="306">
        <f>4*D275*'[2]Base Costs'!$B$7</f>
        <v>28874.788806705688</v>
      </c>
      <c r="I275" s="304">
        <f>4*IF(E275&lt;=3,E275*'[2]Base Costs'!$B$8,IF(F275&lt;=3,F275*'[2]Base Costs'!$B$9,'[2]Base Costs'!$B$10*G275))</f>
        <v>4400</v>
      </c>
      <c r="J275" s="308">
        <f>C275*'[2]Base Costs'!$B$6</f>
        <v>36.902730934786682</v>
      </c>
      <c r="K275" s="307">
        <f t="shared" si="31"/>
        <v>5</v>
      </c>
      <c r="L275" s="307">
        <f t="shared" si="32"/>
        <v>1</v>
      </c>
      <c r="M275" s="307">
        <f t="shared" si="33"/>
        <v>1</v>
      </c>
      <c r="N275" s="306">
        <f>4*J275*'[2]Base Costs'!$B$7</f>
        <v>7334.196356903245</v>
      </c>
      <c r="O275" s="304">
        <f>4*IF(K275&lt;=3,K275*'[2]Base Costs'!$B$8,IF(L275&lt;=3,L275*'[2]Base Costs'!$B$9,'[2]Base Costs'!$B$10*M275))</f>
        <v>1400</v>
      </c>
      <c r="P275" s="304">
        <f>4*C275*'[2]Base Costs'!$B$11</f>
        <v>29057.268452587938</v>
      </c>
      <c r="Q275" s="269">
        <f>'[2]Base Costs'!$B$13+'[2]Base Costs'!$B$14</f>
        <v>414</v>
      </c>
      <c r="R275" s="303">
        <f>'[2]Base Costs'!$D$2</f>
        <v>1105.3024868650327</v>
      </c>
      <c r="S275" s="305">
        <f t="shared" si="34"/>
        <v>10253.498843768277</v>
      </c>
    </row>
    <row r="276" spans="1:19" s="269" customFormat="1" x14ac:dyDescent="0.25">
      <c r="A276" s="310" t="s">
        <v>1771</v>
      </c>
      <c r="B276" s="310" t="s">
        <v>1377</v>
      </c>
      <c r="C276" s="309">
        <v>149.87513009641521</v>
      </c>
      <c r="D276" s="307">
        <f>C276*'[2]Base Costs'!$B$5</f>
        <v>149.87513009641521</v>
      </c>
      <c r="E276" s="307">
        <f t="shared" si="28"/>
        <v>19</v>
      </c>
      <c r="F276" s="307">
        <f t="shared" si="29"/>
        <v>4</v>
      </c>
      <c r="G276" s="307">
        <f t="shared" si="30"/>
        <v>1</v>
      </c>
      <c r="H276" s="306">
        <f>4*D276*'[2]Base Costs'!$B$7</f>
        <v>29786.782855881949</v>
      </c>
      <c r="I276" s="304">
        <f>4*IF(E276&lt;=3,E276*'[2]Base Costs'!$B$8,IF(F276&lt;=3,F276*'[2]Base Costs'!$B$9,'[2]Base Costs'!$B$10*G276))</f>
        <v>4400</v>
      </c>
      <c r="J276" s="308">
        <f>C276*'[2]Base Costs'!$B$6</f>
        <v>38.068283044489462</v>
      </c>
      <c r="K276" s="307">
        <f t="shared" si="31"/>
        <v>5</v>
      </c>
      <c r="L276" s="307">
        <f t="shared" si="32"/>
        <v>1</v>
      </c>
      <c r="M276" s="307">
        <f t="shared" si="33"/>
        <v>1</v>
      </c>
      <c r="N276" s="306">
        <f>4*J276*'[2]Base Costs'!$B$7</f>
        <v>7565.8428453940151</v>
      </c>
      <c r="O276" s="304">
        <f>4*IF(K276&lt;=3,K276*'[2]Base Costs'!$B$8,IF(L276&lt;=3,L276*'[2]Base Costs'!$B$9,'[2]Base Costs'!$B$10*M276))</f>
        <v>1400</v>
      </c>
      <c r="P276" s="304">
        <f>4*C276*'[2]Base Costs'!$B$11</f>
        <v>29975.026019283039</v>
      </c>
      <c r="Q276" s="269">
        <f>'[2]Base Costs'!$B$13+'[2]Base Costs'!$B$14</f>
        <v>414</v>
      </c>
      <c r="R276" s="303">
        <f>'[2]Base Costs'!$D$2</f>
        <v>1105.3024868650327</v>
      </c>
      <c r="S276" s="305">
        <f t="shared" si="34"/>
        <v>10485.145332259048</v>
      </c>
    </row>
    <row r="277" spans="1:19" s="269" customFormat="1" x14ac:dyDescent="0.25">
      <c r="A277" s="310" t="s">
        <v>1771</v>
      </c>
      <c r="B277" s="310" t="s">
        <v>1376</v>
      </c>
      <c r="C277" s="309">
        <v>72.498732805392407</v>
      </c>
      <c r="D277" s="307">
        <f>C277*'[2]Base Costs'!$B$5</f>
        <v>72.498732805392407</v>
      </c>
      <c r="E277" s="307">
        <f t="shared" si="28"/>
        <v>10</v>
      </c>
      <c r="F277" s="307">
        <f t="shared" si="29"/>
        <v>2</v>
      </c>
      <c r="G277" s="307">
        <f t="shared" si="30"/>
        <v>1</v>
      </c>
      <c r="H277" s="306">
        <f>4*D277*'[2]Base Costs'!$B$7</f>
        <v>14408.688152674911</v>
      </c>
      <c r="I277" s="304">
        <f>4*IF(E277&lt;=3,E277*'[2]Base Costs'!$B$8,IF(F277&lt;=3,F277*'[2]Base Costs'!$B$9,'[2]Base Costs'!$B$10*G277))</f>
        <v>2800</v>
      </c>
      <c r="J277" s="308">
        <f>C277*'[2]Base Costs'!$B$6</f>
        <v>18.414678132569673</v>
      </c>
      <c r="K277" s="307">
        <f t="shared" si="31"/>
        <v>3</v>
      </c>
      <c r="L277" s="307">
        <f t="shared" si="32"/>
        <v>1</v>
      </c>
      <c r="M277" s="307">
        <f t="shared" si="33"/>
        <v>1</v>
      </c>
      <c r="N277" s="306">
        <f>4*J277*'[2]Base Costs'!$B$7</f>
        <v>3659.8067907794275</v>
      </c>
      <c r="O277" s="304">
        <f>4*IF(K277&lt;=3,K277*'[2]Base Costs'!$B$8,IF(L277&lt;=3,L277*'[2]Base Costs'!$B$9,'[2]Base Costs'!$B$10*M277))</f>
        <v>1500</v>
      </c>
      <c r="P277" s="304">
        <f>4*C277*'[2]Base Costs'!$B$11</f>
        <v>14499.746561078482</v>
      </c>
      <c r="Q277" s="269">
        <f>'[2]Base Costs'!$B$13+'[2]Base Costs'!$B$14</f>
        <v>414</v>
      </c>
      <c r="R277" s="303">
        <f>'[2]Base Costs'!$D$2</f>
        <v>1105.3024868650327</v>
      </c>
      <c r="S277" s="305">
        <f t="shared" si="34"/>
        <v>6679.1092776444602</v>
      </c>
    </row>
    <row r="278" spans="1:19" s="269" customFormat="1" x14ac:dyDescent="0.25">
      <c r="A278" s="310" t="s">
        <v>1771</v>
      </c>
      <c r="B278" s="310" t="s">
        <v>1375</v>
      </c>
      <c r="C278" s="309">
        <v>78.400733084999999</v>
      </c>
      <c r="D278" s="307">
        <f>C278*'[2]Base Costs'!$B$5</f>
        <v>78.400733084999999</v>
      </c>
      <c r="E278" s="307">
        <f t="shared" si="28"/>
        <v>10</v>
      </c>
      <c r="F278" s="307">
        <f t="shared" si="29"/>
        <v>2</v>
      </c>
      <c r="G278" s="307">
        <f t="shared" si="30"/>
        <v>1</v>
      </c>
      <c r="H278" s="306">
        <f>4*D278*'[2]Base Costs'!$B$7</f>
        <v>15581.675296245243</v>
      </c>
      <c r="I278" s="304">
        <f>4*IF(E278&lt;=3,E278*'[2]Base Costs'!$B$8,IF(F278&lt;=3,F278*'[2]Base Costs'!$B$9,'[2]Base Costs'!$B$10*G278))</f>
        <v>2800</v>
      </c>
      <c r="J278" s="308">
        <f>C278*'[2]Base Costs'!$B$6</f>
        <v>19.91378620359</v>
      </c>
      <c r="K278" s="307">
        <f t="shared" si="31"/>
        <v>3</v>
      </c>
      <c r="L278" s="307">
        <f t="shared" si="32"/>
        <v>1</v>
      </c>
      <c r="M278" s="307">
        <f t="shared" si="33"/>
        <v>1</v>
      </c>
      <c r="N278" s="306">
        <f>4*J278*'[2]Base Costs'!$B$7</f>
        <v>3957.7455252462914</v>
      </c>
      <c r="O278" s="304">
        <f>4*IF(K278&lt;=3,K278*'[2]Base Costs'!$B$8,IF(L278&lt;=3,L278*'[2]Base Costs'!$B$9,'[2]Base Costs'!$B$10*M278))</f>
        <v>1500</v>
      </c>
      <c r="P278" s="304">
        <f>4*C278*'[2]Base Costs'!$B$11</f>
        <v>15680.146617</v>
      </c>
      <c r="Q278" s="269">
        <f>'[2]Base Costs'!$B$13+'[2]Base Costs'!$B$14</f>
        <v>414</v>
      </c>
      <c r="R278" s="303">
        <f>'[2]Base Costs'!$D$2</f>
        <v>1105.3024868650327</v>
      </c>
      <c r="S278" s="305">
        <f t="shared" si="34"/>
        <v>6977.0480121113242</v>
      </c>
    </row>
    <row r="279" spans="1:19" s="269" customFormat="1" x14ac:dyDescent="0.25">
      <c r="A279" s="310" t="s">
        <v>1771</v>
      </c>
      <c r="B279" s="310" t="s">
        <v>1374</v>
      </c>
      <c r="C279" s="309">
        <v>178.64202580440931</v>
      </c>
      <c r="D279" s="307">
        <f>C279*'[2]Base Costs'!$B$5</f>
        <v>178.64202580440931</v>
      </c>
      <c r="E279" s="307">
        <f t="shared" si="28"/>
        <v>23</v>
      </c>
      <c r="F279" s="307">
        <f t="shared" si="29"/>
        <v>5</v>
      </c>
      <c r="G279" s="307">
        <f t="shared" si="30"/>
        <v>2</v>
      </c>
      <c r="H279" s="306">
        <f>4*D279*'[2]Base Costs'!$B$7</f>
        <v>35504.030776471533</v>
      </c>
      <c r="I279" s="304">
        <f>4*IF(E279&lt;=3,E279*'[2]Base Costs'!$B$8,IF(F279&lt;=3,F279*'[2]Base Costs'!$B$9,'[2]Base Costs'!$B$10*G279))</f>
        <v>8800</v>
      </c>
      <c r="J279" s="308">
        <f>C279*'[2]Base Costs'!$B$6</f>
        <v>45.375074554319966</v>
      </c>
      <c r="K279" s="307">
        <f t="shared" si="31"/>
        <v>6</v>
      </c>
      <c r="L279" s="307">
        <f t="shared" si="32"/>
        <v>2</v>
      </c>
      <c r="M279" s="307">
        <f t="shared" si="33"/>
        <v>1</v>
      </c>
      <c r="N279" s="306">
        <f>4*J279*'[2]Base Costs'!$B$7</f>
        <v>9018.0238172237678</v>
      </c>
      <c r="O279" s="304">
        <f>4*IF(K279&lt;=3,K279*'[2]Base Costs'!$B$8,IF(L279&lt;=3,L279*'[2]Base Costs'!$B$9,'[2]Base Costs'!$B$10*M279))</f>
        <v>2800</v>
      </c>
      <c r="P279" s="304">
        <f>4*C279*'[2]Base Costs'!$B$11</f>
        <v>35728.405160881863</v>
      </c>
      <c r="Q279" s="269">
        <f>'[2]Base Costs'!$B$13+'[2]Base Costs'!$B$14</f>
        <v>414</v>
      </c>
      <c r="R279" s="303">
        <f>'[2]Base Costs'!$D$2</f>
        <v>1105.3024868650327</v>
      </c>
      <c r="S279" s="305">
        <f t="shared" si="34"/>
        <v>13337.326304088801</v>
      </c>
    </row>
    <row r="280" spans="1:19" s="269" customFormat="1" x14ac:dyDescent="0.25">
      <c r="A280" s="310" t="s">
        <v>1771</v>
      </c>
      <c r="B280" s="310" t="s">
        <v>1373</v>
      </c>
      <c r="C280" s="309">
        <v>156.81602917480782</v>
      </c>
      <c r="D280" s="307">
        <f>C280*'[2]Base Costs'!$B$5</f>
        <v>156.81602917480782</v>
      </c>
      <c r="E280" s="307">
        <f t="shared" si="28"/>
        <v>20</v>
      </c>
      <c r="F280" s="307">
        <f t="shared" si="29"/>
        <v>4</v>
      </c>
      <c r="G280" s="307">
        <f t="shared" si="30"/>
        <v>1</v>
      </c>
      <c r="H280" s="306">
        <f>4*D280*'[2]Base Costs'!$B$7</f>
        <v>31166.244902318009</v>
      </c>
      <c r="I280" s="304">
        <f>4*IF(E280&lt;=3,E280*'[2]Base Costs'!$B$8,IF(F280&lt;=3,F280*'[2]Base Costs'!$B$9,'[2]Base Costs'!$B$10*G280))</f>
        <v>4400</v>
      </c>
      <c r="J280" s="308">
        <f>C280*'[2]Base Costs'!$B$6</f>
        <v>39.831271410401186</v>
      </c>
      <c r="K280" s="307">
        <f t="shared" si="31"/>
        <v>5</v>
      </c>
      <c r="L280" s="307">
        <f t="shared" si="32"/>
        <v>1</v>
      </c>
      <c r="M280" s="307">
        <f t="shared" si="33"/>
        <v>1</v>
      </c>
      <c r="N280" s="306">
        <f>4*J280*'[2]Base Costs'!$B$7</f>
        <v>7916.2262051887747</v>
      </c>
      <c r="O280" s="304">
        <f>4*IF(K280&lt;=3,K280*'[2]Base Costs'!$B$8,IF(L280&lt;=3,L280*'[2]Base Costs'!$B$9,'[2]Base Costs'!$B$10*M280))</f>
        <v>1400</v>
      </c>
      <c r="P280" s="304">
        <f>4*C280*'[2]Base Costs'!$B$11</f>
        <v>31363.205834961565</v>
      </c>
      <c r="Q280" s="269">
        <f>'[2]Base Costs'!$B$13+'[2]Base Costs'!$B$14</f>
        <v>414</v>
      </c>
      <c r="R280" s="303">
        <f>'[2]Base Costs'!$D$2</f>
        <v>1105.3024868650327</v>
      </c>
      <c r="S280" s="305">
        <f t="shared" si="34"/>
        <v>10835.528692053807</v>
      </c>
    </row>
    <row r="281" spans="1:19" s="269" customFormat="1" x14ac:dyDescent="0.25">
      <c r="A281" s="310" t="s">
        <v>1771</v>
      </c>
      <c r="B281" s="310" t="s">
        <v>1372</v>
      </c>
      <c r="C281" s="309">
        <v>162.48451537754983</v>
      </c>
      <c r="D281" s="307">
        <f>C281*'[2]Base Costs'!$B$5</f>
        <v>162.48451537754983</v>
      </c>
      <c r="E281" s="307">
        <f t="shared" si="28"/>
        <v>21</v>
      </c>
      <c r="F281" s="307">
        <f t="shared" si="29"/>
        <v>5</v>
      </c>
      <c r="G281" s="307">
        <f t="shared" si="30"/>
        <v>2</v>
      </c>
      <c r="H281" s="306">
        <f>4*D281*'[2]Base Costs'!$B$7</f>
        <v>32292.822524195766</v>
      </c>
      <c r="I281" s="304">
        <f>4*IF(E281&lt;=3,E281*'[2]Base Costs'!$B$8,IF(F281&lt;=3,F281*'[2]Base Costs'!$B$9,'[2]Base Costs'!$B$10*G281))</f>
        <v>8800</v>
      </c>
      <c r="J281" s="308">
        <f>C281*'[2]Base Costs'!$B$6</f>
        <v>41.271066905897655</v>
      </c>
      <c r="K281" s="307">
        <f t="shared" si="31"/>
        <v>6</v>
      </c>
      <c r="L281" s="307">
        <f t="shared" si="32"/>
        <v>2</v>
      </c>
      <c r="M281" s="307">
        <f t="shared" si="33"/>
        <v>1</v>
      </c>
      <c r="N281" s="306">
        <f>4*J281*'[2]Base Costs'!$B$7</f>
        <v>8202.3769211457238</v>
      </c>
      <c r="O281" s="304">
        <f>4*IF(K281&lt;=3,K281*'[2]Base Costs'!$B$8,IF(L281&lt;=3,L281*'[2]Base Costs'!$B$9,'[2]Base Costs'!$B$10*M281))</f>
        <v>2800</v>
      </c>
      <c r="P281" s="304">
        <f>4*C281*'[2]Base Costs'!$B$11</f>
        <v>32496.903075509967</v>
      </c>
      <c r="Q281" s="269">
        <f>'[2]Base Costs'!$B$13+'[2]Base Costs'!$B$14</f>
        <v>414</v>
      </c>
      <c r="R281" s="303">
        <f>'[2]Base Costs'!$D$2</f>
        <v>1105.3024868650327</v>
      </c>
      <c r="S281" s="305">
        <f t="shared" si="34"/>
        <v>12521.679408010757</v>
      </c>
    </row>
    <row r="282" spans="1:19" s="269" customFormat="1" x14ac:dyDescent="0.25">
      <c r="A282" s="310" t="s">
        <v>1771</v>
      </c>
      <c r="B282" s="310" t="s">
        <v>1371</v>
      </c>
      <c r="C282" s="309">
        <v>192.55115490037551</v>
      </c>
      <c r="D282" s="307">
        <f>C282*'[2]Base Costs'!$B$5</f>
        <v>192.55115490037551</v>
      </c>
      <c r="E282" s="307">
        <f t="shared" si="28"/>
        <v>25</v>
      </c>
      <c r="F282" s="307">
        <f t="shared" si="29"/>
        <v>5</v>
      </c>
      <c r="G282" s="307">
        <f t="shared" si="30"/>
        <v>2</v>
      </c>
      <c r="H282" s="306">
        <f>4*D282*'[2]Base Costs'!$B$7</f>
        <v>38268.386729520236</v>
      </c>
      <c r="I282" s="304">
        <f>4*IF(E282&lt;=3,E282*'[2]Base Costs'!$B$8,IF(F282&lt;=3,F282*'[2]Base Costs'!$B$9,'[2]Base Costs'!$B$10*G282))</f>
        <v>8800</v>
      </c>
      <c r="J282" s="308">
        <f>C282*'[2]Base Costs'!$B$6</f>
        <v>48.907993344695377</v>
      </c>
      <c r="K282" s="307">
        <f t="shared" si="31"/>
        <v>7</v>
      </c>
      <c r="L282" s="307">
        <f t="shared" si="32"/>
        <v>2</v>
      </c>
      <c r="M282" s="307">
        <f t="shared" si="33"/>
        <v>1</v>
      </c>
      <c r="N282" s="306">
        <f>4*J282*'[2]Base Costs'!$B$7</f>
        <v>9720.170229298139</v>
      </c>
      <c r="O282" s="304">
        <f>4*IF(K282&lt;=3,K282*'[2]Base Costs'!$B$8,IF(L282&lt;=3,L282*'[2]Base Costs'!$B$9,'[2]Base Costs'!$B$10*M282))</f>
        <v>2800</v>
      </c>
      <c r="P282" s="304">
        <f>4*C282*'[2]Base Costs'!$B$11</f>
        <v>38510.230980075103</v>
      </c>
      <c r="Q282" s="269">
        <f>'[2]Base Costs'!$B$13+'[2]Base Costs'!$B$14</f>
        <v>414</v>
      </c>
      <c r="R282" s="303">
        <f>'[2]Base Costs'!$D$2</f>
        <v>1105.3024868650327</v>
      </c>
      <c r="S282" s="305">
        <f t="shared" si="34"/>
        <v>14039.472716163171</v>
      </c>
    </row>
    <row r="283" spans="1:19" s="269" customFormat="1" x14ac:dyDescent="0.25">
      <c r="A283" s="310" t="s">
        <v>1771</v>
      </c>
      <c r="B283" s="310" t="s">
        <v>1370</v>
      </c>
      <c r="C283" s="309">
        <v>154.03187084426591</v>
      </c>
      <c r="D283" s="307">
        <f>C283*'[2]Base Costs'!$B$5</f>
        <v>154.03187084426591</v>
      </c>
      <c r="E283" s="307">
        <f t="shared" si="28"/>
        <v>20</v>
      </c>
      <c r="F283" s="307">
        <f t="shared" si="29"/>
        <v>4</v>
      </c>
      <c r="G283" s="307">
        <f t="shared" si="30"/>
        <v>1</v>
      </c>
      <c r="H283" s="306">
        <f>4*D283*'[2]Base Costs'!$B$7</f>
        <v>30612.910139072788</v>
      </c>
      <c r="I283" s="304">
        <f>4*IF(E283&lt;=3,E283*'[2]Base Costs'!$B$8,IF(F283&lt;=3,F283*'[2]Base Costs'!$B$9,'[2]Base Costs'!$B$10*G283))</f>
        <v>4400</v>
      </c>
      <c r="J283" s="308">
        <f>C283*'[2]Base Costs'!$B$6</f>
        <v>39.124095194443541</v>
      </c>
      <c r="K283" s="307">
        <f t="shared" si="31"/>
        <v>5</v>
      </c>
      <c r="L283" s="307">
        <f t="shared" si="32"/>
        <v>1</v>
      </c>
      <c r="M283" s="307">
        <f t="shared" si="33"/>
        <v>1</v>
      </c>
      <c r="N283" s="306">
        <f>4*J283*'[2]Base Costs'!$B$7</f>
        <v>7775.6791753244879</v>
      </c>
      <c r="O283" s="304">
        <f>4*IF(K283&lt;=3,K283*'[2]Base Costs'!$B$8,IF(L283&lt;=3,L283*'[2]Base Costs'!$B$9,'[2]Base Costs'!$B$10*M283))</f>
        <v>1400</v>
      </c>
      <c r="P283" s="304">
        <f>4*C283*'[2]Base Costs'!$B$11</f>
        <v>30806.374168853181</v>
      </c>
      <c r="Q283" s="269">
        <f>'[2]Base Costs'!$B$13+'[2]Base Costs'!$B$14</f>
        <v>414</v>
      </c>
      <c r="R283" s="303">
        <f>'[2]Base Costs'!$D$2</f>
        <v>1105.3024868650327</v>
      </c>
      <c r="S283" s="305">
        <f t="shared" si="34"/>
        <v>10694.981662189521</v>
      </c>
    </row>
    <row r="284" spans="1:19" s="269" customFormat="1" x14ac:dyDescent="0.25">
      <c r="A284" s="310" t="s">
        <v>1771</v>
      </c>
      <c r="B284" s="310" t="s">
        <v>1366</v>
      </c>
      <c r="C284" s="309">
        <v>151.67499824627851</v>
      </c>
      <c r="D284" s="307">
        <f>C284*'[2]Base Costs'!$B$5</f>
        <v>151.67499824627851</v>
      </c>
      <c r="E284" s="307">
        <f t="shared" si="28"/>
        <v>19</v>
      </c>
      <c r="F284" s="307">
        <f t="shared" si="29"/>
        <v>4</v>
      </c>
      <c r="G284" s="307">
        <f t="shared" si="30"/>
        <v>1</v>
      </c>
      <c r="H284" s="306">
        <f>4*D284*'[2]Base Costs'!$B$7</f>
        <v>30144.495851458381</v>
      </c>
      <c r="I284" s="304">
        <f>4*IF(E284&lt;=3,E284*'[2]Base Costs'!$B$8,IF(F284&lt;=3,F284*'[2]Base Costs'!$B$9,'[2]Base Costs'!$B$10*G284))</f>
        <v>4400</v>
      </c>
      <c r="J284" s="308">
        <f>C284*'[2]Base Costs'!$B$6</f>
        <v>38.52544955455474</v>
      </c>
      <c r="K284" s="307">
        <f t="shared" si="31"/>
        <v>5</v>
      </c>
      <c r="L284" s="307">
        <f t="shared" si="32"/>
        <v>1</v>
      </c>
      <c r="M284" s="307">
        <f t="shared" si="33"/>
        <v>1</v>
      </c>
      <c r="N284" s="306">
        <f>4*J284*'[2]Base Costs'!$B$7</f>
        <v>7656.7019462704284</v>
      </c>
      <c r="O284" s="304">
        <f>4*IF(K284&lt;=3,K284*'[2]Base Costs'!$B$8,IF(L284&lt;=3,L284*'[2]Base Costs'!$B$9,'[2]Base Costs'!$B$10*M284))</f>
        <v>1400</v>
      </c>
      <c r="P284" s="304">
        <f>4*C284*'[2]Base Costs'!$B$11</f>
        <v>30334.9996492557</v>
      </c>
      <c r="Q284" s="269">
        <f>'[2]Base Costs'!$B$13+'[2]Base Costs'!$B$14</f>
        <v>414</v>
      </c>
      <c r="R284" s="303">
        <f>'[2]Base Costs'!$D$2</f>
        <v>1105.3024868650327</v>
      </c>
      <c r="S284" s="305">
        <f t="shared" si="34"/>
        <v>10576.004433135462</v>
      </c>
    </row>
    <row r="285" spans="1:19" s="269" customFormat="1" x14ac:dyDescent="0.25">
      <c r="A285" s="310" t="s">
        <v>1771</v>
      </c>
      <c r="B285" s="310" t="s">
        <v>1365</v>
      </c>
      <c r="C285" s="309">
        <v>392.39266559924084</v>
      </c>
      <c r="D285" s="307">
        <f>C285*'[2]Base Costs'!$B$5</f>
        <v>392.39266559924084</v>
      </c>
      <c r="E285" s="307">
        <f t="shared" si="28"/>
        <v>50</v>
      </c>
      <c r="F285" s="307">
        <f t="shared" si="29"/>
        <v>10</v>
      </c>
      <c r="G285" s="307">
        <f t="shared" si="30"/>
        <v>3</v>
      </c>
      <c r="H285" s="306">
        <f>4*D285*'[2]Base Costs'!$B$7</f>
        <v>77985.687931855529</v>
      </c>
      <c r="I285" s="304">
        <f>4*IF(E285&lt;=3,E285*'[2]Base Costs'!$B$8,IF(F285&lt;=3,F285*'[2]Base Costs'!$B$9,'[2]Base Costs'!$B$10*G285))</f>
        <v>13200</v>
      </c>
      <c r="J285" s="308">
        <f>C285*'[2]Base Costs'!$B$6</f>
        <v>99.667737062207181</v>
      </c>
      <c r="K285" s="307">
        <f t="shared" si="31"/>
        <v>13</v>
      </c>
      <c r="L285" s="307">
        <f t="shared" si="32"/>
        <v>3</v>
      </c>
      <c r="M285" s="307">
        <f t="shared" si="33"/>
        <v>1</v>
      </c>
      <c r="N285" s="306">
        <f>4*J285*'[2]Base Costs'!$B$7</f>
        <v>19808.364734691306</v>
      </c>
      <c r="O285" s="304">
        <f>4*IF(K285&lt;=3,K285*'[2]Base Costs'!$B$8,IF(L285&lt;=3,L285*'[2]Base Costs'!$B$9,'[2]Base Costs'!$B$10*M285))</f>
        <v>4200</v>
      </c>
      <c r="P285" s="304">
        <f>4*C285*'[2]Base Costs'!$B$11</f>
        <v>78478.533119848173</v>
      </c>
      <c r="Q285" s="269">
        <f>'[2]Base Costs'!$B$13+'[2]Base Costs'!$B$14</f>
        <v>414</v>
      </c>
      <c r="R285" s="303">
        <f>'[2]Base Costs'!$D$2</f>
        <v>1105.3024868650327</v>
      </c>
      <c r="S285" s="305">
        <f t="shared" si="34"/>
        <v>25527.667221556338</v>
      </c>
    </row>
    <row r="286" spans="1:19" s="269" customFormat="1" x14ac:dyDescent="0.25">
      <c r="A286" s="310" t="s">
        <v>1771</v>
      </c>
      <c r="B286" s="310" t="s">
        <v>1364</v>
      </c>
      <c r="C286" s="309">
        <v>180.92547862960112</v>
      </c>
      <c r="D286" s="307">
        <f>C286*'[2]Base Costs'!$B$5</f>
        <v>180.92547862960112</v>
      </c>
      <c r="E286" s="307">
        <f t="shared" si="28"/>
        <v>23</v>
      </c>
      <c r="F286" s="307">
        <f t="shared" si="29"/>
        <v>5</v>
      </c>
      <c r="G286" s="307">
        <f t="shared" si="30"/>
        <v>2</v>
      </c>
      <c r="H286" s="306">
        <f>4*D286*'[2]Base Costs'!$B$7</f>
        <v>35957.853324761447</v>
      </c>
      <c r="I286" s="304">
        <f>4*IF(E286&lt;=3,E286*'[2]Base Costs'!$B$8,IF(F286&lt;=3,F286*'[2]Base Costs'!$B$9,'[2]Base Costs'!$B$10*G286))</f>
        <v>8800</v>
      </c>
      <c r="J286" s="308">
        <f>C286*'[2]Base Costs'!$B$6</f>
        <v>45.955071571918687</v>
      </c>
      <c r="K286" s="307">
        <f t="shared" si="31"/>
        <v>6</v>
      </c>
      <c r="L286" s="307">
        <f t="shared" si="32"/>
        <v>2</v>
      </c>
      <c r="M286" s="307">
        <f t="shared" si="33"/>
        <v>1</v>
      </c>
      <c r="N286" s="306">
        <f>4*J286*'[2]Base Costs'!$B$7</f>
        <v>9133.2947444894089</v>
      </c>
      <c r="O286" s="304">
        <f>4*IF(K286&lt;=3,K286*'[2]Base Costs'!$B$8,IF(L286&lt;=3,L286*'[2]Base Costs'!$B$9,'[2]Base Costs'!$B$10*M286))</f>
        <v>2800</v>
      </c>
      <c r="P286" s="304">
        <f>4*C286*'[2]Base Costs'!$B$11</f>
        <v>36185.095725920226</v>
      </c>
      <c r="Q286" s="269">
        <f>'[2]Base Costs'!$B$13+'[2]Base Costs'!$B$14</f>
        <v>414</v>
      </c>
      <c r="R286" s="303">
        <f>'[2]Base Costs'!$D$2</f>
        <v>1105.3024868650327</v>
      </c>
      <c r="S286" s="305">
        <f t="shared" si="34"/>
        <v>13452.597231354441</v>
      </c>
    </row>
    <row r="287" spans="1:19" s="269" customFormat="1" x14ac:dyDescent="0.25">
      <c r="A287" s="310" t="s">
        <v>1771</v>
      </c>
      <c r="B287" s="310" t="s">
        <v>1363</v>
      </c>
      <c r="C287" s="309">
        <v>111.55183844468628</v>
      </c>
      <c r="D287" s="307">
        <f>C287*'[2]Base Costs'!$B$5</f>
        <v>111.55183844468628</v>
      </c>
      <c r="E287" s="307">
        <f t="shared" si="28"/>
        <v>14</v>
      </c>
      <c r="F287" s="307">
        <f t="shared" si="29"/>
        <v>3</v>
      </c>
      <c r="G287" s="307">
        <f t="shared" si="30"/>
        <v>1</v>
      </c>
      <c r="H287" s="306">
        <f>4*D287*'[2]Base Costs'!$B$7</f>
        <v>22170.258579850735</v>
      </c>
      <c r="I287" s="304">
        <f>4*IF(E287&lt;=3,E287*'[2]Base Costs'!$B$8,IF(F287&lt;=3,F287*'[2]Base Costs'!$B$9,'[2]Base Costs'!$B$10*G287))</f>
        <v>4200</v>
      </c>
      <c r="J287" s="308">
        <f>C287*'[2]Base Costs'!$B$6</f>
        <v>28.334166964950317</v>
      </c>
      <c r="K287" s="307">
        <f t="shared" si="31"/>
        <v>4</v>
      </c>
      <c r="L287" s="307">
        <f t="shared" si="32"/>
        <v>1</v>
      </c>
      <c r="M287" s="307">
        <f t="shared" si="33"/>
        <v>1</v>
      </c>
      <c r="N287" s="306">
        <f>4*J287*'[2]Base Costs'!$B$7</f>
        <v>5631.2456792820867</v>
      </c>
      <c r="O287" s="304">
        <f>4*IF(K287&lt;=3,K287*'[2]Base Costs'!$B$8,IF(L287&lt;=3,L287*'[2]Base Costs'!$B$9,'[2]Base Costs'!$B$10*M287))</f>
        <v>1400</v>
      </c>
      <c r="P287" s="304">
        <f>4*C287*'[2]Base Costs'!$B$11</f>
        <v>22310.367688937258</v>
      </c>
      <c r="Q287" s="269">
        <f>'[2]Base Costs'!$B$13+'[2]Base Costs'!$B$14</f>
        <v>414</v>
      </c>
      <c r="R287" s="303">
        <f>'[2]Base Costs'!$D$2</f>
        <v>1105.3024868650327</v>
      </c>
      <c r="S287" s="305">
        <f t="shared" si="34"/>
        <v>8550.5481661471204</v>
      </c>
    </row>
    <row r="288" spans="1:19" s="269" customFormat="1" x14ac:dyDescent="0.25">
      <c r="A288" s="310" t="s">
        <v>1771</v>
      </c>
      <c r="B288" s="310" t="s">
        <v>1362</v>
      </c>
      <c r="C288" s="309">
        <v>162.50112107143582</v>
      </c>
      <c r="D288" s="307">
        <f>C288*'[2]Base Costs'!$B$5</f>
        <v>162.50112107143582</v>
      </c>
      <c r="E288" s="307">
        <f t="shared" si="28"/>
        <v>21</v>
      </c>
      <c r="F288" s="307">
        <f t="shared" si="29"/>
        <v>5</v>
      </c>
      <c r="G288" s="307">
        <f t="shared" si="30"/>
        <v>2</v>
      </c>
      <c r="H288" s="306">
        <f>4*D288*'[2]Base Costs'!$B$7</f>
        <v>32296.122806221443</v>
      </c>
      <c r="I288" s="304">
        <f>4*IF(E288&lt;=3,E288*'[2]Base Costs'!$B$8,IF(F288&lt;=3,F288*'[2]Base Costs'!$B$9,'[2]Base Costs'!$B$10*G288))</f>
        <v>8800</v>
      </c>
      <c r="J288" s="308">
        <f>C288*'[2]Base Costs'!$B$6</f>
        <v>41.275284752144699</v>
      </c>
      <c r="K288" s="307">
        <f t="shared" si="31"/>
        <v>6</v>
      </c>
      <c r="L288" s="307">
        <f t="shared" si="32"/>
        <v>2</v>
      </c>
      <c r="M288" s="307">
        <f t="shared" si="33"/>
        <v>1</v>
      </c>
      <c r="N288" s="306">
        <f>4*J288*'[2]Base Costs'!$B$7</f>
        <v>8203.2151927802479</v>
      </c>
      <c r="O288" s="304">
        <f>4*IF(K288&lt;=3,K288*'[2]Base Costs'!$B$8,IF(L288&lt;=3,L288*'[2]Base Costs'!$B$9,'[2]Base Costs'!$B$10*M288))</f>
        <v>2800</v>
      </c>
      <c r="P288" s="304">
        <f>4*C288*'[2]Base Costs'!$B$11</f>
        <v>32500.224214287162</v>
      </c>
      <c r="Q288" s="269">
        <f>'[2]Base Costs'!$B$13+'[2]Base Costs'!$B$14</f>
        <v>414</v>
      </c>
      <c r="R288" s="303">
        <f>'[2]Base Costs'!$D$2</f>
        <v>1105.3024868650327</v>
      </c>
      <c r="S288" s="305">
        <f t="shared" si="34"/>
        <v>12522.51767964528</v>
      </c>
    </row>
    <row r="289" spans="1:19" s="269" customFormat="1" x14ac:dyDescent="0.25">
      <c r="A289" s="310" t="s">
        <v>1771</v>
      </c>
      <c r="B289" s="310" t="s">
        <v>1361</v>
      </c>
      <c r="C289" s="309">
        <v>73.000747520000004</v>
      </c>
      <c r="D289" s="307">
        <f>C289*'[2]Base Costs'!$B$5</f>
        <v>73.000747520000004</v>
      </c>
      <c r="E289" s="307">
        <f t="shared" si="28"/>
        <v>10</v>
      </c>
      <c r="F289" s="307">
        <f t="shared" si="29"/>
        <v>2</v>
      </c>
      <c r="G289" s="307">
        <f t="shared" si="30"/>
        <v>1</v>
      </c>
      <c r="H289" s="306">
        <f>4*D289*'[2]Base Costs'!$B$7</f>
        <v>14508.460565114883</v>
      </c>
      <c r="I289" s="304">
        <f>4*IF(E289&lt;=3,E289*'[2]Base Costs'!$B$8,IF(F289&lt;=3,F289*'[2]Base Costs'!$B$9,'[2]Base Costs'!$B$10*G289))</f>
        <v>2800</v>
      </c>
      <c r="J289" s="308">
        <f>C289*'[2]Base Costs'!$B$6</f>
        <v>18.542189870080001</v>
      </c>
      <c r="K289" s="307">
        <f t="shared" si="31"/>
        <v>3</v>
      </c>
      <c r="L289" s="307">
        <f t="shared" si="32"/>
        <v>1</v>
      </c>
      <c r="M289" s="307">
        <f t="shared" si="33"/>
        <v>1</v>
      </c>
      <c r="N289" s="306">
        <f>4*J289*'[2]Base Costs'!$B$7</f>
        <v>3685.1489835391803</v>
      </c>
      <c r="O289" s="304">
        <f>4*IF(K289&lt;=3,K289*'[2]Base Costs'!$B$8,IF(L289&lt;=3,L289*'[2]Base Costs'!$B$9,'[2]Base Costs'!$B$10*M289))</f>
        <v>1500</v>
      </c>
      <c r="P289" s="304">
        <f>4*C289*'[2]Base Costs'!$B$11</f>
        <v>14600.149504000001</v>
      </c>
      <c r="Q289" s="269">
        <f>'[2]Base Costs'!$B$13+'[2]Base Costs'!$B$14</f>
        <v>414</v>
      </c>
      <c r="R289" s="303">
        <f>'[2]Base Costs'!$D$2</f>
        <v>1105.3024868650327</v>
      </c>
      <c r="S289" s="305">
        <f t="shared" si="34"/>
        <v>6704.4514704042131</v>
      </c>
    </row>
    <row r="290" spans="1:19" s="269" customFormat="1" x14ac:dyDescent="0.25">
      <c r="A290" s="310" t="s">
        <v>1771</v>
      </c>
      <c r="B290" s="310" t="s">
        <v>1360</v>
      </c>
      <c r="C290" s="309">
        <v>160.00147592000002</v>
      </c>
      <c r="D290" s="307">
        <f>C290*'[2]Base Costs'!$B$5</f>
        <v>160.00147592000002</v>
      </c>
      <c r="E290" s="307">
        <f t="shared" si="28"/>
        <v>21</v>
      </c>
      <c r="F290" s="307">
        <f t="shared" si="29"/>
        <v>5</v>
      </c>
      <c r="G290" s="307">
        <f t="shared" si="30"/>
        <v>2</v>
      </c>
      <c r="H290" s="306">
        <f>4*D290*'[2]Base Costs'!$B$7</f>
        <v>31799.333330244488</v>
      </c>
      <c r="I290" s="304">
        <f>4*IF(E290&lt;=3,E290*'[2]Base Costs'!$B$8,IF(F290&lt;=3,F290*'[2]Base Costs'!$B$9,'[2]Base Costs'!$B$10*G290))</f>
        <v>8800</v>
      </c>
      <c r="J290" s="308">
        <f>C290*'[2]Base Costs'!$B$6</f>
        <v>40.640374883680003</v>
      </c>
      <c r="K290" s="307">
        <f t="shared" si="31"/>
        <v>6</v>
      </c>
      <c r="L290" s="307">
        <f t="shared" si="32"/>
        <v>2</v>
      </c>
      <c r="M290" s="307">
        <f t="shared" si="33"/>
        <v>1</v>
      </c>
      <c r="N290" s="306">
        <f>4*J290*'[2]Base Costs'!$B$7</f>
        <v>8077.0306658821</v>
      </c>
      <c r="O290" s="304">
        <f>4*IF(K290&lt;=3,K290*'[2]Base Costs'!$B$8,IF(L290&lt;=3,L290*'[2]Base Costs'!$B$9,'[2]Base Costs'!$B$10*M290))</f>
        <v>2800</v>
      </c>
      <c r="P290" s="304">
        <f>4*C290*'[2]Base Costs'!$B$11</f>
        <v>32000.295184000002</v>
      </c>
      <c r="Q290" s="269">
        <f>'[2]Base Costs'!$B$13+'[2]Base Costs'!$B$14</f>
        <v>414</v>
      </c>
      <c r="R290" s="303">
        <f>'[2]Base Costs'!$D$2</f>
        <v>1105.3024868650327</v>
      </c>
      <c r="S290" s="305">
        <f t="shared" si="34"/>
        <v>12396.333152747133</v>
      </c>
    </row>
    <row r="291" spans="1:19" s="269" customFormat="1" x14ac:dyDescent="0.25">
      <c r="A291" s="310" t="s">
        <v>1771</v>
      </c>
      <c r="B291" s="310" t="s">
        <v>1358</v>
      </c>
      <c r="C291" s="309">
        <v>257.69666746756008</v>
      </c>
      <c r="D291" s="307">
        <f>C291*'[2]Base Costs'!$B$5</f>
        <v>257.69666746756008</v>
      </c>
      <c r="E291" s="307">
        <f t="shared" si="28"/>
        <v>33</v>
      </c>
      <c r="F291" s="307">
        <f t="shared" si="29"/>
        <v>7</v>
      </c>
      <c r="G291" s="307">
        <f t="shared" si="30"/>
        <v>2</v>
      </c>
      <c r="H291" s="306">
        <f>4*D291*'[2]Base Costs'!$B$7</f>
        <v>51215.666479172767</v>
      </c>
      <c r="I291" s="304">
        <f>4*IF(E291&lt;=3,E291*'[2]Base Costs'!$B$8,IF(F291&lt;=3,F291*'[2]Base Costs'!$B$9,'[2]Base Costs'!$B$10*G291))</f>
        <v>8800</v>
      </c>
      <c r="J291" s="308">
        <f>C291*'[2]Base Costs'!$B$6</f>
        <v>65.454953536760257</v>
      </c>
      <c r="K291" s="307">
        <f t="shared" si="31"/>
        <v>9</v>
      </c>
      <c r="L291" s="307">
        <f t="shared" si="32"/>
        <v>2</v>
      </c>
      <c r="M291" s="307">
        <f t="shared" si="33"/>
        <v>1</v>
      </c>
      <c r="N291" s="306">
        <f>4*J291*'[2]Base Costs'!$B$7</f>
        <v>13008.779285709883</v>
      </c>
      <c r="O291" s="304">
        <f>4*IF(K291&lt;=3,K291*'[2]Base Costs'!$B$8,IF(L291&lt;=3,L291*'[2]Base Costs'!$B$9,'[2]Base Costs'!$B$10*M291))</f>
        <v>2800</v>
      </c>
      <c r="P291" s="304">
        <f>4*C291*'[2]Base Costs'!$B$11</f>
        <v>51539.333493512015</v>
      </c>
      <c r="Q291" s="269">
        <f>'[2]Base Costs'!$B$13+'[2]Base Costs'!$B$14</f>
        <v>414</v>
      </c>
      <c r="R291" s="303">
        <f>'[2]Base Costs'!$D$2</f>
        <v>1105.3024868650327</v>
      </c>
      <c r="S291" s="305">
        <f t="shared" si="34"/>
        <v>17328.081772574915</v>
      </c>
    </row>
    <row r="292" spans="1:19" s="269" customFormat="1" x14ac:dyDescent="0.25">
      <c r="A292" s="310" t="s">
        <v>1771</v>
      </c>
      <c r="B292" s="310" t="s">
        <v>1357</v>
      </c>
      <c r="C292" s="309">
        <v>377.90360702000004</v>
      </c>
      <c r="D292" s="307">
        <f>C292*'[2]Base Costs'!$B$5</f>
        <v>377.90360702000004</v>
      </c>
      <c r="E292" s="307">
        <f t="shared" si="28"/>
        <v>48</v>
      </c>
      <c r="F292" s="307">
        <f t="shared" si="29"/>
        <v>10</v>
      </c>
      <c r="G292" s="307">
        <f t="shared" si="30"/>
        <v>3</v>
      </c>
      <c r="H292" s="306">
        <f>4*D292*'[2]Base Costs'!$B$7</f>
        <v>75106.074473582892</v>
      </c>
      <c r="I292" s="304">
        <f>4*IF(E292&lt;=3,E292*'[2]Base Costs'!$B$8,IF(F292&lt;=3,F292*'[2]Base Costs'!$B$9,'[2]Base Costs'!$B$10*G292))</f>
        <v>13200</v>
      </c>
      <c r="J292" s="308">
        <f>C292*'[2]Base Costs'!$B$6</f>
        <v>95.987516183080018</v>
      </c>
      <c r="K292" s="307">
        <f t="shared" si="31"/>
        <v>12</v>
      </c>
      <c r="L292" s="307">
        <f t="shared" si="32"/>
        <v>3</v>
      </c>
      <c r="M292" s="307">
        <f t="shared" si="33"/>
        <v>1</v>
      </c>
      <c r="N292" s="306">
        <f>4*J292*'[2]Base Costs'!$B$7</f>
        <v>19076.942916290056</v>
      </c>
      <c r="O292" s="304">
        <f>4*IF(K292&lt;=3,K292*'[2]Base Costs'!$B$8,IF(L292&lt;=3,L292*'[2]Base Costs'!$B$9,'[2]Base Costs'!$B$10*M292))</f>
        <v>4200</v>
      </c>
      <c r="P292" s="304">
        <f>4*C292*'[2]Base Costs'!$B$11</f>
        <v>75580.721404000011</v>
      </c>
      <c r="Q292" s="269">
        <f>'[2]Base Costs'!$B$13+'[2]Base Costs'!$B$14</f>
        <v>414</v>
      </c>
      <c r="R292" s="303">
        <f>'[2]Base Costs'!$D$2</f>
        <v>1105.3024868650327</v>
      </c>
      <c r="S292" s="305">
        <f t="shared" si="34"/>
        <v>24796.245403155088</v>
      </c>
    </row>
    <row r="293" spans="1:19" s="269" customFormat="1" x14ac:dyDescent="0.25">
      <c r="A293" s="310" t="s">
        <v>1771</v>
      </c>
      <c r="B293" s="310" t="s">
        <v>1355</v>
      </c>
      <c r="C293" s="309">
        <v>69.983584763772569</v>
      </c>
      <c r="D293" s="307">
        <f>C293*'[2]Base Costs'!$B$5</f>
        <v>69.983584763772569</v>
      </c>
      <c r="E293" s="307">
        <f t="shared" si="28"/>
        <v>9</v>
      </c>
      <c r="F293" s="307">
        <f t="shared" si="29"/>
        <v>2</v>
      </c>
      <c r="G293" s="307">
        <f t="shared" si="30"/>
        <v>1</v>
      </c>
      <c r="H293" s="306">
        <f>4*D293*'[2]Base Costs'!$B$7</f>
        <v>13908.817570291218</v>
      </c>
      <c r="I293" s="304">
        <f>4*IF(E293&lt;=3,E293*'[2]Base Costs'!$B$8,IF(F293&lt;=3,F293*'[2]Base Costs'!$B$9,'[2]Base Costs'!$B$10*G293))</f>
        <v>2800</v>
      </c>
      <c r="J293" s="308">
        <f>C293*'[2]Base Costs'!$B$6</f>
        <v>17.775830529998231</v>
      </c>
      <c r="K293" s="307">
        <f t="shared" si="31"/>
        <v>3</v>
      </c>
      <c r="L293" s="307">
        <f t="shared" si="32"/>
        <v>1</v>
      </c>
      <c r="M293" s="307">
        <f t="shared" si="33"/>
        <v>1</v>
      </c>
      <c r="N293" s="306">
        <f>4*J293*'[2]Base Costs'!$B$7</f>
        <v>3532.839662853969</v>
      </c>
      <c r="O293" s="304">
        <f>4*IF(K293&lt;=3,K293*'[2]Base Costs'!$B$8,IF(L293&lt;=3,L293*'[2]Base Costs'!$B$9,'[2]Base Costs'!$B$10*M293))</f>
        <v>1500</v>
      </c>
      <c r="P293" s="304">
        <f>4*C293*'[2]Base Costs'!$B$11</f>
        <v>13996.716952754514</v>
      </c>
      <c r="Q293" s="269">
        <f>'[2]Base Costs'!$B$13+'[2]Base Costs'!$B$14</f>
        <v>414</v>
      </c>
      <c r="R293" s="303">
        <f>'[2]Base Costs'!$D$2</f>
        <v>1105.3024868650327</v>
      </c>
      <c r="S293" s="305">
        <f t="shared" si="34"/>
        <v>6552.1421497190022</v>
      </c>
    </row>
    <row r="294" spans="1:19" s="269" customFormat="1" x14ac:dyDescent="0.25">
      <c r="A294" s="310" t="s">
        <v>1771</v>
      </c>
      <c r="B294" s="310" t="s">
        <v>1353</v>
      </c>
      <c r="C294" s="309">
        <v>192.89949783085291</v>
      </c>
      <c r="D294" s="307">
        <f>C294*'[2]Base Costs'!$B$5</f>
        <v>192.89949783085291</v>
      </c>
      <c r="E294" s="307">
        <f t="shared" si="28"/>
        <v>25</v>
      </c>
      <c r="F294" s="307">
        <f t="shared" si="29"/>
        <v>5</v>
      </c>
      <c r="G294" s="307">
        <f t="shared" si="30"/>
        <v>2</v>
      </c>
      <c r="H294" s="306">
        <f>4*D294*'[2]Base Costs'!$B$7</f>
        <v>38337.617796895036</v>
      </c>
      <c r="I294" s="304">
        <f>4*IF(E294&lt;=3,E294*'[2]Base Costs'!$B$8,IF(F294&lt;=3,F294*'[2]Base Costs'!$B$9,'[2]Base Costs'!$B$10*G294))</f>
        <v>8800</v>
      </c>
      <c r="J294" s="308">
        <f>C294*'[2]Base Costs'!$B$6</f>
        <v>48.996472449036638</v>
      </c>
      <c r="K294" s="307">
        <f t="shared" si="31"/>
        <v>7</v>
      </c>
      <c r="L294" s="307">
        <f t="shared" si="32"/>
        <v>2</v>
      </c>
      <c r="M294" s="307">
        <f t="shared" si="33"/>
        <v>1</v>
      </c>
      <c r="N294" s="306">
        <f>4*J294*'[2]Base Costs'!$B$7</f>
        <v>9737.7549204113384</v>
      </c>
      <c r="O294" s="304">
        <f>4*IF(K294&lt;=3,K294*'[2]Base Costs'!$B$8,IF(L294&lt;=3,L294*'[2]Base Costs'!$B$9,'[2]Base Costs'!$B$10*M294))</f>
        <v>2800</v>
      </c>
      <c r="P294" s="304">
        <f>4*C294*'[2]Base Costs'!$B$11</f>
        <v>38579.899566170585</v>
      </c>
      <c r="Q294" s="269">
        <f>'[2]Base Costs'!$B$13+'[2]Base Costs'!$B$14</f>
        <v>414</v>
      </c>
      <c r="R294" s="303">
        <f>'[2]Base Costs'!$D$2</f>
        <v>1105.3024868650327</v>
      </c>
      <c r="S294" s="305">
        <f t="shared" si="34"/>
        <v>14057.05740727637</v>
      </c>
    </row>
    <row r="295" spans="1:19" s="269" customFormat="1" x14ac:dyDescent="0.25">
      <c r="A295" s="310" t="s">
        <v>1771</v>
      </c>
      <c r="B295" s="310" t="s">
        <v>1352</v>
      </c>
      <c r="C295" s="309">
        <v>98.641966678355729</v>
      </c>
      <c r="D295" s="307">
        <f>C295*'[2]Base Costs'!$B$5</f>
        <v>98.641966678355729</v>
      </c>
      <c r="E295" s="307">
        <f t="shared" si="28"/>
        <v>13</v>
      </c>
      <c r="F295" s="307">
        <f t="shared" si="29"/>
        <v>3</v>
      </c>
      <c r="G295" s="307">
        <f t="shared" si="30"/>
        <v>1</v>
      </c>
      <c r="H295" s="306">
        <f>4*D295*'[2]Base Costs'!$B$7</f>
        <v>19604.499025523135</v>
      </c>
      <c r="I295" s="304">
        <f>4*IF(E295&lt;=3,E295*'[2]Base Costs'!$B$8,IF(F295&lt;=3,F295*'[2]Base Costs'!$B$9,'[2]Base Costs'!$B$10*G295))</f>
        <v>4200</v>
      </c>
      <c r="J295" s="308">
        <f>C295*'[2]Base Costs'!$B$6</f>
        <v>25.055059536302355</v>
      </c>
      <c r="K295" s="307">
        <f t="shared" si="31"/>
        <v>4</v>
      </c>
      <c r="L295" s="307">
        <f t="shared" si="32"/>
        <v>1</v>
      </c>
      <c r="M295" s="307">
        <f t="shared" si="33"/>
        <v>1</v>
      </c>
      <c r="N295" s="306">
        <f>4*J295*'[2]Base Costs'!$B$7</f>
        <v>4979.5427524828756</v>
      </c>
      <c r="O295" s="304">
        <f>4*IF(K295&lt;=3,K295*'[2]Base Costs'!$B$8,IF(L295&lt;=3,L295*'[2]Base Costs'!$B$9,'[2]Base Costs'!$B$10*M295))</f>
        <v>1400</v>
      </c>
      <c r="P295" s="304">
        <f>4*C295*'[2]Base Costs'!$B$11</f>
        <v>19728.393335671146</v>
      </c>
      <c r="Q295" s="269">
        <f>'[2]Base Costs'!$B$13+'[2]Base Costs'!$B$14</f>
        <v>414</v>
      </c>
      <c r="R295" s="303">
        <f>'[2]Base Costs'!$D$2</f>
        <v>1105.3024868650327</v>
      </c>
      <c r="S295" s="305">
        <f t="shared" si="34"/>
        <v>7898.8452393479083</v>
      </c>
    </row>
    <row r="296" spans="1:19" s="269" customFormat="1" x14ac:dyDescent="0.25">
      <c r="A296" s="310" t="s">
        <v>1771</v>
      </c>
      <c r="B296" s="310" t="s">
        <v>1351</v>
      </c>
      <c r="C296" s="309">
        <v>126.99986185500001</v>
      </c>
      <c r="D296" s="307">
        <f>C296*'[2]Base Costs'!$B$5</f>
        <v>126.99986185500001</v>
      </c>
      <c r="E296" s="307">
        <f t="shared" si="28"/>
        <v>16</v>
      </c>
      <c r="F296" s="307">
        <f t="shared" si="29"/>
        <v>4</v>
      </c>
      <c r="G296" s="307">
        <f t="shared" si="30"/>
        <v>1</v>
      </c>
      <c r="H296" s="306">
        <f>4*D296*'[2]Base Costs'!$B$7</f>
        <v>25240.460544510126</v>
      </c>
      <c r="I296" s="304">
        <f>4*IF(E296&lt;=3,E296*'[2]Base Costs'!$B$8,IF(F296&lt;=3,F296*'[2]Base Costs'!$B$9,'[2]Base Costs'!$B$10*G296))</f>
        <v>4400</v>
      </c>
      <c r="J296" s="308">
        <f>C296*'[2]Base Costs'!$B$6</f>
        <v>32.257964911169999</v>
      </c>
      <c r="K296" s="307">
        <f t="shared" si="31"/>
        <v>5</v>
      </c>
      <c r="L296" s="307">
        <f t="shared" si="32"/>
        <v>1</v>
      </c>
      <c r="M296" s="307">
        <f t="shared" si="33"/>
        <v>1</v>
      </c>
      <c r="N296" s="306">
        <f>4*J296*'[2]Base Costs'!$B$7</f>
        <v>6411.0769783055712</v>
      </c>
      <c r="O296" s="304">
        <f>4*IF(K296&lt;=3,K296*'[2]Base Costs'!$B$8,IF(L296&lt;=3,L296*'[2]Base Costs'!$B$9,'[2]Base Costs'!$B$10*M296))</f>
        <v>1400</v>
      </c>
      <c r="P296" s="304">
        <f>4*C296*'[2]Base Costs'!$B$11</f>
        <v>25399.972371</v>
      </c>
      <c r="Q296" s="269">
        <f>'[2]Base Costs'!$B$13+'[2]Base Costs'!$B$14</f>
        <v>414</v>
      </c>
      <c r="R296" s="303">
        <f>'[2]Base Costs'!$D$2</f>
        <v>1105.3024868650327</v>
      </c>
      <c r="S296" s="305">
        <f t="shared" si="34"/>
        <v>9330.3794651706048</v>
      </c>
    </row>
    <row r="297" spans="1:19" s="269" customFormat="1" x14ac:dyDescent="0.25">
      <c r="A297" s="310" t="s">
        <v>1771</v>
      </c>
      <c r="B297" s="310" t="s">
        <v>1350</v>
      </c>
      <c r="C297" s="309">
        <v>190.20278589880476</v>
      </c>
      <c r="D297" s="307">
        <f>C297*'[2]Base Costs'!$B$5</f>
        <v>190.20278589880476</v>
      </c>
      <c r="E297" s="307">
        <f t="shared" si="28"/>
        <v>24</v>
      </c>
      <c r="F297" s="307">
        <f t="shared" si="29"/>
        <v>5</v>
      </c>
      <c r="G297" s="307">
        <f t="shared" si="30"/>
        <v>2</v>
      </c>
      <c r="H297" s="306">
        <f>4*D297*'[2]Base Costs'!$B$7</f>
        <v>37801.662480672057</v>
      </c>
      <c r="I297" s="304">
        <f>4*IF(E297&lt;=3,E297*'[2]Base Costs'!$B$8,IF(F297&lt;=3,F297*'[2]Base Costs'!$B$9,'[2]Base Costs'!$B$10*G297))</f>
        <v>8800</v>
      </c>
      <c r="J297" s="308">
        <f>C297*'[2]Base Costs'!$B$6</f>
        <v>48.31150761829641</v>
      </c>
      <c r="K297" s="307">
        <f t="shared" si="31"/>
        <v>7</v>
      </c>
      <c r="L297" s="307">
        <f t="shared" si="32"/>
        <v>2</v>
      </c>
      <c r="M297" s="307">
        <f t="shared" si="33"/>
        <v>1</v>
      </c>
      <c r="N297" s="306">
        <f>4*J297*'[2]Base Costs'!$B$7</f>
        <v>9601.6222700907038</v>
      </c>
      <c r="O297" s="304">
        <f>4*IF(K297&lt;=3,K297*'[2]Base Costs'!$B$8,IF(L297&lt;=3,L297*'[2]Base Costs'!$B$9,'[2]Base Costs'!$B$10*M297))</f>
        <v>2800</v>
      </c>
      <c r="P297" s="304">
        <f>4*C297*'[2]Base Costs'!$B$11</f>
        <v>38040.557179760952</v>
      </c>
      <c r="Q297" s="269">
        <f>'[2]Base Costs'!$B$13+'[2]Base Costs'!$B$14</f>
        <v>414</v>
      </c>
      <c r="R297" s="303">
        <f>'[2]Base Costs'!$D$2</f>
        <v>1105.3024868650327</v>
      </c>
      <c r="S297" s="305">
        <f t="shared" si="34"/>
        <v>13920.924756955737</v>
      </c>
    </row>
    <row r="298" spans="1:19" s="269" customFormat="1" x14ac:dyDescent="0.25">
      <c r="A298" s="310" t="s">
        <v>1771</v>
      </c>
      <c r="B298" s="310" t="s">
        <v>1349</v>
      </c>
      <c r="C298" s="309">
        <v>222.13063589664603</v>
      </c>
      <c r="D298" s="307">
        <f>C298*'[2]Base Costs'!$B$5</f>
        <v>222.13063589664603</v>
      </c>
      <c r="E298" s="307">
        <f t="shared" si="28"/>
        <v>28</v>
      </c>
      <c r="F298" s="307">
        <f t="shared" si="29"/>
        <v>6</v>
      </c>
      <c r="G298" s="307">
        <f t="shared" si="30"/>
        <v>2</v>
      </c>
      <c r="H298" s="306">
        <f>4*D298*'[2]Base Costs'!$B$7</f>
        <v>44147.131100643026</v>
      </c>
      <c r="I298" s="304">
        <f>4*IF(E298&lt;=3,E298*'[2]Base Costs'!$B$8,IF(F298&lt;=3,F298*'[2]Base Costs'!$B$9,'[2]Base Costs'!$B$10*G298))</f>
        <v>8800</v>
      </c>
      <c r="J298" s="308">
        <f>C298*'[2]Base Costs'!$B$6</f>
        <v>56.421181517748089</v>
      </c>
      <c r="K298" s="307">
        <f t="shared" si="31"/>
        <v>8</v>
      </c>
      <c r="L298" s="307">
        <f t="shared" si="32"/>
        <v>2</v>
      </c>
      <c r="M298" s="307">
        <f t="shared" si="33"/>
        <v>1</v>
      </c>
      <c r="N298" s="306">
        <f>4*J298*'[2]Base Costs'!$B$7</f>
        <v>11213.371299563327</v>
      </c>
      <c r="O298" s="304">
        <f>4*IF(K298&lt;=3,K298*'[2]Base Costs'!$B$8,IF(L298&lt;=3,L298*'[2]Base Costs'!$B$9,'[2]Base Costs'!$B$10*M298))</f>
        <v>2800</v>
      </c>
      <c r="P298" s="304">
        <f>4*C298*'[2]Base Costs'!$B$11</f>
        <v>44426.127179329203</v>
      </c>
      <c r="Q298" s="269">
        <f>'[2]Base Costs'!$B$13+'[2]Base Costs'!$B$14</f>
        <v>414</v>
      </c>
      <c r="R298" s="303">
        <f>'[2]Base Costs'!$D$2</f>
        <v>1105.3024868650327</v>
      </c>
      <c r="S298" s="305">
        <f t="shared" si="34"/>
        <v>15532.67378642836</v>
      </c>
    </row>
    <row r="299" spans="1:19" s="269" customFormat="1" x14ac:dyDescent="0.25">
      <c r="A299" s="310" t="s">
        <v>1771</v>
      </c>
      <c r="B299" s="310" t="s">
        <v>1348</v>
      </c>
      <c r="C299" s="309">
        <v>54.289340912249621</v>
      </c>
      <c r="D299" s="307">
        <f>C299*'[2]Base Costs'!$B$5</f>
        <v>54.289340912249621</v>
      </c>
      <c r="E299" s="307">
        <f t="shared" si="28"/>
        <v>7</v>
      </c>
      <c r="F299" s="307">
        <f t="shared" si="29"/>
        <v>2</v>
      </c>
      <c r="G299" s="307">
        <f t="shared" si="30"/>
        <v>1</v>
      </c>
      <c r="H299" s="306">
        <f>4*D299*'[2]Base Costs'!$B$7</f>
        <v>10789.68077026414</v>
      </c>
      <c r="I299" s="304">
        <f>4*IF(E299&lt;=3,E299*'[2]Base Costs'!$B$8,IF(F299&lt;=3,F299*'[2]Base Costs'!$B$9,'[2]Base Costs'!$B$10*G299))</f>
        <v>2800</v>
      </c>
      <c r="J299" s="308">
        <f>C299*'[2]Base Costs'!$B$6</f>
        <v>13.789492591711404</v>
      </c>
      <c r="K299" s="307">
        <f t="shared" si="31"/>
        <v>2</v>
      </c>
      <c r="L299" s="307">
        <f t="shared" si="32"/>
        <v>1</v>
      </c>
      <c r="M299" s="307">
        <f t="shared" si="33"/>
        <v>1</v>
      </c>
      <c r="N299" s="306">
        <f>4*J299*'[2]Base Costs'!$B$7</f>
        <v>2740.5789156470919</v>
      </c>
      <c r="O299" s="304">
        <f>4*IF(K299&lt;=3,K299*'[2]Base Costs'!$B$8,IF(L299&lt;=3,L299*'[2]Base Costs'!$B$9,'[2]Base Costs'!$B$10*M299))</f>
        <v>1000</v>
      </c>
      <c r="P299" s="304">
        <f>4*C299*'[2]Base Costs'!$B$11</f>
        <v>10857.868182449924</v>
      </c>
      <c r="Q299" s="269">
        <f>'[2]Base Costs'!$B$13+'[2]Base Costs'!$B$14</f>
        <v>414</v>
      </c>
      <c r="R299" s="303">
        <f>'[2]Base Costs'!$D$2</f>
        <v>1105.3024868650327</v>
      </c>
      <c r="S299" s="305">
        <f t="shared" si="34"/>
        <v>5259.8814025121246</v>
      </c>
    </row>
    <row r="300" spans="1:19" s="269" customFormat="1" x14ac:dyDescent="0.25">
      <c r="A300" s="310" t="s">
        <v>1771</v>
      </c>
      <c r="B300" s="310" t="s">
        <v>1347</v>
      </c>
      <c r="C300" s="309">
        <v>166.80155841500002</v>
      </c>
      <c r="D300" s="307">
        <f>C300*'[2]Base Costs'!$B$5</f>
        <v>166.80155841500002</v>
      </c>
      <c r="E300" s="307">
        <f t="shared" si="28"/>
        <v>21</v>
      </c>
      <c r="F300" s="307">
        <f t="shared" si="29"/>
        <v>5</v>
      </c>
      <c r="G300" s="307">
        <f t="shared" si="30"/>
        <v>2</v>
      </c>
      <c r="H300" s="306">
        <f>4*D300*'[2]Base Costs'!$B$7</f>
        <v>33150.808925630765</v>
      </c>
      <c r="I300" s="304">
        <f>4*IF(E300&lt;=3,E300*'[2]Base Costs'!$B$8,IF(F300&lt;=3,F300*'[2]Base Costs'!$B$9,'[2]Base Costs'!$B$10*G300))</f>
        <v>8800</v>
      </c>
      <c r="J300" s="308">
        <f>C300*'[2]Base Costs'!$B$6</f>
        <v>42.367595837410008</v>
      </c>
      <c r="K300" s="307">
        <f t="shared" si="31"/>
        <v>6</v>
      </c>
      <c r="L300" s="307">
        <f t="shared" si="32"/>
        <v>2</v>
      </c>
      <c r="M300" s="307">
        <f t="shared" si="33"/>
        <v>1</v>
      </c>
      <c r="N300" s="306">
        <f>4*J300*'[2]Base Costs'!$B$7</f>
        <v>8420.3054671102163</v>
      </c>
      <c r="O300" s="304">
        <f>4*IF(K300&lt;=3,K300*'[2]Base Costs'!$B$8,IF(L300&lt;=3,L300*'[2]Base Costs'!$B$9,'[2]Base Costs'!$B$10*M300))</f>
        <v>2800</v>
      </c>
      <c r="P300" s="304">
        <f>4*C300*'[2]Base Costs'!$B$11</f>
        <v>33360.311683</v>
      </c>
      <c r="Q300" s="269">
        <f>'[2]Base Costs'!$B$13+'[2]Base Costs'!$B$14</f>
        <v>414</v>
      </c>
      <c r="R300" s="303">
        <f>'[2]Base Costs'!$D$2</f>
        <v>1105.3024868650327</v>
      </c>
      <c r="S300" s="305">
        <f t="shared" si="34"/>
        <v>12739.60795397525</v>
      </c>
    </row>
    <row r="301" spans="1:19" s="269" customFormat="1" x14ac:dyDescent="0.25">
      <c r="A301" s="310" t="s">
        <v>1771</v>
      </c>
      <c r="B301" s="310" t="s">
        <v>1346</v>
      </c>
      <c r="C301" s="309">
        <v>114.85311880035709</v>
      </c>
      <c r="D301" s="307">
        <f>C301*'[2]Base Costs'!$B$5</f>
        <v>114.85311880035709</v>
      </c>
      <c r="E301" s="307">
        <f t="shared" si="28"/>
        <v>15</v>
      </c>
      <c r="F301" s="307">
        <f t="shared" si="29"/>
        <v>3</v>
      </c>
      <c r="G301" s="307">
        <f t="shared" si="30"/>
        <v>1</v>
      </c>
      <c r="H301" s="306">
        <f>4*D301*'[2]Base Costs'!$B$7</f>
        <v>22826.368242858174</v>
      </c>
      <c r="I301" s="304">
        <f>4*IF(E301&lt;=3,E301*'[2]Base Costs'!$B$8,IF(F301&lt;=3,F301*'[2]Base Costs'!$B$9,'[2]Base Costs'!$B$10*G301))</f>
        <v>4200</v>
      </c>
      <c r="J301" s="308">
        <f>C301*'[2]Base Costs'!$B$6</f>
        <v>29.172692175290702</v>
      </c>
      <c r="K301" s="307">
        <f t="shared" si="31"/>
        <v>4</v>
      </c>
      <c r="L301" s="307">
        <f t="shared" si="32"/>
        <v>1</v>
      </c>
      <c r="M301" s="307">
        <f t="shared" si="33"/>
        <v>1</v>
      </c>
      <c r="N301" s="306">
        <f>4*J301*'[2]Base Costs'!$B$7</f>
        <v>5797.8975336859758</v>
      </c>
      <c r="O301" s="304">
        <f>4*IF(K301&lt;=3,K301*'[2]Base Costs'!$B$8,IF(L301&lt;=3,L301*'[2]Base Costs'!$B$9,'[2]Base Costs'!$B$10*M301))</f>
        <v>1400</v>
      </c>
      <c r="P301" s="304">
        <f>4*C301*'[2]Base Costs'!$B$11</f>
        <v>22970.623760071419</v>
      </c>
      <c r="Q301" s="269">
        <f>'[2]Base Costs'!$B$13+'[2]Base Costs'!$B$14</f>
        <v>414</v>
      </c>
      <c r="R301" s="303">
        <f>'[2]Base Costs'!$D$2</f>
        <v>1105.3024868650327</v>
      </c>
      <c r="S301" s="305">
        <f t="shared" si="34"/>
        <v>8717.2000205510085</v>
      </c>
    </row>
    <row r="302" spans="1:19" s="269" customFormat="1" x14ac:dyDescent="0.25">
      <c r="A302" s="310" t="s">
        <v>1771</v>
      </c>
      <c r="B302" s="310" t="s">
        <v>1345</v>
      </c>
      <c r="C302" s="309">
        <v>143.00139323499999</v>
      </c>
      <c r="D302" s="307">
        <f>C302*'[2]Base Costs'!$B$5</f>
        <v>143.00139323499999</v>
      </c>
      <c r="E302" s="307">
        <f t="shared" si="28"/>
        <v>18</v>
      </c>
      <c r="F302" s="307">
        <f t="shared" si="29"/>
        <v>4</v>
      </c>
      <c r="G302" s="307">
        <f t="shared" si="30"/>
        <v>1</v>
      </c>
      <c r="H302" s="306">
        <f>4*D302*'[2]Base Costs'!$B$7</f>
        <v>28420.668897096843</v>
      </c>
      <c r="I302" s="304">
        <f>4*IF(E302&lt;=3,E302*'[2]Base Costs'!$B$8,IF(F302&lt;=3,F302*'[2]Base Costs'!$B$9,'[2]Base Costs'!$B$10*G302))</f>
        <v>4400</v>
      </c>
      <c r="J302" s="308">
        <f>C302*'[2]Base Costs'!$B$6</f>
        <v>36.322353881689999</v>
      </c>
      <c r="K302" s="307">
        <f t="shared" si="31"/>
        <v>5</v>
      </c>
      <c r="L302" s="307">
        <f t="shared" si="32"/>
        <v>1</v>
      </c>
      <c r="M302" s="307">
        <f t="shared" si="33"/>
        <v>1</v>
      </c>
      <c r="N302" s="306">
        <f>4*J302*'[2]Base Costs'!$B$7</f>
        <v>7218.8498998625982</v>
      </c>
      <c r="O302" s="304">
        <f>4*IF(K302&lt;=3,K302*'[2]Base Costs'!$B$8,IF(L302&lt;=3,L302*'[2]Base Costs'!$B$9,'[2]Base Costs'!$B$10*M302))</f>
        <v>1400</v>
      </c>
      <c r="P302" s="304">
        <f>4*C302*'[2]Base Costs'!$B$11</f>
        <v>28600.278646999999</v>
      </c>
      <c r="Q302" s="269">
        <f>'[2]Base Costs'!$B$13+'[2]Base Costs'!$B$14</f>
        <v>414</v>
      </c>
      <c r="R302" s="303">
        <f>'[2]Base Costs'!$D$2</f>
        <v>1105.3024868650327</v>
      </c>
      <c r="S302" s="305">
        <f t="shared" si="34"/>
        <v>10138.15238672763</v>
      </c>
    </row>
    <row r="303" spans="1:19" s="269" customFormat="1" x14ac:dyDescent="0.25">
      <c r="A303" s="310" t="s">
        <v>1771</v>
      </c>
      <c r="B303" s="310" t="s">
        <v>1344</v>
      </c>
      <c r="C303" s="309">
        <v>241.44394961602202</v>
      </c>
      <c r="D303" s="307">
        <f>C303*'[2]Base Costs'!$B$5</f>
        <v>241.44394961602202</v>
      </c>
      <c r="E303" s="307">
        <f t="shared" si="28"/>
        <v>31</v>
      </c>
      <c r="F303" s="307">
        <f t="shared" si="29"/>
        <v>7</v>
      </c>
      <c r="G303" s="307">
        <f t="shared" si="30"/>
        <v>2</v>
      </c>
      <c r="H303" s="306">
        <f>4*D303*'[2]Base Costs'!$B$7</f>
        <v>47985.536322486689</v>
      </c>
      <c r="I303" s="304">
        <f>4*IF(E303&lt;=3,E303*'[2]Base Costs'!$B$8,IF(F303&lt;=3,F303*'[2]Base Costs'!$B$9,'[2]Base Costs'!$B$10*G303))</f>
        <v>8800</v>
      </c>
      <c r="J303" s="308">
        <f>C303*'[2]Base Costs'!$B$6</f>
        <v>61.326763202469593</v>
      </c>
      <c r="K303" s="307">
        <f t="shared" si="31"/>
        <v>8</v>
      </c>
      <c r="L303" s="307">
        <f t="shared" si="32"/>
        <v>2</v>
      </c>
      <c r="M303" s="307">
        <f t="shared" si="33"/>
        <v>1</v>
      </c>
      <c r="N303" s="306">
        <f>4*J303*'[2]Base Costs'!$B$7</f>
        <v>12188.326225911618</v>
      </c>
      <c r="O303" s="304">
        <f>4*IF(K303&lt;=3,K303*'[2]Base Costs'!$B$8,IF(L303&lt;=3,L303*'[2]Base Costs'!$B$9,'[2]Base Costs'!$B$10*M303))</f>
        <v>2800</v>
      </c>
      <c r="P303" s="304">
        <f>4*C303*'[2]Base Costs'!$B$11</f>
        <v>48288.789923204407</v>
      </c>
      <c r="Q303" s="269">
        <f>'[2]Base Costs'!$B$13+'[2]Base Costs'!$B$14</f>
        <v>414</v>
      </c>
      <c r="R303" s="303">
        <f>'[2]Base Costs'!$D$2</f>
        <v>1105.3024868650327</v>
      </c>
      <c r="S303" s="305">
        <f t="shared" si="34"/>
        <v>16507.628712776652</v>
      </c>
    </row>
    <row r="304" spans="1:19" s="269" customFormat="1" x14ac:dyDescent="0.25">
      <c r="A304" s="310" t="s">
        <v>1771</v>
      </c>
      <c r="B304" s="310" t="s">
        <v>1342</v>
      </c>
      <c r="C304" s="309">
        <v>198.03929995308872</v>
      </c>
      <c r="D304" s="307">
        <f>C304*'[2]Base Costs'!$B$5</f>
        <v>198.03929995308872</v>
      </c>
      <c r="E304" s="307">
        <f t="shared" si="28"/>
        <v>25</v>
      </c>
      <c r="F304" s="307">
        <f t="shared" si="29"/>
        <v>5</v>
      </c>
      <c r="G304" s="307">
        <f t="shared" si="30"/>
        <v>2</v>
      </c>
      <c r="H304" s="306">
        <f>4*D304*'[2]Base Costs'!$B$7</f>
        <v>39359.122629876671</v>
      </c>
      <c r="I304" s="304">
        <f>4*IF(E304&lt;=3,E304*'[2]Base Costs'!$B$8,IF(F304&lt;=3,F304*'[2]Base Costs'!$B$9,'[2]Base Costs'!$B$10*G304))</f>
        <v>8800</v>
      </c>
      <c r="J304" s="308">
        <f>C304*'[2]Base Costs'!$B$6</f>
        <v>50.301982188084537</v>
      </c>
      <c r="K304" s="307">
        <f t="shared" si="31"/>
        <v>7</v>
      </c>
      <c r="L304" s="307">
        <f t="shared" si="32"/>
        <v>2</v>
      </c>
      <c r="M304" s="307">
        <f t="shared" si="33"/>
        <v>1</v>
      </c>
      <c r="N304" s="306">
        <f>4*J304*'[2]Base Costs'!$B$7</f>
        <v>9997.2171479886747</v>
      </c>
      <c r="O304" s="304">
        <f>4*IF(K304&lt;=3,K304*'[2]Base Costs'!$B$8,IF(L304&lt;=3,L304*'[2]Base Costs'!$B$9,'[2]Base Costs'!$B$10*M304))</f>
        <v>2800</v>
      </c>
      <c r="P304" s="304">
        <f>4*C304*'[2]Base Costs'!$B$11</f>
        <v>39607.859990617741</v>
      </c>
      <c r="Q304" s="269">
        <f>'[2]Base Costs'!$B$13+'[2]Base Costs'!$B$14</f>
        <v>414</v>
      </c>
      <c r="R304" s="303">
        <f>'[2]Base Costs'!$D$2</f>
        <v>1105.3024868650327</v>
      </c>
      <c r="S304" s="305">
        <f t="shared" si="34"/>
        <v>14316.519634853707</v>
      </c>
    </row>
    <row r="305" spans="1:19" s="269" customFormat="1" x14ac:dyDescent="0.25">
      <c r="A305" s="310" t="s">
        <v>1771</v>
      </c>
      <c r="B305" s="310" t="s">
        <v>1341</v>
      </c>
      <c r="C305" s="309">
        <v>349.32123733451454</v>
      </c>
      <c r="D305" s="307">
        <f>C305*'[2]Base Costs'!$B$5</f>
        <v>349.32123733451454</v>
      </c>
      <c r="E305" s="307">
        <f t="shared" si="28"/>
        <v>44</v>
      </c>
      <c r="F305" s="307">
        <f t="shared" si="29"/>
        <v>9</v>
      </c>
      <c r="G305" s="307">
        <f t="shared" si="30"/>
        <v>3</v>
      </c>
      <c r="H305" s="306">
        <f>4*D305*'[2]Base Costs'!$B$7</f>
        <v>69425.499992810772</v>
      </c>
      <c r="I305" s="304">
        <f>4*IF(E305&lt;=3,E305*'[2]Base Costs'!$B$8,IF(F305&lt;=3,F305*'[2]Base Costs'!$B$9,'[2]Base Costs'!$B$10*G305))</f>
        <v>13200</v>
      </c>
      <c r="J305" s="308">
        <f>C305*'[2]Base Costs'!$B$6</f>
        <v>88.727594282966692</v>
      </c>
      <c r="K305" s="307">
        <f t="shared" si="31"/>
        <v>12</v>
      </c>
      <c r="L305" s="307">
        <f t="shared" si="32"/>
        <v>3</v>
      </c>
      <c r="M305" s="307">
        <f t="shared" si="33"/>
        <v>1</v>
      </c>
      <c r="N305" s="306">
        <f>4*J305*'[2]Base Costs'!$B$7</f>
        <v>17634.076998173936</v>
      </c>
      <c r="O305" s="304">
        <f>4*IF(K305&lt;=3,K305*'[2]Base Costs'!$B$8,IF(L305&lt;=3,L305*'[2]Base Costs'!$B$9,'[2]Base Costs'!$B$10*M305))</f>
        <v>4200</v>
      </c>
      <c r="P305" s="304">
        <f>4*C305*'[2]Base Costs'!$B$11</f>
        <v>69864.247466902903</v>
      </c>
      <c r="Q305" s="269">
        <f>'[2]Base Costs'!$B$13+'[2]Base Costs'!$B$14</f>
        <v>414</v>
      </c>
      <c r="R305" s="303">
        <f>'[2]Base Costs'!$D$2</f>
        <v>1105.3024868650327</v>
      </c>
      <c r="S305" s="305">
        <f t="shared" si="34"/>
        <v>23353.379485038968</v>
      </c>
    </row>
    <row r="306" spans="1:19" s="269" customFormat="1" x14ac:dyDescent="0.25">
      <c r="A306" s="310" t="s">
        <v>1771</v>
      </c>
      <c r="B306" s="310" t="s">
        <v>1340</v>
      </c>
      <c r="C306" s="309">
        <v>98.699601863905599</v>
      </c>
      <c r="D306" s="307">
        <f>C306*'[2]Base Costs'!$B$5</f>
        <v>98.699601863905599</v>
      </c>
      <c r="E306" s="307">
        <f t="shared" si="28"/>
        <v>13</v>
      </c>
      <c r="F306" s="307">
        <f t="shared" si="29"/>
        <v>3</v>
      </c>
      <c r="G306" s="307">
        <f t="shared" si="30"/>
        <v>1</v>
      </c>
      <c r="H306" s="306">
        <f>4*D306*'[2]Base Costs'!$B$7</f>
        <v>19615.953672840056</v>
      </c>
      <c r="I306" s="304">
        <f>4*IF(E306&lt;=3,E306*'[2]Base Costs'!$B$8,IF(F306&lt;=3,F306*'[2]Base Costs'!$B$9,'[2]Base Costs'!$B$10*G306))</f>
        <v>4200</v>
      </c>
      <c r="J306" s="308">
        <f>C306*'[2]Base Costs'!$B$6</f>
        <v>25.069698873432021</v>
      </c>
      <c r="K306" s="307">
        <f t="shared" si="31"/>
        <v>4</v>
      </c>
      <c r="L306" s="307">
        <f t="shared" si="32"/>
        <v>1</v>
      </c>
      <c r="M306" s="307">
        <f t="shared" si="33"/>
        <v>1</v>
      </c>
      <c r="N306" s="306">
        <f>4*J306*'[2]Base Costs'!$B$7</f>
        <v>4982.4522329013744</v>
      </c>
      <c r="O306" s="304">
        <f>4*IF(K306&lt;=3,K306*'[2]Base Costs'!$B$8,IF(L306&lt;=3,L306*'[2]Base Costs'!$B$9,'[2]Base Costs'!$B$10*M306))</f>
        <v>1400</v>
      </c>
      <c r="P306" s="304">
        <f>4*C306*'[2]Base Costs'!$B$11</f>
        <v>19739.920372781118</v>
      </c>
      <c r="Q306" s="269">
        <f>'[2]Base Costs'!$B$13+'[2]Base Costs'!$B$14</f>
        <v>414</v>
      </c>
      <c r="R306" s="303">
        <f>'[2]Base Costs'!$D$2</f>
        <v>1105.3024868650327</v>
      </c>
      <c r="S306" s="305">
        <f t="shared" si="34"/>
        <v>7901.7547197664071</v>
      </c>
    </row>
    <row r="307" spans="1:19" s="269" customFormat="1" x14ac:dyDescent="0.25">
      <c r="A307" s="310" t="s">
        <v>1771</v>
      </c>
      <c r="B307" s="310" t="s">
        <v>1339</v>
      </c>
      <c r="C307" s="309">
        <v>224.44333967546012</v>
      </c>
      <c r="D307" s="307">
        <f>C307*'[2]Base Costs'!$B$5</f>
        <v>224.44333967546012</v>
      </c>
      <c r="E307" s="307">
        <f t="shared" si="28"/>
        <v>29</v>
      </c>
      <c r="F307" s="307">
        <f t="shared" si="29"/>
        <v>6</v>
      </c>
      <c r="G307" s="307">
        <f t="shared" si="30"/>
        <v>2</v>
      </c>
      <c r="H307" s="306">
        <f>4*D307*'[2]Base Costs'!$B$7</f>
        <v>44606.767100459656</v>
      </c>
      <c r="I307" s="304">
        <f>4*IF(E307&lt;=3,E307*'[2]Base Costs'!$B$8,IF(F307&lt;=3,F307*'[2]Base Costs'!$B$9,'[2]Base Costs'!$B$10*G307))</f>
        <v>8800</v>
      </c>
      <c r="J307" s="308">
        <f>C307*'[2]Base Costs'!$B$6</f>
        <v>57.008608277566871</v>
      </c>
      <c r="K307" s="307">
        <f t="shared" si="31"/>
        <v>8</v>
      </c>
      <c r="L307" s="307">
        <f t="shared" si="32"/>
        <v>2</v>
      </c>
      <c r="M307" s="307">
        <f t="shared" si="33"/>
        <v>1</v>
      </c>
      <c r="N307" s="306">
        <f>4*J307*'[2]Base Costs'!$B$7</f>
        <v>11330.118843516751</v>
      </c>
      <c r="O307" s="304">
        <f>4*IF(K307&lt;=3,K307*'[2]Base Costs'!$B$8,IF(L307&lt;=3,L307*'[2]Base Costs'!$B$9,'[2]Base Costs'!$B$10*M307))</f>
        <v>2800</v>
      </c>
      <c r="P307" s="304">
        <f>4*C307*'[2]Base Costs'!$B$11</f>
        <v>44888.667935092024</v>
      </c>
      <c r="Q307" s="269">
        <f>'[2]Base Costs'!$B$13+'[2]Base Costs'!$B$14</f>
        <v>414</v>
      </c>
      <c r="R307" s="303">
        <f>'[2]Base Costs'!$D$2</f>
        <v>1105.3024868650327</v>
      </c>
      <c r="S307" s="305">
        <f t="shared" si="34"/>
        <v>15649.421330381785</v>
      </c>
    </row>
    <row r="308" spans="1:19" s="269" customFormat="1" x14ac:dyDescent="0.25">
      <c r="A308" s="310" t="s">
        <v>1771</v>
      </c>
      <c r="B308" s="310" t="s">
        <v>1338</v>
      </c>
      <c r="C308" s="309">
        <v>305.54721946595981</v>
      </c>
      <c r="D308" s="307">
        <f>C308*'[2]Base Costs'!$B$5</f>
        <v>305.54721946595981</v>
      </c>
      <c r="E308" s="307">
        <f t="shared" si="28"/>
        <v>39</v>
      </c>
      <c r="F308" s="307">
        <f t="shared" si="29"/>
        <v>8</v>
      </c>
      <c r="G308" s="307">
        <f t="shared" si="30"/>
        <v>2</v>
      </c>
      <c r="H308" s="306">
        <f>4*D308*'[2]Base Costs'!$B$7</f>
        <v>60725.676585542729</v>
      </c>
      <c r="I308" s="304">
        <f>4*IF(E308&lt;=3,E308*'[2]Base Costs'!$B$8,IF(F308&lt;=3,F308*'[2]Base Costs'!$B$9,'[2]Base Costs'!$B$10*G308))</f>
        <v>8800</v>
      </c>
      <c r="J308" s="308">
        <f>C308*'[2]Base Costs'!$B$6</f>
        <v>77.608993744353796</v>
      </c>
      <c r="K308" s="307">
        <f t="shared" si="31"/>
        <v>10</v>
      </c>
      <c r="L308" s="307">
        <f t="shared" si="32"/>
        <v>2</v>
      </c>
      <c r="M308" s="307">
        <f t="shared" si="33"/>
        <v>1</v>
      </c>
      <c r="N308" s="306">
        <f>4*J308*'[2]Base Costs'!$B$7</f>
        <v>15424.321852727853</v>
      </c>
      <c r="O308" s="304">
        <f>4*IF(K308&lt;=3,K308*'[2]Base Costs'!$B$8,IF(L308&lt;=3,L308*'[2]Base Costs'!$B$9,'[2]Base Costs'!$B$10*M308))</f>
        <v>2800</v>
      </c>
      <c r="P308" s="304">
        <f>4*C308*'[2]Base Costs'!$B$11</f>
        <v>61109.443893191965</v>
      </c>
      <c r="Q308" s="269">
        <f>'[2]Base Costs'!$B$13+'[2]Base Costs'!$B$14</f>
        <v>414</v>
      </c>
      <c r="R308" s="303">
        <f>'[2]Base Costs'!$D$2</f>
        <v>1105.3024868650327</v>
      </c>
      <c r="S308" s="305">
        <f t="shared" si="34"/>
        <v>19743.624339592887</v>
      </c>
    </row>
    <row r="309" spans="1:19" s="269" customFormat="1" x14ac:dyDescent="0.25">
      <c r="A309" s="310" t="s">
        <v>1771</v>
      </c>
      <c r="B309" s="310" t="s">
        <v>1337</v>
      </c>
      <c r="C309" s="309">
        <v>131.60120406000001</v>
      </c>
      <c r="D309" s="307">
        <f>C309*'[2]Base Costs'!$B$5</f>
        <v>131.60120406000001</v>
      </c>
      <c r="E309" s="307">
        <f t="shared" si="28"/>
        <v>17</v>
      </c>
      <c r="F309" s="307">
        <f t="shared" si="29"/>
        <v>4</v>
      </c>
      <c r="G309" s="307">
        <f t="shared" si="30"/>
        <v>1</v>
      </c>
      <c r="H309" s="306">
        <f>4*D309*'[2]Base Costs'!$B$7</f>
        <v>26154.949699700646</v>
      </c>
      <c r="I309" s="304">
        <f>4*IF(E309&lt;=3,E309*'[2]Base Costs'!$B$8,IF(F309&lt;=3,F309*'[2]Base Costs'!$B$9,'[2]Base Costs'!$B$10*G309))</f>
        <v>4400</v>
      </c>
      <c r="J309" s="308">
        <f>C309*'[2]Base Costs'!$B$6</f>
        <v>33.426705831240007</v>
      </c>
      <c r="K309" s="307">
        <f t="shared" si="31"/>
        <v>5</v>
      </c>
      <c r="L309" s="307">
        <f t="shared" si="32"/>
        <v>1</v>
      </c>
      <c r="M309" s="307">
        <f t="shared" si="33"/>
        <v>1</v>
      </c>
      <c r="N309" s="306">
        <f>4*J309*'[2]Base Costs'!$B$7</f>
        <v>6643.357223723965</v>
      </c>
      <c r="O309" s="304">
        <f>4*IF(K309&lt;=3,K309*'[2]Base Costs'!$B$8,IF(L309&lt;=3,L309*'[2]Base Costs'!$B$9,'[2]Base Costs'!$B$10*M309))</f>
        <v>1400</v>
      </c>
      <c r="P309" s="304">
        <f>4*C309*'[2]Base Costs'!$B$11</f>
        <v>26320.240812000004</v>
      </c>
      <c r="Q309" s="269">
        <f>'[2]Base Costs'!$B$13+'[2]Base Costs'!$B$14</f>
        <v>414</v>
      </c>
      <c r="R309" s="303">
        <f>'[2]Base Costs'!$D$2</f>
        <v>1105.3024868650327</v>
      </c>
      <c r="S309" s="305">
        <f t="shared" si="34"/>
        <v>9562.6597105889978</v>
      </c>
    </row>
    <row r="310" spans="1:19" s="269" customFormat="1" x14ac:dyDescent="0.25">
      <c r="A310" s="310" t="s">
        <v>1771</v>
      </c>
      <c r="B310" s="310" t="s">
        <v>1336</v>
      </c>
      <c r="C310" s="309">
        <v>209.49571354154185</v>
      </c>
      <c r="D310" s="307">
        <f>C310*'[2]Base Costs'!$B$5</f>
        <v>209.49571354154185</v>
      </c>
      <c r="E310" s="307">
        <f t="shared" si="28"/>
        <v>27</v>
      </c>
      <c r="F310" s="307">
        <f t="shared" si="29"/>
        <v>6</v>
      </c>
      <c r="G310" s="307">
        <f t="shared" si="30"/>
        <v>2</v>
      </c>
      <c r="H310" s="306">
        <f>4*D310*'[2]Base Costs'!$B$7</f>
        <v>41636.016092100195</v>
      </c>
      <c r="I310" s="304">
        <f>4*IF(E310&lt;=3,E310*'[2]Base Costs'!$B$8,IF(F310&lt;=3,F310*'[2]Base Costs'!$B$9,'[2]Base Costs'!$B$10*G310))</f>
        <v>8800</v>
      </c>
      <c r="J310" s="308">
        <f>C310*'[2]Base Costs'!$B$6</f>
        <v>53.211911239551632</v>
      </c>
      <c r="K310" s="307">
        <f t="shared" si="31"/>
        <v>7</v>
      </c>
      <c r="L310" s="307">
        <f t="shared" si="32"/>
        <v>2</v>
      </c>
      <c r="M310" s="307">
        <f t="shared" si="33"/>
        <v>1</v>
      </c>
      <c r="N310" s="306">
        <f>4*J310*'[2]Base Costs'!$B$7</f>
        <v>10575.54808739345</v>
      </c>
      <c r="O310" s="304">
        <f>4*IF(K310&lt;=3,K310*'[2]Base Costs'!$B$8,IF(L310&lt;=3,L310*'[2]Base Costs'!$B$9,'[2]Base Costs'!$B$10*M310))</f>
        <v>2800</v>
      </c>
      <c r="P310" s="304">
        <f>4*C310*'[2]Base Costs'!$B$11</f>
        <v>41899.142708308369</v>
      </c>
      <c r="Q310" s="269">
        <f>'[2]Base Costs'!$B$13+'[2]Base Costs'!$B$14</f>
        <v>414</v>
      </c>
      <c r="R310" s="303">
        <f>'[2]Base Costs'!$D$2</f>
        <v>1105.3024868650327</v>
      </c>
      <c r="S310" s="305">
        <f t="shared" si="34"/>
        <v>14894.850574258482</v>
      </c>
    </row>
    <row r="311" spans="1:19" s="269" customFormat="1" x14ac:dyDescent="0.25">
      <c r="A311" s="310" t="s">
        <v>1771</v>
      </c>
      <c r="B311" s="310" t="s">
        <v>1335</v>
      </c>
      <c r="C311" s="309">
        <v>61.369193886825713</v>
      </c>
      <c r="D311" s="307">
        <f>C311*'[2]Base Costs'!$B$5</f>
        <v>61.369193886825713</v>
      </c>
      <c r="E311" s="307">
        <f t="shared" si="28"/>
        <v>8</v>
      </c>
      <c r="F311" s="307">
        <f t="shared" si="29"/>
        <v>2</v>
      </c>
      <c r="G311" s="307">
        <f t="shared" si="30"/>
        <v>1</v>
      </c>
      <c r="H311" s="306">
        <f>4*D311*'[2]Base Costs'!$B$7</f>
        <v>12196.75906984329</v>
      </c>
      <c r="I311" s="304">
        <f>4*IF(E311&lt;=3,E311*'[2]Base Costs'!$B$8,IF(F311&lt;=3,F311*'[2]Base Costs'!$B$9,'[2]Base Costs'!$B$10*G311))</f>
        <v>2800</v>
      </c>
      <c r="J311" s="308">
        <f>C311*'[2]Base Costs'!$B$6</f>
        <v>15.587775247253731</v>
      </c>
      <c r="K311" s="307">
        <f t="shared" si="31"/>
        <v>2</v>
      </c>
      <c r="L311" s="307">
        <f t="shared" si="32"/>
        <v>1</v>
      </c>
      <c r="M311" s="307">
        <f t="shared" si="33"/>
        <v>1</v>
      </c>
      <c r="N311" s="306">
        <f>4*J311*'[2]Base Costs'!$B$7</f>
        <v>3097.9768037401959</v>
      </c>
      <c r="O311" s="304">
        <f>4*IF(K311&lt;=3,K311*'[2]Base Costs'!$B$8,IF(L311&lt;=3,L311*'[2]Base Costs'!$B$9,'[2]Base Costs'!$B$10*M311))</f>
        <v>1000</v>
      </c>
      <c r="P311" s="304">
        <f>4*C311*'[2]Base Costs'!$B$11</f>
        <v>12273.838777365143</v>
      </c>
      <c r="Q311" s="269">
        <f>'[2]Base Costs'!$B$13+'[2]Base Costs'!$B$14</f>
        <v>414</v>
      </c>
      <c r="R311" s="303">
        <f>'[2]Base Costs'!$D$2</f>
        <v>1105.3024868650327</v>
      </c>
      <c r="S311" s="305">
        <f t="shared" si="34"/>
        <v>5617.2792906052291</v>
      </c>
    </row>
    <row r="312" spans="1:19" s="269" customFormat="1" x14ac:dyDescent="0.25">
      <c r="A312" s="310" t="s">
        <v>1771</v>
      </c>
      <c r="B312" s="310" t="s">
        <v>1334</v>
      </c>
      <c r="C312" s="309">
        <v>268.54038457643162</v>
      </c>
      <c r="D312" s="307">
        <f>C312*'[2]Base Costs'!$B$5</f>
        <v>268.54038457643162</v>
      </c>
      <c r="E312" s="307">
        <f t="shared" si="28"/>
        <v>34</v>
      </c>
      <c r="F312" s="307">
        <f t="shared" si="29"/>
        <v>7</v>
      </c>
      <c r="G312" s="307">
        <f t="shared" si="30"/>
        <v>2</v>
      </c>
      <c r="H312" s="306">
        <f>4*D312*'[2]Base Costs'!$B$7</f>
        <v>53370.790192258333</v>
      </c>
      <c r="I312" s="304">
        <f>4*IF(E312&lt;=3,E312*'[2]Base Costs'!$B$8,IF(F312&lt;=3,F312*'[2]Base Costs'!$B$9,'[2]Base Costs'!$B$10*G312))</f>
        <v>8800</v>
      </c>
      <c r="J312" s="308">
        <f>C312*'[2]Base Costs'!$B$6</f>
        <v>68.209257682413636</v>
      </c>
      <c r="K312" s="307">
        <f t="shared" si="31"/>
        <v>9</v>
      </c>
      <c r="L312" s="307">
        <f t="shared" si="32"/>
        <v>2</v>
      </c>
      <c r="M312" s="307">
        <f t="shared" si="33"/>
        <v>1</v>
      </c>
      <c r="N312" s="306">
        <f>4*J312*'[2]Base Costs'!$B$7</f>
        <v>13556.180708833617</v>
      </c>
      <c r="O312" s="304">
        <f>4*IF(K312&lt;=3,K312*'[2]Base Costs'!$B$8,IF(L312&lt;=3,L312*'[2]Base Costs'!$B$9,'[2]Base Costs'!$B$10*M312))</f>
        <v>2800</v>
      </c>
      <c r="P312" s="304">
        <f>4*C312*'[2]Base Costs'!$B$11</f>
        <v>53708.076915286321</v>
      </c>
      <c r="Q312" s="269">
        <f>'[2]Base Costs'!$B$13+'[2]Base Costs'!$B$14</f>
        <v>414</v>
      </c>
      <c r="R312" s="303">
        <f>'[2]Base Costs'!$D$2</f>
        <v>1105.3024868650327</v>
      </c>
      <c r="S312" s="305">
        <f t="shared" si="34"/>
        <v>17875.483195698649</v>
      </c>
    </row>
    <row r="313" spans="1:19" s="269" customFormat="1" x14ac:dyDescent="0.25">
      <c r="A313" s="310" t="s">
        <v>1771</v>
      </c>
      <c r="B313" s="310" t="s">
        <v>1333</v>
      </c>
      <c r="C313" s="309">
        <v>122.88259834500001</v>
      </c>
      <c r="D313" s="307">
        <f>C313*'[2]Base Costs'!$B$5</f>
        <v>122.88259834500001</v>
      </c>
      <c r="E313" s="307">
        <f t="shared" si="28"/>
        <v>16</v>
      </c>
      <c r="F313" s="307">
        <f t="shared" si="29"/>
        <v>4</v>
      </c>
      <c r="G313" s="307">
        <f t="shared" si="30"/>
        <v>1</v>
      </c>
      <c r="H313" s="306">
        <f>4*D313*'[2]Base Costs'!$B$7</f>
        <v>24422.179125478684</v>
      </c>
      <c r="I313" s="304">
        <f>4*IF(E313&lt;=3,E313*'[2]Base Costs'!$B$8,IF(F313&lt;=3,F313*'[2]Base Costs'!$B$9,'[2]Base Costs'!$B$10*G313))</f>
        <v>4400</v>
      </c>
      <c r="J313" s="308">
        <f>C313*'[2]Base Costs'!$B$6</f>
        <v>31.212179979630001</v>
      </c>
      <c r="K313" s="307">
        <f t="shared" si="31"/>
        <v>4</v>
      </c>
      <c r="L313" s="307">
        <f t="shared" si="32"/>
        <v>1</v>
      </c>
      <c r="M313" s="307">
        <f t="shared" si="33"/>
        <v>1</v>
      </c>
      <c r="N313" s="306">
        <f>4*J313*'[2]Base Costs'!$B$7</f>
        <v>6203.2334978715862</v>
      </c>
      <c r="O313" s="304">
        <f>4*IF(K313&lt;=3,K313*'[2]Base Costs'!$B$8,IF(L313&lt;=3,L313*'[2]Base Costs'!$B$9,'[2]Base Costs'!$B$10*M313))</f>
        <v>1400</v>
      </c>
      <c r="P313" s="304">
        <f>4*C313*'[2]Base Costs'!$B$11</f>
        <v>24576.519669000001</v>
      </c>
      <c r="Q313" s="269">
        <f>'[2]Base Costs'!$B$13+'[2]Base Costs'!$B$14</f>
        <v>414</v>
      </c>
      <c r="R313" s="303">
        <f>'[2]Base Costs'!$D$2</f>
        <v>1105.3024868650327</v>
      </c>
      <c r="S313" s="305">
        <f t="shared" si="34"/>
        <v>9122.5359847366199</v>
      </c>
    </row>
    <row r="314" spans="1:19" s="269" customFormat="1" x14ac:dyDescent="0.25">
      <c r="A314" s="310" t="s">
        <v>1771</v>
      </c>
      <c r="B314" s="310" t="s">
        <v>1332</v>
      </c>
      <c r="C314" s="309">
        <v>273.05817255623879</v>
      </c>
      <c r="D314" s="307">
        <f>C314*'[2]Base Costs'!$B$5</f>
        <v>273.05817255623879</v>
      </c>
      <c r="E314" s="307">
        <f t="shared" si="28"/>
        <v>35</v>
      </c>
      <c r="F314" s="307">
        <f t="shared" si="29"/>
        <v>7</v>
      </c>
      <c r="G314" s="307">
        <f t="shared" si="30"/>
        <v>2</v>
      </c>
      <c r="H314" s="306">
        <f>4*D314*'[2]Base Costs'!$B$7</f>
        <v>54268.673446517132</v>
      </c>
      <c r="I314" s="304">
        <f>4*IF(E314&lt;=3,E314*'[2]Base Costs'!$B$8,IF(F314&lt;=3,F314*'[2]Base Costs'!$B$9,'[2]Base Costs'!$B$10*G314))</f>
        <v>8800</v>
      </c>
      <c r="J314" s="308">
        <f>C314*'[2]Base Costs'!$B$6</f>
        <v>69.356775829284658</v>
      </c>
      <c r="K314" s="307">
        <f t="shared" si="31"/>
        <v>9</v>
      </c>
      <c r="L314" s="307">
        <f t="shared" si="32"/>
        <v>2</v>
      </c>
      <c r="M314" s="307">
        <f t="shared" si="33"/>
        <v>1</v>
      </c>
      <c r="N314" s="306">
        <f>4*J314*'[2]Base Costs'!$B$7</f>
        <v>13784.243055415353</v>
      </c>
      <c r="O314" s="304">
        <f>4*IF(K314&lt;=3,K314*'[2]Base Costs'!$B$8,IF(L314&lt;=3,L314*'[2]Base Costs'!$B$9,'[2]Base Costs'!$B$10*M314))</f>
        <v>2800</v>
      </c>
      <c r="P314" s="304">
        <f>4*C314*'[2]Base Costs'!$B$11</f>
        <v>54611.634511247757</v>
      </c>
      <c r="Q314" s="269">
        <f>'[2]Base Costs'!$B$13+'[2]Base Costs'!$B$14</f>
        <v>414</v>
      </c>
      <c r="R314" s="303">
        <f>'[2]Base Costs'!$D$2</f>
        <v>1105.3024868650327</v>
      </c>
      <c r="S314" s="305">
        <f t="shared" si="34"/>
        <v>18103.545542280386</v>
      </c>
    </row>
    <row r="315" spans="1:19" s="269" customFormat="1" x14ac:dyDescent="0.25">
      <c r="A315" s="310" t="s">
        <v>1771</v>
      </c>
      <c r="B315" s="310" t="s">
        <v>1331</v>
      </c>
      <c r="C315" s="309">
        <v>157.778827784985</v>
      </c>
      <c r="D315" s="307">
        <f>C315*'[2]Base Costs'!$B$5</f>
        <v>157.778827784985</v>
      </c>
      <c r="E315" s="307">
        <f t="shared" si="28"/>
        <v>20</v>
      </c>
      <c r="F315" s="307">
        <f t="shared" si="29"/>
        <v>4</v>
      </c>
      <c r="G315" s="307">
        <f t="shared" si="30"/>
        <v>1</v>
      </c>
      <c r="H315" s="306">
        <f>4*D315*'[2]Base Costs'!$B$7</f>
        <v>31357.595349299063</v>
      </c>
      <c r="I315" s="304">
        <f>4*IF(E315&lt;=3,E315*'[2]Base Costs'!$B$8,IF(F315&lt;=3,F315*'[2]Base Costs'!$B$9,'[2]Base Costs'!$B$10*G315))</f>
        <v>4400</v>
      </c>
      <c r="J315" s="308">
        <f>C315*'[2]Base Costs'!$B$6</f>
        <v>40.075822257386193</v>
      </c>
      <c r="K315" s="307">
        <f t="shared" si="31"/>
        <v>6</v>
      </c>
      <c r="L315" s="307">
        <f t="shared" si="32"/>
        <v>2</v>
      </c>
      <c r="M315" s="307">
        <f t="shared" si="33"/>
        <v>1</v>
      </c>
      <c r="N315" s="306">
        <f>4*J315*'[2]Base Costs'!$B$7</f>
        <v>7964.8292187219622</v>
      </c>
      <c r="O315" s="304">
        <f>4*IF(K315&lt;=3,K315*'[2]Base Costs'!$B$8,IF(L315&lt;=3,L315*'[2]Base Costs'!$B$9,'[2]Base Costs'!$B$10*M315))</f>
        <v>2800</v>
      </c>
      <c r="P315" s="304">
        <f>4*C315*'[2]Base Costs'!$B$11</f>
        <v>31555.765556997001</v>
      </c>
      <c r="Q315" s="269">
        <f>'[2]Base Costs'!$B$13+'[2]Base Costs'!$B$14</f>
        <v>414</v>
      </c>
      <c r="R315" s="303">
        <f>'[2]Base Costs'!$D$2</f>
        <v>1105.3024868650327</v>
      </c>
      <c r="S315" s="305">
        <f t="shared" si="34"/>
        <v>12284.131705586995</v>
      </c>
    </row>
    <row r="316" spans="1:19" s="269" customFormat="1" x14ac:dyDescent="0.25">
      <c r="A316" s="310" t="s">
        <v>1771</v>
      </c>
      <c r="B316" s="310" t="s">
        <v>1329</v>
      </c>
      <c r="C316" s="309">
        <v>141.70137382999999</v>
      </c>
      <c r="D316" s="307">
        <f>C316*'[2]Base Costs'!$B$5</f>
        <v>141.70137382999999</v>
      </c>
      <c r="E316" s="307">
        <f t="shared" si="28"/>
        <v>18</v>
      </c>
      <c r="F316" s="307">
        <f t="shared" si="29"/>
        <v>4</v>
      </c>
      <c r="G316" s="307">
        <f t="shared" si="30"/>
        <v>1</v>
      </c>
      <c r="H316" s="306">
        <f>4*D316*'[2]Base Costs'!$B$7</f>
        <v>28162.297840469524</v>
      </c>
      <c r="I316" s="304">
        <f>4*IF(E316&lt;=3,E316*'[2]Base Costs'!$B$8,IF(F316&lt;=3,F316*'[2]Base Costs'!$B$9,'[2]Base Costs'!$B$10*G316))</f>
        <v>4400</v>
      </c>
      <c r="J316" s="308">
        <f>C316*'[2]Base Costs'!$B$6</f>
        <v>35.992148952819996</v>
      </c>
      <c r="K316" s="307">
        <f t="shared" si="31"/>
        <v>5</v>
      </c>
      <c r="L316" s="307">
        <f t="shared" si="32"/>
        <v>1</v>
      </c>
      <c r="M316" s="307">
        <f t="shared" si="33"/>
        <v>1</v>
      </c>
      <c r="N316" s="306">
        <f>4*J316*'[2]Base Costs'!$B$7</f>
        <v>7153.2236514792585</v>
      </c>
      <c r="O316" s="304">
        <f>4*IF(K316&lt;=3,K316*'[2]Base Costs'!$B$8,IF(L316&lt;=3,L316*'[2]Base Costs'!$B$9,'[2]Base Costs'!$B$10*M316))</f>
        <v>1400</v>
      </c>
      <c r="P316" s="304">
        <f>4*C316*'[2]Base Costs'!$B$11</f>
        <v>28340.274765999999</v>
      </c>
      <c r="Q316" s="269">
        <f>'[2]Base Costs'!$B$13+'[2]Base Costs'!$B$14</f>
        <v>414</v>
      </c>
      <c r="R316" s="303">
        <f>'[2]Base Costs'!$D$2</f>
        <v>1105.3024868650327</v>
      </c>
      <c r="S316" s="305">
        <f t="shared" si="34"/>
        <v>10072.526138344292</v>
      </c>
    </row>
    <row r="317" spans="1:19" s="269" customFormat="1" x14ac:dyDescent="0.25">
      <c r="A317" s="310" t="s">
        <v>1771</v>
      </c>
      <c r="B317" s="310" t="s">
        <v>1328</v>
      </c>
      <c r="C317" s="309">
        <v>90.000830205</v>
      </c>
      <c r="D317" s="307">
        <f>C317*'[2]Base Costs'!$B$5</f>
        <v>90.000830205</v>
      </c>
      <c r="E317" s="307">
        <f t="shared" si="28"/>
        <v>12</v>
      </c>
      <c r="F317" s="307">
        <f t="shared" si="29"/>
        <v>3</v>
      </c>
      <c r="G317" s="307">
        <f t="shared" si="30"/>
        <v>1</v>
      </c>
      <c r="H317" s="306">
        <f>4*D317*'[2]Base Costs'!$B$7</f>
        <v>17887.124998262523</v>
      </c>
      <c r="I317" s="304">
        <f>4*IF(E317&lt;=3,E317*'[2]Base Costs'!$B$8,IF(F317&lt;=3,F317*'[2]Base Costs'!$B$9,'[2]Base Costs'!$B$10*G317))</f>
        <v>4200</v>
      </c>
      <c r="J317" s="308">
        <f>C317*'[2]Base Costs'!$B$6</f>
        <v>22.860210872069999</v>
      </c>
      <c r="K317" s="307">
        <f t="shared" si="31"/>
        <v>3</v>
      </c>
      <c r="L317" s="307">
        <f t="shared" si="32"/>
        <v>1</v>
      </c>
      <c r="M317" s="307">
        <f t="shared" si="33"/>
        <v>1</v>
      </c>
      <c r="N317" s="306">
        <f>4*J317*'[2]Base Costs'!$B$7</f>
        <v>4543.3297495586803</v>
      </c>
      <c r="O317" s="304">
        <f>4*IF(K317&lt;=3,K317*'[2]Base Costs'!$B$8,IF(L317&lt;=3,L317*'[2]Base Costs'!$B$9,'[2]Base Costs'!$B$10*M317))</f>
        <v>1500</v>
      </c>
      <c r="P317" s="304">
        <f>4*C317*'[2]Base Costs'!$B$11</f>
        <v>18000.166041</v>
      </c>
      <c r="Q317" s="269">
        <f>'[2]Base Costs'!$B$13+'[2]Base Costs'!$B$14</f>
        <v>414</v>
      </c>
      <c r="R317" s="303">
        <f>'[2]Base Costs'!$D$2</f>
        <v>1105.3024868650327</v>
      </c>
      <c r="S317" s="305">
        <f t="shared" si="34"/>
        <v>7562.632236423713</v>
      </c>
    </row>
    <row r="318" spans="1:19" s="269" customFormat="1" x14ac:dyDescent="0.25">
      <c r="A318" s="310" t="s">
        <v>1771</v>
      </c>
      <c r="B318" s="310" t="s">
        <v>1327</v>
      </c>
      <c r="C318" s="309">
        <v>330.10293205618183</v>
      </c>
      <c r="D318" s="307">
        <f>C318*'[2]Base Costs'!$B$5</f>
        <v>330.10293205618183</v>
      </c>
      <c r="E318" s="307">
        <f t="shared" si="28"/>
        <v>42</v>
      </c>
      <c r="F318" s="307">
        <f t="shared" si="29"/>
        <v>9</v>
      </c>
      <c r="G318" s="307">
        <f t="shared" si="30"/>
        <v>3</v>
      </c>
      <c r="H318" s="306">
        <f>4*D318*'[2]Base Costs'!$B$7</f>
        <v>65605.97712857381</v>
      </c>
      <c r="I318" s="304">
        <f>4*IF(E318&lt;=3,E318*'[2]Base Costs'!$B$8,IF(F318&lt;=3,F318*'[2]Base Costs'!$B$9,'[2]Base Costs'!$B$10*G318))</f>
        <v>13200</v>
      </c>
      <c r="J318" s="308">
        <f>C318*'[2]Base Costs'!$B$6</f>
        <v>83.846144742270184</v>
      </c>
      <c r="K318" s="307">
        <f t="shared" si="31"/>
        <v>11</v>
      </c>
      <c r="L318" s="307">
        <f t="shared" si="32"/>
        <v>3</v>
      </c>
      <c r="M318" s="307">
        <f t="shared" si="33"/>
        <v>1</v>
      </c>
      <c r="N318" s="306">
        <f>4*J318*'[2]Base Costs'!$B$7</f>
        <v>16663.918190657747</v>
      </c>
      <c r="O318" s="304">
        <f>4*IF(K318&lt;=3,K318*'[2]Base Costs'!$B$8,IF(L318&lt;=3,L318*'[2]Base Costs'!$B$9,'[2]Base Costs'!$B$10*M318))</f>
        <v>4200</v>
      </c>
      <c r="P318" s="304">
        <f>4*C318*'[2]Base Costs'!$B$11</f>
        <v>66020.586411236363</v>
      </c>
      <c r="Q318" s="269">
        <f>'[2]Base Costs'!$B$13+'[2]Base Costs'!$B$14</f>
        <v>414</v>
      </c>
      <c r="R318" s="303">
        <f>'[2]Base Costs'!$D$2</f>
        <v>1105.3024868650327</v>
      </c>
      <c r="S318" s="305">
        <f t="shared" si="34"/>
        <v>22383.220677522779</v>
      </c>
    </row>
    <row r="319" spans="1:19" s="269" customFormat="1" x14ac:dyDescent="0.25">
      <c r="A319" s="310" t="s">
        <v>1771</v>
      </c>
      <c r="B319" s="310" t="s">
        <v>1326</v>
      </c>
      <c r="C319" s="309">
        <v>105.50098554</v>
      </c>
      <c r="D319" s="307">
        <f>C319*'[2]Base Costs'!$B$5</f>
        <v>105.50098554</v>
      </c>
      <c r="E319" s="307">
        <f t="shared" si="28"/>
        <v>14</v>
      </c>
      <c r="F319" s="307">
        <f t="shared" si="29"/>
        <v>3</v>
      </c>
      <c r="G319" s="307">
        <f t="shared" si="30"/>
        <v>1</v>
      </c>
      <c r="H319" s="306">
        <f>4*D319*'[2]Base Costs'!$B$7</f>
        <v>20967.687870161764</v>
      </c>
      <c r="I319" s="304">
        <f>4*IF(E319&lt;=3,E319*'[2]Base Costs'!$B$8,IF(F319&lt;=3,F319*'[2]Base Costs'!$B$9,'[2]Base Costs'!$B$10*G319))</f>
        <v>4200</v>
      </c>
      <c r="J319" s="308">
        <f>C319*'[2]Base Costs'!$B$6</f>
        <v>26.79725032716</v>
      </c>
      <c r="K319" s="307">
        <f t="shared" si="31"/>
        <v>4</v>
      </c>
      <c r="L319" s="307">
        <f t="shared" si="32"/>
        <v>1</v>
      </c>
      <c r="M319" s="307">
        <f t="shared" si="33"/>
        <v>1</v>
      </c>
      <c r="N319" s="306">
        <f>4*J319*'[2]Base Costs'!$B$7</f>
        <v>5325.7927190210876</v>
      </c>
      <c r="O319" s="304">
        <f>4*IF(K319&lt;=3,K319*'[2]Base Costs'!$B$8,IF(L319&lt;=3,L319*'[2]Base Costs'!$B$9,'[2]Base Costs'!$B$10*M319))</f>
        <v>1400</v>
      </c>
      <c r="P319" s="304">
        <f>4*C319*'[2]Base Costs'!$B$11</f>
        <v>21100.197108</v>
      </c>
      <c r="Q319" s="269">
        <f>'[2]Base Costs'!$B$13+'[2]Base Costs'!$B$14</f>
        <v>414</v>
      </c>
      <c r="R319" s="303">
        <f>'[2]Base Costs'!$D$2</f>
        <v>1105.3024868650327</v>
      </c>
      <c r="S319" s="305">
        <f t="shared" si="34"/>
        <v>8245.0952058861203</v>
      </c>
    </row>
    <row r="320" spans="1:19" s="269" customFormat="1" x14ac:dyDescent="0.25">
      <c r="A320" s="310" t="s">
        <v>1771</v>
      </c>
      <c r="B320" s="310" t="s">
        <v>1325</v>
      </c>
      <c r="C320" s="309">
        <v>206.44519151964727</v>
      </c>
      <c r="D320" s="307">
        <f>C320*'[2]Base Costs'!$B$5</f>
        <v>206.44519151964727</v>
      </c>
      <c r="E320" s="307">
        <f t="shared" si="28"/>
        <v>26</v>
      </c>
      <c r="F320" s="307">
        <f t="shared" si="29"/>
        <v>6</v>
      </c>
      <c r="G320" s="307">
        <f t="shared" si="30"/>
        <v>2</v>
      </c>
      <c r="H320" s="306">
        <f>4*D320*'[2]Base Costs'!$B$7</f>
        <v>41029.74314338078</v>
      </c>
      <c r="I320" s="304">
        <f>4*IF(E320&lt;=3,E320*'[2]Base Costs'!$B$8,IF(F320&lt;=3,F320*'[2]Base Costs'!$B$9,'[2]Base Costs'!$B$10*G320))</f>
        <v>8800</v>
      </c>
      <c r="J320" s="308">
        <f>C320*'[2]Base Costs'!$B$6</f>
        <v>52.437078645990404</v>
      </c>
      <c r="K320" s="307">
        <f t="shared" si="31"/>
        <v>7</v>
      </c>
      <c r="L320" s="307">
        <f t="shared" si="32"/>
        <v>2</v>
      </c>
      <c r="M320" s="307">
        <f t="shared" si="33"/>
        <v>1</v>
      </c>
      <c r="N320" s="306">
        <f>4*J320*'[2]Base Costs'!$B$7</f>
        <v>10421.554758418719</v>
      </c>
      <c r="O320" s="304">
        <f>4*IF(K320&lt;=3,K320*'[2]Base Costs'!$B$8,IF(L320&lt;=3,L320*'[2]Base Costs'!$B$9,'[2]Base Costs'!$B$10*M320))</f>
        <v>2800</v>
      </c>
      <c r="P320" s="304">
        <f>4*C320*'[2]Base Costs'!$B$11</f>
        <v>41289.038303929454</v>
      </c>
      <c r="Q320" s="269">
        <f>'[2]Base Costs'!$B$13+'[2]Base Costs'!$B$14</f>
        <v>414</v>
      </c>
      <c r="R320" s="303">
        <f>'[2]Base Costs'!$D$2</f>
        <v>1105.3024868650327</v>
      </c>
      <c r="S320" s="305">
        <f t="shared" si="34"/>
        <v>14740.857245283751</v>
      </c>
    </row>
    <row r="321" spans="1:19" s="269" customFormat="1" x14ac:dyDescent="0.25">
      <c r="A321" s="310" t="s">
        <v>1771</v>
      </c>
      <c r="B321" s="310" t="s">
        <v>1324</v>
      </c>
      <c r="C321" s="309">
        <v>109.98814652083489</v>
      </c>
      <c r="D321" s="307">
        <f>C321*'[2]Base Costs'!$B$5</f>
        <v>109.98814652083489</v>
      </c>
      <c r="E321" s="307">
        <f t="shared" si="28"/>
        <v>14</v>
      </c>
      <c r="F321" s="307">
        <f t="shared" si="29"/>
        <v>3</v>
      </c>
      <c r="G321" s="307">
        <f t="shared" si="30"/>
        <v>1</v>
      </c>
      <c r="H321" s="306">
        <f>4*D321*'[2]Base Costs'!$B$7</f>
        <v>21859.484192136813</v>
      </c>
      <c r="I321" s="304">
        <f>4*IF(E321&lt;=3,E321*'[2]Base Costs'!$B$8,IF(F321&lt;=3,F321*'[2]Base Costs'!$B$9,'[2]Base Costs'!$B$10*G321))</f>
        <v>4200</v>
      </c>
      <c r="J321" s="308">
        <f>C321*'[2]Base Costs'!$B$6</f>
        <v>27.936989216292062</v>
      </c>
      <c r="K321" s="307">
        <f t="shared" si="31"/>
        <v>4</v>
      </c>
      <c r="L321" s="307">
        <f t="shared" si="32"/>
        <v>1</v>
      </c>
      <c r="M321" s="307">
        <f t="shared" si="33"/>
        <v>1</v>
      </c>
      <c r="N321" s="306">
        <f>4*J321*'[2]Base Costs'!$B$7</f>
        <v>5552.3089848027503</v>
      </c>
      <c r="O321" s="304">
        <f>4*IF(K321&lt;=3,K321*'[2]Base Costs'!$B$8,IF(L321&lt;=3,L321*'[2]Base Costs'!$B$9,'[2]Base Costs'!$B$10*M321))</f>
        <v>1400</v>
      </c>
      <c r="P321" s="304">
        <f>4*C321*'[2]Base Costs'!$B$11</f>
        <v>21997.629304166978</v>
      </c>
      <c r="Q321" s="269">
        <f>'[2]Base Costs'!$B$13+'[2]Base Costs'!$B$14</f>
        <v>414</v>
      </c>
      <c r="R321" s="303">
        <f>'[2]Base Costs'!$D$2</f>
        <v>1105.3024868650327</v>
      </c>
      <c r="S321" s="305">
        <f t="shared" si="34"/>
        <v>8471.6114716677839</v>
      </c>
    </row>
    <row r="322" spans="1:19" s="269" customFormat="1" x14ac:dyDescent="0.25">
      <c r="A322" s="310" t="s">
        <v>1771</v>
      </c>
      <c r="B322" s="310" t="s">
        <v>1323</v>
      </c>
      <c r="C322" s="309">
        <v>389.08629172531454</v>
      </c>
      <c r="D322" s="307">
        <f>C322*'[2]Base Costs'!$B$5</f>
        <v>389.08629172531454</v>
      </c>
      <c r="E322" s="307">
        <f t="shared" si="28"/>
        <v>49</v>
      </c>
      <c r="F322" s="307">
        <f t="shared" si="29"/>
        <v>10</v>
      </c>
      <c r="G322" s="307">
        <f t="shared" si="30"/>
        <v>3</v>
      </c>
      <c r="H322" s="306">
        <f>4*D322*'[2]Base Costs'!$B$7</f>
        <v>77328.565962655921</v>
      </c>
      <c r="I322" s="304">
        <f>4*IF(E322&lt;=3,E322*'[2]Base Costs'!$B$8,IF(F322&lt;=3,F322*'[2]Base Costs'!$B$9,'[2]Base Costs'!$B$10*G322))</f>
        <v>13200</v>
      </c>
      <c r="J322" s="308">
        <f>C322*'[2]Base Costs'!$B$6</f>
        <v>98.827918098229901</v>
      </c>
      <c r="K322" s="307">
        <f t="shared" si="31"/>
        <v>13</v>
      </c>
      <c r="L322" s="307">
        <f t="shared" si="32"/>
        <v>3</v>
      </c>
      <c r="M322" s="307">
        <f t="shared" si="33"/>
        <v>1</v>
      </c>
      <c r="N322" s="306">
        <f>4*J322*'[2]Base Costs'!$B$7</f>
        <v>19641.455754514605</v>
      </c>
      <c r="O322" s="304">
        <f>4*IF(K322&lt;=3,K322*'[2]Base Costs'!$B$8,IF(L322&lt;=3,L322*'[2]Base Costs'!$B$9,'[2]Base Costs'!$B$10*M322))</f>
        <v>4200</v>
      </c>
      <c r="P322" s="304">
        <f>4*C322*'[2]Base Costs'!$B$11</f>
        <v>77817.258345062903</v>
      </c>
      <c r="Q322" s="269">
        <f>'[2]Base Costs'!$B$13+'[2]Base Costs'!$B$14</f>
        <v>414</v>
      </c>
      <c r="R322" s="303">
        <f>'[2]Base Costs'!$D$2</f>
        <v>1105.3024868650327</v>
      </c>
      <c r="S322" s="305">
        <f t="shared" si="34"/>
        <v>25360.758241379637</v>
      </c>
    </row>
    <row r="323" spans="1:19" s="269" customFormat="1" x14ac:dyDescent="0.25">
      <c r="A323" s="310" t="s">
        <v>1771</v>
      </c>
      <c r="B323" s="310" t="s">
        <v>1320</v>
      </c>
      <c r="C323" s="309">
        <v>92.866677443641564</v>
      </c>
      <c r="D323" s="307">
        <f>C323*'[2]Base Costs'!$B$5</f>
        <v>92.866677443641564</v>
      </c>
      <c r="E323" s="307">
        <f t="shared" ref="E323:E386" si="35">ROUNDUP(D323/8,0)</f>
        <v>12</v>
      </c>
      <c r="F323" s="307">
        <f t="shared" ref="F323:F386" si="36">ROUNDUP(D323/40,0)</f>
        <v>3</v>
      </c>
      <c r="G323" s="307">
        <f t="shared" ref="G323:G386" si="37">ROUNDUP(D323/(40*4),0)</f>
        <v>1</v>
      </c>
      <c r="H323" s="306">
        <f>4*D323*'[2]Base Costs'!$B$7</f>
        <v>18456.694941859103</v>
      </c>
      <c r="I323" s="304">
        <f>4*IF(E323&lt;=3,E323*'[2]Base Costs'!$B$8,IF(F323&lt;=3,F323*'[2]Base Costs'!$B$9,'[2]Base Costs'!$B$10*G323))</f>
        <v>4200</v>
      </c>
      <c r="J323" s="308">
        <f>C323*'[2]Base Costs'!$B$6</f>
        <v>23.588136070684957</v>
      </c>
      <c r="K323" s="307">
        <f t="shared" ref="K323:K386" si="38">ROUNDUP(J323/8,0)</f>
        <v>3</v>
      </c>
      <c r="L323" s="307">
        <f t="shared" ref="L323:L386" si="39">ROUNDUP(J323/40,0)</f>
        <v>1</v>
      </c>
      <c r="M323" s="307">
        <f t="shared" ref="M323:M386" si="40">ROUNDUP(J323/(40*4),0)</f>
        <v>1</v>
      </c>
      <c r="N323" s="306">
        <f>4*J323*'[2]Base Costs'!$B$7</f>
        <v>4688.0005152322119</v>
      </c>
      <c r="O323" s="304">
        <f>4*IF(K323&lt;=3,K323*'[2]Base Costs'!$B$8,IF(L323&lt;=3,L323*'[2]Base Costs'!$B$9,'[2]Base Costs'!$B$10*M323))</f>
        <v>1500</v>
      </c>
      <c r="P323" s="304">
        <f>4*C323*'[2]Base Costs'!$B$11</f>
        <v>18573.335488728313</v>
      </c>
      <c r="Q323" s="269">
        <f>'[2]Base Costs'!$B$13+'[2]Base Costs'!$B$14</f>
        <v>414</v>
      </c>
      <c r="R323" s="303">
        <f>'[2]Base Costs'!$D$2</f>
        <v>1105.3024868650327</v>
      </c>
      <c r="S323" s="305">
        <f t="shared" ref="S323:S386" si="41">R323+Q323+N323+O323</f>
        <v>7707.3030020972446</v>
      </c>
    </row>
    <row r="324" spans="1:19" s="269" customFormat="1" x14ac:dyDescent="0.25">
      <c r="A324" s="310" t="s">
        <v>1771</v>
      </c>
      <c r="B324" s="310" t="s">
        <v>1319</v>
      </c>
      <c r="C324" s="309">
        <v>153.46030928939263</v>
      </c>
      <c r="D324" s="307">
        <f>C324*'[2]Base Costs'!$B$5</f>
        <v>153.46030928939263</v>
      </c>
      <c r="E324" s="307">
        <f t="shared" si="35"/>
        <v>20</v>
      </c>
      <c r="F324" s="307">
        <f t="shared" si="36"/>
        <v>4</v>
      </c>
      <c r="G324" s="307">
        <f t="shared" si="37"/>
        <v>1</v>
      </c>
      <c r="H324" s="306">
        <f>4*D324*'[2]Base Costs'!$B$7</f>
        <v>30499.315709411054</v>
      </c>
      <c r="I324" s="304">
        <f>4*IF(E324&lt;=3,E324*'[2]Base Costs'!$B$8,IF(F324&lt;=3,F324*'[2]Base Costs'!$B$9,'[2]Base Costs'!$B$10*G324))</f>
        <v>4400</v>
      </c>
      <c r="J324" s="308">
        <f>C324*'[2]Base Costs'!$B$6</f>
        <v>38.978918559505729</v>
      </c>
      <c r="K324" s="307">
        <f t="shared" si="38"/>
        <v>5</v>
      </c>
      <c r="L324" s="307">
        <f t="shared" si="39"/>
        <v>1</v>
      </c>
      <c r="M324" s="307">
        <f t="shared" si="40"/>
        <v>1</v>
      </c>
      <c r="N324" s="306">
        <f>4*J324*'[2]Base Costs'!$B$7</f>
        <v>7746.8261901904079</v>
      </c>
      <c r="O324" s="304">
        <f>4*IF(K324&lt;=3,K324*'[2]Base Costs'!$B$8,IF(L324&lt;=3,L324*'[2]Base Costs'!$B$9,'[2]Base Costs'!$B$10*M324))</f>
        <v>1400</v>
      </c>
      <c r="P324" s="304">
        <f>4*C324*'[2]Base Costs'!$B$11</f>
        <v>30692.061857878525</v>
      </c>
      <c r="Q324" s="269">
        <f>'[2]Base Costs'!$B$13+'[2]Base Costs'!$B$14</f>
        <v>414</v>
      </c>
      <c r="R324" s="303">
        <f>'[2]Base Costs'!$D$2</f>
        <v>1105.3024868650327</v>
      </c>
      <c r="S324" s="305">
        <f t="shared" si="41"/>
        <v>10666.12867705544</v>
      </c>
    </row>
    <row r="325" spans="1:19" s="269" customFormat="1" x14ac:dyDescent="0.25">
      <c r="A325" s="310" t="s">
        <v>1771</v>
      </c>
      <c r="B325" s="310" t="s">
        <v>1318</v>
      </c>
      <c r="C325" s="309">
        <v>118.15056896646927</v>
      </c>
      <c r="D325" s="307">
        <f>C325*'[2]Base Costs'!$B$5</f>
        <v>118.15056896646927</v>
      </c>
      <c r="E325" s="307">
        <f t="shared" si="35"/>
        <v>15</v>
      </c>
      <c r="F325" s="307">
        <f t="shared" si="36"/>
        <v>3</v>
      </c>
      <c r="G325" s="307">
        <f t="shared" si="37"/>
        <v>1</v>
      </c>
      <c r="H325" s="306">
        <f>4*D325*'[2]Base Costs'!$B$7</f>
        <v>23481.716678671972</v>
      </c>
      <c r="I325" s="304">
        <f>4*IF(E325&lt;=3,E325*'[2]Base Costs'!$B$8,IF(F325&lt;=3,F325*'[2]Base Costs'!$B$9,'[2]Base Costs'!$B$10*G325))</f>
        <v>4200</v>
      </c>
      <c r="J325" s="308">
        <f>C325*'[2]Base Costs'!$B$6</f>
        <v>30.010244517483194</v>
      </c>
      <c r="K325" s="307">
        <f t="shared" si="38"/>
        <v>4</v>
      </c>
      <c r="L325" s="307">
        <f t="shared" si="39"/>
        <v>1</v>
      </c>
      <c r="M325" s="307">
        <f t="shared" si="40"/>
        <v>1</v>
      </c>
      <c r="N325" s="306">
        <f>4*J325*'[2]Base Costs'!$B$7</f>
        <v>5964.3560363826809</v>
      </c>
      <c r="O325" s="304">
        <f>4*IF(K325&lt;=3,K325*'[2]Base Costs'!$B$8,IF(L325&lt;=3,L325*'[2]Base Costs'!$B$9,'[2]Base Costs'!$B$10*M325))</f>
        <v>1400</v>
      </c>
      <c r="P325" s="304">
        <f>4*C325*'[2]Base Costs'!$B$11</f>
        <v>23630.113793293855</v>
      </c>
      <c r="Q325" s="269">
        <f>'[2]Base Costs'!$B$13+'[2]Base Costs'!$B$14</f>
        <v>414</v>
      </c>
      <c r="R325" s="303">
        <f>'[2]Base Costs'!$D$2</f>
        <v>1105.3024868650327</v>
      </c>
      <c r="S325" s="305">
        <f t="shared" si="41"/>
        <v>8883.6585232477137</v>
      </c>
    </row>
    <row r="326" spans="1:19" s="269" customFormat="1" x14ac:dyDescent="0.25">
      <c r="A326" s="310" t="s">
        <v>1771</v>
      </c>
      <c r="B326" s="310" t="s">
        <v>1317</v>
      </c>
      <c r="C326" s="309">
        <v>105.26504348071866</v>
      </c>
      <c r="D326" s="307">
        <f>C326*'[2]Base Costs'!$B$5</f>
        <v>105.26504348071866</v>
      </c>
      <c r="E326" s="307">
        <f t="shared" si="35"/>
        <v>14</v>
      </c>
      <c r="F326" s="307">
        <f t="shared" si="36"/>
        <v>3</v>
      </c>
      <c r="G326" s="307">
        <f t="shared" si="37"/>
        <v>1</v>
      </c>
      <c r="H326" s="306">
        <f>4*D326*'[2]Base Costs'!$B$7</f>
        <v>20920.795801531953</v>
      </c>
      <c r="I326" s="304">
        <f>4*IF(E326&lt;=3,E326*'[2]Base Costs'!$B$8,IF(F326&lt;=3,F326*'[2]Base Costs'!$B$9,'[2]Base Costs'!$B$10*G326))</f>
        <v>4200</v>
      </c>
      <c r="J326" s="308">
        <f>C326*'[2]Base Costs'!$B$6</f>
        <v>26.73732104410254</v>
      </c>
      <c r="K326" s="307">
        <f t="shared" si="38"/>
        <v>4</v>
      </c>
      <c r="L326" s="307">
        <f t="shared" si="39"/>
        <v>1</v>
      </c>
      <c r="M326" s="307">
        <f t="shared" si="40"/>
        <v>1</v>
      </c>
      <c r="N326" s="306">
        <f>4*J326*'[2]Base Costs'!$B$7</f>
        <v>5313.8821335891162</v>
      </c>
      <c r="O326" s="304">
        <f>4*IF(K326&lt;=3,K326*'[2]Base Costs'!$B$8,IF(L326&lt;=3,L326*'[2]Base Costs'!$B$9,'[2]Base Costs'!$B$10*M326))</f>
        <v>1400</v>
      </c>
      <c r="P326" s="304">
        <f>4*C326*'[2]Base Costs'!$B$11</f>
        <v>21053.008696143734</v>
      </c>
      <c r="Q326" s="269">
        <f>'[2]Base Costs'!$B$13+'[2]Base Costs'!$B$14</f>
        <v>414</v>
      </c>
      <c r="R326" s="303">
        <f>'[2]Base Costs'!$D$2</f>
        <v>1105.3024868650327</v>
      </c>
      <c r="S326" s="305">
        <f t="shared" si="41"/>
        <v>8233.1846204541489</v>
      </c>
    </row>
    <row r="327" spans="1:19" s="269" customFormat="1" x14ac:dyDescent="0.25">
      <c r="A327" s="310" t="s">
        <v>1771</v>
      </c>
      <c r="B327" s="310" t="s">
        <v>1316</v>
      </c>
      <c r="C327" s="309">
        <v>85.324623299425767</v>
      </c>
      <c r="D327" s="307">
        <f>C327*'[2]Base Costs'!$B$5</f>
        <v>85.324623299425767</v>
      </c>
      <c r="E327" s="307">
        <f t="shared" si="35"/>
        <v>11</v>
      </c>
      <c r="F327" s="307">
        <f t="shared" si="36"/>
        <v>3</v>
      </c>
      <c r="G327" s="307">
        <f t="shared" si="37"/>
        <v>1</v>
      </c>
      <c r="H327" s="306">
        <f>4*D327*'[2]Base Costs'!$B$7</f>
        <v>16957.756933021075</v>
      </c>
      <c r="I327" s="304">
        <f>4*IF(E327&lt;=3,E327*'[2]Base Costs'!$B$8,IF(F327&lt;=3,F327*'[2]Base Costs'!$B$9,'[2]Base Costs'!$B$10*G327))</f>
        <v>4200</v>
      </c>
      <c r="J327" s="308">
        <f>C327*'[2]Base Costs'!$B$6</f>
        <v>21.672454318054147</v>
      </c>
      <c r="K327" s="307">
        <f t="shared" si="38"/>
        <v>3</v>
      </c>
      <c r="L327" s="307">
        <f t="shared" si="39"/>
        <v>1</v>
      </c>
      <c r="M327" s="307">
        <f t="shared" si="40"/>
        <v>1</v>
      </c>
      <c r="N327" s="306">
        <f>4*J327*'[2]Base Costs'!$B$7</f>
        <v>4307.270260987354</v>
      </c>
      <c r="O327" s="304">
        <f>4*IF(K327&lt;=3,K327*'[2]Base Costs'!$B$8,IF(L327&lt;=3,L327*'[2]Base Costs'!$B$9,'[2]Base Costs'!$B$10*M327))</f>
        <v>1500</v>
      </c>
      <c r="P327" s="304">
        <f>4*C327*'[2]Base Costs'!$B$11</f>
        <v>17064.924659885153</v>
      </c>
      <c r="Q327" s="269">
        <f>'[2]Base Costs'!$B$13+'[2]Base Costs'!$B$14</f>
        <v>414</v>
      </c>
      <c r="R327" s="303">
        <f>'[2]Base Costs'!$D$2</f>
        <v>1105.3024868650327</v>
      </c>
      <c r="S327" s="305">
        <f t="shared" si="41"/>
        <v>7326.5727478523868</v>
      </c>
    </row>
    <row r="328" spans="1:19" s="269" customFormat="1" x14ac:dyDescent="0.25">
      <c r="A328" s="310" t="s">
        <v>1771</v>
      </c>
      <c r="B328" s="310" t="s">
        <v>1315</v>
      </c>
      <c r="C328" s="309">
        <v>193.85205994789726</v>
      </c>
      <c r="D328" s="307">
        <f>C328*'[2]Base Costs'!$B$5</f>
        <v>193.85205994789726</v>
      </c>
      <c r="E328" s="307">
        <f t="shared" si="35"/>
        <v>25</v>
      </c>
      <c r="F328" s="307">
        <f t="shared" si="36"/>
        <v>5</v>
      </c>
      <c r="G328" s="307">
        <f t="shared" si="37"/>
        <v>2</v>
      </c>
      <c r="H328" s="306">
        <f>4*D328*'[2]Base Costs'!$B$7</f>
        <v>38526.933802284897</v>
      </c>
      <c r="I328" s="304">
        <f>4*IF(E328&lt;=3,E328*'[2]Base Costs'!$B$8,IF(F328&lt;=3,F328*'[2]Base Costs'!$B$9,'[2]Base Costs'!$B$10*G328))</f>
        <v>8800</v>
      </c>
      <c r="J328" s="308">
        <f>C328*'[2]Base Costs'!$B$6</f>
        <v>49.238423226765903</v>
      </c>
      <c r="K328" s="307">
        <f t="shared" si="38"/>
        <v>7</v>
      </c>
      <c r="L328" s="307">
        <f t="shared" si="39"/>
        <v>2</v>
      </c>
      <c r="M328" s="307">
        <f t="shared" si="40"/>
        <v>1</v>
      </c>
      <c r="N328" s="306">
        <f>4*J328*'[2]Base Costs'!$B$7</f>
        <v>9785.841185780364</v>
      </c>
      <c r="O328" s="304">
        <f>4*IF(K328&lt;=3,K328*'[2]Base Costs'!$B$8,IF(L328&lt;=3,L328*'[2]Base Costs'!$B$9,'[2]Base Costs'!$B$10*M328))</f>
        <v>2800</v>
      </c>
      <c r="P328" s="304">
        <f>4*C328*'[2]Base Costs'!$B$11</f>
        <v>38770.41198957945</v>
      </c>
      <c r="Q328" s="269">
        <f>'[2]Base Costs'!$B$13+'[2]Base Costs'!$B$14</f>
        <v>414</v>
      </c>
      <c r="R328" s="303">
        <f>'[2]Base Costs'!$D$2</f>
        <v>1105.3024868650327</v>
      </c>
      <c r="S328" s="305">
        <f t="shared" si="41"/>
        <v>14105.143672645398</v>
      </c>
    </row>
    <row r="329" spans="1:19" s="269" customFormat="1" x14ac:dyDescent="0.25">
      <c r="A329" s="310" t="s">
        <v>1771</v>
      </c>
      <c r="B329" s="310" t="s">
        <v>1313</v>
      </c>
      <c r="C329" s="309">
        <v>118.15550238336394</v>
      </c>
      <c r="D329" s="307">
        <f>C329*'[2]Base Costs'!$B$5</f>
        <v>118.15550238336394</v>
      </c>
      <c r="E329" s="307">
        <f t="shared" si="35"/>
        <v>15</v>
      </c>
      <c r="F329" s="307">
        <f t="shared" si="36"/>
        <v>3</v>
      </c>
      <c r="G329" s="307">
        <f t="shared" si="37"/>
        <v>1</v>
      </c>
      <c r="H329" s="306">
        <f>4*D329*'[2]Base Costs'!$B$7</f>
        <v>23482.697165679285</v>
      </c>
      <c r="I329" s="304">
        <f>4*IF(E329&lt;=3,E329*'[2]Base Costs'!$B$8,IF(F329&lt;=3,F329*'[2]Base Costs'!$B$9,'[2]Base Costs'!$B$10*G329))</f>
        <v>4200</v>
      </c>
      <c r="J329" s="308">
        <f>C329*'[2]Base Costs'!$B$6</f>
        <v>30.011497605374441</v>
      </c>
      <c r="K329" s="307">
        <f t="shared" si="38"/>
        <v>4</v>
      </c>
      <c r="L329" s="307">
        <f t="shared" si="39"/>
        <v>1</v>
      </c>
      <c r="M329" s="307">
        <f t="shared" si="40"/>
        <v>1</v>
      </c>
      <c r="N329" s="306">
        <f>4*J329*'[2]Base Costs'!$B$7</f>
        <v>5964.6050800825387</v>
      </c>
      <c r="O329" s="304">
        <f>4*IF(K329&lt;=3,K329*'[2]Base Costs'!$B$8,IF(L329&lt;=3,L329*'[2]Base Costs'!$B$9,'[2]Base Costs'!$B$10*M329))</f>
        <v>1400</v>
      </c>
      <c r="P329" s="304">
        <f>4*C329*'[2]Base Costs'!$B$11</f>
        <v>23631.100476672789</v>
      </c>
      <c r="Q329" s="269">
        <f>'[2]Base Costs'!$B$13+'[2]Base Costs'!$B$14</f>
        <v>414</v>
      </c>
      <c r="R329" s="303">
        <f>'[2]Base Costs'!$D$2</f>
        <v>1105.3024868650327</v>
      </c>
      <c r="S329" s="305">
        <f t="shared" si="41"/>
        <v>8883.9075669475715</v>
      </c>
    </row>
    <row r="330" spans="1:19" s="269" customFormat="1" x14ac:dyDescent="0.25">
      <c r="A330" s="310" t="s">
        <v>1771</v>
      </c>
      <c r="B330" s="310" t="s">
        <v>1312</v>
      </c>
      <c r="C330" s="309">
        <v>129.50130577000002</v>
      </c>
      <c r="D330" s="307">
        <f>C330*'[2]Base Costs'!$B$5</f>
        <v>129.50130577000002</v>
      </c>
      <c r="E330" s="307">
        <f t="shared" si="35"/>
        <v>17</v>
      </c>
      <c r="F330" s="307">
        <f t="shared" si="36"/>
        <v>4</v>
      </c>
      <c r="G330" s="307">
        <f t="shared" si="37"/>
        <v>1</v>
      </c>
      <c r="H330" s="306">
        <f>4*D330*'[2]Base Costs'!$B$7</f>
        <v>25737.607513952888</v>
      </c>
      <c r="I330" s="304">
        <f>4*IF(E330&lt;=3,E330*'[2]Base Costs'!$B$8,IF(F330&lt;=3,F330*'[2]Base Costs'!$B$9,'[2]Base Costs'!$B$10*G330))</f>
        <v>4400</v>
      </c>
      <c r="J330" s="308">
        <f>C330*'[2]Base Costs'!$B$6</f>
        <v>32.893331665580007</v>
      </c>
      <c r="K330" s="307">
        <f t="shared" si="38"/>
        <v>5</v>
      </c>
      <c r="L330" s="307">
        <f t="shared" si="39"/>
        <v>1</v>
      </c>
      <c r="M330" s="307">
        <f t="shared" si="40"/>
        <v>1</v>
      </c>
      <c r="N330" s="306">
        <f>4*J330*'[2]Base Costs'!$B$7</f>
        <v>6537.3523085440338</v>
      </c>
      <c r="O330" s="304">
        <f>4*IF(K330&lt;=3,K330*'[2]Base Costs'!$B$8,IF(L330&lt;=3,L330*'[2]Base Costs'!$B$9,'[2]Base Costs'!$B$10*M330))</f>
        <v>1400</v>
      </c>
      <c r="P330" s="304">
        <f>4*C330*'[2]Base Costs'!$B$11</f>
        <v>25900.261154000003</v>
      </c>
      <c r="Q330" s="269">
        <f>'[2]Base Costs'!$B$13+'[2]Base Costs'!$B$14</f>
        <v>414</v>
      </c>
      <c r="R330" s="303">
        <f>'[2]Base Costs'!$D$2</f>
        <v>1105.3024868650327</v>
      </c>
      <c r="S330" s="305">
        <f t="shared" si="41"/>
        <v>9456.6547954090674</v>
      </c>
    </row>
    <row r="331" spans="1:19" s="269" customFormat="1" x14ac:dyDescent="0.25">
      <c r="A331" s="310" t="s">
        <v>1771</v>
      </c>
      <c r="B331" s="310" t="s">
        <v>1311</v>
      </c>
      <c r="C331" s="309">
        <v>143.84021580503224</v>
      </c>
      <c r="D331" s="307">
        <f>C331*'[2]Base Costs'!$B$5</f>
        <v>143.84021580503224</v>
      </c>
      <c r="E331" s="307">
        <f t="shared" si="35"/>
        <v>18</v>
      </c>
      <c r="F331" s="307">
        <f t="shared" si="36"/>
        <v>4</v>
      </c>
      <c r="G331" s="307">
        <f t="shared" si="37"/>
        <v>1</v>
      </c>
      <c r="H331" s="306">
        <f>4*D331*'[2]Base Costs'!$B$7</f>
        <v>28587.379849955334</v>
      </c>
      <c r="I331" s="304">
        <f>4*IF(E331&lt;=3,E331*'[2]Base Costs'!$B$8,IF(F331&lt;=3,F331*'[2]Base Costs'!$B$9,'[2]Base Costs'!$B$10*G331))</f>
        <v>4400</v>
      </c>
      <c r="J331" s="308">
        <f>C331*'[2]Base Costs'!$B$6</f>
        <v>36.535414814478187</v>
      </c>
      <c r="K331" s="307">
        <f t="shared" si="38"/>
        <v>5</v>
      </c>
      <c r="L331" s="307">
        <f t="shared" si="39"/>
        <v>1</v>
      </c>
      <c r="M331" s="307">
        <f t="shared" si="40"/>
        <v>1</v>
      </c>
      <c r="N331" s="306">
        <f>4*J331*'[2]Base Costs'!$B$7</f>
        <v>7261.1944818886541</v>
      </c>
      <c r="O331" s="304">
        <f>4*IF(K331&lt;=3,K331*'[2]Base Costs'!$B$8,IF(L331&lt;=3,L331*'[2]Base Costs'!$B$9,'[2]Base Costs'!$B$10*M331))</f>
        <v>1400</v>
      </c>
      <c r="P331" s="304">
        <f>4*C331*'[2]Base Costs'!$B$11</f>
        <v>28768.043161006448</v>
      </c>
      <c r="Q331" s="269">
        <f>'[2]Base Costs'!$B$13+'[2]Base Costs'!$B$14</f>
        <v>414</v>
      </c>
      <c r="R331" s="303">
        <f>'[2]Base Costs'!$D$2</f>
        <v>1105.3024868650327</v>
      </c>
      <c r="S331" s="305">
        <f t="shared" si="41"/>
        <v>10180.496968753687</v>
      </c>
    </row>
    <row r="332" spans="1:19" s="269" customFormat="1" x14ac:dyDescent="0.25">
      <c r="A332" s="310" t="s">
        <v>1771</v>
      </c>
      <c r="B332" s="310" t="s">
        <v>1310</v>
      </c>
      <c r="C332" s="309">
        <v>121.91320543</v>
      </c>
      <c r="D332" s="307">
        <f>C332*'[2]Base Costs'!$B$5</f>
        <v>121.91320543</v>
      </c>
      <c r="E332" s="307">
        <f t="shared" si="35"/>
        <v>16</v>
      </c>
      <c r="F332" s="307">
        <f t="shared" si="36"/>
        <v>4</v>
      </c>
      <c r="G332" s="307">
        <f t="shared" si="37"/>
        <v>1</v>
      </c>
      <c r="H332" s="306">
        <f>4*D332*'[2]Base Costs'!$B$7</f>
        <v>24229.518099979923</v>
      </c>
      <c r="I332" s="304">
        <f>4*IF(E332&lt;=3,E332*'[2]Base Costs'!$B$8,IF(F332&lt;=3,F332*'[2]Base Costs'!$B$9,'[2]Base Costs'!$B$10*G332))</f>
        <v>4400</v>
      </c>
      <c r="J332" s="308">
        <f>C332*'[2]Base Costs'!$B$6</f>
        <v>30.965954179220002</v>
      </c>
      <c r="K332" s="307">
        <f t="shared" si="38"/>
        <v>4</v>
      </c>
      <c r="L332" s="307">
        <f t="shared" si="39"/>
        <v>1</v>
      </c>
      <c r="M332" s="307">
        <f t="shared" si="40"/>
        <v>1</v>
      </c>
      <c r="N332" s="306">
        <f>4*J332*'[2]Base Costs'!$B$7</f>
        <v>6154.2975973949015</v>
      </c>
      <c r="O332" s="304">
        <f>4*IF(K332&lt;=3,K332*'[2]Base Costs'!$B$8,IF(L332&lt;=3,L332*'[2]Base Costs'!$B$9,'[2]Base Costs'!$B$10*M332))</f>
        <v>1400</v>
      </c>
      <c r="P332" s="304">
        <f>4*C332*'[2]Base Costs'!$B$11</f>
        <v>24382.641086</v>
      </c>
      <c r="Q332" s="269">
        <f>'[2]Base Costs'!$B$13+'[2]Base Costs'!$B$14</f>
        <v>414</v>
      </c>
      <c r="R332" s="303">
        <f>'[2]Base Costs'!$D$2</f>
        <v>1105.3024868650327</v>
      </c>
      <c r="S332" s="305">
        <f t="shared" si="41"/>
        <v>9073.6000842599351</v>
      </c>
    </row>
    <row r="333" spans="1:19" s="269" customFormat="1" x14ac:dyDescent="0.25">
      <c r="A333" s="310" t="s">
        <v>1771</v>
      </c>
      <c r="B333" s="310" t="s">
        <v>1309</v>
      </c>
      <c r="C333" s="309">
        <v>302.55202887403368</v>
      </c>
      <c r="D333" s="307">
        <f>C333*'[2]Base Costs'!$B$5</f>
        <v>302.55202887403368</v>
      </c>
      <c r="E333" s="307">
        <f t="shared" si="35"/>
        <v>38</v>
      </c>
      <c r="F333" s="307">
        <f t="shared" si="36"/>
        <v>8</v>
      </c>
      <c r="G333" s="307">
        <f t="shared" si="37"/>
        <v>2</v>
      </c>
      <c r="H333" s="306">
        <f>4*D333*'[2]Base Costs'!$B$7</f>
        <v>60130.40042654096</v>
      </c>
      <c r="I333" s="304">
        <f>4*IF(E333&lt;=3,E333*'[2]Base Costs'!$B$8,IF(F333&lt;=3,F333*'[2]Base Costs'!$B$9,'[2]Base Costs'!$B$10*G333))</f>
        <v>8800</v>
      </c>
      <c r="J333" s="308">
        <f>C333*'[2]Base Costs'!$B$6</f>
        <v>76.84821533400455</v>
      </c>
      <c r="K333" s="307">
        <f t="shared" si="38"/>
        <v>10</v>
      </c>
      <c r="L333" s="307">
        <f t="shared" si="39"/>
        <v>2</v>
      </c>
      <c r="M333" s="307">
        <f t="shared" si="40"/>
        <v>1</v>
      </c>
      <c r="N333" s="306">
        <f>4*J333*'[2]Base Costs'!$B$7</f>
        <v>15273.121708341403</v>
      </c>
      <c r="O333" s="304">
        <f>4*IF(K333&lt;=3,K333*'[2]Base Costs'!$B$8,IF(L333&lt;=3,L333*'[2]Base Costs'!$B$9,'[2]Base Costs'!$B$10*M333))</f>
        <v>2800</v>
      </c>
      <c r="P333" s="304">
        <f>4*C333*'[2]Base Costs'!$B$11</f>
        <v>60510.405774806735</v>
      </c>
      <c r="Q333" s="269">
        <f>'[2]Base Costs'!$B$13+'[2]Base Costs'!$B$14</f>
        <v>414</v>
      </c>
      <c r="R333" s="303">
        <f>'[2]Base Costs'!$D$2</f>
        <v>1105.3024868650327</v>
      </c>
      <c r="S333" s="305">
        <f t="shared" si="41"/>
        <v>19592.424195206437</v>
      </c>
    </row>
    <row r="334" spans="1:19" s="269" customFormat="1" x14ac:dyDescent="0.25">
      <c r="A334" s="310" t="s">
        <v>1771</v>
      </c>
      <c r="B334" s="310" t="s">
        <v>1308</v>
      </c>
      <c r="C334" s="309">
        <v>137.96160345572358</v>
      </c>
      <c r="D334" s="307">
        <f>C334*'[2]Base Costs'!$B$5</f>
        <v>137.96160345572358</v>
      </c>
      <c r="E334" s="307">
        <f t="shared" si="35"/>
        <v>18</v>
      </c>
      <c r="F334" s="307">
        <f t="shared" si="36"/>
        <v>4</v>
      </c>
      <c r="G334" s="307">
        <f t="shared" si="37"/>
        <v>1</v>
      </c>
      <c r="H334" s="306">
        <f>4*D334*'[2]Base Costs'!$B$7</f>
        <v>27419.040917204329</v>
      </c>
      <c r="I334" s="304">
        <f>4*IF(E334&lt;=3,E334*'[2]Base Costs'!$B$8,IF(F334&lt;=3,F334*'[2]Base Costs'!$B$9,'[2]Base Costs'!$B$10*G334))</f>
        <v>4400</v>
      </c>
      <c r="J334" s="308">
        <f>C334*'[2]Base Costs'!$B$6</f>
        <v>35.042247277753788</v>
      </c>
      <c r="K334" s="307">
        <f t="shared" si="38"/>
        <v>5</v>
      </c>
      <c r="L334" s="307">
        <f t="shared" si="39"/>
        <v>1</v>
      </c>
      <c r="M334" s="307">
        <f t="shared" si="40"/>
        <v>1</v>
      </c>
      <c r="N334" s="306">
        <f>4*J334*'[2]Base Costs'!$B$7</f>
        <v>6964.4363929698993</v>
      </c>
      <c r="O334" s="304">
        <f>4*IF(K334&lt;=3,K334*'[2]Base Costs'!$B$8,IF(L334&lt;=3,L334*'[2]Base Costs'!$B$9,'[2]Base Costs'!$B$10*M334))</f>
        <v>1400</v>
      </c>
      <c r="P334" s="304">
        <f>4*C334*'[2]Base Costs'!$B$11</f>
        <v>27592.320691144716</v>
      </c>
      <c r="Q334" s="269">
        <f>'[2]Base Costs'!$B$13+'[2]Base Costs'!$B$14</f>
        <v>414</v>
      </c>
      <c r="R334" s="303">
        <f>'[2]Base Costs'!$D$2</f>
        <v>1105.3024868650327</v>
      </c>
      <c r="S334" s="305">
        <f t="shared" si="41"/>
        <v>9883.7388798349311</v>
      </c>
    </row>
    <row r="335" spans="1:19" s="269" customFormat="1" x14ac:dyDescent="0.25">
      <c r="A335" s="310" t="s">
        <v>1771</v>
      </c>
      <c r="B335" s="310" t="s">
        <v>1307</v>
      </c>
      <c r="C335" s="309">
        <v>77.396861225996304</v>
      </c>
      <c r="D335" s="307">
        <f>C335*'[2]Base Costs'!$B$5</f>
        <v>77.396861225996304</v>
      </c>
      <c r="E335" s="307">
        <f t="shared" si="35"/>
        <v>10</v>
      </c>
      <c r="F335" s="307">
        <f t="shared" si="36"/>
        <v>2</v>
      </c>
      <c r="G335" s="307">
        <f t="shared" si="37"/>
        <v>1</v>
      </c>
      <c r="H335" s="306">
        <f>4*D335*'[2]Base Costs'!$B$7</f>
        <v>15382.161787499412</v>
      </c>
      <c r="I335" s="304">
        <f>4*IF(E335&lt;=3,E335*'[2]Base Costs'!$B$8,IF(F335&lt;=3,F335*'[2]Base Costs'!$B$9,'[2]Base Costs'!$B$10*G335))</f>
        <v>2800</v>
      </c>
      <c r="J335" s="308">
        <f>C335*'[2]Base Costs'!$B$6</f>
        <v>19.658802751403062</v>
      </c>
      <c r="K335" s="307">
        <f t="shared" si="38"/>
        <v>3</v>
      </c>
      <c r="L335" s="307">
        <f t="shared" si="39"/>
        <v>1</v>
      </c>
      <c r="M335" s="307">
        <f t="shared" si="40"/>
        <v>1</v>
      </c>
      <c r="N335" s="306">
        <f>4*J335*'[2]Base Costs'!$B$7</f>
        <v>3907.0690940248505</v>
      </c>
      <c r="O335" s="304">
        <f>4*IF(K335&lt;=3,K335*'[2]Base Costs'!$B$8,IF(L335&lt;=3,L335*'[2]Base Costs'!$B$9,'[2]Base Costs'!$B$10*M335))</f>
        <v>1500</v>
      </c>
      <c r="P335" s="304">
        <f>4*C335*'[2]Base Costs'!$B$11</f>
        <v>15479.372245199262</v>
      </c>
      <c r="Q335" s="269">
        <f>'[2]Base Costs'!$B$13+'[2]Base Costs'!$B$14</f>
        <v>414</v>
      </c>
      <c r="R335" s="303">
        <f>'[2]Base Costs'!$D$2</f>
        <v>1105.3024868650327</v>
      </c>
      <c r="S335" s="305">
        <f t="shared" si="41"/>
        <v>6926.3715808898833</v>
      </c>
    </row>
    <row r="336" spans="1:19" s="269" customFormat="1" x14ac:dyDescent="0.25">
      <c r="A336" s="310" t="s">
        <v>1771</v>
      </c>
      <c r="B336" s="310" t="s">
        <v>1305</v>
      </c>
      <c r="C336" s="309">
        <v>219.68130989538875</v>
      </c>
      <c r="D336" s="307">
        <f>C336*'[2]Base Costs'!$B$5</f>
        <v>219.68130989538875</v>
      </c>
      <c r="E336" s="307">
        <f t="shared" si="35"/>
        <v>28</v>
      </c>
      <c r="F336" s="307">
        <f t="shared" si="36"/>
        <v>6</v>
      </c>
      <c r="G336" s="307">
        <f t="shared" si="37"/>
        <v>2</v>
      </c>
      <c r="H336" s="306">
        <f>4*D336*'[2]Base Costs'!$B$7</f>
        <v>43660.34225384915</v>
      </c>
      <c r="I336" s="304">
        <f>4*IF(E336&lt;=3,E336*'[2]Base Costs'!$B$8,IF(F336&lt;=3,F336*'[2]Base Costs'!$B$9,'[2]Base Costs'!$B$10*G336))</f>
        <v>8800</v>
      </c>
      <c r="J336" s="308">
        <f>C336*'[2]Base Costs'!$B$6</f>
        <v>55.799052713428743</v>
      </c>
      <c r="K336" s="307">
        <f t="shared" si="38"/>
        <v>7</v>
      </c>
      <c r="L336" s="307">
        <f t="shared" si="39"/>
        <v>2</v>
      </c>
      <c r="M336" s="307">
        <f t="shared" si="40"/>
        <v>1</v>
      </c>
      <c r="N336" s="306">
        <f>4*J336*'[2]Base Costs'!$B$7</f>
        <v>11089.726932477684</v>
      </c>
      <c r="O336" s="304">
        <f>4*IF(K336&lt;=3,K336*'[2]Base Costs'!$B$8,IF(L336&lt;=3,L336*'[2]Base Costs'!$B$9,'[2]Base Costs'!$B$10*M336))</f>
        <v>2800</v>
      </c>
      <c r="P336" s="304">
        <f>4*C336*'[2]Base Costs'!$B$11</f>
        <v>43936.261979077753</v>
      </c>
      <c r="Q336" s="269">
        <f>'[2]Base Costs'!$B$13+'[2]Base Costs'!$B$14</f>
        <v>414</v>
      </c>
      <c r="R336" s="303">
        <f>'[2]Base Costs'!$D$2</f>
        <v>1105.3024868650327</v>
      </c>
      <c r="S336" s="305">
        <f t="shared" si="41"/>
        <v>15409.029419342718</v>
      </c>
    </row>
    <row r="337" spans="1:19" s="269" customFormat="1" x14ac:dyDescent="0.25">
      <c r="A337" s="310" t="s">
        <v>1771</v>
      </c>
      <c r="B337" s="310" t="s">
        <v>1304</v>
      </c>
      <c r="C337" s="309">
        <v>211.97186051013387</v>
      </c>
      <c r="D337" s="307">
        <f>C337*'[2]Base Costs'!$B$5</f>
        <v>211.97186051013387</v>
      </c>
      <c r="E337" s="307">
        <f t="shared" si="35"/>
        <v>27</v>
      </c>
      <c r="F337" s="307">
        <f t="shared" si="36"/>
        <v>6</v>
      </c>
      <c r="G337" s="307">
        <f t="shared" si="37"/>
        <v>2</v>
      </c>
      <c r="H337" s="306">
        <f>4*D337*'[2]Base Costs'!$B$7</f>
        <v>42128.135445226049</v>
      </c>
      <c r="I337" s="304">
        <f>4*IF(E337&lt;=3,E337*'[2]Base Costs'!$B$8,IF(F337&lt;=3,F337*'[2]Base Costs'!$B$9,'[2]Base Costs'!$B$10*G337))</f>
        <v>8800</v>
      </c>
      <c r="J337" s="308">
        <f>C337*'[2]Base Costs'!$B$6</f>
        <v>53.840852569574004</v>
      </c>
      <c r="K337" s="307">
        <f t="shared" si="38"/>
        <v>7</v>
      </c>
      <c r="L337" s="307">
        <f t="shared" si="39"/>
        <v>2</v>
      </c>
      <c r="M337" s="307">
        <f t="shared" si="40"/>
        <v>1</v>
      </c>
      <c r="N337" s="306">
        <f>4*J337*'[2]Base Costs'!$B$7</f>
        <v>10700.546403087417</v>
      </c>
      <c r="O337" s="304">
        <f>4*IF(K337&lt;=3,K337*'[2]Base Costs'!$B$8,IF(L337&lt;=3,L337*'[2]Base Costs'!$B$9,'[2]Base Costs'!$B$10*M337))</f>
        <v>2800</v>
      </c>
      <c r="P337" s="304">
        <f>4*C337*'[2]Base Costs'!$B$11</f>
        <v>42394.372102026769</v>
      </c>
      <c r="Q337" s="269">
        <f>'[2]Base Costs'!$B$13+'[2]Base Costs'!$B$14</f>
        <v>414</v>
      </c>
      <c r="R337" s="303">
        <f>'[2]Base Costs'!$D$2</f>
        <v>1105.3024868650327</v>
      </c>
      <c r="S337" s="305">
        <f t="shared" si="41"/>
        <v>15019.848889952449</v>
      </c>
    </row>
    <row r="338" spans="1:19" s="269" customFormat="1" x14ac:dyDescent="0.25">
      <c r="A338" s="310" t="s">
        <v>1771</v>
      </c>
      <c r="B338" s="310" t="s">
        <v>1303</v>
      </c>
      <c r="C338" s="309">
        <v>169.99983843000001</v>
      </c>
      <c r="D338" s="307">
        <f>C338*'[2]Base Costs'!$B$5</f>
        <v>169.99983843000001</v>
      </c>
      <c r="E338" s="307">
        <f t="shared" si="35"/>
        <v>22</v>
      </c>
      <c r="F338" s="307">
        <f t="shared" si="36"/>
        <v>5</v>
      </c>
      <c r="G338" s="307">
        <f t="shared" si="37"/>
        <v>2</v>
      </c>
      <c r="H338" s="306">
        <f>4*D338*'[2]Base Costs'!$B$7</f>
        <v>33786.447888931929</v>
      </c>
      <c r="I338" s="304">
        <f>4*IF(E338&lt;=3,E338*'[2]Base Costs'!$B$8,IF(F338&lt;=3,F338*'[2]Base Costs'!$B$9,'[2]Base Costs'!$B$10*G338))</f>
        <v>8800</v>
      </c>
      <c r="J338" s="308">
        <f>C338*'[2]Base Costs'!$B$6</f>
        <v>43.179958961220002</v>
      </c>
      <c r="K338" s="307">
        <f t="shared" si="38"/>
        <v>6</v>
      </c>
      <c r="L338" s="307">
        <f t="shared" si="39"/>
        <v>2</v>
      </c>
      <c r="M338" s="307">
        <f t="shared" si="40"/>
        <v>1</v>
      </c>
      <c r="N338" s="306">
        <f>4*J338*'[2]Base Costs'!$B$7</f>
        <v>8581.7577637887098</v>
      </c>
      <c r="O338" s="304">
        <f>4*IF(K338&lt;=3,K338*'[2]Base Costs'!$B$8,IF(L338&lt;=3,L338*'[2]Base Costs'!$B$9,'[2]Base Costs'!$B$10*M338))</f>
        <v>2800</v>
      </c>
      <c r="P338" s="304">
        <f>4*C338*'[2]Base Costs'!$B$11</f>
        <v>33999.967686000004</v>
      </c>
      <c r="Q338" s="269">
        <f>'[2]Base Costs'!$B$13+'[2]Base Costs'!$B$14</f>
        <v>414</v>
      </c>
      <c r="R338" s="303">
        <f>'[2]Base Costs'!$D$2</f>
        <v>1105.3024868650327</v>
      </c>
      <c r="S338" s="305">
        <f t="shared" si="41"/>
        <v>12901.060250653743</v>
      </c>
    </row>
    <row r="339" spans="1:19" s="269" customFormat="1" x14ac:dyDescent="0.25">
      <c r="A339" s="310" t="s">
        <v>1771</v>
      </c>
      <c r="B339" s="310" t="s">
        <v>1302</v>
      </c>
      <c r="C339" s="309">
        <v>164.52804647774531</v>
      </c>
      <c r="D339" s="307">
        <f>C339*'[2]Base Costs'!$B$5</f>
        <v>164.52804647774531</v>
      </c>
      <c r="E339" s="307">
        <f t="shared" si="35"/>
        <v>21</v>
      </c>
      <c r="F339" s="307">
        <f t="shared" si="36"/>
        <v>5</v>
      </c>
      <c r="G339" s="307">
        <f t="shared" si="37"/>
        <v>2</v>
      </c>
      <c r="H339" s="306">
        <f>4*D339*'[2]Base Costs'!$B$7</f>
        <v>32698.962069173016</v>
      </c>
      <c r="I339" s="304">
        <f>4*IF(E339&lt;=3,E339*'[2]Base Costs'!$B$8,IF(F339&lt;=3,F339*'[2]Base Costs'!$B$9,'[2]Base Costs'!$B$10*G339))</f>
        <v>8800</v>
      </c>
      <c r="J339" s="308">
        <f>C339*'[2]Base Costs'!$B$6</f>
        <v>41.790123805347307</v>
      </c>
      <c r="K339" s="307">
        <f t="shared" si="38"/>
        <v>6</v>
      </c>
      <c r="L339" s="307">
        <f t="shared" si="39"/>
        <v>2</v>
      </c>
      <c r="M339" s="307">
        <f t="shared" si="40"/>
        <v>1</v>
      </c>
      <c r="N339" s="306">
        <f>4*J339*'[2]Base Costs'!$B$7</f>
        <v>8305.5363655699457</v>
      </c>
      <c r="O339" s="304">
        <f>4*IF(K339&lt;=3,K339*'[2]Base Costs'!$B$8,IF(L339&lt;=3,L339*'[2]Base Costs'!$B$9,'[2]Base Costs'!$B$10*M339))</f>
        <v>2800</v>
      </c>
      <c r="P339" s="304">
        <f>4*C339*'[2]Base Costs'!$B$11</f>
        <v>32905.60929554906</v>
      </c>
      <c r="Q339" s="269">
        <f>'[2]Base Costs'!$B$13+'[2]Base Costs'!$B$14</f>
        <v>414</v>
      </c>
      <c r="R339" s="303">
        <f>'[2]Base Costs'!$D$2</f>
        <v>1105.3024868650327</v>
      </c>
      <c r="S339" s="305">
        <f t="shared" si="41"/>
        <v>12624.838852434979</v>
      </c>
    </row>
    <row r="340" spans="1:19" s="269" customFormat="1" x14ac:dyDescent="0.25">
      <c r="A340" s="310" t="s">
        <v>1771</v>
      </c>
      <c r="B340" s="310" t="s">
        <v>1301</v>
      </c>
      <c r="C340" s="309">
        <v>275.26967615240824</v>
      </c>
      <c r="D340" s="307">
        <f>C340*'[2]Base Costs'!$B$5</f>
        <v>275.26967615240824</v>
      </c>
      <c r="E340" s="307">
        <f t="shared" si="35"/>
        <v>35</v>
      </c>
      <c r="F340" s="307">
        <f t="shared" si="36"/>
        <v>7</v>
      </c>
      <c r="G340" s="307">
        <f t="shared" si="37"/>
        <v>2</v>
      </c>
      <c r="H340" s="306">
        <f>4*D340*'[2]Base Costs'!$B$7</f>
        <v>54708.196517234232</v>
      </c>
      <c r="I340" s="304">
        <f>4*IF(E340&lt;=3,E340*'[2]Base Costs'!$B$8,IF(F340&lt;=3,F340*'[2]Base Costs'!$B$9,'[2]Base Costs'!$B$10*G340))</f>
        <v>8800</v>
      </c>
      <c r="J340" s="308">
        <f>C340*'[2]Base Costs'!$B$6</f>
        <v>69.918497742711693</v>
      </c>
      <c r="K340" s="307">
        <f t="shared" si="38"/>
        <v>9</v>
      </c>
      <c r="L340" s="307">
        <f t="shared" si="39"/>
        <v>2</v>
      </c>
      <c r="M340" s="307">
        <f t="shared" si="40"/>
        <v>1</v>
      </c>
      <c r="N340" s="306">
        <f>4*J340*'[2]Base Costs'!$B$7</f>
        <v>13895.881915377495</v>
      </c>
      <c r="O340" s="304">
        <f>4*IF(K340&lt;=3,K340*'[2]Base Costs'!$B$8,IF(L340&lt;=3,L340*'[2]Base Costs'!$B$9,'[2]Base Costs'!$B$10*M340))</f>
        <v>2800</v>
      </c>
      <c r="P340" s="304">
        <f>4*C340*'[2]Base Costs'!$B$11</f>
        <v>55053.935230481649</v>
      </c>
      <c r="Q340" s="269">
        <f>'[2]Base Costs'!$B$13+'[2]Base Costs'!$B$14</f>
        <v>414</v>
      </c>
      <c r="R340" s="303">
        <f>'[2]Base Costs'!$D$2</f>
        <v>1105.3024868650327</v>
      </c>
      <c r="S340" s="305">
        <f t="shared" si="41"/>
        <v>18215.184402242528</v>
      </c>
    </row>
    <row r="341" spans="1:19" s="269" customFormat="1" x14ac:dyDescent="0.25">
      <c r="A341" s="310" t="s">
        <v>1771</v>
      </c>
      <c r="B341" s="310" t="s">
        <v>1300</v>
      </c>
      <c r="C341" s="309">
        <v>158.71506939704997</v>
      </c>
      <c r="D341" s="307">
        <f>C341*'[2]Base Costs'!$B$5</f>
        <v>158.71506939704997</v>
      </c>
      <c r="E341" s="307">
        <f t="shared" si="35"/>
        <v>20</v>
      </c>
      <c r="F341" s="307">
        <f t="shared" si="36"/>
        <v>4</v>
      </c>
      <c r="G341" s="307">
        <f t="shared" si="37"/>
        <v>1</v>
      </c>
      <c r="H341" s="306">
        <f>4*D341*'[2]Base Costs'!$B$7</f>
        <v>31543.667752247304</v>
      </c>
      <c r="I341" s="304">
        <f>4*IF(E341&lt;=3,E341*'[2]Base Costs'!$B$8,IF(F341&lt;=3,F341*'[2]Base Costs'!$B$9,'[2]Base Costs'!$B$10*G341))</f>
        <v>4400</v>
      </c>
      <c r="J341" s="308">
        <f>C341*'[2]Base Costs'!$B$6</f>
        <v>40.313627626850696</v>
      </c>
      <c r="K341" s="307">
        <f t="shared" si="38"/>
        <v>6</v>
      </c>
      <c r="L341" s="307">
        <f t="shared" si="39"/>
        <v>2</v>
      </c>
      <c r="M341" s="307">
        <f t="shared" si="40"/>
        <v>1</v>
      </c>
      <c r="N341" s="306">
        <f>4*J341*'[2]Base Costs'!$B$7</f>
        <v>8012.091609070816</v>
      </c>
      <c r="O341" s="304">
        <f>4*IF(K341&lt;=3,K341*'[2]Base Costs'!$B$8,IF(L341&lt;=3,L341*'[2]Base Costs'!$B$9,'[2]Base Costs'!$B$10*M341))</f>
        <v>2800</v>
      </c>
      <c r="P341" s="304">
        <f>4*C341*'[2]Base Costs'!$B$11</f>
        <v>31743.013879409995</v>
      </c>
      <c r="Q341" s="269">
        <f>'[2]Base Costs'!$B$13+'[2]Base Costs'!$B$14</f>
        <v>414</v>
      </c>
      <c r="R341" s="303">
        <f>'[2]Base Costs'!$D$2</f>
        <v>1105.3024868650327</v>
      </c>
      <c r="S341" s="305">
        <f t="shared" si="41"/>
        <v>12331.394095935848</v>
      </c>
    </row>
    <row r="342" spans="1:19" s="269" customFormat="1" x14ac:dyDescent="0.25">
      <c r="A342" s="310" t="s">
        <v>1771</v>
      </c>
      <c r="B342" s="310" t="s">
        <v>1299</v>
      </c>
      <c r="C342" s="309">
        <v>182.60169922</v>
      </c>
      <c r="D342" s="307">
        <f>C342*'[2]Base Costs'!$B$5</f>
        <v>182.60169922</v>
      </c>
      <c r="E342" s="307">
        <f t="shared" si="35"/>
        <v>23</v>
      </c>
      <c r="F342" s="307">
        <f t="shared" si="36"/>
        <v>5</v>
      </c>
      <c r="G342" s="307">
        <f t="shared" si="37"/>
        <v>2</v>
      </c>
      <c r="H342" s="306">
        <f>4*D342*'[2]Base Costs'!$B$7</f>
        <v>36290.992109779683</v>
      </c>
      <c r="I342" s="304">
        <f>4*IF(E342&lt;=3,E342*'[2]Base Costs'!$B$8,IF(F342&lt;=3,F342*'[2]Base Costs'!$B$9,'[2]Base Costs'!$B$10*G342))</f>
        <v>8800</v>
      </c>
      <c r="J342" s="308">
        <f>C342*'[2]Base Costs'!$B$6</f>
        <v>46.380831601880004</v>
      </c>
      <c r="K342" s="307">
        <f t="shared" si="38"/>
        <v>6</v>
      </c>
      <c r="L342" s="307">
        <f t="shared" si="39"/>
        <v>2</v>
      </c>
      <c r="M342" s="307">
        <f t="shared" si="40"/>
        <v>1</v>
      </c>
      <c r="N342" s="306">
        <f>4*J342*'[2]Base Costs'!$B$7</f>
        <v>9217.9119958840402</v>
      </c>
      <c r="O342" s="304">
        <f>4*IF(K342&lt;=3,K342*'[2]Base Costs'!$B$8,IF(L342&lt;=3,L342*'[2]Base Costs'!$B$9,'[2]Base Costs'!$B$10*M342))</f>
        <v>2800</v>
      </c>
      <c r="P342" s="304">
        <f>4*C342*'[2]Base Costs'!$B$11</f>
        <v>36520.339844000002</v>
      </c>
      <c r="Q342" s="269">
        <f>'[2]Base Costs'!$B$13+'[2]Base Costs'!$B$14</f>
        <v>414</v>
      </c>
      <c r="R342" s="303">
        <f>'[2]Base Costs'!$D$2</f>
        <v>1105.3024868650327</v>
      </c>
      <c r="S342" s="305">
        <f t="shared" si="41"/>
        <v>13537.214482749074</v>
      </c>
    </row>
    <row r="343" spans="1:19" s="269" customFormat="1" x14ac:dyDescent="0.25">
      <c r="A343" s="310" t="s">
        <v>1771</v>
      </c>
      <c r="B343" s="310" t="s">
        <v>1298</v>
      </c>
      <c r="C343" s="309">
        <v>127.00109738</v>
      </c>
      <c r="D343" s="307">
        <f>C343*'[2]Base Costs'!$B$5</f>
        <v>127.00109738</v>
      </c>
      <c r="E343" s="307">
        <f t="shared" si="35"/>
        <v>16</v>
      </c>
      <c r="F343" s="307">
        <f t="shared" si="36"/>
        <v>4</v>
      </c>
      <c r="G343" s="307">
        <f t="shared" si="37"/>
        <v>1</v>
      </c>
      <c r="H343" s="306">
        <f>4*D343*'[2]Base Costs'!$B$7</f>
        <v>25240.706097690723</v>
      </c>
      <c r="I343" s="304">
        <f>4*IF(E343&lt;=3,E343*'[2]Base Costs'!$B$8,IF(F343&lt;=3,F343*'[2]Base Costs'!$B$9,'[2]Base Costs'!$B$10*G343))</f>
        <v>4400</v>
      </c>
      <c r="J343" s="308">
        <f>C343*'[2]Base Costs'!$B$6</f>
        <v>32.258278734520005</v>
      </c>
      <c r="K343" s="307">
        <f t="shared" si="38"/>
        <v>5</v>
      </c>
      <c r="L343" s="307">
        <f t="shared" si="39"/>
        <v>1</v>
      </c>
      <c r="M343" s="307">
        <f t="shared" si="40"/>
        <v>1</v>
      </c>
      <c r="N343" s="306">
        <f>4*J343*'[2]Base Costs'!$B$7</f>
        <v>6411.1393488134445</v>
      </c>
      <c r="O343" s="304">
        <f>4*IF(K343&lt;=3,K343*'[2]Base Costs'!$B$8,IF(L343&lt;=3,L343*'[2]Base Costs'!$B$9,'[2]Base Costs'!$B$10*M343))</f>
        <v>1400</v>
      </c>
      <c r="P343" s="304">
        <f>4*C343*'[2]Base Costs'!$B$11</f>
        <v>25400.219476000002</v>
      </c>
      <c r="Q343" s="269">
        <f>'[2]Base Costs'!$B$13+'[2]Base Costs'!$B$14</f>
        <v>414</v>
      </c>
      <c r="R343" s="303">
        <f>'[2]Base Costs'!$D$2</f>
        <v>1105.3024868650327</v>
      </c>
      <c r="S343" s="305">
        <f t="shared" si="41"/>
        <v>9330.4418356784772</v>
      </c>
    </row>
    <row r="344" spans="1:19" s="269" customFormat="1" x14ac:dyDescent="0.25">
      <c r="A344" s="310" t="s">
        <v>1771</v>
      </c>
      <c r="B344" s="310" t="s">
        <v>1297</v>
      </c>
      <c r="C344" s="309">
        <v>104.3146920227445</v>
      </c>
      <c r="D344" s="307">
        <f>C344*'[2]Base Costs'!$B$5</f>
        <v>104.3146920227445</v>
      </c>
      <c r="E344" s="307">
        <f t="shared" si="35"/>
        <v>14</v>
      </c>
      <c r="F344" s="307">
        <f t="shared" si="36"/>
        <v>3</v>
      </c>
      <c r="G344" s="307">
        <f t="shared" si="37"/>
        <v>1</v>
      </c>
      <c r="H344" s="306">
        <f>4*D344*'[2]Base Costs'!$B$7</f>
        <v>20731.919151368336</v>
      </c>
      <c r="I344" s="304">
        <f>4*IF(E344&lt;=3,E344*'[2]Base Costs'!$B$8,IF(F344&lt;=3,F344*'[2]Base Costs'!$B$9,'[2]Base Costs'!$B$10*G344))</f>
        <v>4200</v>
      </c>
      <c r="J344" s="308">
        <f>C344*'[2]Base Costs'!$B$6</f>
        <v>26.495931773777102</v>
      </c>
      <c r="K344" s="307">
        <f t="shared" si="38"/>
        <v>4</v>
      </c>
      <c r="L344" s="307">
        <f t="shared" si="39"/>
        <v>1</v>
      </c>
      <c r="M344" s="307">
        <f t="shared" si="40"/>
        <v>1</v>
      </c>
      <c r="N344" s="306">
        <f>4*J344*'[2]Base Costs'!$B$7</f>
        <v>5265.9074644475568</v>
      </c>
      <c r="O344" s="304">
        <f>4*IF(K344&lt;=3,K344*'[2]Base Costs'!$B$8,IF(L344&lt;=3,L344*'[2]Base Costs'!$B$9,'[2]Base Costs'!$B$10*M344))</f>
        <v>1400</v>
      </c>
      <c r="P344" s="304">
        <f>4*C344*'[2]Base Costs'!$B$11</f>
        <v>20862.938404548899</v>
      </c>
      <c r="Q344" s="269">
        <f>'[2]Base Costs'!$B$13+'[2]Base Costs'!$B$14</f>
        <v>414</v>
      </c>
      <c r="R344" s="303">
        <f>'[2]Base Costs'!$D$2</f>
        <v>1105.3024868650327</v>
      </c>
      <c r="S344" s="305">
        <f t="shared" si="41"/>
        <v>8185.2099513125895</v>
      </c>
    </row>
    <row r="345" spans="1:19" s="269" customFormat="1" x14ac:dyDescent="0.25">
      <c r="A345" s="310" t="s">
        <v>1771</v>
      </c>
      <c r="B345" s="310" t="s">
        <v>1296</v>
      </c>
      <c r="C345" s="309">
        <v>110.71418391378715</v>
      </c>
      <c r="D345" s="307">
        <f>C345*'[2]Base Costs'!$B$5</f>
        <v>110.71418391378715</v>
      </c>
      <c r="E345" s="307">
        <f t="shared" si="35"/>
        <v>14</v>
      </c>
      <c r="F345" s="307">
        <f t="shared" si="36"/>
        <v>3</v>
      </c>
      <c r="G345" s="307">
        <f t="shared" si="37"/>
        <v>1</v>
      </c>
      <c r="H345" s="306">
        <f>4*D345*'[2]Base Costs'!$B$7</f>
        <v>22003.779767761716</v>
      </c>
      <c r="I345" s="304">
        <f>4*IF(E345&lt;=3,E345*'[2]Base Costs'!$B$8,IF(F345&lt;=3,F345*'[2]Base Costs'!$B$9,'[2]Base Costs'!$B$10*G345))</f>
        <v>4200</v>
      </c>
      <c r="J345" s="308">
        <f>C345*'[2]Base Costs'!$B$6</f>
        <v>28.121402714101936</v>
      </c>
      <c r="K345" s="307">
        <f t="shared" si="38"/>
        <v>4</v>
      </c>
      <c r="L345" s="307">
        <f t="shared" si="39"/>
        <v>1</v>
      </c>
      <c r="M345" s="307">
        <f t="shared" si="40"/>
        <v>1</v>
      </c>
      <c r="N345" s="306">
        <f>4*J345*'[2]Base Costs'!$B$7</f>
        <v>5588.9600610114758</v>
      </c>
      <c r="O345" s="304">
        <f>4*IF(K345&lt;=3,K345*'[2]Base Costs'!$B$8,IF(L345&lt;=3,L345*'[2]Base Costs'!$B$9,'[2]Base Costs'!$B$10*M345))</f>
        <v>1400</v>
      </c>
      <c r="P345" s="304">
        <f>4*C345*'[2]Base Costs'!$B$11</f>
        <v>22142.836782757429</v>
      </c>
      <c r="Q345" s="269">
        <f>'[2]Base Costs'!$B$13+'[2]Base Costs'!$B$14</f>
        <v>414</v>
      </c>
      <c r="R345" s="303">
        <f>'[2]Base Costs'!$D$2</f>
        <v>1105.3024868650327</v>
      </c>
      <c r="S345" s="305">
        <f t="shared" si="41"/>
        <v>8508.2625478765076</v>
      </c>
    </row>
    <row r="346" spans="1:19" s="269" customFormat="1" x14ac:dyDescent="0.25">
      <c r="A346" s="310" t="s">
        <v>1771</v>
      </c>
      <c r="B346" s="310" t="s">
        <v>1295</v>
      </c>
      <c r="C346" s="309">
        <v>58.458963675588443</v>
      </c>
      <c r="D346" s="307">
        <f>C346*'[2]Base Costs'!$B$5</f>
        <v>58.458963675588443</v>
      </c>
      <c r="E346" s="307">
        <f t="shared" si="35"/>
        <v>8</v>
      </c>
      <c r="F346" s="307">
        <f t="shared" si="36"/>
        <v>2</v>
      </c>
      <c r="G346" s="307">
        <f t="shared" si="37"/>
        <v>1</v>
      </c>
      <c r="H346" s="306">
        <f>4*D346*'[2]Base Costs'!$B$7</f>
        <v>11618.368276741152</v>
      </c>
      <c r="I346" s="304">
        <f>4*IF(E346&lt;=3,E346*'[2]Base Costs'!$B$8,IF(F346&lt;=3,F346*'[2]Base Costs'!$B$9,'[2]Base Costs'!$B$10*G346))</f>
        <v>2800</v>
      </c>
      <c r="J346" s="308">
        <f>C346*'[2]Base Costs'!$B$6</f>
        <v>14.848576773599465</v>
      </c>
      <c r="K346" s="307">
        <f t="shared" si="38"/>
        <v>2</v>
      </c>
      <c r="L346" s="307">
        <f t="shared" si="39"/>
        <v>1</v>
      </c>
      <c r="M346" s="307">
        <f t="shared" si="40"/>
        <v>1</v>
      </c>
      <c r="N346" s="306">
        <f>4*J346*'[2]Base Costs'!$B$7</f>
        <v>2951.0655422922523</v>
      </c>
      <c r="O346" s="304">
        <f>4*IF(K346&lt;=3,K346*'[2]Base Costs'!$B$8,IF(L346&lt;=3,L346*'[2]Base Costs'!$B$9,'[2]Base Costs'!$B$10*M346))</f>
        <v>1000</v>
      </c>
      <c r="P346" s="304">
        <f>4*C346*'[2]Base Costs'!$B$11</f>
        <v>11691.792735117688</v>
      </c>
      <c r="Q346" s="269">
        <f>'[2]Base Costs'!$B$13+'[2]Base Costs'!$B$14</f>
        <v>414</v>
      </c>
      <c r="R346" s="303">
        <f>'[2]Base Costs'!$D$2</f>
        <v>1105.3024868650327</v>
      </c>
      <c r="S346" s="305">
        <f t="shared" si="41"/>
        <v>5470.3680291572855</v>
      </c>
    </row>
    <row r="347" spans="1:19" s="269" customFormat="1" x14ac:dyDescent="0.25">
      <c r="A347" s="310" t="s">
        <v>1771</v>
      </c>
      <c r="B347" s="310" t="s">
        <v>1294</v>
      </c>
      <c r="C347" s="309">
        <v>193.44840003171038</v>
      </c>
      <c r="D347" s="307">
        <f>C347*'[2]Base Costs'!$B$5</f>
        <v>193.44840003171038</v>
      </c>
      <c r="E347" s="307">
        <f t="shared" si="35"/>
        <v>25</v>
      </c>
      <c r="F347" s="307">
        <f t="shared" si="36"/>
        <v>5</v>
      </c>
      <c r="G347" s="307">
        <f t="shared" si="37"/>
        <v>2</v>
      </c>
      <c r="H347" s="306">
        <f>4*D347*'[2]Base Costs'!$B$7</f>
        <v>38446.708815902253</v>
      </c>
      <c r="I347" s="304">
        <f>4*IF(E347&lt;=3,E347*'[2]Base Costs'!$B$8,IF(F347&lt;=3,F347*'[2]Base Costs'!$B$9,'[2]Base Costs'!$B$10*G347))</f>
        <v>8800</v>
      </c>
      <c r="J347" s="308">
        <f>C347*'[2]Base Costs'!$B$6</f>
        <v>49.135893608054438</v>
      </c>
      <c r="K347" s="307">
        <f t="shared" si="38"/>
        <v>7</v>
      </c>
      <c r="L347" s="307">
        <f t="shared" si="39"/>
        <v>2</v>
      </c>
      <c r="M347" s="307">
        <f t="shared" si="40"/>
        <v>1</v>
      </c>
      <c r="N347" s="306">
        <f>4*J347*'[2]Base Costs'!$B$7</f>
        <v>9765.4640392391721</v>
      </c>
      <c r="O347" s="304">
        <f>4*IF(K347&lt;=3,K347*'[2]Base Costs'!$B$8,IF(L347&lt;=3,L347*'[2]Base Costs'!$B$9,'[2]Base Costs'!$B$10*M347))</f>
        <v>2800</v>
      </c>
      <c r="P347" s="304">
        <f>4*C347*'[2]Base Costs'!$B$11</f>
        <v>38689.680006342074</v>
      </c>
      <c r="Q347" s="269">
        <f>'[2]Base Costs'!$B$13+'[2]Base Costs'!$B$14</f>
        <v>414</v>
      </c>
      <c r="R347" s="303">
        <f>'[2]Base Costs'!$D$2</f>
        <v>1105.3024868650327</v>
      </c>
      <c r="S347" s="305">
        <f t="shared" si="41"/>
        <v>14084.766526104206</v>
      </c>
    </row>
    <row r="348" spans="1:19" s="269" customFormat="1" x14ac:dyDescent="0.25">
      <c r="A348" s="310" t="s">
        <v>1771</v>
      </c>
      <c r="B348" s="310" t="s">
        <v>1292</v>
      </c>
      <c r="C348" s="309">
        <v>87.212593718697633</v>
      </c>
      <c r="D348" s="307">
        <f>C348*'[2]Base Costs'!$B$5</f>
        <v>87.212593718697633</v>
      </c>
      <c r="E348" s="307">
        <f t="shared" si="35"/>
        <v>11</v>
      </c>
      <c r="F348" s="307">
        <f t="shared" si="36"/>
        <v>3</v>
      </c>
      <c r="G348" s="307">
        <f t="shared" si="37"/>
        <v>1</v>
      </c>
      <c r="H348" s="306">
        <f>4*D348*'[2]Base Costs'!$B$7</f>
        <v>17332.979726028843</v>
      </c>
      <c r="I348" s="304">
        <f>4*IF(E348&lt;=3,E348*'[2]Base Costs'!$B$8,IF(F348&lt;=3,F348*'[2]Base Costs'!$B$9,'[2]Base Costs'!$B$10*G348))</f>
        <v>4200</v>
      </c>
      <c r="J348" s="308">
        <f>C348*'[2]Base Costs'!$B$6</f>
        <v>22.151998804549198</v>
      </c>
      <c r="K348" s="307">
        <f t="shared" si="38"/>
        <v>3</v>
      </c>
      <c r="L348" s="307">
        <f t="shared" si="39"/>
        <v>1</v>
      </c>
      <c r="M348" s="307">
        <f t="shared" si="40"/>
        <v>1</v>
      </c>
      <c r="N348" s="306">
        <f>4*J348*'[2]Base Costs'!$B$7</f>
        <v>4402.5768504113266</v>
      </c>
      <c r="O348" s="304">
        <f>4*IF(K348&lt;=3,K348*'[2]Base Costs'!$B$8,IF(L348&lt;=3,L348*'[2]Base Costs'!$B$9,'[2]Base Costs'!$B$10*M348))</f>
        <v>1500</v>
      </c>
      <c r="P348" s="304">
        <f>4*C348*'[2]Base Costs'!$B$11</f>
        <v>17442.518743739525</v>
      </c>
      <c r="Q348" s="269">
        <f>'[2]Base Costs'!$B$13+'[2]Base Costs'!$B$14</f>
        <v>414</v>
      </c>
      <c r="R348" s="303">
        <f>'[2]Base Costs'!$D$2</f>
        <v>1105.3024868650327</v>
      </c>
      <c r="S348" s="305">
        <f t="shared" si="41"/>
        <v>7421.8793372763594</v>
      </c>
    </row>
    <row r="349" spans="1:19" s="269" customFormat="1" x14ac:dyDescent="0.25">
      <c r="A349" s="310" t="s">
        <v>1771</v>
      </c>
      <c r="B349" s="310" t="s">
        <v>1291</v>
      </c>
      <c r="C349" s="309">
        <v>212.85245513137443</v>
      </c>
      <c r="D349" s="307">
        <f>C349*'[2]Base Costs'!$B$5</f>
        <v>212.85245513137443</v>
      </c>
      <c r="E349" s="307">
        <f t="shared" si="35"/>
        <v>27</v>
      </c>
      <c r="F349" s="307">
        <f t="shared" si="36"/>
        <v>6</v>
      </c>
      <c r="G349" s="307">
        <f t="shared" si="37"/>
        <v>2</v>
      </c>
      <c r="H349" s="306">
        <f>4*D349*'[2]Base Costs'!$B$7</f>
        <v>42303.148342629887</v>
      </c>
      <c r="I349" s="304">
        <f>4*IF(E349&lt;=3,E349*'[2]Base Costs'!$B$8,IF(F349&lt;=3,F349*'[2]Base Costs'!$B$9,'[2]Base Costs'!$B$10*G349))</f>
        <v>8800</v>
      </c>
      <c r="J349" s="308">
        <f>C349*'[2]Base Costs'!$B$6</f>
        <v>54.064523603369103</v>
      </c>
      <c r="K349" s="307">
        <f t="shared" si="38"/>
        <v>7</v>
      </c>
      <c r="L349" s="307">
        <f t="shared" si="39"/>
        <v>2</v>
      </c>
      <c r="M349" s="307">
        <f t="shared" si="40"/>
        <v>1</v>
      </c>
      <c r="N349" s="306">
        <f>4*J349*'[2]Base Costs'!$B$7</f>
        <v>10744.999679027991</v>
      </c>
      <c r="O349" s="304">
        <f>4*IF(K349&lt;=3,K349*'[2]Base Costs'!$B$8,IF(L349&lt;=3,L349*'[2]Base Costs'!$B$9,'[2]Base Costs'!$B$10*M349))</f>
        <v>2800</v>
      </c>
      <c r="P349" s="304">
        <f>4*C349*'[2]Base Costs'!$B$11</f>
        <v>42570.491026274889</v>
      </c>
      <c r="Q349" s="269">
        <f>'[2]Base Costs'!$B$13+'[2]Base Costs'!$B$14</f>
        <v>414</v>
      </c>
      <c r="R349" s="303">
        <f>'[2]Base Costs'!$D$2</f>
        <v>1105.3024868650327</v>
      </c>
      <c r="S349" s="305">
        <f t="shared" si="41"/>
        <v>15064.302165893023</v>
      </c>
    </row>
    <row r="350" spans="1:19" s="269" customFormat="1" x14ac:dyDescent="0.25">
      <c r="A350" s="310" t="s">
        <v>1771</v>
      </c>
      <c r="B350" s="310" t="s">
        <v>1290</v>
      </c>
      <c r="C350" s="309">
        <v>67.223889579993212</v>
      </c>
      <c r="D350" s="307">
        <f>C350*'[2]Base Costs'!$B$5</f>
        <v>67.223889579993212</v>
      </c>
      <c r="E350" s="307">
        <f t="shared" si="35"/>
        <v>9</v>
      </c>
      <c r="F350" s="307">
        <f t="shared" si="36"/>
        <v>2</v>
      </c>
      <c r="G350" s="307">
        <f t="shared" si="37"/>
        <v>1</v>
      </c>
      <c r="H350" s="306">
        <f>4*D350*'[2]Base Costs'!$B$7</f>
        <v>13360.344710686173</v>
      </c>
      <c r="I350" s="304">
        <f>4*IF(E350&lt;=3,E350*'[2]Base Costs'!$B$8,IF(F350&lt;=3,F350*'[2]Base Costs'!$B$9,'[2]Base Costs'!$B$10*G350))</f>
        <v>2800</v>
      </c>
      <c r="J350" s="308">
        <f>C350*'[2]Base Costs'!$B$6</f>
        <v>17.074867953318275</v>
      </c>
      <c r="K350" s="307">
        <f t="shared" si="38"/>
        <v>3</v>
      </c>
      <c r="L350" s="307">
        <f t="shared" si="39"/>
        <v>1</v>
      </c>
      <c r="M350" s="307">
        <f t="shared" si="40"/>
        <v>1</v>
      </c>
      <c r="N350" s="306">
        <f>4*J350*'[2]Base Costs'!$B$7</f>
        <v>3393.5275565142879</v>
      </c>
      <c r="O350" s="304">
        <f>4*IF(K350&lt;=3,K350*'[2]Base Costs'!$B$8,IF(L350&lt;=3,L350*'[2]Base Costs'!$B$9,'[2]Base Costs'!$B$10*M350))</f>
        <v>1500</v>
      </c>
      <c r="P350" s="304">
        <f>4*C350*'[2]Base Costs'!$B$11</f>
        <v>13444.777915998642</v>
      </c>
      <c r="Q350" s="269">
        <f>'[2]Base Costs'!$B$13+'[2]Base Costs'!$B$14</f>
        <v>414</v>
      </c>
      <c r="R350" s="303">
        <f>'[2]Base Costs'!$D$2</f>
        <v>1105.3024868650327</v>
      </c>
      <c r="S350" s="305">
        <f t="shared" si="41"/>
        <v>6412.8300433793211</v>
      </c>
    </row>
    <row r="351" spans="1:19" s="269" customFormat="1" x14ac:dyDescent="0.25">
      <c r="A351" s="310" t="s">
        <v>1771</v>
      </c>
      <c r="B351" s="310" t="s">
        <v>1289</v>
      </c>
      <c r="C351" s="309">
        <v>165.8970737047853</v>
      </c>
      <c r="D351" s="307">
        <f>C351*'[2]Base Costs'!$B$5</f>
        <v>165.8970737047853</v>
      </c>
      <c r="E351" s="307">
        <f t="shared" si="35"/>
        <v>21</v>
      </c>
      <c r="F351" s="307">
        <f t="shared" si="36"/>
        <v>5</v>
      </c>
      <c r="G351" s="307">
        <f t="shared" si="37"/>
        <v>2</v>
      </c>
      <c r="H351" s="306">
        <f>4*D351*'[2]Base Costs'!$B$7</f>
        <v>32971.048016383851</v>
      </c>
      <c r="I351" s="304">
        <f>4*IF(E351&lt;=3,E351*'[2]Base Costs'!$B$8,IF(F351&lt;=3,F351*'[2]Base Costs'!$B$9,'[2]Base Costs'!$B$10*G351))</f>
        <v>8800</v>
      </c>
      <c r="J351" s="308">
        <f>C351*'[2]Base Costs'!$B$6</f>
        <v>42.137856721015467</v>
      </c>
      <c r="K351" s="307">
        <f t="shared" si="38"/>
        <v>6</v>
      </c>
      <c r="L351" s="307">
        <f t="shared" si="39"/>
        <v>2</v>
      </c>
      <c r="M351" s="307">
        <f t="shared" si="40"/>
        <v>1</v>
      </c>
      <c r="N351" s="306">
        <f>4*J351*'[2]Base Costs'!$B$7</f>
        <v>8374.6461961614987</v>
      </c>
      <c r="O351" s="304">
        <f>4*IF(K351&lt;=3,K351*'[2]Base Costs'!$B$8,IF(L351&lt;=3,L351*'[2]Base Costs'!$B$9,'[2]Base Costs'!$B$10*M351))</f>
        <v>2800</v>
      </c>
      <c r="P351" s="304">
        <f>4*C351*'[2]Base Costs'!$B$11</f>
        <v>33179.414740957058</v>
      </c>
      <c r="Q351" s="269">
        <f>'[2]Base Costs'!$B$13+'[2]Base Costs'!$B$14</f>
        <v>414</v>
      </c>
      <c r="R351" s="303">
        <f>'[2]Base Costs'!$D$2</f>
        <v>1105.3024868650327</v>
      </c>
      <c r="S351" s="305">
        <f t="shared" si="41"/>
        <v>12693.94868302653</v>
      </c>
    </row>
    <row r="352" spans="1:19" s="269" customFormat="1" x14ac:dyDescent="0.25">
      <c r="A352" s="310" t="s">
        <v>1771</v>
      </c>
      <c r="B352" s="310" t="s">
        <v>1288</v>
      </c>
      <c r="C352" s="309">
        <v>104.30827613347316</v>
      </c>
      <c r="D352" s="307">
        <f>C352*'[2]Base Costs'!$B$5</f>
        <v>104.30827613347316</v>
      </c>
      <c r="E352" s="307">
        <f t="shared" si="35"/>
        <v>14</v>
      </c>
      <c r="F352" s="307">
        <f t="shared" si="36"/>
        <v>3</v>
      </c>
      <c r="G352" s="307">
        <f t="shared" si="37"/>
        <v>1</v>
      </c>
      <c r="H352" s="306">
        <f>4*D352*'[2]Base Costs'!$B$7</f>
        <v>20730.644031870994</v>
      </c>
      <c r="I352" s="304">
        <f>4*IF(E352&lt;=3,E352*'[2]Base Costs'!$B$8,IF(F352&lt;=3,F352*'[2]Base Costs'!$B$9,'[2]Base Costs'!$B$10*G352))</f>
        <v>4200</v>
      </c>
      <c r="J352" s="308">
        <f>C352*'[2]Base Costs'!$B$6</f>
        <v>26.494302137902181</v>
      </c>
      <c r="K352" s="307">
        <f t="shared" si="38"/>
        <v>4</v>
      </c>
      <c r="L352" s="307">
        <f t="shared" si="39"/>
        <v>1</v>
      </c>
      <c r="M352" s="307">
        <f t="shared" si="40"/>
        <v>1</v>
      </c>
      <c r="N352" s="306">
        <f>4*J352*'[2]Base Costs'!$B$7</f>
        <v>5265.5835840952323</v>
      </c>
      <c r="O352" s="304">
        <f>4*IF(K352&lt;=3,K352*'[2]Base Costs'!$B$8,IF(L352&lt;=3,L352*'[2]Base Costs'!$B$9,'[2]Base Costs'!$B$10*M352))</f>
        <v>1400</v>
      </c>
      <c r="P352" s="304">
        <f>4*C352*'[2]Base Costs'!$B$11</f>
        <v>20861.655226694631</v>
      </c>
      <c r="Q352" s="269">
        <f>'[2]Base Costs'!$B$13+'[2]Base Costs'!$B$14</f>
        <v>414</v>
      </c>
      <c r="R352" s="303">
        <f>'[2]Base Costs'!$D$2</f>
        <v>1105.3024868650327</v>
      </c>
      <c r="S352" s="305">
        <f t="shared" si="41"/>
        <v>8184.886070960265</v>
      </c>
    </row>
    <row r="353" spans="1:19" s="269" customFormat="1" x14ac:dyDescent="0.25">
      <c r="A353" s="310" t="s">
        <v>1771</v>
      </c>
      <c r="B353" s="310" t="s">
        <v>1287</v>
      </c>
      <c r="C353" s="309">
        <v>235.85087904820685</v>
      </c>
      <c r="D353" s="307">
        <f>C353*'[2]Base Costs'!$B$5</f>
        <v>235.85087904820685</v>
      </c>
      <c r="E353" s="307">
        <f t="shared" si="35"/>
        <v>30</v>
      </c>
      <c r="F353" s="307">
        <f t="shared" si="36"/>
        <v>6</v>
      </c>
      <c r="G353" s="307">
        <f t="shared" si="37"/>
        <v>2</v>
      </c>
      <c r="H353" s="306">
        <f>4*D353*'[2]Base Costs'!$B$7</f>
        <v>46873.947105556828</v>
      </c>
      <c r="I353" s="304">
        <f>4*IF(E353&lt;=3,E353*'[2]Base Costs'!$B$8,IF(F353&lt;=3,F353*'[2]Base Costs'!$B$9,'[2]Base Costs'!$B$10*G353))</f>
        <v>8800</v>
      </c>
      <c r="J353" s="308">
        <f>C353*'[2]Base Costs'!$B$6</f>
        <v>59.906123278244543</v>
      </c>
      <c r="K353" s="307">
        <f t="shared" si="38"/>
        <v>8</v>
      </c>
      <c r="L353" s="307">
        <f t="shared" si="39"/>
        <v>2</v>
      </c>
      <c r="M353" s="307">
        <f t="shared" si="40"/>
        <v>1</v>
      </c>
      <c r="N353" s="306">
        <f>4*J353*'[2]Base Costs'!$B$7</f>
        <v>11905.982564811435</v>
      </c>
      <c r="O353" s="304">
        <f>4*IF(K353&lt;=3,K353*'[2]Base Costs'!$B$8,IF(L353&lt;=3,L353*'[2]Base Costs'!$B$9,'[2]Base Costs'!$B$10*M353))</f>
        <v>2800</v>
      </c>
      <c r="P353" s="304">
        <f>4*C353*'[2]Base Costs'!$B$11</f>
        <v>47170.175809641369</v>
      </c>
      <c r="Q353" s="269">
        <f>'[2]Base Costs'!$B$13+'[2]Base Costs'!$B$14</f>
        <v>414</v>
      </c>
      <c r="R353" s="303">
        <f>'[2]Base Costs'!$D$2</f>
        <v>1105.3024868650327</v>
      </c>
      <c r="S353" s="305">
        <f t="shared" si="41"/>
        <v>16225.285051676467</v>
      </c>
    </row>
    <row r="354" spans="1:19" s="269" customFormat="1" x14ac:dyDescent="0.25">
      <c r="A354" s="310" t="s">
        <v>1771</v>
      </c>
      <c r="B354" s="310" t="s">
        <v>1286</v>
      </c>
      <c r="C354" s="309">
        <v>128.05969519999999</v>
      </c>
      <c r="D354" s="307">
        <f>C354*'[2]Base Costs'!$B$5</f>
        <v>128.05969519999999</v>
      </c>
      <c r="E354" s="307">
        <f t="shared" si="35"/>
        <v>17</v>
      </c>
      <c r="F354" s="307">
        <f t="shared" si="36"/>
        <v>4</v>
      </c>
      <c r="G354" s="307">
        <f t="shared" si="37"/>
        <v>1</v>
      </c>
      <c r="H354" s="306">
        <f>4*D354*'[2]Base Costs'!$B$7</f>
        <v>25451.096062828801</v>
      </c>
      <c r="I354" s="304">
        <f>4*IF(E354&lt;=3,E354*'[2]Base Costs'!$B$8,IF(F354&lt;=3,F354*'[2]Base Costs'!$B$9,'[2]Base Costs'!$B$10*G354))</f>
        <v>4400</v>
      </c>
      <c r="J354" s="308">
        <f>C354*'[2]Base Costs'!$B$6</f>
        <v>32.527162580799995</v>
      </c>
      <c r="K354" s="307">
        <f t="shared" si="38"/>
        <v>5</v>
      </c>
      <c r="L354" s="307">
        <f t="shared" si="39"/>
        <v>1</v>
      </c>
      <c r="M354" s="307">
        <f t="shared" si="40"/>
        <v>1</v>
      </c>
      <c r="N354" s="306">
        <f>4*J354*'[2]Base Costs'!$B$7</f>
        <v>6464.5783999585155</v>
      </c>
      <c r="O354" s="304">
        <f>4*IF(K354&lt;=3,K354*'[2]Base Costs'!$B$8,IF(L354&lt;=3,L354*'[2]Base Costs'!$B$9,'[2]Base Costs'!$B$10*M354))</f>
        <v>1400</v>
      </c>
      <c r="P354" s="304">
        <f>4*C354*'[2]Base Costs'!$B$11</f>
        <v>25611.939039999997</v>
      </c>
      <c r="Q354" s="269">
        <f>'[2]Base Costs'!$B$13+'[2]Base Costs'!$B$14</f>
        <v>414</v>
      </c>
      <c r="R354" s="303">
        <f>'[2]Base Costs'!$D$2</f>
        <v>1105.3024868650327</v>
      </c>
      <c r="S354" s="305">
        <f t="shared" si="41"/>
        <v>9383.8808868235483</v>
      </c>
    </row>
    <row r="355" spans="1:19" s="269" customFormat="1" x14ac:dyDescent="0.25">
      <c r="A355" s="310" t="s">
        <v>1771</v>
      </c>
      <c r="B355" s="310" t="s">
        <v>1285</v>
      </c>
      <c r="C355" s="309">
        <v>45.400354544999999</v>
      </c>
      <c r="D355" s="307">
        <f>C355*'[2]Base Costs'!$B$5</f>
        <v>45.400354544999999</v>
      </c>
      <c r="E355" s="307">
        <f t="shared" si="35"/>
        <v>6</v>
      </c>
      <c r="F355" s="307">
        <f t="shared" si="36"/>
        <v>2</v>
      </c>
      <c r="G355" s="307">
        <f t="shared" si="37"/>
        <v>1</v>
      </c>
      <c r="H355" s="306">
        <f>4*D355*'[2]Base Costs'!$B$7</f>
        <v>9023.0480636914817</v>
      </c>
      <c r="I355" s="304">
        <f>4*IF(E355&lt;=3,E355*'[2]Base Costs'!$B$8,IF(F355&lt;=3,F355*'[2]Base Costs'!$B$9,'[2]Base Costs'!$B$10*G355))</f>
        <v>2800</v>
      </c>
      <c r="J355" s="308">
        <f>C355*'[2]Base Costs'!$B$6</f>
        <v>11.531690054429999</v>
      </c>
      <c r="K355" s="307">
        <f t="shared" si="38"/>
        <v>2</v>
      </c>
      <c r="L355" s="307">
        <f t="shared" si="39"/>
        <v>1</v>
      </c>
      <c r="M355" s="307">
        <f t="shared" si="40"/>
        <v>1</v>
      </c>
      <c r="N355" s="306">
        <f>4*J355*'[2]Base Costs'!$B$7</f>
        <v>2291.8542081776363</v>
      </c>
      <c r="O355" s="304">
        <f>4*IF(K355&lt;=3,K355*'[2]Base Costs'!$B$8,IF(L355&lt;=3,L355*'[2]Base Costs'!$B$9,'[2]Base Costs'!$B$10*M355))</f>
        <v>1000</v>
      </c>
      <c r="P355" s="304">
        <f>4*C355*'[2]Base Costs'!$B$11</f>
        <v>9080.070909</v>
      </c>
      <c r="Q355" s="269">
        <f>'[2]Base Costs'!$B$13+'[2]Base Costs'!$B$14</f>
        <v>414</v>
      </c>
      <c r="R355" s="303">
        <f>'[2]Base Costs'!$D$2</f>
        <v>1105.3024868650327</v>
      </c>
      <c r="S355" s="305">
        <f t="shared" si="41"/>
        <v>4811.1566950426695</v>
      </c>
    </row>
    <row r="356" spans="1:19" s="269" customFormat="1" x14ac:dyDescent="0.25">
      <c r="A356" s="310" t="s">
        <v>1771</v>
      </c>
      <c r="B356" s="310" t="s">
        <v>1284</v>
      </c>
      <c r="C356" s="309">
        <v>155.15947041766569</v>
      </c>
      <c r="D356" s="307">
        <f>C356*'[2]Base Costs'!$B$5</f>
        <v>155.15947041766569</v>
      </c>
      <c r="E356" s="307">
        <f t="shared" si="35"/>
        <v>20</v>
      </c>
      <c r="F356" s="307">
        <f t="shared" si="36"/>
        <v>4</v>
      </c>
      <c r="G356" s="307">
        <f t="shared" si="37"/>
        <v>1</v>
      </c>
      <c r="H356" s="306">
        <f>4*D356*'[2]Base Costs'!$B$7</f>
        <v>30837.013788688553</v>
      </c>
      <c r="I356" s="304">
        <f>4*IF(E356&lt;=3,E356*'[2]Base Costs'!$B$8,IF(F356&lt;=3,F356*'[2]Base Costs'!$B$9,'[2]Base Costs'!$B$10*G356))</f>
        <v>4400</v>
      </c>
      <c r="J356" s="308">
        <f>C356*'[2]Base Costs'!$B$6</f>
        <v>39.410505486087082</v>
      </c>
      <c r="K356" s="307">
        <f t="shared" si="38"/>
        <v>5</v>
      </c>
      <c r="L356" s="307">
        <f t="shared" si="39"/>
        <v>1</v>
      </c>
      <c r="M356" s="307">
        <f t="shared" si="40"/>
        <v>1</v>
      </c>
      <c r="N356" s="306">
        <f>4*J356*'[2]Base Costs'!$B$7</f>
        <v>7832.6015023268919</v>
      </c>
      <c r="O356" s="304">
        <f>4*IF(K356&lt;=3,K356*'[2]Base Costs'!$B$8,IF(L356&lt;=3,L356*'[2]Base Costs'!$B$9,'[2]Base Costs'!$B$10*M356))</f>
        <v>1400</v>
      </c>
      <c r="P356" s="304">
        <f>4*C356*'[2]Base Costs'!$B$11</f>
        <v>31031.894083533138</v>
      </c>
      <c r="Q356" s="269">
        <f>'[2]Base Costs'!$B$13+'[2]Base Costs'!$B$14</f>
        <v>414</v>
      </c>
      <c r="R356" s="303">
        <f>'[2]Base Costs'!$D$2</f>
        <v>1105.3024868650327</v>
      </c>
      <c r="S356" s="305">
        <f t="shared" si="41"/>
        <v>10751.903989191924</v>
      </c>
    </row>
    <row r="357" spans="1:19" s="269" customFormat="1" x14ac:dyDescent="0.25">
      <c r="A357" s="310" t="s">
        <v>1771</v>
      </c>
      <c r="B357" s="310" t="s">
        <v>1283</v>
      </c>
      <c r="C357" s="309">
        <v>257.22057671716198</v>
      </c>
      <c r="D357" s="307">
        <f>C357*'[2]Base Costs'!$B$5</f>
        <v>257.22057671716198</v>
      </c>
      <c r="E357" s="307">
        <f t="shared" si="35"/>
        <v>33</v>
      </c>
      <c r="F357" s="307">
        <f t="shared" si="36"/>
        <v>7</v>
      </c>
      <c r="G357" s="307">
        <f t="shared" si="37"/>
        <v>2</v>
      </c>
      <c r="H357" s="306">
        <f>4*D357*'[2]Base Costs'!$B$7</f>
        <v>51121.04629907565</v>
      </c>
      <c r="I357" s="304">
        <f>4*IF(E357&lt;=3,E357*'[2]Base Costs'!$B$8,IF(F357&lt;=3,F357*'[2]Base Costs'!$B$9,'[2]Base Costs'!$B$10*G357))</f>
        <v>8800</v>
      </c>
      <c r="J357" s="308">
        <f>C357*'[2]Base Costs'!$B$6</f>
        <v>65.334026486159146</v>
      </c>
      <c r="K357" s="307">
        <f t="shared" si="38"/>
        <v>9</v>
      </c>
      <c r="L357" s="307">
        <f t="shared" si="39"/>
        <v>2</v>
      </c>
      <c r="M357" s="307">
        <f t="shared" si="40"/>
        <v>1</v>
      </c>
      <c r="N357" s="306">
        <f>4*J357*'[2]Base Costs'!$B$7</f>
        <v>12984.745759965215</v>
      </c>
      <c r="O357" s="304">
        <f>4*IF(K357&lt;=3,K357*'[2]Base Costs'!$B$8,IF(L357&lt;=3,L357*'[2]Base Costs'!$B$9,'[2]Base Costs'!$B$10*M357))</f>
        <v>2800</v>
      </c>
      <c r="P357" s="304">
        <f>4*C357*'[2]Base Costs'!$B$11</f>
        <v>51444.115343432393</v>
      </c>
      <c r="Q357" s="269">
        <f>'[2]Base Costs'!$B$13+'[2]Base Costs'!$B$14</f>
        <v>414</v>
      </c>
      <c r="R357" s="303">
        <f>'[2]Base Costs'!$D$2</f>
        <v>1105.3024868650327</v>
      </c>
      <c r="S357" s="305">
        <f t="shared" si="41"/>
        <v>17304.048246830247</v>
      </c>
    </row>
    <row r="358" spans="1:19" s="269" customFormat="1" x14ac:dyDescent="0.25">
      <c r="A358" s="310" t="s">
        <v>1771</v>
      </c>
      <c r="B358" s="310" t="s">
        <v>1282</v>
      </c>
      <c r="C358" s="309">
        <v>125.52404520175999</v>
      </c>
      <c r="D358" s="307">
        <f>C358*'[2]Base Costs'!$B$5</f>
        <v>125.52404520175999</v>
      </c>
      <c r="E358" s="307">
        <f t="shared" si="35"/>
        <v>16</v>
      </c>
      <c r="F358" s="307">
        <f t="shared" si="36"/>
        <v>4</v>
      </c>
      <c r="G358" s="307">
        <f t="shared" si="37"/>
        <v>1</v>
      </c>
      <c r="H358" s="306">
        <f>4*D358*'[2]Base Costs'!$B$7</f>
        <v>24947.15083957859</v>
      </c>
      <c r="I358" s="304">
        <f>4*IF(E358&lt;=3,E358*'[2]Base Costs'!$B$8,IF(F358&lt;=3,F358*'[2]Base Costs'!$B$9,'[2]Base Costs'!$B$10*G358))</f>
        <v>4400</v>
      </c>
      <c r="J358" s="308">
        <f>C358*'[2]Base Costs'!$B$6</f>
        <v>31.883107481247038</v>
      </c>
      <c r="K358" s="307">
        <f t="shared" si="38"/>
        <v>4</v>
      </c>
      <c r="L358" s="307">
        <f t="shared" si="39"/>
        <v>1</v>
      </c>
      <c r="M358" s="307">
        <f t="shared" si="40"/>
        <v>1</v>
      </c>
      <c r="N358" s="306">
        <f>4*J358*'[2]Base Costs'!$B$7</f>
        <v>6336.5763132529619</v>
      </c>
      <c r="O358" s="304">
        <f>4*IF(K358&lt;=3,K358*'[2]Base Costs'!$B$8,IF(L358&lt;=3,L358*'[2]Base Costs'!$B$9,'[2]Base Costs'!$B$10*M358))</f>
        <v>1400</v>
      </c>
      <c r="P358" s="304">
        <f>4*C358*'[2]Base Costs'!$B$11</f>
        <v>25104.809040351996</v>
      </c>
      <c r="Q358" s="269">
        <f>'[2]Base Costs'!$B$13+'[2]Base Costs'!$B$14</f>
        <v>414</v>
      </c>
      <c r="R358" s="303">
        <f>'[2]Base Costs'!$D$2</f>
        <v>1105.3024868650327</v>
      </c>
      <c r="S358" s="305">
        <f t="shared" si="41"/>
        <v>9255.8788001179946</v>
      </c>
    </row>
    <row r="359" spans="1:19" s="269" customFormat="1" x14ac:dyDescent="0.25">
      <c r="A359" s="310" t="s">
        <v>1771</v>
      </c>
      <c r="B359" s="310" t="s">
        <v>1281</v>
      </c>
      <c r="C359" s="309">
        <v>244.90501935947015</v>
      </c>
      <c r="D359" s="307">
        <f>C359*'[2]Base Costs'!$B$5</f>
        <v>244.90501935947015</v>
      </c>
      <c r="E359" s="307">
        <f t="shared" si="35"/>
        <v>31</v>
      </c>
      <c r="F359" s="307">
        <f t="shared" si="36"/>
        <v>7</v>
      </c>
      <c r="G359" s="307">
        <f t="shared" si="37"/>
        <v>2</v>
      </c>
      <c r="H359" s="306">
        <f>4*D359*'[2]Base Costs'!$B$7</f>
        <v>48673.403167578545</v>
      </c>
      <c r="I359" s="304">
        <f>4*IF(E359&lt;=3,E359*'[2]Base Costs'!$B$8,IF(F359&lt;=3,F359*'[2]Base Costs'!$B$9,'[2]Base Costs'!$B$10*G359))</f>
        <v>8800</v>
      </c>
      <c r="J359" s="308">
        <f>C359*'[2]Base Costs'!$B$6</f>
        <v>62.205874917305415</v>
      </c>
      <c r="K359" s="307">
        <f t="shared" si="38"/>
        <v>8</v>
      </c>
      <c r="L359" s="307">
        <f t="shared" si="39"/>
        <v>2</v>
      </c>
      <c r="M359" s="307">
        <f t="shared" si="40"/>
        <v>1</v>
      </c>
      <c r="N359" s="306">
        <f>4*J359*'[2]Base Costs'!$B$7</f>
        <v>12363.044404564949</v>
      </c>
      <c r="O359" s="304">
        <f>4*IF(K359&lt;=3,K359*'[2]Base Costs'!$B$8,IF(L359&lt;=3,L359*'[2]Base Costs'!$B$9,'[2]Base Costs'!$B$10*M359))</f>
        <v>2800</v>
      </c>
      <c r="P359" s="304">
        <f>4*C359*'[2]Base Costs'!$B$11</f>
        <v>48981.003871894027</v>
      </c>
      <c r="Q359" s="269">
        <f>'[2]Base Costs'!$B$13+'[2]Base Costs'!$B$14</f>
        <v>414</v>
      </c>
      <c r="R359" s="303">
        <f>'[2]Base Costs'!$D$2</f>
        <v>1105.3024868650327</v>
      </c>
      <c r="S359" s="305">
        <f t="shared" si="41"/>
        <v>16682.346891429981</v>
      </c>
    </row>
    <row r="360" spans="1:19" s="269" customFormat="1" x14ac:dyDescent="0.25">
      <c r="A360" s="310" t="s">
        <v>1771</v>
      </c>
      <c r="B360" s="310" t="s">
        <v>1280</v>
      </c>
      <c r="C360" s="309">
        <v>323.50337335802305</v>
      </c>
      <c r="D360" s="307">
        <f>C360*'[2]Base Costs'!$B$5</f>
        <v>323.50337335802305</v>
      </c>
      <c r="E360" s="307">
        <f t="shared" si="35"/>
        <v>41</v>
      </c>
      <c r="F360" s="307">
        <f t="shared" si="36"/>
        <v>9</v>
      </c>
      <c r="G360" s="307">
        <f t="shared" si="37"/>
        <v>3</v>
      </c>
      <c r="H360" s="306">
        <f>4*D360*'[2]Base Costs'!$B$7</f>
        <v>64294.354434666944</v>
      </c>
      <c r="I360" s="304">
        <f>4*IF(E360&lt;=3,E360*'[2]Base Costs'!$B$8,IF(F360&lt;=3,F360*'[2]Base Costs'!$B$9,'[2]Base Costs'!$B$10*G360))</f>
        <v>13200</v>
      </c>
      <c r="J360" s="308">
        <f>C360*'[2]Base Costs'!$B$6</f>
        <v>82.169856832937853</v>
      </c>
      <c r="K360" s="307">
        <f t="shared" si="38"/>
        <v>11</v>
      </c>
      <c r="L360" s="307">
        <f t="shared" si="39"/>
        <v>3</v>
      </c>
      <c r="M360" s="307">
        <f t="shared" si="40"/>
        <v>1</v>
      </c>
      <c r="N360" s="306">
        <f>4*J360*'[2]Base Costs'!$B$7</f>
        <v>16330.766026405403</v>
      </c>
      <c r="O360" s="304">
        <f>4*IF(K360&lt;=3,K360*'[2]Base Costs'!$B$8,IF(L360&lt;=3,L360*'[2]Base Costs'!$B$9,'[2]Base Costs'!$B$10*M360))</f>
        <v>4200</v>
      </c>
      <c r="P360" s="304">
        <f>4*C360*'[2]Base Costs'!$B$11</f>
        <v>64700.674671604611</v>
      </c>
      <c r="Q360" s="269">
        <f>'[2]Base Costs'!$B$13+'[2]Base Costs'!$B$14</f>
        <v>414</v>
      </c>
      <c r="R360" s="303">
        <f>'[2]Base Costs'!$D$2</f>
        <v>1105.3024868650327</v>
      </c>
      <c r="S360" s="305">
        <f t="shared" si="41"/>
        <v>22050.068513270435</v>
      </c>
    </row>
    <row r="361" spans="1:19" s="269" customFormat="1" x14ac:dyDescent="0.25">
      <c r="A361" s="310" t="s">
        <v>1771</v>
      </c>
      <c r="B361" s="310" t="s">
        <v>1279</v>
      </c>
      <c r="C361" s="309">
        <v>92.160391613570326</v>
      </c>
      <c r="D361" s="307">
        <f>C361*'[2]Base Costs'!$B$5</f>
        <v>92.160391613570326</v>
      </c>
      <c r="E361" s="307">
        <f t="shared" si="35"/>
        <v>12</v>
      </c>
      <c r="F361" s="307">
        <f t="shared" si="36"/>
        <v>3</v>
      </c>
      <c r="G361" s="307">
        <f t="shared" si="37"/>
        <v>1</v>
      </c>
      <c r="H361" s="306">
        <f>4*D361*'[2]Base Costs'!$B$7</f>
        <v>18316.324870847424</v>
      </c>
      <c r="I361" s="304">
        <f>4*IF(E361&lt;=3,E361*'[2]Base Costs'!$B$8,IF(F361&lt;=3,F361*'[2]Base Costs'!$B$9,'[2]Base Costs'!$B$10*G361))</f>
        <v>4200</v>
      </c>
      <c r="J361" s="308">
        <f>C361*'[2]Base Costs'!$B$6</f>
        <v>23.408739469846864</v>
      </c>
      <c r="K361" s="307">
        <f t="shared" si="38"/>
        <v>3</v>
      </c>
      <c r="L361" s="307">
        <f t="shared" si="39"/>
        <v>1</v>
      </c>
      <c r="M361" s="307">
        <f t="shared" si="40"/>
        <v>1</v>
      </c>
      <c r="N361" s="306">
        <f>4*J361*'[2]Base Costs'!$B$7</f>
        <v>4652.3465171952457</v>
      </c>
      <c r="O361" s="304">
        <f>4*IF(K361&lt;=3,K361*'[2]Base Costs'!$B$8,IF(L361&lt;=3,L361*'[2]Base Costs'!$B$9,'[2]Base Costs'!$B$10*M361))</f>
        <v>1500</v>
      </c>
      <c r="P361" s="304">
        <f>4*C361*'[2]Base Costs'!$B$11</f>
        <v>18432.078322714064</v>
      </c>
      <c r="Q361" s="269">
        <f>'[2]Base Costs'!$B$13+'[2]Base Costs'!$B$14</f>
        <v>414</v>
      </c>
      <c r="R361" s="303">
        <f>'[2]Base Costs'!$D$2</f>
        <v>1105.3024868650327</v>
      </c>
      <c r="S361" s="305">
        <f t="shared" si="41"/>
        <v>7671.6490040602785</v>
      </c>
    </row>
    <row r="362" spans="1:19" s="269" customFormat="1" x14ac:dyDescent="0.25">
      <c r="A362" s="310" t="s">
        <v>1771</v>
      </c>
      <c r="B362" s="310" t="s">
        <v>1278</v>
      </c>
      <c r="C362" s="309">
        <v>224.89775036448839</v>
      </c>
      <c r="D362" s="307">
        <f>C362*'[2]Base Costs'!$B$5</f>
        <v>224.89775036448839</v>
      </c>
      <c r="E362" s="307">
        <f t="shared" si="35"/>
        <v>29</v>
      </c>
      <c r="F362" s="307">
        <f t="shared" si="36"/>
        <v>6</v>
      </c>
      <c r="G362" s="307">
        <f t="shared" si="37"/>
        <v>2</v>
      </c>
      <c r="H362" s="306">
        <f>4*D362*'[2]Base Costs'!$B$7</f>
        <v>44697.078498439885</v>
      </c>
      <c r="I362" s="304">
        <f>4*IF(E362&lt;=3,E362*'[2]Base Costs'!$B$8,IF(F362&lt;=3,F362*'[2]Base Costs'!$B$9,'[2]Base Costs'!$B$10*G362))</f>
        <v>8800</v>
      </c>
      <c r="J362" s="308">
        <f>C362*'[2]Base Costs'!$B$6</f>
        <v>57.124028592580053</v>
      </c>
      <c r="K362" s="307">
        <f t="shared" si="38"/>
        <v>8</v>
      </c>
      <c r="L362" s="307">
        <f t="shared" si="39"/>
        <v>2</v>
      </c>
      <c r="M362" s="307">
        <f t="shared" si="40"/>
        <v>1</v>
      </c>
      <c r="N362" s="306">
        <f>4*J362*'[2]Base Costs'!$B$7</f>
        <v>11353.057938603732</v>
      </c>
      <c r="O362" s="304">
        <f>4*IF(K362&lt;=3,K362*'[2]Base Costs'!$B$8,IF(L362&lt;=3,L362*'[2]Base Costs'!$B$9,'[2]Base Costs'!$B$10*M362))</f>
        <v>2800</v>
      </c>
      <c r="P362" s="304">
        <f>4*C362*'[2]Base Costs'!$B$11</f>
        <v>44979.550072897677</v>
      </c>
      <c r="Q362" s="269">
        <f>'[2]Base Costs'!$B$13+'[2]Base Costs'!$B$14</f>
        <v>414</v>
      </c>
      <c r="R362" s="303">
        <f>'[2]Base Costs'!$D$2</f>
        <v>1105.3024868650327</v>
      </c>
      <c r="S362" s="305">
        <f t="shared" si="41"/>
        <v>15672.360425468763</v>
      </c>
    </row>
    <row r="363" spans="1:19" s="269" customFormat="1" x14ac:dyDescent="0.25">
      <c r="A363" s="310" t="s">
        <v>1771</v>
      </c>
      <c r="B363" s="310" t="s">
        <v>1277</v>
      </c>
      <c r="C363" s="309">
        <v>87.68734147569117</v>
      </c>
      <c r="D363" s="307">
        <f>C363*'[2]Base Costs'!$B$5</f>
        <v>87.68734147569117</v>
      </c>
      <c r="E363" s="307">
        <f t="shared" si="35"/>
        <v>11</v>
      </c>
      <c r="F363" s="307">
        <f t="shared" si="36"/>
        <v>3</v>
      </c>
      <c r="G363" s="307">
        <f t="shared" si="37"/>
        <v>1</v>
      </c>
      <c r="H363" s="306">
        <f>4*D363*'[2]Base Costs'!$B$7</f>
        <v>17427.332994244767</v>
      </c>
      <c r="I363" s="304">
        <f>4*IF(E363&lt;=3,E363*'[2]Base Costs'!$B$8,IF(F363&lt;=3,F363*'[2]Base Costs'!$B$9,'[2]Base Costs'!$B$10*G363))</f>
        <v>4200</v>
      </c>
      <c r="J363" s="308">
        <f>C363*'[2]Base Costs'!$B$6</f>
        <v>22.272584734825557</v>
      </c>
      <c r="K363" s="307">
        <f t="shared" si="38"/>
        <v>3</v>
      </c>
      <c r="L363" s="307">
        <f t="shared" si="39"/>
        <v>1</v>
      </c>
      <c r="M363" s="307">
        <f t="shared" si="40"/>
        <v>1</v>
      </c>
      <c r="N363" s="306">
        <f>4*J363*'[2]Base Costs'!$B$7</f>
        <v>4426.542580538171</v>
      </c>
      <c r="O363" s="304">
        <f>4*IF(K363&lt;=3,K363*'[2]Base Costs'!$B$8,IF(L363&lt;=3,L363*'[2]Base Costs'!$B$9,'[2]Base Costs'!$B$10*M363))</f>
        <v>1500</v>
      </c>
      <c r="P363" s="304">
        <f>4*C363*'[2]Base Costs'!$B$11</f>
        <v>17537.468295138235</v>
      </c>
      <c r="Q363" s="269">
        <f>'[2]Base Costs'!$B$13+'[2]Base Costs'!$B$14</f>
        <v>414</v>
      </c>
      <c r="R363" s="303">
        <f>'[2]Base Costs'!$D$2</f>
        <v>1105.3024868650327</v>
      </c>
      <c r="S363" s="305">
        <f t="shared" si="41"/>
        <v>7445.8450674032038</v>
      </c>
    </row>
    <row r="364" spans="1:19" s="269" customFormat="1" x14ac:dyDescent="0.25">
      <c r="A364" s="310" t="s">
        <v>1771</v>
      </c>
      <c r="B364" s="310" t="s">
        <v>1276</v>
      </c>
      <c r="C364" s="309">
        <v>174.19830422119884</v>
      </c>
      <c r="D364" s="307">
        <f>C364*'[2]Base Costs'!$B$5</f>
        <v>174.19830422119884</v>
      </c>
      <c r="E364" s="307">
        <f t="shared" si="35"/>
        <v>22</v>
      </c>
      <c r="F364" s="307">
        <f t="shared" si="36"/>
        <v>5</v>
      </c>
      <c r="G364" s="307">
        <f t="shared" si="37"/>
        <v>2</v>
      </c>
      <c r="H364" s="306">
        <f>4*D364*'[2]Base Costs'!$B$7</f>
        <v>34620.867774137951</v>
      </c>
      <c r="I364" s="304">
        <f>4*IF(E364&lt;=3,E364*'[2]Base Costs'!$B$8,IF(F364&lt;=3,F364*'[2]Base Costs'!$B$9,'[2]Base Costs'!$B$10*G364))</f>
        <v>8800</v>
      </c>
      <c r="J364" s="308">
        <f>C364*'[2]Base Costs'!$B$6</f>
        <v>44.246369272184509</v>
      </c>
      <c r="K364" s="307">
        <f t="shared" si="38"/>
        <v>6</v>
      </c>
      <c r="L364" s="307">
        <f t="shared" si="39"/>
        <v>2</v>
      </c>
      <c r="M364" s="307">
        <f t="shared" si="40"/>
        <v>1</v>
      </c>
      <c r="N364" s="306">
        <f>4*J364*'[2]Base Costs'!$B$7</f>
        <v>8793.7004146310392</v>
      </c>
      <c r="O364" s="304">
        <f>4*IF(K364&lt;=3,K364*'[2]Base Costs'!$B$8,IF(L364&lt;=3,L364*'[2]Base Costs'!$B$9,'[2]Base Costs'!$B$10*M364))</f>
        <v>2800</v>
      </c>
      <c r="P364" s="304">
        <f>4*C364*'[2]Base Costs'!$B$11</f>
        <v>34839.66084423977</v>
      </c>
      <c r="Q364" s="269">
        <f>'[2]Base Costs'!$B$13+'[2]Base Costs'!$B$14</f>
        <v>414</v>
      </c>
      <c r="R364" s="303">
        <f>'[2]Base Costs'!$D$2</f>
        <v>1105.3024868650327</v>
      </c>
      <c r="S364" s="305">
        <f t="shared" si="41"/>
        <v>13113.002901496071</v>
      </c>
    </row>
    <row r="365" spans="1:19" s="269" customFormat="1" x14ac:dyDescent="0.25">
      <c r="A365" s="310" t="s">
        <v>1771</v>
      </c>
      <c r="B365" s="310" t="s">
        <v>1273</v>
      </c>
      <c r="C365" s="309">
        <v>113.43245090109825</v>
      </c>
      <c r="D365" s="307">
        <f>C365*'[2]Base Costs'!$B$5</f>
        <v>113.43245090109825</v>
      </c>
      <c r="E365" s="307">
        <f t="shared" si="35"/>
        <v>15</v>
      </c>
      <c r="F365" s="307">
        <f t="shared" si="36"/>
        <v>3</v>
      </c>
      <c r="G365" s="307">
        <f t="shared" si="37"/>
        <v>1</v>
      </c>
      <c r="H365" s="306">
        <f>4*D365*'[2]Base Costs'!$B$7</f>
        <v>22544.019021887874</v>
      </c>
      <c r="I365" s="304">
        <f>4*IF(E365&lt;=3,E365*'[2]Base Costs'!$B$8,IF(F365&lt;=3,F365*'[2]Base Costs'!$B$9,'[2]Base Costs'!$B$10*G365))</f>
        <v>4200</v>
      </c>
      <c r="J365" s="308">
        <f>C365*'[2]Base Costs'!$B$6</f>
        <v>28.811842528878955</v>
      </c>
      <c r="K365" s="307">
        <f t="shared" si="38"/>
        <v>4</v>
      </c>
      <c r="L365" s="307">
        <f t="shared" si="39"/>
        <v>1</v>
      </c>
      <c r="M365" s="307">
        <f t="shared" si="40"/>
        <v>1</v>
      </c>
      <c r="N365" s="306">
        <f>4*J365*'[2]Base Costs'!$B$7</f>
        <v>5726.1808315595199</v>
      </c>
      <c r="O365" s="304">
        <f>4*IF(K365&lt;=3,K365*'[2]Base Costs'!$B$8,IF(L365&lt;=3,L365*'[2]Base Costs'!$B$9,'[2]Base Costs'!$B$10*M365))</f>
        <v>1400</v>
      </c>
      <c r="P365" s="304">
        <f>4*C365*'[2]Base Costs'!$B$11</f>
        <v>22686.490180219651</v>
      </c>
      <c r="Q365" s="269">
        <f>'[2]Base Costs'!$B$13+'[2]Base Costs'!$B$14</f>
        <v>414</v>
      </c>
      <c r="R365" s="303">
        <f>'[2]Base Costs'!$D$2</f>
        <v>1105.3024868650327</v>
      </c>
      <c r="S365" s="305">
        <f t="shared" si="41"/>
        <v>8645.4833184245526</v>
      </c>
    </row>
    <row r="366" spans="1:19" s="269" customFormat="1" x14ac:dyDescent="0.25">
      <c r="A366" s="310" t="s">
        <v>1771</v>
      </c>
      <c r="B366" s="310" t="s">
        <v>1272</v>
      </c>
      <c r="C366" s="309">
        <v>228.40211676000001</v>
      </c>
      <c r="D366" s="307">
        <f>C366*'[2]Base Costs'!$B$5</f>
        <v>228.40211676000001</v>
      </c>
      <c r="E366" s="307">
        <f t="shared" si="35"/>
        <v>29</v>
      </c>
      <c r="F366" s="307">
        <f t="shared" si="36"/>
        <v>6</v>
      </c>
      <c r="G366" s="307">
        <f t="shared" si="37"/>
        <v>2</v>
      </c>
      <c r="H366" s="306">
        <f>4*D366*'[2]Base Costs'!$B$7</f>
        <v>45393.55029334945</v>
      </c>
      <c r="I366" s="304">
        <f>4*IF(E366&lt;=3,E366*'[2]Base Costs'!$B$8,IF(F366&lt;=3,F366*'[2]Base Costs'!$B$9,'[2]Base Costs'!$B$10*G366))</f>
        <v>8800</v>
      </c>
      <c r="J366" s="308">
        <f>C366*'[2]Base Costs'!$B$6</f>
        <v>58.014137657040003</v>
      </c>
      <c r="K366" s="307">
        <f t="shared" si="38"/>
        <v>8</v>
      </c>
      <c r="L366" s="307">
        <f t="shared" si="39"/>
        <v>2</v>
      </c>
      <c r="M366" s="307">
        <f t="shared" si="40"/>
        <v>1</v>
      </c>
      <c r="N366" s="306">
        <f>4*J366*'[2]Base Costs'!$B$7</f>
        <v>11529.961774510761</v>
      </c>
      <c r="O366" s="304">
        <f>4*IF(K366&lt;=3,K366*'[2]Base Costs'!$B$8,IF(L366&lt;=3,L366*'[2]Base Costs'!$B$9,'[2]Base Costs'!$B$10*M366))</f>
        <v>2800</v>
      </c>
      <c r="P366" s="304">
        <f>4*C366*'[2]Base Costs'!$B$11</f>
        <v>45680.423352000005</v>
      </c>
      <c r="Q366" s="269">
        <f>'[2]Base Costs'!$B$13+'[2]Base Costs'!$B$14</f>
        <v>414</v>
      </c>
      <c r="R366" s="303">
        <f>'[2]Base Costs'!$D$2</f>
        <v>1105.3024868650327</v>
      </c>
      <c r="S366" s="305">
        <f t="shared" si="41"/>
        <v>15849.264261375793</v>
      </c>
    </row>
    <row r="367" spans="1:19" s="269" customFormat="1" x14ac:dyDescent="0.25">
      <c r="A367" s="310" t="s">
        <v>1771</v>
      </c>
      <c r="B367" s="310" t="s">
        <v>1271</v>
      </c>
      <c r="C367" s="309">
        <v>114.45731638924393</v>
      </c>
      <c r="D367" s="307">
        <f>C367*'[2]Base Costs'!$B$5</f>
        <v>114.45731638924393</v>
      </c>
      <c r="E367" s="307">
        <f t="shared" si="35"/>
        <v>15</v>
      </c>
      <c r="F367" s="307">
        <f t="shared" si="36"/>
        <v>3</v>
      </c>
      <c r="G367" s="307">
        <f t="shared" si="37"/>
        <v>1</v>
      </c>
      <c r="H367" s="306">
        <f>4*D367*'[2]Base Costs'!$B$7</f>
        <v>22747.704888463897</v>
      </c>
      <c r="I367" s="304">
        <f>4*IF(E367&lt;=3,E367*'[2]Base Costs'!$B$8,IF(F367&lt;=3,F367*'[2]Base Costs'!$B$9,'[2]Base Costs'!$B$10*G367))</f>
        <v>4200</v>
      </c>
      <c r="J367" s="308">
        <f>C367*'[2]Base Costs'!$B$6</f>
        <v>29.07215836286796</v>
      </c>
      <c r="K367" s="307">
        <f t="shared" si="38"/>
        <v>4</v>
      </c>
      <c r="L367" s="307">
        <f t="shared" si="39"/>
        <v>1</v>
      </c>
      <c r="M367" s="307">
        <f t="shared" si="40"/>
        <v>1</v>
      </c>
      <c r="N367" s="306">
        <f>4*J367*'[2]Base Costs'!$B$7</f>
        <v>5777.9170416698307</v>
      </c>
      <c r="O367" s="304">
        <f>4*IF(K367&lt;=3,K367*'[2]Base Costs'!$B$8,IF(L367&lt;=3,L367*'[2]Base Costs'!$B$9,'[2]Base Costs'!$B$10*M367))</f>
        <v>1400</v>
      </c>
      <c r="P367" s="304">
        <f>4*C367*'[2]Base Costs'!$B$11</f>
        <v>22891.463277848787</v>
      </c>
      <c r="Q367" s="269">
        <f>'[2]Base Costs'!$B$13+'[2]Base Costs'!$B$14</f>
        <v>414</v>
      </c>
      <c r="R367" s="303">
        <f>'[2]Base Costs'!$D$2</f>
        <v>1105.3024868650327</v>
      </c>
      <c r="S367" s="305">
        <f t="shared" si="41"/>
        <v>8697.2195285348644</v>
      </c>
    </row>
    <row r="368" spans="1:19" s="269" customFormat="1" x14ac:dyDescent="0.25">
      <c r="A368" s="310" t="s">
        <v>1771</v>
      </c>
      <c r="B368" s="310" t="s">
        <v>1270</v>
      </c>
      <c r="C368" s="309">
        <v>263.08676298</v>
      </c>
      <c r="D368" s="307">
        <f>C368*'[2]Base Costs'!$B$5</f>
        <v>263.08676298</v>
      </c>
      <c r="E368" s="307">
        <f t="shared" si="35"/>
        <v>33</v>
      </c>
      <c r="F368" s="307">
        <f t="shared" si="36"/>
        <v>7</v>
      </c>
      <c r="G368" s="307">
        <f t="shared" si="37"/>
        <v>2</v>
      </c>
      <c r="H368" s="306">
        <f>4*D368*'[2]Base Costs'!$B$7</f>
        <v>52286.915621697131</v>
      </c>
      <c r="I368" s="304">
        <f>4*IF(E368&lt;=3,E368*'[2]Base Costs'!$B$8,IF(F368&lt;=3,F368*'[2]Base Costs'!$B$9,'[2]Base Costs'!$B$10*G368))</f>
        <v>8800</v>
      </c>
      <c r="J368" s="308">
        <f>C368*'[2]Base Costs'!$B$6</f>
        <v>66.824037796919995</v>
      </c>
      <c r="K368" s="307">
        <f t="shared" si="38"/>
        <v>9</v>
      </c>
      <c r="L368" s="307">
        <f t="shared" si="39"/>
        <v>2</v>
      </c>
      <c r="M368" s="307">
        <f t="shared" si="40"/>
        <v>1</v>
      </c>
      <c r="N368" s="306">
        <f>4*J368*'[2]Base Costs'!$B$7</f>
        <v>13280.876567911069</v>
      </c>
      <c r="O368" s="304">
        <f>4*IF(K368&lt;=3,K368*'[2]Base Costs'!$B$8,IF(L368&lt;=3,L368*'[2]Base Costs'!$B$9,'[2]Base Costs'!$B$10*M368))</f>
        <v>2800</v>
      </c>
      <c r="P368" s="304">
        <f>4*C368*'[2]Base Costs'!$B$11</f>
        <v>52617.352595999997</v>
      </c>
      <c r="Q368" s="269">
        <f>'[2]Base Costs'!$B$13+'[2]Base Costs'!$B$14</f>
        <v>414</v>
      </c>
      <c r="R368" s="303">
        <f>'[2]Base Costs'!$D$2</f>
        <v>1105.3024868650327</v>
      </c>
      <c r="S368" s="305">
        <f t="shared" si="41"/>
        <v>17600.179054776101</v>
      </c>
    </row>
    <row r="369" spans="1:19" s="269" customFormat="1" x14ac:dyDescent="0.25">
      <c r="A369" s="310" t="s">
        <v>1771</v>
      </c>
      <c r="B369" s="310" t="s">
        <v>1269</v>
      </c>
      <c r="C369" s="309">
        <v>128.66832611556072</v>
      </c>
      <c r="D369" s="307">
        <f>C369*'[2]Base Costs'!$B$5</f>
        <v>128.66832611556072</v>
      </c>
      <c r="E369" s="307">
        <f t="shared" si="35"/>
        <v>17</v>
      </c>
      <c r="F369" s="307">
        <f t="shared" si="36"/>
        <v>4</v>
      </c>
      <c r="G369" s="307">
        <f t="shared" si="37"/>
        <v>1</v>
      </c>
      <c r="H369" s="306">
        <f>4*D369*'[2]Base Costs'!$B$7</f>
        <v>25572.057805511002</v>
      </c>
      <c r="I369" s="304">
        <f>4*IF(E369&lt;=3,E369*'[2]Base Costs'!$B$8,IF(F369&lt;=3,F369*'[2]Base Costs'!$B$9,'[2]Base Costs'!$B$10*G369))</f>
        <v>4400</v>
      </c>
      <c r="J369" s="308">
        <f>C369*'[2]Base Costs'!$B$6</f>
        <v>32.681754833352421</v>
      </c>
      <c r="K369" s="307">
        <f t="shared" si="38"/>
        <v>5</v>
      </c>
      <c r="L369" s="307">
        <f t="shared" si="39"/>
        <v>1</v>
      </c>
      <c r="M369" s="307">
        <f t="shared" si="40"/>
        <v>1</v>
      </c>
      <c r="N369" s="306">
        <f>4*J369*'[2]Base Costs'!$B$7</f>
        <v>6495.3026825997949</v>
      </c>
      <c r="O369" s="304">
        <f>4*IF(K369&lt;=3,K369*'[2]Base Costs'!$B$8,IF(L369&lt;=3,L369*'[2]Base Costs'!$B$9,'[2]Base Costs'!$B$10*M369))</f>
        <v>1400</v>
      </c>
      <c r="P369" s="304">
        <f>4*C369*'[2]Base Costs'!$B$11</f>
        <v>25733.665223112144</v>
      </c>
      <c r="Q369" s="269">
        <f>'[2]Base Costs'!$B$13+'[2]Base Costs'!$B$14</f>
        <v>414</v>
      </c>
      <c r="R369" s="303">
        <f>'[2]Base Costs'!$D$2</f>
        <v>1105.3024868650327</v>
      </c>
      <c r="S369" s="305">
        <f t="shared" si="41"/>
        <v>9414.6051694648268</v>
      </c>
    </row>
    <row r="370" spans="1:19" s="269" customFormat="1" x14ac:dyDescent="0.25">
      <c r="A370" s="310" t="s">
        <v>1771</v>
      </c>
      <c r="B370" s="310" t="s">
        <v>1268</v>
      </c>
      <c r="C370" s="309">
        <v>121.45905843572037</v>
      </c>
      <c r="D370" s="307">
        <f>C370*'[2]Base Costs'!$B$5</f>
        <v>121.45905843572037</v>
      </c>
      <c r="E370" s="307">
        <f t="shared" si="35"/>
        <v>16</v>
      </c>
      <c r="F370" s="307">
        <f t="shared" si="36"/>
        <v>4</v>
      </c>
      <c r="G370" s="307">
        <f t="shared" si="37"/>
        <v>1</v>
      </c>
      <c r="H370" s="306">
        <f>4*D370*'[2]Base Costs'!$B$7</f>
        <v>24139.259109748811</v>
      </c>
      <c r="I370" s="304">
        <f>4*IF(E370&lt;=3,E370*'[2]Base Costs'!$B$8,IF(F370&lt;=3,F370*'[2]Base Costs'!$B$9,'[2]Base Costs'!$B$10*G370))</f>
        <v>4400</v>
      </c>
      <c r="J370" s="308">
        <f>C370*'[2]Base Costs'!$B$6</f>
        <v>30.850600842672975</v>
      </c>
      <c r="K370" s="307">
        <f t="shared" si="38"/>
        <v>4</v>
      </c>
      <c r="L370" s="307">
        <f t="shared" si="39"/>
        <v>1</v>
      </c>
      <c r="M370" s="307">
        <f t="shared" si="40"/>
        <v>1</v>
      </c>
      <c r="N370" s="306">
        <f>4*J370*'[2]Base Costs'!$B$7</f>
        <v>6131.3718138761988</v>
      </c>
      <c r="O370" s="304">
        <f>4*IF(K370&lt;=3,K370*'[2]Base Costs'!$B$8,IF(L370&lt;=3,L370*'[2]Base Costs'!$B$9,'[2]Base Costs'!$B$10*M370))</f>
        <v>1400</v>
      </c>
      <c r="P370" s="304">
        <f>4*C370*'[2]Base Costs'!$B$11</f>
        <v>24291.811687144072</v>
      </c>
      <c r="Q370" s="269">
        <f>'[2]Base Costs'!$B$13+'[2]Base Costs'!$B$14</f>
        <v>414</v>
      </c>
      <c r="R370" s="303">
        <f>'[2]Base Costs'!$D$2</f>
        <v>1105.3024868650327</v>
      </c>
      <c r="S370" s="305">
        <f t="shared" si="41"/>
        <v>9050.6743007412315</v>
      </c>
    </row>
    <row r="371" spans="1:19" s="269" customFormat="1" x14ac:dyDescent="0.25">
      <c r="A371" s="310" t="s">
        <v>1771</v>
      </c>
      <c r="B371" s="310" t="s">
        <v>1266</v>
      </c>
      <c r="C371" s="309">
        <v>316.402879095</v>
      </c>
      <c r="D371" s="307">
        <f>C371*'[2]Base Costs'!$B$5</f>
        <v>316.402879095</v>
      </c>
      <c r="E371" s="307">
        <f t="shared" si="35"/>
        <v>40</v>
      </c>
      <c r="F371" s="307">
        <f t="shared" si="36"/>
        <v>8</v>
      </c>
      <c r="G371" s="307">
        <f t="shared" si="37"/>
        <v>2</v>
      </c>
      <c r="H371" s="306">
        <f>4*D371*'[2]Base Costs'!$B$7</f>
        <v>62883.173802856691</v>
      </c>
      <c r="I371" s="304">
        <f>4*IF(E371&lt;=3,E371*'[2]Base Costs'!$B$8,IF(F371&lt;=3,F371*'[2]Base Costs'!$B$9,'[2]Base Costs'!$B$10*G371))</f>
        <v>8800</v>
      </c>
      <c r="J371" s="308">
        <f>C371*'[2]Base Costs'!$B$6</f>
        <v>80.366331290130006</v>
      </c>
      <c r="K371" s="307">
        <f t="shared" si="38"/>
        <v>11</v>
      </c>
      <c r="L371" s="307">
        <f t="shared" si="39"/>
        <v>3</v>
      </c>
      <c r="M371" s="307">
        <f t="shared" si="40"/>
        <v>1</v>
      </c>
      <c r="N371" s="306">
        <f>4*J371*'[2]Base Costs'!$B$7</f>
        <v>15972.326145925601</v>
      </c>
      <c r="O371" s="304">
        <f>4*IF(K371&lt;=3,K371*'[2]Base Costs'!$B$8,IF(L371&lt;=3,L371*'[2]Base Costs'!$B$9,'[2]Base Costs'!$B$10*M371))</f>
        <v>4200</v>
      </c>
      <c r="P371" s="304">
        <f>4*C371*'[2]Base Costs'!$B$11</f>
        <v>63280.575818999998</v>
      </c>
      <c r="Q371" s="269">
        <f>'[2]Base Costs'!$B$13+'[2]Base Costs'!$B$14</f>
        <v>414</v>
      </c>
      <c r="R371" s="303">
        <f>'[2]Base Costs'!$D$2</f>
        <v>1105.3024868650327</v>
      </c>
      <c r="S371" s="305">
        <f t="shared" si="41"/>
        <v>21691.628632790635</v>
      </c>
    </row>
    <row r="372" spans="1:19" s="269" customFormat="1" x14ac:dyDescent="0.25">
      <c r="A372" s="310" t="s">
        <v>1771</v>
      </c>
      <c r="B372" s="310" t="s">
        <v>1265</v>
      </c>
      <c r="C372" s="309">
        <v>377.3221915368195</v>
      </c>
      <c r="D372" s="307">
        <f>C372*'[2]Base Costs'!$B$5</f>
        <v>377.3221915368195</v>
      </c>
      <c r="E372" s="307">
        <f t="shared" si="35"/>
        <v>48</v>
      </c>
      <c r="F372" s="307">
        <f t="shared" si="36"/>
        <v>10</v>
      </c>
      <c r="G372" s="307">
        <f t="shared" si="37"/>
        <v>3</v>
      </c>
      <c r="H372" s="306">
        <f>4*D372*'[2]Base Costs'!$B$7</f>
        <v>74990.521634793666</v>
      </c>
      <c r="I372" s="304">
        <f>4*IF(E372&lt;=3,E372*'[2]Base Costs'!$B$8,IF(F372&lt;=3,F372*'[2]Base Costs'!$B$9,'[2]Base Costs'!$B$10*G372))</f>
        <v>13200</v>
      </c>
      <c r="J372" s="308">
        <f>C372*'[2]Base Costs'!$B$6</f>
        <v>95.839836650352154</v>
      </c>
      <c r="K372" s="307">
        <f t="shared" si="38"/>
        <v>12</v>
      </c>
      <c r="L372" s="307">
        <f t="shared" si="39"/>
        <v>3</v>
      </c>
      <c r="M372" s="307">
        <f t="shared" si="40"/>
        <v>1</v>
      </c>
      <c r="N372" s="306">
        <f>4*J372*'[2]Base Costs'!$B$7</f>
        <v>19047.59249523759</v>
      </c>
      <c r="O372" s="304">
        <f>4*IF(K372&lt;=3,K372*'[2]Base Costs'!$B$8,IF(L372&lt;=3,L372*'[2]Base Costs'!$B$9,'[2]Base Costs'!$B$10*M372))</f>
        <v>4200</v>
      </c>
      <c r="P372" s="304">
        <f>4*C372*'[2]Base Costs'!$B$11</f>
        <v>75464.438307363904</v>
      </c>
      <c r="Q372" s="269">
        <f>'[2]Base Costs'!$B$13+'[2]Base Costs'!$B$14</f>
        <v>414</v>
      </c>
      <c r="R372" s="303">
        <f>'[2]Base Costs'!$D$2</f>
        <v>1105.3024868650327</v>
      </c>
      <c r="S372" s="305">
        <f t="shared" si="41"/>
        <v>24766.894982102622</v>
      </c>
    </row>
    <row r="373" spans="1:19" s="269" customFormat="1" x14ac:dyDescent="0.25">
      <c r="A373" s="310" t="s">
        <v>1771</v>
      </c>
      <c r="B373" s="310" t="s">
        <v>1264</v>
      </c>
      <c r="C373" s="309">
        <v>226.8252758864534</v>
      </c>
      <c r="D373" s="307">
        <f>C373*'[2]Base Costs'!$B$5</f>
        <v>226.8252758864534</v>
      </c>
      <c r="E373" s="307">
        <f t="shared" si="35"/>
        <v>29</v>
      </c>
      <c r="F373" s="307">
        <f t="shared" si="36"/>
        <v>6</v>
      </c>
      <c r="G373" s="307">
        <f t="shared" si="37"/>
        <v>2</v>
      </c>
      <c r="H373" s="306">
        <f>4*D373*'[2]Base Costs'!$B$7</f>
        <v>45080.162630777304</v>
      </c>
      <c r="I373" s="304">
        <f>4*IF(E373&lt;=3,E373*'[2]Base Costs'!$B$8,IF(F373&lt;=3,F373*'[2]Base Costs'!$B$9,'[2]Base Costs'!$B$10*G373))</f>
        <v>8800</v>
      </c>
      <c r="J373" s="308">
        <f>C373*'[2]Base Costs'!$B$6</f>
        <v>57.613620075159162</v>
      </c>
      <c r="K373" s="307">
        <f t="shared" si="38"/>
        <v>8</v>
      </c>
      <c r="L373" s="307">
        <f t="shared" si="39"/>
        <v>2</v>
      </c>
      <c r="M373" s="307">
        <f t="shared" si="40"/>
        <v>1</v>
      </c>
      <c r="N373" s="306">
        <f>4*J373*'[2]Base Costs'!$B$7</f>
        <v>11450.361308217434</v>
      </c>
      <c r="O373" s="304">
        <f>4*IF(K373&lt;=3,K373*'[2]Base Costs'!$B$8,IF(L373&lt;=3,L373*'[2]Base Costs'!$B$9,'[2]Base Costs'!$B$10*M373))</f>
        <v>2800</v>
      </c>
      <c r="P373" s="304">
        <f>4*C373*'[2]Base Costs'!$B$11</f>
        <v>45365.055177290677</v>
      </c>
      <c r="Q373" s="269">
        <f>'[2]Base Costs'!$B$13+'[2]Base Costs'!$B$14</f>
        <v>414</v>
      </c>
      <c r="R373" s="303">
        <f>'[2]Base Costs'!$D$2</f>
        <v>1105.3024868650327</v>
      </c>
      <c r="S373" s="305">
        <f t="shared" si="41"/>
        <v>15769.663795082466</v>
      </c>
    </row>
    <row r="374" spans="1:19" s="269" customFormat="1" x14ac:dyDescent="0.25">
      <c r="A374" s="310" t="s">
        <v>1771</v>
      </c>
      <c r="B374" s="310" t="s">
        <v>1263</v>
      </c>
      <c r="C374" s="309">
        <v>191.98063083429784</v>
      </c>
      <c r="D374" s="307">
        <f>C374*'[2]Base Costs'!$B$5</f>
        <v>191.98063083429784</v>
      </c>
      <c r="E374" s="307">
        <f t="shared" si="35"/>
        <v>24</v>
      </c>
      <c r="F374" s="307">
        <f t="shared" si="36"/>
        <v>5</v>
      </c>
      <c r="G374" s="307">
        <f t="shared" si="37"/>
        <v>2</v>
      </c>
      <c r="H374" s="306">
        <f>4*D374*'[2]Base Costs'!$B$7</f>
        <v>38154.998494531697</v>
      </c>
      <c r="I374" s="304">
        <f>4*IF(E374&lt;=3,E374*'[2]Base Costs'!$B$8,IF(F374&lt;=3,F374*'[2]Base Costs'!$B$9,'[2]Base Costs'!$B$10*G374))</f>
        <v>8800</v>
      </c>
      <c r="J374" s="308">
        <f>C374*'[2]Base Costs'!$B$6</f>
        <v>48.763080231911651</v>
      </c>
      <c r="K374" s="307">
        <f t="shared" si="38"/>
        <v>7</v>
      </c>
      <c r="L374" s="307">
        <f t="shared" si="39"/>
        <v>2</v>
      </c>
      <c r="M374" s="307">
        <f t="shared" si="40"/>
        <v>1</v>
      </c>
      <c r="N374" s="306">
        <f>4*J374*'[2]Base Costs'!$B$7</f>
        <v>9691.3696176110498</v>
      </c>
      <c r="O374" s="304">
        <f>4*IF(K374&lt;=3,K374*'[2]Base Costs'!$B$8,IF(L374&lt;=3,L374*'[2]Base Costs'!$B$9,'[2]Base Costs'!$B$10*M374))</f>
        <v>2800</v>
      </c>
      <c r="P374" s="304">
        <f>4*C374*'[2]Base Costs'!$B$11</f>
        <v>38396.126166859569</v>
      </c>
      <c r="Q374" s="269">
        <f>'[2]Base Costs'!$B$13+'[2]Base Costs'!$B$14</f>
        <v>414</v>
      </c>
      <c r="R374" s="303">
        <f>'[2]Base Costs'!$D$2</f>
        <v>1105.3024868650327</v>
      </c>
      <c r="S374" s="305">
        <f t="shared" si="41"/>
        <v>14010.672104476082</v>
      </c>
    </row>
    <row r="375" spans="1:19" s="269" customFormat="1" x14ac:dyDescent="0.25">
      <c r="A375" s="310" t="s">
        <v>1771</v>
      </c>
      <c r="B375" s="310" t="s">
        <v>1262</v>
      </c>
      <c r="C375" s="309">
        <v>97.089381598037335</v>
      </c>
      <c r="D375" s="307">
        <f>C375*'[2]Base Costs'!$B$5</f>
        <v>97.089381598037335</v>
      </c>
      <c r="E375" s="307">
        <f t="shared" si="35"/>
        <v>13</v>
      </c>
      <c r="F375" s="307">
        <f t="shared" si="36"/>
        <v>3</v>
      </c>
      <c r="G375" s="307">
        <f t="shared" si="37"/>
        <v>1</v>
      </c>
      <c r="H375" s="306">
        <f>4*D375*'[2]Base Costs'!$B$7</f>
        <v>19295.932056320336</v>
      </c>
      <c r="I375" s="304">
        <f>4*IF(E375&lt;=3,E375*'[2]Base Costs'!$B$8,IF(F375&lt;=3,F375*'[2]Base Costs'!$B$9,'[2]Base Costs'!$B$10*G375))</f>
        <v>4200</v>
      </c>
      <c r="J375" s="308">
        <f>C375*'[2]Base Costs'!$B$6</f>
        <v>24.660702925901482</v>
      </c>
      <c r="K375" s="307">
        <f t="shared" si="38"/>
        <v>4</v>
      </c>
      <c r="L375" s="307">
        <f t="shared" si="39"/>
        <v>1</v>
      </c>
      <c r="M375" s="307">
        <f t="shared" si="40"/>
        <v>1</v>
      </c>
      <c r="N375" s="306">
        <f>4*J375*'[2]Base Costs'!$B$7</f>
        <v>4901.166742305365</v>
      </c>
      <c r="O375" s="304">
        <f>4*IF(K375&lt;=3,K375*'[2]Base Costs'!$B$8,IF(L375&lt;=3,L375*'[2]Base Costs'!$B$9,'[2]Base Costs'!$B$10*M375))</f>
        <v>1400</v>
      </c>
      <c r="P375" s="304">
        <f>4*C375*'[2]Base Costs'!$B$11</f>
        <v>19417.876319607465</v>
      </c>
      <c r="Q375" s="269">
        <f>'[2]Base Costs'!$B$13+'[2]Base Costs'!$B$14</f>
        <v>414</v>
      </c>
      <c r="R375" s="303">
        <f>'[2]Base Costs'!$D$2</f>
        <v>1105.3024868650327</v>
      </c>
      <c r="S375" s="305">
        <f t="shared" si="41"/>
        <v>7820.4692291703977</v>
      </c>
    </row>
    <row r="376" spans="1:19" s="269" customFormat="1" x14ac:dyDescent="0.25">
      <c r="A376" s="310" t="s">
        <v>1771</v>
      </c>
      <c r="B376" s="310" t="s">
        <v>1261</v>
      </c>
      <c r="C376" s="309">
        <v>150.58014520421099</v>
      </c>
      <c r="D376" s="307">
        <f>C376*'[2]Base Costs'!$B$5</f>
        <v>150.58014520421099</v>
      </c>
      <c r="E376" s="307">
        <f t="shared" si="35"/>
        <v>19</v>
      </c>
      <c r="F376" s="307">
        <f t="shared" si="36"/>
        <v>4</v>
      </c>
      <c r="G376" s="307">
        <f t="shared" si="37"/>
        <v>1</v>
      </c>
      <c r="H376" s="306">
        <f>4*D376*'[2]Base Costs'!$B$7</f>
        <v>29926.900378465714</v>
      </c>
      <c r="I376" s="304">
        <f>4*IF(E376&lt;=3,E376*'[2]Base Costs'!$B$8,IF(F376&lt;=3,F376*'[2]Base Costs'!$B$9,'[2]Base Costs'!$B$10*G376))</f>
        <v>4400</v>
      </c>
      <c r="J376" s="308">
        <f>C376*'[2]Base Costs'!$B$6</f>
        <v>38.247356881869592</v>
      </c>
      <c r="K376" s="307">
        <f t="shared" si="38"/>
        <v>5</v>
      </c>
      <c r="L376" s="307">
        <f t="shared" si="39"/>
        <v>1</v>
      </c>
      <c r="M376" s="307">
        <f t="shared" si="40"/>
        <v>1</v>
      </c>
      <c r="N376" s="306">
        <f>4*J376*'[2]Base Costs'!$B$7</f>
        <v>7601.4326961302913</v>
      </c>
      <c r="O376" s="304">
        <f>4*IF(K376&lt;=3,K376*'[2]Base Costs'!$B$8,IF(L376&lt;=3,L376*'[2]Base Costs'!$B$9,'[2]Base Costs'!$B$10*M376))</f>
        <v>1400</v>
      </c>
      <c r="P376" s="304">
        <f>4*C376*'[2]Base Costs'!$B$11</f>
        <v>30116.029040842197</v>
      </c>
      <c r="Q376" s="269">
        <f>'[2]Base Costs'!$B$13+'[2]Base Costs'!$B$14</f>
        <v>414</v>
      </c>
      <c r="R376" s="303">
        <f>'[2]Base Costs'!$D$2</f>
        <v>1105.3024868650327</v>
      </c>
      <c r="S376" s="305">
        <f t="shared" si="41"/>
        <v>10520.735182995324</v>
      </c>
    </row>
    <row r="377" spans="1:19" s="269" customFormat="1" x14ac:dyDescent="0.25">
      <c r="A377" s="310" t="s">
        <v>1771</v>
      </c>
      <c r="B377" s="310" t="s">
        <v>1260</v>
      </c>
      <c r="C377" s="309">
        <v>212.58280860649643</v>
      </c>
      <c r="D377" s="307">
        <f>C377*'[2]Base Costs'!$B$5</f>
        <v>212.58280860649643</v>
      </c>
      <c r="E377" s="307">
        <f t="shared" si="35"/>
        <v>27</v>
      </c>
      <c r="F377" s="307">
        <f t="shared" si="36"/>
        <v>6</v>
      </c>
      <c r="G377" s="307">
        <f t="shared" si="37"/>
        <v>2</v>
      </c>
      <c r="H377" s="306">
        <f>4*D377*'[2]Base Costs'!$B$7</f>
        <v>42249.55771368953</v>
      </c>
      <c r="I377" s="304">
        <f>4*IF(E377&lt;=3,E377*'[2]Base Costs'!$B$8,IF(F377&lt;=3,F377*'[2]Base Costs'!$B$9,'[2]Base Costs'!$B$10*G377))</f>
        <v>8800</v>
      </c>
      <c r="J377" s="308">
        <f>C377*'[2]Base Costs'!$B$6</f>
        <v>53.996033386050094</v>
      </c>
      <c r="K377" s="307">
        <f t="shared" si="38"/>
        <v>7</v>
      </c>
      <c r="L377" s="307">
        <f t="shared" si="39"/>
        <v>2</v>
      </c>
      <c r="M377" s="307">
        <f t="shared" si="40"/>
        <v>1</v>
      </c>
      <c r="N377" s="306">
        <f>4*J377*'[2]Base Costs'!$B$7</f>
        <v>10731.387659277141</v>
      </c>
      <c r="O377" s="304">
        <f>4*IF(K377&lt;=3,K377*'[2]Base Costs'!$B$8,IF(L377&lt;=3,L377*'[2]Base Costs'!$B$9,'[2]Base Costs'!$B$10*M377))</f>
        <v>2800</v>
      </c>
      <c r="P377" s="304">
        <f>4*C377*'[2]Base Costs'!$B$11</f>
        <v>42516.561721299287</v>
      </c>
      <c r="Q377" s="269">
        <f>'[2]Base Costs'!$B$13+'[2]Base Costs'!$B$14</f>
        <v>414</v>
      </c>
      <c r="R377" s="303">
        <f>'[2]Base Costs'!$D$2</f>
        <v>1105.3024868650327</v>
      </c>
      <c r="S377" s="305">
        <f t="shared" si="41"/>
        <v>15050.690146142173</v>
      </c>
    </row>
    <row r="378" spans="1:19" s="269" customFormat="1" x14ac:dyDescent="0.25">
      <c r="A378" s="310" t="s">
        <v>1771</v>
      </c>
      <c r="B378" s="310" t="s">
        <v>1259</v>
      </c>
      <c r="C378" s="309">
        <v>146.83639355891611</v>
      </c>
      <c r="D378" s="307">
        <f>C378*'[2]Base Costs'!$B$5</f>
        <v>146.83639355891611</v>
      </c>
      <c r="E378" s="307">
        <f t="shared" si="35"/>
        <v>19</v>
      </c>
      <c r="F378" s="307">
        <f t="shared" si="36"/>
        <v>4</v>
      </c>
      <c r="G378" s="307">
        <f t="shared" si="37"/>
        <v>1</v>
      </c>
      <c r="H378" s="306">
        <f>4*D378*'[2]Base Costs'!$B$7</f>
        <v>29182.85220147323</v>
      </c>
      <c r="I378" s="304">
        <f>4*IF(E378&lt;=3,E378*'[2]Base Costs'!$B$8,IF(F378&lt;=3,F378*'[2]Base Costs'!$B$9,'[2]Base Costs'!$B$10*G378))</f>
        <v>4400</v>
      </c>
      <c r="J378" s="308">
        <f>C378*'[2]Base Costs'!$B$6</f>
        <v>37.296443963964691</v>
      </c>
      <c r="K378" s="307">
        <f t="shared" si="38"/>
        <v>5</v>
      </c>
      <c r="L378" s="307">
        <f t="shared" si="39"/>
        <v>1</v>
      </c>
      <c r="M378" s="307">
        <f t="shared" si="40"/>
        <v>1</v>
      </c>
      <c r="N378" s="306">
        <f>4*J378*'[2]Base Costs'!$B$7</f>
        <v>7412.4444591741994</v>
      </c>
      <c r="O378" s="304">
        <f>4*IF(K378&lt;=3,K378*'[2]Base Costs'!$B$8,IF(L378&lt;=3,L378*'[2]Base Costs'!$B$9,'[2]Base Costs'!$B$10*M378))</f>
        <v>1400</v>
      </c>
      <c r="P378" s="304">
        <f>4*C378*'[2]Base Costs'!$B$11</f>
        <v>29367.278711783223</v>
      </c>
      <c r="Q378" s="269">
        <f>'[2]Base Costs'!$B$13+'[2]Base Costs'!$B$14</f>
        <v>414</v>
      </c>
      <c r="R378" s="303">
        <f>'[2]Base Costs'!$D$2</f>
        <v>1105.3024868650327</v>
      </c>
      <c r="S378" s="305">
        <f t="shared" si="41"/>
        <v>10331.746946039231</v>
      </c>
    </row>
    <row r="379" spans="1:19" s="269" customFormat="1" x14ac:dyDescent="0.25">
      <c r="A379" s="310" t="s">
        <v>1771</v>
      </c>
      <c r="B379" s="310" t="s">
        <v>1258</v>
      </c>
      <c r="C379" s="309">
        <v>89.265692830000006</v>
      </c>
      <c r="D379" s="307">
        <f>C379*'[2]Base Costs'!$B$5</f>
        <v>89.265692830000006</v>
      </c>
      <c r="E379" s="307">
        <f t="shared" si="35"/>
        <v>12</v>
      </c>
      <c r="F379" s="307">
        <f t="shared" si="36"/>
        <v>3</v>
      </c>
      <c r="G379" s="307">
        <f t="shared" si="37"/>
        <v>1</v>
      </c>
      <c r="H379" s="306">
        <f>4*D379*'[2]Base Costs'!$B$7</f>
        <v>17741.020855805524</v>
      </c>
      <c r="I379" s="304">
        <f>4*IF(E379&lt;=3,E379*'[2]Base Costs'!$B$8,IF(F379&lt;=3,F379*'[2]Base Costs'!$B$9,'[2]Base Costs'!$B$10*G379))</f>
        <v>4200</v>
      </c>
      <c r="J379" s="308">
        <f>C379*'[2]Base Costs'!$B$6</f>
        <v>22.67348597882</v>
      </c>
      <c r="K379" s="307">
        <f t="shared" si="38"/>
        <v>3</v>
      </c>
      <c r="L379" s="307">
        <f t="shared" si="39"/>
        <v>1</v>
      </c>
      <c r="M379" s="307">
        <f t="shared" si="40"/>
        <v>1</v>
      </c>
      <c r="N379" s="306">
        <f>4*J379*'[2]Base Costs'!$B$7</f>
        <v>4506.2192973746032</v>
      </c>
      <c r="O379" s="304">
        <f>4*IF(K379&lt;=3,K379*'[2]Base Costs'!$B$8,IF(L379&lt;=3,L379*'[2]Base Costs'!$B$9,'[2]Base Costs'!$B$10*M379))</f>
        <v>1500</v>
      </c>
      <c r="P379" s="304">
        <f>4*C379*'[2]Base Costs'!$B$11</f>
        <v>17853.138566000001</v>
      </c>
      <c r="Q379" s="269">
        <f>'[2]Base Costs'!$B$13+'[2]Base Costs'!$B$14</f>
        <v>414</v>
      </c>
      <c r="R379" s="303">
        <f>'[2]Base Costs'!$D$2</f>
        <v>1105.3024868650327</v>
      </c>
      <c r="S379" s="305">
        <f t="shared" si="41"/>
        <v>7525.521784239636</v>
      </c>
    </row>
    <row r="380" spans="1:19" s="269" customFormat="1" x14ac:dyDescent="0.25">
      <c r="A380" s="310" t="s">
        <v>1771</v>
      </c>
      <c r="B380" s="310" t="s">
        <v>1257</v>
      </c>
      <c r="C380" s="309">
        <v>182.08779260428619</v>
      </c>
      <c r="D380" s="307">
        <f>C380*'[2]Base Costs'!$B$5</f>
        <v>182.08779260428619</v>
      </c>
      <c r="E380" s="307">
        <f t="shared" si="35"/>
        <v>23</v>
      </c>
      <c r="F380" s="307">
        <f t="shared" si="36"/>
        <v>5</v>
      </c>
      <c r="G380" s="307">
        <f t="shared" si="37"/>
        <v>2</v>
      </c>
      <c r="H380" s="306">
        <f>4*D380*'[2]Base Costs'!$B$7</f>
        <v>36188.856253346261</v>
      </c>
      <c r="I380" s="304">
        <f>4*IF(E380&lt;=3,E380*'[2]Base Costs'!$B$8,IF(F380&lt;=3,F380*'[2]Base Costs'!$B$9,'[2]Base Costs'!$B$10*G380))</f>
        <v>8800</v>
      </c>
      <c r="J380" s="308">
        <f>C380*'[2]Base Costs'!$B$6</f>
        <v>46.250299321488697</v>
      </c>
      <c r="K380" s="307">
        <f t="shared" si="38"/>
        <v>6</v>
      </c>
      <c r="L380" s="307">
        <f t="shared" si="39"/>
        <v>2</v>
      </c>
      <c r="M380" s="307">
        <f t="shared" si="40"/>
        <v>1</v>
      </c>
      <c r="N380" s="306">
        <f>4*J380*'[2]Base Costs'!$B$7</f>
        <v>9191.9694883499506</v>
      </c>
      <c r="O380" s="304">
        <f>4*IF(K380&lt;=3,K380*'[2]Base Costs'!$B$8,IF(L380&lt;=3,L380*'[2]Base Costs'!$B$9,'[2]Base Costs'!$B$10*M380))</f>
        <v>2800</v>
      </c>
      <c r="P380" s="304">
        <f>4*C380*'[2]Base Costs'!$B$11</f>
        <v>36417.558520857237</v>
      </c>
      <c r="Q380" s="269">
        <f>'[2]Base Costs'!$B$13+'[2]Base Costs'!$B$14</f>
        <v>414</v>
      </c>
      <c r="R380" s="303">
        <f>'[2]Base Costs'!$D$2</f>
        <v>1105.3024868650327</v>
      </c>
      <c r="S380" s="305">
        <f t="shared" si="41"/>
        <v>13511.271975214982</v>
      </c>
    </row>
    <row r="381" spans="1:19" s="269" customFormat="1" x14ac:dyDescent="0.25">
      <c r="A381" s="310" t="s">
        <v>1771</v>
      </c>
      <c r="B381" s="310" t="s">
        <v>1256</v>
      </c>
      <c r="C381" s="309">
        <v>176.70157313500002</v>
      </c>
      <c r="D381" s="307">
        <f>C381*'[2]Base Costs'!$B$5</f>
        <v>176.70157313500002</v>
      </c>
      <c r="E381" s="307">
        <f t="shared" si="35"/>
        <v>23</v>
      </c>
      <c r="F381" s="307">
        <f t="shared" si="36"/>
        <v>5</v>
      </c>
      <c r="G381" s="307">
        <f t="shared" si="37"/>
        <v>2</v>
      </c>
      <c r="H381" s="306">
        <f>4*D381*'[2]Base Costs'!$B$7</f>
        <v>35118.377451142449</v>
      </c>
      <c r="I381" s="304">
        <f>4*IF(E381&lt;=3,E381*'[2]Base Costs'!$B$8,IF(F381&lt;=3,F381*'[2]Base Costs'!$B$9,'[2]Base Costs'!$B$10*G381))</f>
        <v>8800</v>
      </c>
      <c r="J381" s="308">
        <f>C381*'[2]Base Costs'!$B$6</f>
        <v>44.882199576290006</v>
      </c>
      <c r="K381" s="307">
        <f t="shared" si="38"/>
        <v>6</v>
      </c>
      <c r="L381" s="307">
        <f t="shared" si="39"/>
        <v>2</v>
      </c>
      <c r="M381" s="307">
        <f t="shared" si="40"/>
        <v>1</v>
      </c>
      <c r="N381" s="306">
        <f>4*J381*'[2]Base Costs'!$B$7</f>
        <v>8920.0678725901817</v>
      </c>
      <c r="O381" s="304">
        <f>4*IF(K381&lt;=3,K381*'[2]Base Costs'!$B$8,IF(L381&lt;=3,L381*'[2]Base Costs'!$B$9,'[2]Base Costs'!$B$10*M381))</f>
        <v>2800</v>
      </c>
      <c r="P381" s="304">
        <f>4*C381*'[2]Base Costs'!$B$11</f>
        <v>35340.314627000007</v>
      </c>
      <c r="Q381" s="269">
        <f>'[2]Base Costs'!$B$13+'[2]Base Costs'!$B$14</f>
        <v>414</v>
      </c>
      <c r="R381" s="303">
        <f>'[2]Base Costs'!$D$2</f>
        <v>1105.3024868650327</v>
      </c>
      <c r="S381" s="305">
        <f t="shared" si="41"/>
        <v>13239.370359455213</v>
      </c>
    </row>
    <row r="382" spans="1:19" s="269" customFormat="1" x14ac:dyDescent="0.25">
      <c r="A382" s="310" t="s">
        <v>1771</v>
      </c>
      <c r="B382" s="310" t="s">
        <v>1255</v>
      </c>
      <c r="C382" s="309">
        <v>323.29910327221512</v>
      </c>
      <c r="D382" s="307">
        <f>C382*'[2]Base Costs'!$B$5</f>
        <v>323.29910327221512</v>
      </c>
      <c r="E382" s="307">
        <f t="shared" si="35"/>
        <v>41</v>
      </c>
      <c r="F382" s="307">
        <f t="shared" si="36"/>
        <v>9</v>
      </c>
      <c r="G382" s="307">
        <f t="shared" si="37"/>
        <v>3</v>
      </c>
      <c r="H382" s="306">
        <f>4*D382*'[2]Base Costs'!$B$7</f>
        <v>64253.756980733131</v>
      </c>
      <c r="I382" s="304">
        <f>4*IF(E382&lt;=3,E382*'[2]Base Costs'!$B$8,IF(F382&lt;=3,F382*'[2]Base Costs'!$B$9,'[2]Base Costs'!$B$10*G382))</f>
        <v>13200</v>
      </c>
      <c r="J382" s="308">
        <f>C382*'[2]Base Costs'!$B$6</f>
        <v>82.117972231142645</v>
      </c>
      <c r="K382" s="307">
        <f t="shared" si="38"/>
        <v>11</v>
      </c>
      <c r="L382" s="307">
        <f t="shared" si="39"/>
        <v>3</v>
      </c>
      <c r="M382" s="307">
        <f t="shared" si="40"/>
        <v>1</v>
      </c>
      <c r="N382" s="306">
        <f>4*J382*'[2]Base Costs'!$B$7</f>
        <v>16320.454273106216</v>
      </c>
      <c r="O382" s="304">
        <f>4*IF(K382&lt;=3,K382*'[2]Base Costs'!$B$8,IF(L382&lt;=3,L382*'[2]Base Costs'!$B$9,'[2]Base Costs'!$B$10*M382))</f>
        <v>4200</v>
      </c>
      <c r="P382" s="304">
        <f>4*C382*'[2]Base Costs'!$B$11</f>
        <v>64659.820654443021</v>
      </c>
      <c r="Q382" s="269">
        <f>'[2]Base Costs'!$B$13+'[2]Base Costs'!$B$14</f>
        <v>414</v>
      </c>
      <c r="R382" s="303">
        <f>'[2]Base Costs'!$D$2</f>
        <v>1105.3024868650327</v>
      </c>
      <c r="S382" s="305">
        <f t="shared" si="41"/>
        <v>22039.756759971249</v>
      </c>
    </row>
    <row r="383" spans="1:19" s="269" customFormat="1" x14ac:dyDescent="0.25">
      <c r="A383" s="310" t="s">
        <v>1771</v>
      </c>
      <c r="B383" s="310" t="s">
        <v>1254</v>
      </c>
      <c r="C383" s="309">
        <v>89.900752680000011</v>
      </c>
      <c r="D383" s="307">
        <f>C383*'[2]Base Costs'!$B$5</f>
        <v>89.900752680000011</v>
      </c>
      <c r="E383" s="307">
        <f t="shared" si="35"/>
        <v>12</v>
      </c>
      <c r="F383" s="307">
        <f t="shared" si="36"/>
        <v>3</v>
      </c>
      <c r="G383" s="307">
        <f t="shared" si="37"/>
        <v>1</v>
      </c>
      <c r="H383" s="306">
        <f>4*D383*'[2]Base Costs'!$B$7</f>
        <v>17867.235190633925</v>
      </c>
      <c r="I383" s="304">
        <f>4*IF(E383&lt;=3,E383*'[2]Base Costs'!$B$8,IF(F383&lt;=3,F383*'[2]Base Costs'!$B$9,'[2]Base Costs'!$B$10*G383))</f>
        <v>4200</v>
      </c>
      <c r="J383" s="308">
        <f>C383*'[2]Base Costs'!$B$6</f>
        <v>22.834791180720003</v>
      </c>
      <c r="K383" s="307">
        <f t="shared" si="38"/>
        <v>3</v>
      </c>
      <c r="L383" s="307">
        <f t="shared" si="39"/>
        <v>1</v>
      </c>
      <c r="M383" s="307">
        <f t="shared" si="40"/>
        <v>1</v>
      </c>
      <c r="N383" s="306">
        <f>4*J383*'[2]Base Costs'!$B$7</f>
        <v>4538.2777384210167</v>
      </c>
      <c r="O383" s="304">
        <f>4*IF(K383&lt;=3,K383*'[2]Base Costs'!$B$8,IF(L383&lt;=3,L383*'[2]Base Costs'!$B$9,'[2]Base Costs'!$B$10*M383))</f>
        <v>1500</v>
      </c>
      <c r="P383" s="304">
        <f>4*C383*'[2]Base Costs'!$B$11</f>
        <v>17980.150536000001</v>
      </c>
      <c r="Q383" s="269">
        <f>'[2]Base Costs'!$B$13+'[2]Base Costs'!$B$14</f>
        <v>414</v>
      </c>
      <c r="R383" s="303">
        <f>'[2]Base Costs'!$D$2</f>
        <v>1105.3024868650327</v>
      </c>
      <c r="S383" s="305">
        <f t="shared" si="41"/>
        <v>7557.5802252860494</v>
      </c>
    </row>
    <row r="384" spans="1:19" s="269" customFormat="1" x14ac:dyDescent="0.25">
      <c r="A384" s="310" t="s">
        <v>1771</v>
      </c>
      <c r="B384" s="310" t="s">
        <v>1253</v>
      </c>
      <c r="C384" s="309">
        <v>147.82469150825142</v>
      </c>
      <c r="D384" s="307">
        <f>C384*'[2]Base Costs'!$B$5</f>
        <v>147.82469150825142</v>
      </c>
      <c r="E384" s="307">
        <f t="shared" si="35"/>
        <v>19</v>
      </c>
      <c r="F384" s="307">
        <f t="shared" si="36"/>
        <v>4</v>
      </c>
      <c r="G384" s="307">
        <f t="shared" si="37"/>
        <v>1</v>
      </c>
      <c r="H384" s="306">
        <f>4*D384*'[2]Base Costs'!$B$7</f>
        <v>29379.270489115923</v>
      </c>
      <c r="I384" s="304">
        <f>4*IF(E384&lt;=3,E384*'[2]Base Costs'!$B$8,IF(F384&lt;=3,F384*'[2]Base Costs'!$B$9,'[2]Base Costs'!$B$10*G384))</f>
        <v>4400</v>
      </c>
      <c r="J384" s="308">
        <f>C384*'[2]Base Costs'!$B$6</f>
        <v>37.547471643095861</v>
      </c>
      <c r="K384" s="307">
        <f t="shared" si="38"/>
        <v>5</v>
      </c>
      <c r="L384" s="307">
        <f t="shared" si="39"/>
        <v>1</v>
      </c>
      <c r="M384" s="307">
        <f t="shared" si="40"/>
        <v>1</v>
      </c>
      <c r="N384" s="306">
        <f>4*J384*'[2]Base Costs'!$B$7</f>
        <v>7462.3347042354444</v>
      </c>
      <c r="O384" s="304">
        <f>4*IF(K384&lt;=3,K384*'[2]Base Costs'!$B$8,IF(L384&lt;=3,L384*'[2]Base Costs'!$B$9,'[2]Base Costs'!$B$10*M384))</f>
        <v>1400</v>
      </c>
      <c r="P384" s="304">
        <f>4*C384*'[2]Base Costs'!$B$11</f>
        <v>29564.938301650283</v>
      </c>
      <c r="Q384" s="269">
        <f>'[2]Base Costs'!$B$13+'[2]Base Costs'!$B$14</f>
        <v>414</v>
      </c>
      <c r="R384" s="303">
        <f>'[2]Base Costs'!$D$2</f>
        <v>1105.3024868650327</v>
      </c>
      <c r="S384" s="305">
        <f t="shared" si="41"/>
        <v>10381.637191100477</v>
      </c>
    </row>
    <row r="385" spans="1:19" s="269" customFormat="1" x14ac:dyDescent="0.25">
      <c r="A385" s="310" t="s">
        <v>1771</v>
      </c>
      <c r="B385" s="310" t="s">
        <v>1252</v>
      </c>
      <c r="C385" s="309">
        <v>93.00160744800867</v>
      </c>
      <c r="D385" s="307">
        <f>C385*'[2]Base Costs'!$B$5</f>
        <v>93.00160744800867</v>
      </c>
      <c r="E385" s="307">
        <f t="shared" si="35"/>
        <v>12</v>
      </c>
      <c r="F385" s="307">
        <f t="shared" si="36"/>
        <v>3</v>
      </c>
      <c r="G385" s="307">
        <f t="shared" si="37"/>
        <v>1</v>
      </c>
      <c r="H385" s="306">
        <f>4*D385*'[2]Base Costs'!$B$7</f>
        <v>18483.511470647038</v>
      </c>
      <c r="I385" s="304">
        <f>4*IF(E385&lt;=3,E385*'[2]Base Costs'!$B$8,IF(F385&lt;=3,F385*'[2]Base Costs'!$B$9,'[2]Base Costs'!$B$10*G385))</f>
        <v>4200</v>
      </c>
      <c r="J385" s="308">
        <f>C385*'[2]Base Costs'!$B$6</f>
        <v>23.622408291794201</v>
      </c>
      <c r="K385" s="307">
        <f t="shared" si="38"/>
        <v>3</v>
      </c>
      <c r="L385" s="307">
        <f t="shared" si="39"/>
        <v>1</v>
      </c>
      <c r="M385" s="307">
        <f t="shared" si="40"/>
        <v>1</v>
      </c>
      <c r="N385" s="306">
        <f>4*J385*'[2]Base Costs'!$B$7</f>
        <v>4694.8119135443476</v>
      </c>
      <c r="O385" s="304">
        <f>4*IF(K385&lt;=3,K385*'[2]Base Costs'!$B$8,IF(L385&lt;=3,L385*'[2]Base Costs'!$B$9,'[2]Base Costs'!$B$10*M385))</f>
        <v>1500</v>
      </c>
      <c r="P385" s="304">
        <f>4*C385*'[2]Base Costs'!$B$11</f>
        <v>18600.321489601734</v>
      </c>
      <c r="Q385" s="269">
        <f>'[2]Base Costs'!$B$13+'[2]Base Costs'!$B$14</f>
        <v>414</v>
      </c>
      <c r="R385" s="303">
        <f>'[2]Base Costs'!$D$2</f>
        <v>1105.3024868650327</v>
      </c>
      <c r="S385" s="305">
        <f t="shared" si="41"/>
        <v>7714.1144004093803</v>
      </c>
    </row>
    <row r="386" spans="1:19" s="269" customFormat="1" x14ac:dyDescent="0.25">
      <c r="A386" s="310" t="s">
        <v>1771</v>
      </c>
      <c r="B386" s="310" t="s">
        <v>1251</v>
      </c>
      <c r="C386" s="309">
        <v>48.416922474725553</v>
      </c>
      <c r="D386" s="307">
        <f>C386*'[2]Base Costs'!$B$5</f>
        <v>48.416922474725553</v>
      </c>
      <c r="E386" s="307">
        <f t="shared" si="35"/>
        <v>7</v>
      </c>
      <c r="F386" s="307">
        <f t="shared" si="36"/>
        <v>2</v>
      </c>
      <c r="G386" s="307">
        <f t="shared" si="37"/>
        <v>1</v>
      </c>
      <c r="H386" s="306">
        <f>4*D386*'[2]Base Costs'!$B$7</f>
        <v>9622.5728403168559</v>
      </c>
      <c r="I386" s="304">
        <f>4*IF(E386&lt;=3,E386*'[2]Base Costs'!$B$8,IF(F386&lt;=3,F386*'[2]Base Costs'!$B$9,'[2]Base Costs'!$B$10*G386))</f>
        <v>2800</v>
      </c>
      <c r="J386" s="308">
        <f>C386*'[2]Base Costs'!$B$6</f>
        <v>12.29789830858029</v>
      </c>
      <c r="K386" s="307">
        <f t="shared" si="38"/>
        <v>2</v>
      </c>
      <c r="L386" s="307">
        <f t="shared" si="39"/>
        <v>1</v>
      </c>
      <c r="M386" s="307">
        <f t="shared" si="40"/>
        <v>1</v>
      </c>
      <c r="N386" s="306">
        <f>4*J386*'[2]Base Costs'!$B$7</f>
        <v>2444.1335014404817</v>
      </c>
      <c r="O386" s="304">
        <f>4*IF(K386&lt;=3,K386*'[2]Base Costs'!$B$8,IF(L386&lt;=3,L386*'[2]Base Costs'!$B$9,'[2]Base Costs'!$B$10*M386))</f>
        <v>1000</v>
      </c>
      <c r="P386" s="304">
        <f>4*C386*'[2]Base Costs'!$B$11</f>
        <v>9683.3844949451104</v>
      </c>
      <c r="Q386" s="269">
        <f>'[2]Base Costs'!$B$13+'[2]Base Costs'!$B$14</f>
        <v>414</v>
      </c>
      <c r="R386" s="303">
        <f>'[2]Base Costs'!$D$2</f>
        <v>1105.3024868650327</v>
      </c>
      <c r="S386" s="305">
        <f t="shared" si="41"/>
        <v>4963.4359883055149</v>
      </c>
    </row>
    <row r="387" spans="1:19" s="269" customFormat="1" x14ac:dyDescent="0.25">
      <c r="A387" s="310" t="s">
        <v>1771</v>
      </c>
      <c r="B387" s="310" t="s">
        <v>1250</v>
      </c>
      <c r="C387" s="309">
        <v>83.50707829649113</v>
      </c>
      <c r="D387" s="307">
        <f>C387*'[2]Base Costs'!$B$5</f>
        <v>83.50707829649113</v>
      </c>
      <c r="E387" s="307">
        <f t="shared" ref="E387:E450" si="42">ROUNDUP(D387/8,0)</f>
        <v>11</v>
      </c>
      <c r="F387" s="307">
        <f t="shared" ref="F387:F450" si="43">ROUNDUP(D387/40,0)</f>
        <v>3</v>
      </c>
      <c r="G387" s="307">
        <f t="shared" ref="G387:G450" si="44">ROUNDUP(D387/(40*4),0)</f>
        <v>1</v>
      </c>
      <c r="H387" s="306">
        <f>4*D387*'[2]Base Costs'!$B$7</f>
        <v>16596.530768957837</v>
      </c>
      <c r="I387" s="304">
        <f>4*IF(E387&lt;=3,E387*'[2]Base Costs'!$B$8,IF(F387&lt;=3,F387*'[2]Base Costs'!$B$9,'[2]Base Costs'!$B$10*G387))</f>
        <v>4200</v>
      </c>
      <c r="J387" s="308">
        <f>C387*'[2]Base Costs'!$B$6</f>
        <v>21.210797887308747</v>
      </c>
      <c r="K387" s="307">
        <f t="shared" ref="K387:K450" si="45">ROUNDUP(J387/8,0)</f>
        <v>3</v>
      </c>
      <c r="L387" s="307">
        <f t="shared" ref="L387:L450" si="46">ROUNDUP(J387/40,0)</f>
        <v>1</v>
      </c>
      <c r="M387" s="307">
        <f t="shared" ref="M387:M450" si="47">ROUNDUP(J387/(40*4),0)</f>
        <v>1</v>
      </c>
      <c r="N387" s="306">
        <f>4*J387*'[2]Base Costs'!$B$7</f>
        <v>4215.5188153152903</v>
      </c>
      <c r="O387" s="304">
        <f>4*IF(K387&lt;=3,K387*'[2]Base Costs'!$B$8,IF(L387&lt;=3,L387*'[2]Base Costs'!$B$9,'[2]Base Costs'!$B$10*M387))</f>
        <v>1500</v>
      </c>
      <c r="P387" s="304">
        <f>4*C387*'[2]Base Costs'!$B$11</f>
        <v>16701.415659298225</v>
      </c>
      <c r="Q387" s="269">
        <f>'[2]Base Costs'!$B$13+'[2]Base Costs'!$B$14</f>
        <v>414</v>
      </c>
      <c r="R387" s="303">
        <f>'[2]Base Costs'!$D$2</f>
        <v>1105.3024868650327</v>
      </c>
      <c r="S387" s="305">
        <f t="shared" ref="S387:S450" si="48">R387+Q387+N387+O387</f>
        <v>7234.8213021803231</v>
      </c>
    </row>
    <row r="388" spans="1:19" s="269" customFormat="1" x14ac:dyDescent="0.25">
      <c r="A388" s="310" t="s">
        <v>1771</v>
      </c>
      <c r="B388" s="310" t="s">
        <v>1249</v>
      </c>
      <c r="C388" s="309">
        <v>114.50104385</v>
      </c>
      <c r="D388" s="307">
        <f>C388*'[2]Base Costs'!$B$5</f>
        <v>114.50104385</v>
      </c>
      <c r="E388" s="307">
        <f t="shared" si="42"/>
        <v>15</v>
      </c>
      <c r="F388" s="307">
        <f t="shared" si="43"/>
        <v>3</v>
      </c>
      <c r="G388" s="307">
        <f t="shared" si="44"/>
        <v>1</v>
      </c>
      <c r="H388" s="306">
        <f>4*D388*'[2]Base Costs'!$B$7</f>
        <v>22756.395458924402</v>
      </c>
      <c r="I388" s="304">
        <f>4*IF(E388&lt;=3,E388*'[2]Base Costs'!$B$8,IF(F388&lt;=3,F388*'[2]Base Costs'!$B$9,'[2]Base Costs'!$B$10*G388))</f>
        <v>4200</v>
      </c>
      <c r="J388" s="308">
        <f>C388*'[2]Base Costs'!$B$6</f>
        <v>29.0832651379</v>
      </c>
      <c r="K388" s="307">
        <f t="shared" si="45"/>
        <v>4</v>
      </c>
      <c r="L388" s="307">
        <f t="shared" si="46"/>
        <v>1</v>
      </c>
      <c r="M388" s="307">
        <f t="shared" si="47"/>
        <v>1</v>
      </c>
      <c r="N388" s="306">
        <f>4*J388*'[2]Base Costs'!$B$7</f>
        <v>5780.1244465667987</v>
      </c>
      <c r="O388" s="304">
        <f>4*IF(K388&lt;=3,K388*'[2]Base Costs'!$B$8,IF(L388&lt;=3,L388*'[2]Base Costs'!$B$9,'[2]Base Costs'!$B$10*M388))</f>
        <v>1400</v>
      </c>
      <c r="P388" s="304">
        <f>4*C388*'[2]Base Costs'!$B$11</f>
        <v>22900.208770000001</v>
      </c>
      <c r="Q388" s="269">
        <f>'[2]Base Costs'!$B$13+'[2]Base Costs'!$B$14</f>
        <v>414</v>
      </c>
      <c r="R388" s="303">
        <f>'[2]Base Costs'!$D$2</f>
        <v>1105.3024868650327</v>
      </c>
      <c r="S388" s="305">
        <f t="shared" si="48"/>
        <v>8699.4269334318305</v>
      </c>
    </row>
    <row r="389" spans="1:19" s="269" customFormat="1" x14ac:dyDescent="0.25">
      <c r="A389" s="310" t="s">
        <v>1771</v>
      </c>
      <c r="B389" s="310" t="s">
        <v>1248</v>
      </c>
      <c r="C389" s="309">
        <v>137.20939543037375</v>
      </c>
      <c r="D389" s="307">
        <f>C389*'[2]Base Costs'!$B$5</f>
        <v>137.20939543037375</v>
      </c>
      <c r="E389" s="307">
        <f t="shared" si="42"/>
        <v>18</v>
      </c>
      <c r="F389" s="307">
        <f t="shared" si="43"/>
        <v>4</v>
      </c>
      <c r="G389" s="307">
        <f t="shared" si="44"/>
        <v>1</v>
      </c>
      <c r="H389" s="306">
        <f>4*D389*'[2]Base Costs'!$B$7</f>
        <v>27269.544085414203</v>
      </c>
      <c r="I389" s="304">
        <f>4*IF(E389&lt;=3,E389*'[2]Base Costs'!$B$8,IF(F389&lt;=3,F389*'[2]Base Costs'!$B$9,'[2]Base Costs'!$B$10*G389))</f>
        <v>4400</v>
      </c>
      <c r="J389" s="308">
        <f>C389*'[2]Base Costs'!$B$6</f>
        <v>34.85118643931493</v>
      </c>
      <c r="K389" s="307">
        <f t="shared" si="45"/>
        <v>5</v>
      </c>
      <c r="L389" s="307">
        <f t="shared" si="46"/>
        <v>1</v>
      </c>
      <c r="M389" s="307">
        <f t="shared" si="47"/>
        <v>1</v>
      </c>
      <c r="N389" s="306">
        <f>4*J389*'[2]Base Costs'!$B$7</f>
        <v>6926.4641976952071</v>
      </c>
      <c r="O389" s="304">
        <f>4*IF(K389&lt;=3,K389*'[2]Base Costs'!$B$8,IF(L389&lt;=3,L389*'[2]Base Costs'!$B$9,'[2]Base Costs'!$B$10*M389))</f>
        <v>1400</v>
      </c>
      <c r="P389" s="304">
        <f>4*C389*'[2]Base Costs'!$B$11</f>
        <v>27441.87908607475</v>
      </c>
      <c r="Q389" s="269">
        <f>'[2]Base Costs'!$B$13+'[2]Base Costs'!$B$14</f>
        <v>414</v>
      </c>
      <c r="R389" s="303">
        <f>'[2]Base Costs'!$D$2</f>
        <v>1105.3024868650327</v>
      </c>
      <c r="S389" s="305">
        <f t="shared" si="48"/>
        <v>9845.7666845602398</v>
      </c>
    </row>
    <row r="390" spans="1:19" s="269" customFormat="1" x14ac:dyDescent="0.25">
      <c r="A390" s="310" t="s">
        <v>1771</v>
      </c>
      <c r="B390" s="310" t="s">
        <v>1246</v>
      </c>
      <c r="C390" s="309">
        <v>324.33072228523935</v>
      </c>
      <c r="D390" s="307">
        <f>C390*'[2]Base Costs'!$B$5</f>
        <v>324.33072228523935</v>
      </c>
      <c r="E390" s="307">
        <f t="shared" si="42"/>
        <v>41</v>
      </c>
      <c r="F390" s="307">
        <f t="shared" si="43"/>
        <v>9</v>
      </c>
      <c r="G390" s="307">
        <f t="shared" si="44"/>
        <v>3</v>
      </c>
      <c r="H390" s="306">
        <f>4*D390*'[2]Base Costs'!$B$7</f>
        <v>64458.785069857615</v>
      </c>
      <c r="I390" s="304">
        <f>4*IF(E390&lt;=3,E390*'[2]Base Costs'!$B$8,IF(F390&lt;=3,F390*'[2]Base Costs'!$B$9,'[2]Base Costs'!$B$10*G390))</f>
        <v>13200</v>
      </c>
      <c r="J390" s="308">
        <f>C390*'[2]Base Costs'!$B$6</f>
        <v>82.380003460450794</v>
      </c>
      <c r="K390" s="307">
        <f t="shared" si="45"/>
        <v>11</v>
      </c>
      <c r="L390" s="307">
        <f t="shared" si="46"/>
        <v>3</v>
      </c>
      <c r="M390" s="307">
        <f t="shared" si="47"/>
        <v>1</v>
      </c>
      <c r="N390" s="306">
        <f>4*J390*'[2]Base Costs'!$B$7</f>
        <v>16372.531407743834</v>
      </c>
      <c r="O390" s="304">
        <f>4*IF(K390&lt;=3,K390*'[2]Base Costs'!$B$8,IF(L390&lt;=3,L390*'[2]Base Costs'!$B$9,'[2]Base Costs'!$B$10*M390))</f>
        <v>4200</v>
      </c>
      <c r="P390" s="304">
        <f>4*C390*'[2]Base Costs'!$B$11</f>
        <v>64866.144457047871</v>
      </c>
      <c r="Q390" s="269">
        <f>'[2]Base Costs'!$B$13+'[2]Base Costs'!$B$14</f>
        <v>414</v>
      </c>
      <c r="R390" s="303">
        <f>'[2]Base Costs'!$D$2</f>
        <v>1105.3024868650327</v>
      </c>
      <c r="S390" s="305">
        <f t="shared" si="48"/>
        <v>22091.833894608866</v>
      </c>
    </row>
    <row r="391" spans="1:19" s="269" customFormat="1" x14ac:dyDescent="0.25">
      <c r="A391" s="310" t="s">
        <v>1771</v>
      </c>
      <c r="B391" s="310" t="s">
        <v>1241</v>
      </c>
      <c r="C391" s="309">
        <v>158.34488400000001</v>
      </c>
      <c r="D391" s="307">
        <f>C391*'[2]Base Costs'!$B$5</f>
        <v>158.34488400000001</v>
      </c>
      <c r="E391" s="307">
        <f t="shared" si="42"/>
        <v>20</v>
      </c>
      <c r="F391" s="307">
        <f t="shared" si="43"/>
        <v>4</v>
      </c>
      <c r="G391" s="307">
        <f t="shared" si="44"/>
        <v>1</v>
      </c>
      <c r="H391" s="306">
        <f>4*D391*'[2]Base Costs'!$B$7</f>
        <v>31470.095625696005</v>
      </c>
      <c r="I391" s="304">
        <f>4*IF(E391&lt;=3,E391*'[2]Base Costs'!$B$8,IF(F391&lt;=3,F391*'[2]Base Costs'!$B$9,'[2]Base Costs'!$B$10*G391))</f>
        <v>4400</v>
      </c>
      <c r="J391" s="308">
        <f>C391*'[2]Base Costs'!$B$6</f>
        <v>40.219600536000002</v>
      </c>
      <c r="K391" s="307">
        <f t="shared" si="45"/>
        <v>6</v>
      </c>
      <c r="L391" s="307">
        <f t="shared" si="46"/>
        <v>2</v>
      </c>
      <c r="M391" s="307">
        <f t="shared" si="47"/>
        <v>1</v>
      </c>
      <c r="N391" s="306">
        <f>4*J391*'[2]Base Costs'!$B$7</f>
        <v>7993.4042889267857</v>
      </c>
      <c r="O391" s="304">
        <f>4*IF(K391&lt;=3,K391*'[2]Base Costs'!$B$8,IF(L391&lt;=3,L391*'[2]Base Costs'!$B$9,'[2]Base Costs'!$B$10*M391))</f>
        <v>2800</v>
      </c>
      <c r="P391" s="304">
        <f>4*C391*'[2]Base Costs'!$B$11</f>
        <v>31668.9768</v>
      </c>
      <c r="Q391" s="269">
        <f>'[2]Base Costs'!$B$13+'[2]Base Costs'!$B$14</f>
        <v>414</v>
      </c>
      <c r="R391" s="303">
        <f>'[2]Base Costs'!$D$2</f>
        <v>1105.3024868650327</v>
      </c>
      <c r="S391" s="305">
        <f t="shared" si="48"/>
        <v>12312.706775791819</v>
      </c>
    </row>
    <row r="392" spans="1:19" s="269" customFormat="1" x14ac:dyDescent="0.25">
      <c r="A392" s="310" t="s">
        <v>1771</v>
      </c>
      <c r="B392" s="310" t="s">
        <v>1239</v>
      </c>
      <c r="C392" s="309">
        <v>425.5115991567377</v>
      </c>
      <c r="D392" s="307">
        <f>C392*'[2]Base Costs'!$B$5</f>
        <v>425.5115991567377</v>
      </c>
      <c r="E392" s="307">
        <f t="shared" si="42"/>
        <v>54</v>
      </c>
      <c r="F392" s="307">
        <f t="shared" si="43"/>
        <v>11</v>
      </c>
      <c r="G392" s="307">
        <f t="shared" si="44"/>
        <v>3</v>
      </c>
      <c r="H392" s="306">
        <f>4*D392*'[2]Base Costs'!$B$7</f>
        <v>84567.877262806694</v>
      </c>
      <c r="I392" s="304">
        <f>4*IF(E392&lt;=3,E392*'[2]Base Costs'!$B$8,IF(F392&lt;=3,F392*'[2]Base Costs'!$B$9,'[2]Base Costs'!$B$10*G392))</f>
        <v>13200</v>
      </c>
      <c r="J392" s="308">
        <f>C392*'[2]Base Costs'!$B$6</f>
        <v>108.07994618581138</v>
      </c>
      <c r="K392" s="307">
        <f t="shared" si="45"/>
        <v>14</v>
      </c>
      <c r="L392" s="307">
        <f t="shared" si="46"/>
        <v>3</v>
      </c>
      <c r="M392" s="307">
        <f t="shared" si="47"/>
        <v>1</v>
      </c>
      <c r="N392" s="306">
        <f>4*J392*'[2]Base Costs'!$B$7</f>
        <v>21480.240824752898</v>
      </c>
      <c r="O392" s="304">
        <f>4*IF(K392&lt;=3,K392*'[2]Base Costs'!$B$8,IF(L392&lt;=3,L392*'[2]Base Costs'!$B$9,'[2]Base Costs'!$B$10*M392))</f>
        <v>4200</v>
      </c>
      <c r="P392" s="304">
        <f>4*C392*'[2]Base Costs'!$B$11</f>
        <v>85102.319831347544</v>
      </c>
      <c r="Q392" s="269">
        <f>'[2]Base Costs'!$B$13+'[2]Base Costs'!$B$14</f>
        <v>414</v>
      </c>
      <c r="R392" s="303">
        <f>'[2]Base Costs'!$D$2</f>
        <v>1105.3024868650327</v>
      </c>
      <c r="S392" s="305">
        <f t="shared" si="48"/>
        <v>27199.54331161793</v>
      </c>
    </row>
    <row r="393" spans="1:19" s="269" customFormat="1" x14ac:dyDescent="0.25">
      <c r="A393" s="310" t="s">
        <v>1771</v>
      </c>
      <c r="B393" s="310" t="s">
        <v>1238</v>
      </c>
      <c r="C393" s="309">
        <v>65.000723145000009</v>
      </c>
      <c r="D393" s="307">
        <f>C393*'[2]Base Costs'!$B$5</f>
        <v>65.000723145000009</v>
      </c>
      <c r="E393" s="307">
        <f t="shared" si="42"/>
        <v>9</v>
      </c>
      <c r="F393" s="307">
        <f t="shared" si="43"/>
        <v>2</v>
      </c>
      <c r="G393" s="307">
        <f t="shared" si="44"/>
        <v>1</v>
      </c>
      <c r="H393" s="306">
        <f>4*D393*'[2]Base Costs'!$B$7</f>
        <v>12918.503720729883</v>
      </c>
      <c r="I393" s="304">
        <f>4*IF(E393&lt;=3,E393*'[2]Base Costs'!$B$8,IF(F393&lt;=3,F393*'[2]Base Costs'!$B$9,'[2]Base Costs'!$B$10*G393))</f>
        <v>2800</v>
      </c>
      <c r="J393" s="308">
        <f>C393*'[2]Base Costs'!$B$6</f>
        <v>16.510183678830003</v>
      </c>
      <c r="K393" s="307">
        <f t="shared" si="45"/>
        <v>3</v>
      </c>
      <c r="L393" s="307">
        <f t="shared" si="46"/>
        <v>1</v>
      </c>
      <c r="M393" s="307">
        <f t="shared" si="47"/>
        <v>1</v>
      </c>
      <c r="N393" s="306">
        <f>4*J393*'[2]Base Costs'!$B$7</f>
        <v>3281.2999450653906</v>
      </c>
      <c r="O393" s="304">
        <f>4*IF(K393&lt;=3,K393*'[2]Base Costs'!$B$8,IF(L393&lt;=3,L393*'[2]Base Costs'!$B$9,'[2]Base Costs'!$B$10*M393))</f>
        <v>1500</v>
      </c>
      <c r="P393" s="304">
        <f>4*C393*'[2]Base Costs'!$B$11</f>
        <v>13000.144629000002</v>
      </c>
      <c r="Q393" s="269">
        <f>'[2]Base Costs'!$B$13+'[2]Base Costs'!$B$14</f>
        <v>414</v>
      </c>
      <c r="R393" s="303">
        <f>'[2]Base Costs'!$D$2</f>
        <v>1105.3024868650327</v>
      </c>
      <c r="S393" s="305">
        <f t="shared" si="48"/>
        <v>6300.6024319304233</v>
      </c>
    </row>
    <row r="394" spans="1:19" s="269" customFormat="1" x14ac:dyDescent="0.25">
      <c r="A394" s="310" t="s">
        <v>1771</v>
      </c>
      <c r="B394" s="310" t="s">
        <v>1237</v>
      </c>
      <c r="C394" s="309">
        <v>266.38893104272717</v>
      </c>
      <c r="D394" s="307">
        <f>C394*'[2]Base Costs'!$B$5</f>
        <v>266.38893104272717</v>
      </c>
      <c r="E394" s="307">
        <f t="shared" si="42"/>
        <v>34</v>
      </c>
      <c r="F394" s="307">
        <f t="shared" si="43"/>
        <v>7</v>
      </c>
      <c r="G394" s="307">
        <f t="shared" si="44"/>
        <v>2</v>
      </c>
      <c r="H394" s="306">
        <f>4*D394*'[2]Base Costs'!$B$7</f>
        <v>52943.201711155773</v>
      </c>
      <c r="I394" s="304">
        <f>4*IF(E394&lt;=3,E394*'[2]Base Costs'!$B$8,IF(F394&lt;=3,F394*'[2]Base Costs'!$B$9,'[2]Base Costs'!$B$10*G394))</f>
        <v>8800</v>
      </c>
      <c r="J394" s="308">
        <f>C394*'[2]Base Costs'!$B$6</f>
        <v>67.662788484852697</v>
      </c>
      <c r="K394" s="307">
        <f t="shared" si="45"/>
        <v>9</v>
      </c>
      <c r="L394" s="307">
        <f t="shared" si="46"/>
        <v>2</v>
      </c>
      <c r="M394" s="307">
        <f t="shared" si="47"/>
        <v>1</v>
      </c>
      <c r="N394" s="306">
        <f>4*J394*'[2]Base Costs'!$B$7</f>
        <v>13447.573234633566</v>
      </c>
      <c r="O394" s="304">
        <f>4*IF(K394&lt;=3,K394*'[2]Base Costs'!$B$8,IF(L394&lt;=3,L394*'[2]Base Costs'!$B$9,'[2]Base Costs'!$B$10*M394))</f>
        <v>2800</v>
      </c>
      <c r="P394" s="304">
        <f>4*C394*'[2]Base Costs'!$B$11</f>
        <v>53277.786208545433</v>
      </c>
      <c r="Q394" s="269">
        <f>'[2]Base Costs'!$B$13+'[2]Base Costs'!$B$14</f>
        <v>414</v>
      </c>
      <c r="R394" s="303">
        <f>'[2]Base Costs'!$D$2</f>
        <v>1105.3024868650327</v>
      </c>
      <c r="S394" s="305">
        <f t="shared" si="48"/>
        <v>17766.8757214986</v>
      </c>
    </row>
    <row r="395" spans="1:19" s="269" customFormat="1" x14ac:dyDescent="0.25">
      <c r="A395" s="310" t="s">
        <v>1771</v>
      </c>
      <c r="B395" s="310" t="s">
        <v>1236</v>
      </c>
      <c r="C395" s="309">
        <v>272.22710348260313</v>
      </c>
      <c r="D395" s="307">
        <f>C395*'[2]Base Costs'!$B$5</f>
        <v>272.22710348260313</v>
      </c>
      <c r="E395" s="307">
        <f t="shared" si="42"/>
        <v>35</v>
      </c>
      <c r="F395" s="307">
        <f t="shared" si="43"/>
        <v>7</v>
      </c>
      <c r="G395" s="307">
        <f t="shared" si="44"/>
        <v>2</v>
      </c>
      <c r="H395" s="306">
        <f>4*D395*'[2]Base Costs'!$B$7</f>
        <v>54103.50345454648</v>
      </c>
      <c r="I395" s="304">
        <f>4*IF(E395&lt;=3,E395*'[2]Base Costs'!$B$8,IF(F395&lt;=3,F395*'[2]Base Costs'!$B$9,'[2]Base Costs'!$B$10*G395))</f>
        <v>8800</v>
      </c>
      <c r="J395" s="308">
        <f>C395*'[2]Base Costs'!$B$6</f>
        <v>69.145684284581193</v>
      </c>
      <c r="K395" s="307">
        <f t="shared" si="45"/>
        <v>9</v>
      </c>
      <c r="L395" s="307">
        <f t="shared" si="46"/>
        <v>2</v>
      </c>
      <c r="M395" s="307">
        <f t="shared" si="47"/>
        <v>1</v>
      </c>
      <c r="N395" s="306">
        <f>4*J395*'[2]Base Costs'!$B$7</f>
        <v>13742.289877454807</v>
      </c>
      <c r="O395" s="304">
        <f>4*IF(K395&lt;=3,K395*'[2]Base Costs'!$B$8,IF(L395&lt;=3,L395*'[2]Base Costs'!$B$9,'[2]Base Costs'!$B$10*M395))</f>
        <v>2800</v>
      </c>
      <c r="P395" s="304">
        <f>4*C395*'[2]Base Costs'!$B$11</f>
        <v>54445.420696520625</v>
      </c>
      <c r="Q395" s="269">
        <f>'[2]Base Costs'!$B$13+'[2]Base Costs'!$B$14</f>
        <v>414</v>
      </c>
      <c r="R395" s="303">
        <f>'[2]Base Costs'!$D$2</f>
        <v>1105.3024868650327</v>
      </c>
      <c r="S395" s="305">
        <f t="shared" si="48"/>
        <v>18061.59236431984</v>
      </c>
    </row>
    <row r="396" spans="1:19" s="269" customFormat="1" x14ac:dyDescent="0.25">
      <c r="A396" s="310" t="s">
        <v>1771</v>
      </c>
      <c r="B396" s="310" t="s">
        <v>1235</v>
      </c>
      <c r="C396" s="309">
        <v>251.17172864724895</v>
      </c>
      <c r="D396" s="307">
        <f>C396*'[2]Base Costs'!$B$5</f>
        <v>251.17172864724895</v>
      </c>
      <c r="E396" s="307">
        <f t="shared" si="42"/>
        <v>32</v>
      </c>
      <c r="F396" s="307">
        <f t="shared" si="43"/>
        <v>7</v>
      </c>
      <c r="G396" s="307">
        <f t="shared" si="44"/>
        <v>2</v>
      </c>
      <c r="H396" s="306">
        <f>4*D396*'[2]Base Costs'!$B$7</f>
        <v>49918.874038268856</v>
      </c>
      <c r="I396" s="304">
        <f>4*IF(E396&lt;=3,E396*'[2]Base Costs'!$B$8,IF(F396&lt;=3,F396*'[2]Base Costs'!$B$9,'[2]Base Costs'!$B$10*G396))</f>
        <v>8800</v>
      </c>
      <c r="J396" s="308">
        <f>C396*'[2]Base Costs'!$B$6</f>
        <v>63.797619076401233</v>
      </c>
      <c r="K396" s="307">
        <f t="shared" si="45"/>
        <v>8</v>
      </c>
      <c r="L396" s="307">
        <f t="shared" si="46"/>
        <v>2</v>
      </c>
      <c r="M396" s="307">
        <f t="shared" si="47"/>
        <v>1</v>
      </c>
      <c r="N396" s="306">
        <f>4*J396*'[2]Base Costs'!$B$7</f>
        <v>12679.394005720289</v>
      </c>
      <c r="O396" s="304">
        <f>4*IF(K396&lt;=3,K396*'[2]Base Costs'!$B$8,IF(L396&lt;=3,L396*'[2]Base Costs'!$B$9,'[2]Base Costs'!$B$10*M396))</f>
        <v>2800</v>
      </c>
      <c r="P396" s="304">
        <f>4*C396*'[2]Base Costs'!$B$11</f>
        <v>50234.345729449793</v>
      </c>
      <c r="Q396" s="269">
        <f>'[2]Base Costs'!$B$13+'[2]Base Costs'!$B$14</f>
        <v>414</v>
      </c>
      <c r="R396" s="303">
        <f>'[2]Base Costs'!$D$2</f>
        <v>1105.3024868650327</v>
      </c>
      <c r="S396" s="305">
        <f t="shared" si="48"/>
        <v>16998.696492585321</v>
      </c>
    </row>
    <row r="397" spans="1:19" s="269" customFormat="1" x14ac:dyDescent="0.25">
      <c r="A397" s="310" t="s">
        <v>1771</v>
      </c>
      <c r="B397" s="310" t="s">
        <v>1234</v>
      </c>
      <c r="C397" s="309">
        <v>215.93721451119526</v>
      </c>
      <c r="D397" s="307">
        <f>C397*'[2]Base Costs'!$B$5</f>
        <v>215.93721451119526</v>
      </c>
      <c r="E397" s="307">
        <f t="shared" si="42"/>
        <v>27</v>
      </c>
      <c r="F397" s="307">
        <f t="shared" si="43"/>
        <v>6</v>
      </c>
      <c r="G397" s="307">
        <f t="shared" si="44"/>
        <v>2</v>
      </c>
      <c r="H397" s="306">
        <f>4*D397*'[2]Base Costs'!$B$7</f>
        <v>42916.225760812995</v>
      </c>
      <c r="I397" s="304">
        <f>4*IF(E397&lt;=3,E397*'[2]Base Costs'!$B$8,IF(F397&lt;=3,F397*'[2]Base Costs'!$B$9,'[2]Base Costs'!$B$10*G397))</f>
        <v>8800</v>
      </c>
      <c r="J397" s="308">
        <f>C397*'[2]Base Costs'!$B$6</f>
        <v>54.848052485843596</v>
      </c>
      <c r="K397" s="307">
        <f t="shared" si="45"/>
        <v>7</v>
      </c>
      <c r="L397" s="307">
        <f t="shared" si="46"/>
        <v>2</v>
      </c>
      <c r="M397" s="307">
        <f t="shared" si="47"/>
        <v>1</v>
      </c>
      <c r="N397" s="306">
        <f>4*J397*'[2]Base Costs'!$B$7</f>
        <v>10900.721343246501</v>
      </c>
      <c r="O397" s="304">
        <f>4*IF(K397&lt;=3,K397*'[2]Base Costs'!$B$8,IF(L397&lt;=3,L397*'[2]Base Costs'!$B$9,'[2]Base Costs'!$B$10*M397))</f>
        <v>2800</v>
      </c>
      <c r="P397" s="304">
        <f>4*C397*'[2]Base Costs'!$B$11</f>
        <v>43187.442902239054</v>
      </c>
      <c r="Q397" s="269">
        <f>'[2]Base Costs'!$B$13+'[2]Base Costs'!$B$14</f>
        <v>414</v>
      </c>
      <c r="R397" s="303">
        <f>'[2]Base Costs'!$D$2</f>
        <v>1105.3024868650327</v>
      </c>
      <c r="S397" s="305">
        <f t="shared" si="48"/>
        <v>15220.023830111535</v>
      </c>
    </row>
    <row r="398" spans="1:19" s="269" customFormat="1" x14ac:dyDescent="0.25">
      <c r="A398" s="310" t="s">
        <v>1771</v>
      </c>
      <c r="B398" s="310" t="s">
        <v>1233</v>
      </c>
      <c r="C398" s="309">
        <v>122.69974064500001</v>
      </c>
      <c r="D398" s="307">
        <f>C398*'[2]Base Costs'!$B$5</f>
        <v>122.69974064500001</v>
      </c>
      <c r="E398" s="307">
        <f t="shared" si="42"/>
        <v>16</v>
      </c>
      <c r="F398" s="307">
        <f t="shared" si="43"/>
        <v>4</v>
      </c>
      <c r="G398" s="307">
        <f t="shared" si="44"/>
        <v>1</v>
      </c>
      <c r="H398" s="306">
        <f>4*D398*'[2]Base Costs'!$B$7</f>
        <v>24385.837254749884</v>
      </c>
      <c r="I398" s="304">
        <f>4*IF(E398&lt;=3,E398*'[2]Base Costs'!$B$8,IF(F398&lt;=3,F398*'[2]Base Costs'!$B$9,'[2]Base Costs'!$B$10*G398))</f>
        <v>4400</v>
      </c>
      <c r="J398" s="308">
        <f>C398*'[2]Base Costs'!$B$6</f>
        <v>31.165734123830003</v>
      </c>
      <c r="K398" s="307">
        <f t="shared" si="45"/>
        <v>4</v>
      </c>
      <c r="L398" s="307">
        <f t="shared" si="46"/>
        <v>1</v>
      </c>
      <c r="M398" s="307">
        <f t="shared" si="47"/>
        <v>1</v>
      </c>
      <c r="N398" s="306">
        <f>4*J398*'[2]Base Costs'!$B$7</f>
        <v>6194.0026627064708</v>
      </c>
      <c r="O398" s="304">
        <f>4*IF(K398&lt;=3,K398*'[2]Base Costs'!$B$8,IF(L398&lt;=3,L398*'[2]Base Costs'!$B$9,'[2]Base Costs'!$B$10*M398))</f>
        <v>1400</v>
      </c>
      <c r="P398" s="304">
        <f>4*C398*'[2]Base Costs'!$B$11</f>
        <v>24539.948129</v>
      </c>
      <c r="Q398" s="269">
        <f>'[2]Base Costs'!$B$13+'[2]Base Costs'!$B$14</f>
        <v>414</v>
      </c>
      <c r="R398" s="303">
        <f>'[2]Base Costs'!$D$2</f>
        <v>1105.3024868650327</v>
      </c>
      <c r="S398" s="305">
        <f t="shared" si="48"/>
        <v>9113.3051495715044</v>
      </c>
    </row>
    <row r="399" spans="1:19" s="269" customFormat="1" x14ac:dyDescent="0.25">
      <c r="A399" s="310" t="s">
        <v>1771</v>
      </c>
      <c r="B399" s="310" t="s">
        <v>1232</v>
      </c>
      <c r="C399" s="309">
        <v>284.73730066098074</v>
      </c>
      <c r="D399" s="307">
        <f>C399*'[2]Base Costs'!$B$5</f>
        <v>284.73730066098074</v>
      </c>
      <c r="E399" s="307">
        <f t="shared" si="42"/>
        <v>36</v>
      </c>
      <c r="F399" s="307">
        <f t="shared" si="43"/>
        <v>8</v>
      </c>
      <c r="G399" s="307">
        <f t="shared" si="44"/>
        <v>2</v>
      </c>
      <c r="H399" s="306">
        <f>4*D399*'[2]Base Costs'!$B$7</f>
        <v>56589.830082565961</v>
      </c>
      <c r="I399" s="304">
        <f>4*IF(E399&lt;=3,E399*'[2]Base Costs'!$B$8,IF(F399&lt;=3,F399*'[2]Base Costs'!$B$9,'[2]Base Costs'!$B$10*G399))</f>
        <v>8800</v>
      </c>
      <c r="J399" s="308">
        <f>C399*'[2]Base Costs'!$B$6</f>
        <v>72.323274367889113</v>
      </c>
      <c r="K399" s="307">
        <f t="shared" si="45"/>
        <v>10</v>
      </c>
      <c r="L399" s="307">
        <f t="shared" si="46"/>
        <v>2</v>
      </c>
      <c r="M399" s="307">
        <f t="shared" si="47"/>
        <v>1</v>
      </c>
      <c r="N399" s="306">
        <f>4*J399*'[2]Base Costs'!$B$7</f>
        <v>14373.816840971756</v>
      </c>
      <c r="O399" s="304">
        <f>4*IF(K399&lt;=3,K399*'[2]Base Costs'!$B$8,IF(L399&lt;=3,L399*'[2]Base Costs'!$B$9,'[2]Base Costs'!$B$10*M399))</f>
        <v>2800</v>
      </c>
      <c r="P399" s="304">
        <f>4*C399*'[2]Base Costs'!$B$11</f>
        <v>56947.460132196145</v>
      </c>
      <c r="Q399" s="269">
        <f>'[2]Base Costs'!$B$13+'[2]Base Costs'!$B$14</f>
        <v>414</v>
      </c>
      <c r="R399" s="303">
        <f>'[2]Base Costs'!$D$2</f>
        <v>1105.3024868650327</v>
      </c>
      <c r="S399" s="305">
        <f t="shared" si="48"/>
        <v>18693.11932783679</v>
      </c>
    </row>
    <row r="400" spans="1:19" s="269" customFormat="1" x14ac:dyDescent="0.25">
      <c r="A400" s="310" t="s">
        <v>1771</v>
      </c>
      <c r="B400" s="310" t="s">
        <v>1231</v>
      </c>
      <c r="C400" s="309">
        <v>107.08975253495692</v>
      </c>
      <c r="D400" s="307">
        <f>C400*'[2]Base Costs'!$B$5</f>
        <v>107.08975253495692</v>
      </c>
      <c r="E400" s="307">
        <f t="shared" si="42"/>
        <v>14</v>
      </c>
      <c r="F400" s="307">
        <f t="shared" si="43"/>
        <v>3</v>
      </c>
      <c r="G400" s="307">
        <f t="shared" si="44"/>
        <v>1</v>
      </c>
      <c r="H400" s="306">
        <f>4*D400*'[2]Base Costs'!$B$7</f>
        <v>21283.445777807479</v>
      </c>
      <c r="I400" s="304">
        <f>4*IF(E400&lt;=3,E400*'[2]Base Costs'!$B$8,IF(F400&lt;=3,F400*'[2]Base Costs'!$B$9,'[2]Base Costs'!$B$10*G400))</f>
        <v>4200</v>
      </c>
      <c r="J400" s="308">
        <f>C400*'[2]Base Costs'!$B$6</f>
        <v>27.200797143879058</v>
      </c>
      <c r="K400" s="307">
        <f t="shared" si="45"/>
        <v>4</v>
      </c>
      <c r="L400" s="307">
        <f t="shared" si="46"/>
        <v>1</v>
      </c>
      <c r="M400" s="307">
        <f t="shared" si="47"/>
        <v>1</v>
      </c>
      <c r="N400" s="306">
        <f>4*J400*'[2]Base Costs'!$B$7</f>
        <v>5405.9952275631003</v>
      </c>
      <c r="O400" s="304">
        <f>4*IF(K400&lt;=3,K400*'[2]Base Costs'!$B$8,IF(L400&lt;=3,L400*'[2]Base Costs'!$B$9,'[2]Base Costs'!$B$10*M400))</f>
        <v>1400</v>
      </c>
      <c r="P400" s="304">
        <f>4*C400*'[2]Base Costs'!$B$11</f>
        <v>21417.950506991383</v>
      </c>
      <c r="Q400" s="269">
        <f>'[2]Base Costs'!$B$13+'[2]Base Costs'!$B$14</f>
        <v>414</v>
      </c>
      <c r="R400" s="303">
        <f>'[2]Base Costs'!$D$2</f>
        <v>1105.3024868650327</v>
      </c>
      <c r="S400" s="305">
        <f t="shared" si="48"/>
        <v>8325.2977144281322</v>
      </c>
    </row>
    <row r="401" spans="1:19" s="269" customFormat="1" x14ac:dyDescent="0.25">
      <c r="A401" s="310" t="s">
        <v>1771</v>
      </c>
      <c r="B401" s="310" t="s">
        <v>1230</v>
      </c>
      <c r="C401" s="309">
        <v>56.000417730000002</v>
      </c>
      <c r="D401" s="307">
        <f>C401*'[2]Base Costs'!$B$5</f>
        <v>56.000417730000002</v>
      </c>
      <c r="E401" s="307">
        <f t="shared" si="42"/>
        <v>8</v>
      </c>
      <c r="F401" s="307">
        <f t="shared" si="43"/>
        <v>2</v>
      </c>
      <c r="G401" s="307">
        <f t="shared" si="44"/>
        <v>1</v>
      </c>
      <c r="H401" s="306">
        <f>4*D401*'[2]Base Costs'!$B$7</f>
        <v>11129.747021331123</v>
      </c>
      <c r="I401" s="304">
        <f>4*IF(E401&lt;=3,E401*'[2]Base Costs'!$B$8,IF(F401&lt;=3,F401*'[2]Base Costs'!$B$9,'[2]Base Costs'!$B$10*G401))</f>
        <v>2800</v>
      </c>
      <c r="J401" s="308">
        <f>C401*'[2]Base Costs'!$B$6</f>
        <v>14.22410610342</v>
      </c>
      <c r="K401" s="307">
        <f t="shared" si="45"/>
        <v>2</v>
      </c>
      <c r="L401" s="307">
        <f t="shared" si="46"/>
        <v>1</v>
      </c>
      <c r="M401" s="307">
        <f t="shared" si="47"/>
        <v>1</v>
      </c>
      <c r="N401" s="306">
        <f>4*J401*'[2]Base Costs'!$B$7</f>
        <v>2826.9557434181052</v>
      </c>
      <c r="O401" s="304">
        <f>4*IF(K401&lt;=3,K401*'[2]Base Costs'!$B$8,IF(L401&lt;=3,L401*'[2]Base Costs'!$B$9,'[2]Base Costs'!$B$10*M401))</f>
        <v>1000</v>
      </c>
      <c r="P401" s="304">
        <f>4*C401*'[2]Base Costs'!$B$11</f>
        <v>11200.083546</v>
      </c>
      <c r="Q401" s="269">
        <f>'[2]Base Costs'!$B$13+'[2]Base Costs'!$B$14</f>
        <v>414</v>
      </c>
      <c r="R401" s="303">
        <f>'[2]Base Costs'!$D$2</f>
        <v>1105.3024868650327</v>
      </c>
      <c r="S401" s="305">
        <f t="shared" si="48"/>
        <v>5346.2582302831379</v>
      </c>
    </row>
    <row r="402" spans="1:19" s="269" customFormat="1" x14ac:dyDescent="0.25">
      <c r="A402" s="310" t="s">
        <v>1771</v>
      </c>
      <c r="B402" s="310" t="s">
        <v>1229</v>
      </c>
      <c r="C402" s="309">
        <v>101.00120349000001</v>
      </c>
      <c r="D402" s="307">
        <f>C402*'[2]Base Costs'!$B$5</f>
        <v>101.00120349000001</v>
      </c>
      <c r="E402" s="307">
        <f t="shared" si="42"/>
        <v>13</v>
      </c>
      <c r="F402" s="307">
        <f t="shared" si="43"/>
        <v>3</v>
      </c>
      <c r="G402" s="307">
        <f t="shared" si="44"/>
        <v>1</v>
      </c>
      <c r="H402" s="306">
        <f>4*D402*'[2]Base Costs'!$B$7</f>
        <v>20073.383186416566</v>
      </c>
      <c r="I402" s="304">
        <f>4*IF(E402&lt;=3,E402*'[2]Base Costs'!$B$8,IF(F402&lt;=3,F402*'[2]Base Costs'!$B$9,'[2]Base Costs'!$B$10*G402))</f>
        <v>4200</v>
      </c>
      <c r="J402" s="308">
        <f>C402*'[2]Base Costs'!$B$6</f>
        <v>25.654305686460003</v>
      </c>
      <c r="K402" s="307">
        <f t="shared" si="45"/>
        <v>4</v>
      </c>
      <c r="L402" s="307">
        <f t="shared" si="46"/>
        <v>1</v>
      </c>
      <c r="M402" s="307">
        <f t="shared" si="47"/>
        <v>1</v>
      </c>
      <c r="N402" s="306">
        <f>4*J402*'[2]Base Costs'!$B$7</f>
        <v>5098.6393293498077</v>
      </c>
      <c r="O402" s="304">
        <f>4*IF(K402&lt;=3,K402*'[2]Base Costs'!$B$8,IF(L402&lt;=3,L402*'[2]Base Costs'!$B$9,'[2]Base Costs'!$B$10*M402))</f>
        <v>1400</v>
      </c>
      <c r="P402" s="304">
        <f>4*C402*'[2]Base Costs'!$B$11</f>
        <v>20200.240698000001</v>
      </c>
      <c r="Q402" s="269">
        <f>'[2]Base Costs'!$B$13+'[2]Base Costs'!$B$14</f>
        <v>414</v>
      </c>
      <c r="R402" s="303">
        <f>'[2]Base Costs'!$D$2</f>
        <v>1105.3024868650327</v>
      </c>
      <c r="S402" s="305">
        <f t="shared" si="48"/>
        <v>8017.9418162148404</v>
      </c>
    </row>
    <row r="403" spans="1:19" s="269" customFormat="1" x14ac:dyDescent="0.25">
      <c r="A403" s="310" t="s">
        <v>1771</v>
      </c>
      <c r="B403" s="310" t="s">
        <v>1228</v>
      </c>
      <c r="C403" s="309">
        <v>547.83304169411929</v>
      </c>
      <c r="D403" s="307">
        <f>C403*'[2]Base Costs'!$B$5</f>
        <v>547.83304169411929</v>
      </c>
      <c r="E403" s="307">
        <f t="shared" si="42"/>
        <v>69</v>
      </c>
      <c r="F403" s="307">
        <f t="shared" si="43"/>
        <v>14</v>
      </c>
      <c r="G403" s="307">
        <f t="shared" si="44"/>
        <v>4</v>
      </c>
      <c r="H403" s="306">
        <f>4*D403*'[2]Base Costs'!$B$7</f>
        <v>108878.53003845605</v>
      </c>
      <c r="I403" s="304">
        <f>4*IF(E403&lt;=3,E403*'[2]Base Costs'!$B$8,IF(F403&lt;=3,F403*'[2]Base Costs'!$B$9,'[2]Base Costs'!$B$10*G403))</f>
        <v>17600</v>
      </c>
      <c r="J403" s="308">
        <f>C403*'[2]Base Costs'!$B$6</f>
        <v>139.1495925903063</v>
      </c>
      <c r="K403" s="307">
        <f t="shared" si="45"/>
        <v>18</v>
      </c>
      <c r="L403" s="307">
        <f t="shared" si="46"/>
        <v>4</v>
      </c>
      <c r="M403" s="307">
        <f t="shared" si="47"/>
        <v>1</v>
      </c>
      <c r="N403" s="306">
        <f>4*J403*'[2]Base Costs'!$B$7</f>
        <v>27655.146629767838</v>
      </c>
      <c r="O403" s="304">
        <f>4*IF(K403&lt;=3,K403*'[2]Base Costs'!$B$8,IF(L403&lt;=3,L403*'[2]Base Costs'!$B$9,'[2]Base Costs'!$B$10*M403))</f>
        <v>4400</v>
      </c>
      <c r="P403" s="304">
        <f>4*C403*'[2]Base Costs'!$B$11</f>
        <v>109566.60833882386</v>
      </c>
      <c r="Q403" s="269">
        <f>'[2]Base Costs'!$B$13+'[2]Base Costs'!$B$14</f>
        <v>414</v>
      </c>
      <c r="R403" s="303">
        <f>'[2]Base Costs'!$D$2</f>
        <v>1105.3024868650327</v>
      </c>
      <c r="S403" s="305">
        <f t="shared" si="48"/>
        <v>33574.449116632866</v>
      </c>
    </row>
    <row r="404" spans="1:19" s="269" customFormat="1" x14ac:dyDescent="0.25">
      <c r="A404" s="310" t="s">
        <v>1771</v>
      </c>
      <c r="B404" s="310" t="s">
        <v>1227</v>
      </c>
      <c r="C404" s="309">
        <v>55.568938953241513</v>
      </c>
      <c r="D404" s="307">
        <f>C404*'[2]Base Costs'!$B$5</f>
        <v>55.568938953241513</v>
      </c>
      <c r="E404" s="307">
        <f t="shared" si="42"/>
        <v>7</v>
      </c>
      <c r="F404" s="307">
        <f t="shared" si="43"/>
        <v>2</v>
      </c>
      <c r="G404" s="307">
        <f t="shared" si="44"/>
        <v>1</v>
      </c>
      <c r="H404" s="306">
        <f>4*D404*'[2]Base Costs'!$B$7</f>
        <v>11043.993203323033</v>
      </c>
      <c r="I404" s="304">
        <f>4*IF(E404&lt;=3,E404*'[2]Base Costs'!$B$8,IF(F404&lt;=3,F404*'[2]Base Costs'!$B$9,'[2]Base Costs'!$B$10*G404))</f>
        <v>2800</v>
      </c>
      <c r="J404" s="308">
        <f>C404*'[2]Base Costs'!$B$6</f>
        <v>14.114510494123344</v>
      </c>
      <c r="K404" s="307">
        <f t="shared" si="45"/>
        <v>2</v>
      </c>
      <c r="L404" s="307">
        <f t="shared" si="46"/>
        <v>1</v>
      </c>
      <c r="M404" s="307">
        <f t="shared" si="47"/>
        <v>1</v>
      </c>
      <c r="N404" s="306">
        <f>4*J404*'[2]Base Costs'!$B$7</f>
        <v>2805.1742736440501</v>
      </c>
      <c r="O404" s="304">
        <f>4*IF(K404&lt;=3,K404*'[2]Base Costs'!$B$8,IF(L404&lt;=3,L404*'[2]Base Costs'!$B$9,'[2]Base Costs'!$B$10*M404))</f>
        <v>1000</v>
      </c>
      <c r="P404" s="304">
        <f>4*C404*'[2]Base Costs'!$B$11</f>
        <v>11113.787790648303</v>
      </c>
      <c r="Q404" s="269">
        <f>'[2]Base Costs'!$B$13+'[2]Base Costs'!$B$14</f>
        <v>414</v>
      </c>
      <c r="R404" s="303">
        <f>'[2]Base Costs'!$D$2</f>
        <v>1105.3024868650327</v>
      </c>
      <c r="S404" s="305">
        <f t="shared" si="48"/>
        <v>5324.4767605090829</v>
      </c>
    </row>
    <row r="405" spans="1:19" s="269" customFormat="1" x14ac:dyDescent="0.25">
      <c r="A405" s="310" t="s">
        <v>1771</v>
      </c>
      <c r="B405" s="310" t="s">
        <v>1226</v>
      </c>
      <c r="C405" s="309">
        <v>229.30207317</v>
      </c>
      <c r="D405" s="307">
        <f>C405*'[2]Base Costs'!$B$5</f>
        <v>229.30207317</v>
      </c>
      <c r="E405" s="307">
        <f t="shared" si="42"/>
        <v>29</v>
      </c>
      <c r="F405" s="307">
        <f t="shared" si="43"/>
        <v>6</v>
      </c>
      <c r="G405" s="307">
        <f t="shared" si="44"/>
        <v>2</v>
      </c>
      <c r="H405" s="306">
        <f>4*D405*'[2]Base Costs'!$B$7</f>
        <v>45572.411230098485</v>
      </c>
      <c r="I405" s="304">
        <f>4*IF(E405&lt;=3,E405*'[2]Base Costs'!$B$8,IF(F405&lt;=3,F405*'[2]Base Costs'!$B$9,'[2]Base Costs'!$B$10*G405))</f>
        <v>8800</v>
      </c>
      <c r="J405" s="308">
        <f>C405*'[2]Base Costs'!$B$6</f>
        <v>58.242726585180002</v>
      </c>
      <c r="K405" s="307">
        <f t="shared" si="45"/>
        <v>8</v>
      </c>
      <c r="L405" s="307">
        <f t="shared" si="46"/>
        <v>2</v>
      </c>
      <c r="M405" s="307">
        <f t="shared" si="47"/>
        <v>1</v>
      </c>
      <c r="N405" s="306">
        <f>4*J405*'[2]Base Costs'!$B$7</f>
        <v>11575.392452445016</v>
      </c>
      <c r="O405" s="304">
        <f>4*IF(K405&lt;=3,K405*'[2]Base Costs'!$B$8,IF(L405&lt;=3,L405*'[2]Base Costs'!$B$9,'[2]Base Costs'!$B$10*M405))</f>
        <v>2800</v>
      </c>
      <c r="P405" s="304">
        <f>4*C405*'[2]Base Costs'!$B$11</f>
        <v>45860.414634000001</v>
      </c>
      <c r="Q405" s="269">
        <f>'[2]Base Costs'!$B$13+'[2]Base Costs'!$B$14</f>
        <v>414</v>
      </c>
      <c r="R405" s="303">
        <f>'[2]Base Costs'!$D$2</f>
        <v>1105.3024868650327</v>
      </c>
      <c r="S405" s="305">
        <f t="shared" si="48"/>
        <v>15894.694939310048</v>
      </c>
    </row>
    <row r="406" spans="1:19" s="269" customFormat="1" x14ac:dyDescent="0.25">
      <c r="A406" s="310" t="s">
        <v>1771</v>
      </c>
      <c r="B406" s="310" t="s">
        <v>1225</v>
      </c>
      <c r="C406" s="309">
        <v>105.60106306500001</v>
      </c>
      <c r="D406" s="307">
        <f>C406*'[2]Base Costs'!$B$5</f>
        <v>105.60106306500001</v>
      </c>
      <c r="E406" s="307">
        <f t="shared" si="42"/>
        <v>14</v>
      </c>
      <c r="F406" s="307">
        <f t="shared" si="43"/>
        <v>3</v>
      </c>
      <c r="G406" s="307">
        <f t="shared" si="44"/>
        <v>1</v>
      </c>
      <c r="H406" s="306">
        <f>4*D406*'[2]Base Costs'!$B$7</f>
        <v>20987.577677790363</v>
      </c>
      <c r="I406" s="304">
        <f>4*IF(E406&lt;=3,E406*'[2]Base Costs'!$B$8,IF(F406&lt;=3,F406*'[2]Base Costs'!$B$9,'[2]Base Costs'!$B$10*G406))</f>
        <v>4200</v>
      </c>
      <c r="J406" s="308">
        <f>C406*'[2]Base Costs'!$B$6</f>
        <v>26.822670018510003</v>
      </c>
      <c r="K406" s="307">
        <f t="shared" si="45"/>
        <v>4</v>
      </c>
      <c r="L406" s="307">
        <f t="shared" si="46"/>
        <v>1</v>
      </c>
      <c r="M406" s="307">
        <f t="shared" si="47"/>
        <v>1</v>
      </c>
      <c r="N406" s="306">
        <f>4*J406*'[2]Base Costs'!$B$7</f>
        <v>5330.844730158753</v>
      </c>
      <c r="O406" s="304">
        <f>4*IF(K406&lt;=3,K406*'[2]Base Costs'!$B$8,IF(L406&lt;=3,L406*'[2]Base Costs'!$B$9,'[2]Base Costs'!$B$10*M406))</f>
        <v>1400</v>
      </c>
      <c r="P406" s="304">
        <f>4*C406*'[2]Base Costs'!$B$11</f>
        <v>21120.212613</v>
      </c>
      <c r="Q406" s="269">
        <f>'[2]Base Costs'!$B$13+'[2]Base Costs'!$B$14</f>
        <v>414</v>
      </c>
      <c r="R406" s="303">
        <f>'[2]Base Costs'!$D$2</f>
        <v>1105.3024868650327</v>
      </c>
      <c r="S406" s="305">
        <f t="shared" si="48"/>
        <v>8250.1472170237867</v>
      </c>
    </row>
    <row r="407" spans="1:19" s="269" customFormat="1" x14ac:dyDescent="0.25">
      <c r="A407" s="310" t="s">
        <v>1771</v>
      </c>
      <c r="B407" s="310" t="s">
        <v>1224</v>
      </c>
      <c r="C407" s="309">
        <v>66.215839016861949</v>
      </c>
      <c r="D407" s="307">
        <f>C407*'[2]Base Costs'!$B$5</f>
        <v>66.215839016861949</v>
      </c>
      <c r="E407" s="307">
        <f t="shared" si="42"/>
        <v>9</v>
      </c>
      <c r="F407" s="307">
        <f t="shared" si="43"/>
        <v>2</v>
      </c>
      <c r="G407" s="307">
        <f t="shared" si="44"/>
        <v>1</v>
      </c>
      <c r="H407" s="306">
        <f>4*D407*'[2]Base Costs'!$B$7</f>
        <v>13160.000709567214</v>
      </c>
      <c r="I407" s="304">
        <f>4*IF(E407&lt;=3,E407*'[2]Base Costs'!$B$8,IF(F407&lt;=3,F407*'[2]Base Costs'!$B$9,'[2]Base Costs'!$B$10*G407))</f>
        <v>2800</v>
      </c>
      <c r="J407" s="308">
        <f>C407*'[2]Base Costs'!$B$6</f>
        <v>16.818823110282935</v>
      </c>
      <c r="K407" s="307">
        <f t="shared" si="45"/>
        <v>3</v>
      </c>
      <c r="L407" s="307">
        <f t="shared" si="46"/>
        <v>1</v>
      </c>
      <c r="M407" s="307">
        <f t="shared" si="47"/>
        <v>1</v>
      </c>
      <c r="N407" s="306">
        <f>4*J407*'[2]Base Costs'!$B$7</f>
        <v>3342.640180230072</v>
      </c>
      <c r="O407" s="304">
        <f>4*IF(K407&lt;=3,K407*'[2]Base Costs'!$B$8,IF(L407&lt;=3,L407*'[2]Base Costs'!$B$9,'[2]Base Costs'!$B$10*M407))</f>
        <v>1500</v>
      </c>
      <c r="P407" s="304">
        <f>4*C407*'[2]Base Costs'!$B$11</f>
        <v>13243.167803372389</v>
      </c>
      <c r="Q407" s="269">
        <f>'[2]Base Costs'!$B$13+'[2]Base Costs'!$B$14</f>
        <v>414</v>
      </c>
      <c r="R407" s="303">
        <f>'[2]Base Costs'!$D$2</f>
        <v>1105.3024868650327</v>
      </c>
      <c r="S407" s="305">
        <f t="shared" si="48"/>
        <v>6361.9426670951052</v>
      </c>
    </row>
    <row r="408" spans="1:19" s="269" customFormat="1" x14ac:dyDescent="0.25">
      <c r="A408" s="310" t="s">
        <v>1771</v>
      </c>
      <c r="B408" s="310" t="s">
        <v>1223</v>
      </c>
      <c r="C408" s="309">
        <v>169.33088618168878</v>
      </c>
      <c r="D408" s="307">
        <f>C408*'[2]Base Costs'!$B$5</f>
        <v>169.33088618168878</v>
      </c>
      <c r="E408" s="307">
        <f t="shared" si="42"/>
        <v>22</v>
      </c>
      <c r="F408" s="307">
        <f t="shared" si="43"/>
        <v>5</v>
      </c>
      <c r="G408" s="307">
        <f t="shared" si="44"/>
        <v>2</v>
      </c>
      <c r="H408" s="306">
        <f>4*D408*'[2]Base Costs'!$B$7</f>
        <v>33653.497643293558</v>
      </c>
      <c r="I408" s="304">
        <f>4*IF(E408&lt;=3,E408*'[2]Base Costs'!$B$8,IF(F408&lt;=3,F408*'[2]Base Costs'!$B$9,'[2]Base Costs'!$B$10*G408))</f>
        <v>8800</v>
      </c>
      <c r="J408" s="308">
        <f>C408*'[2]Base Costs'!$B$6</f>
        <v>43.010045090148949</v>
      </c>
      <c r="K408" s="307">
        <f t="shared" si="45"/>
        <v>6</v>
      </c>
      <c r="L408" s="307">
        <f t="shared" si="46"/>
        <v>2</v>
      </c>
      <c r="M408" s="307">
        <f t="shared" si="47"/>
        <v>1</v>
      </c>
      <c r="N408" s="306">
        <f>4*J408*'[2]Base Costs'!$B$7</f>
        <v>8547.9884013965639</v>
      </c>
      <c r="O408" s="304">
        <f>4*IF(K408&lt;=3,K408*'[2]Base Costs'!$B$8,IF(L408&lt;=3,L408*'[2]Base Costs'!$B$9,'[2]Base Costs'!$B$10*M408))</f>
        <v>2800</v>
      </c>
      <c r="P408" s="304">
        <f>4*C408*'[2]Base Costs'!$B$11</f>
        <v>33866.177236337753</v>
      </c>
      <c r="Q408" s="269">
        <f>'[2]Base Costs'!$B$13+'[2]Base Costs'!$B$14</f>
        <v>414</v>
      </c>
      <c r="R408" s="303">
        <f>'[2]Base Costs'!$D$2</f>
        <v>1105.3024868650327</v>
      </c>
      <c r="S408" s="305">
        <f t="shared" si="48"/>
        <v>12867.290888261596</v>
      </c>
    </row>
    <row r="409" spans="1:19" s="269" customFormat="1" x14ac:dyDescent="0.25">
      <c r="A409" s="310" t="s">
        <v>1771</v>
      </c>
      <c r="B409" s="310" t="s">
        <v>1221</v>
      </c>
      <c r="C409" s="309">
        <v>158.33425848500002</v>
      </c>
      <c r="D409" s="307">
        <f>C409*'[2]Base Costs'!$B$5</f>
        <v>158.33425848500002</v>
      </c>
      <c r="E409" s="307">
        <f t="shared" si="42"/>
        <v>20</v>
      </c>
      <c r="F409" s="307">
        <f t="shared" si="43"/>
        <v>4</v>
      </c>
      <c r="G409" s="307">
        <f t="shared" si="44"/>
        <v>1</v>
      </c>
      <c r="H409" s="306">
        <f>4*D409*'[2]Base Costs'!$B$7</f>
        <v>31467.98386834285</v>
      </c>
      <c r="I409" s="304">
        <f>4*IF(E409&lt;=3,E409*'[2]Base Costs'!$B$8,IF(F409&lt;=3,F409*'[2]Base Costs'!$B$9,'[2]Base Costs'!$B$10*G409))</f>
        <v>4400</v>
      </c>
      <c r="J409" s="308">
        <f>C409*'[2]Base Costs'!$B$6</f>
        <v>40.216901655190007</v>
      </c>
      <c r="K409" s="307">
        <f t="shared" si="45"/>
        <v>6</v>
      </c>
      <c r="L409" s="307">
        <f t="shared" si="46"/>
        <v>2</v>
      </c>
      <c r="M409" s="307">
        <f t="shared" si="47"/>
        <v>1</v>
      </c>
      <c r="N409" s="306">
        <f>4*J409*'[2]Base Costs'!$B$7</f>
        <v>7992.8679025590836</v>
      </c>
      <c r="O409" s="304">
        <f>4*IF(K409&lt;=3,K409*'[2]Base Costs'!$B$8,IF(L409&lt;=3,L409*'[2]Base Costs'!$B$9,'[2]Base Costs'!$B$10*M409))</f>
        <v>2800</v>
      </c>
      <c r="P409" s="304">
        <f>4*C409*'[2]Base Costs'!$B$11</f>
        <v>31666.851697000006</v>
      </c>
      <c r="Q409" s="269">
        <f>'[2]Base Costs'!$B$13+'[2]Base Costs'!$B$14</f>
        <v>414</v>
      </c>
      <c r="R409" s="303">
        <f>'[2]Base Costs'!$D$2</f>
        <v>1105.3024868650327</v>
      </c>
      <c r="S409" s="305">
        <f t="shared" si="48"/>
        <v>12312.170389424116</v>
      </c>
    </row>
    <row r="410" spans="1:19" s="269" customFormat="1" x14ac:dyDescent="0.25">
      <c r="A410" s="310" t="s">
        <v>1771</v>
      </c>
      <c r="B410" s="310" t="s">
        <v>1219</v>
      </c>
      <c r="C410" s="309">
        <v>124.03188691914401</v>
      </c>
      <c r="D410" s="307">
        <f>C410*'[2]Base Costs'!$B$5</f>
        <v>124.03188691914401</v>
      </c>
      <c r="E410" s="307">
        <f t="shared" si="42"/>
        <v>16</v>
      </c>
      <c r="F410" s="307">
        <f t="shared" si="43"/>
        <v>4</v>
      </c>
      <c r="G410" s="307">
        <f t="shared" si="44"/>
        <v>1</v>
      </c>
      <c r="H410" s="306">
        <f>4*D410*'[2]Base Costs'!$B$7</f>
        <v>24650.59333385836</v>
      </c>
      <c r="I410" s="304">
        <f>4*IF(E410&lt;=3,E410*'[2]Base Costs'!$B$8,IF(F410&lt;=3,F410*'[2]Base Costs'!$B$9,'[2]Base Costs'!$B$10*G410))</f>
        <v>4400</v>
      </c>
      <c r="J410" s="308">
        <f>C410*'[2]Base Costs'!$B$6</f>
        <v>31.504099277462579</v>
      </c>
      <c r="K410" s="307">
        <f t="shared" si="45"/>
        <v>4</v>
      </c>
      <c r="L410" s="307">
        <f t="shared" si="46"/>
        <v>1</v>
      </c>
      <c r="M410" s="307">
        <f t="shared" si="47"/>
        <v>1</v>
      </c>
      <c r="N410" s="306">
        <f>4*J410*'[2]Base Costs'!$B$7</f>
        <v>6261.2507068000241</v>
      </c>
      <c r="O410" s="304">
        <f>4*IF(K410&lt;=3,K410*'[2]Base Costs'!$B$8,IF(L410&lt;=3,L410*'[2]Base Costs'!$B$9,'[2]Base Costs'!$B$10*M410))</f>
        <v>1400</v>
      </c>
      <c r="P410" s="304">
        <f>4*C410*'[2]Base Costs'!$B$11</f>
        <v>24806.377383828803</v>
      </c>
      <c r="Q410" s="269">
        <f>'[2]Base Costs'!$B$13+'[2]Base Costs'!$B$14</f>
        <v>414</v>
      </c>
      <c r="R410" s="303">
        <f>'[2]Base Costs'!$D$2</f>
        <v>1105.3024868650327</v>
      </c>
      <c r="S410" s="305">
        <f t="shared" si="48"/>
        <v>9180.5531936650568</v>
      </c>
    </row>
    <row r="411" spans="1:19" s="269" customFormat="1" x14ac:dyDescent="0.25">
      <c r="A411" s="310" t="s">
        <v>1771</v>
      </c>
      <c r="B411" s="310" t="s">
        <v>1218</v>
      </c>
      <c r="C411" s="309">
        <v>272.40262147999999</v>
      </c>
      <c r="D411" s="307">
        <f>C411*'[2]Base Costs'!$B$5</f>
        <v>272.40262147999999</v>
      </c>
      <c r="E411" s="307">
        <f t="shared" si="42"/>
        <v>35</v>
      </c>
      <c r="F411" s="307">
        <f t="shared" si="43"/>
        <v>7</v>
      </c>
      <c r="G411" s="307">
        <f t="shared" si="44"/>
        <v>2</v>
      </c>
      <c r="H411" s="306">
        <f>4*D411*'[2]Base Costs'!$B$7</f>
        <v>54138.386603421124</v>
      </c>
      <c r="I411" s="304">
        <f>4*IF(E411&lt;=3,E411*'[2]Base Costs'!$B$8,IF(F411&lt;=3,F411*'[2]Base Costs'!$B$9,'[2]Base Costs'!$B$10*G411))</f>
        <v>8800</v>
      </c>
      <c r="J411" s="308">
        <f>C411*'[2]Base Costs'!$B$6</f>
        <v>69.190265855920003</v>
      </c>
      <c r="K411" s="307">
        <f t="shared" si="45"/>
        <v>9</v>
      </c>
      <c r="L411" s="307">
        <f t="shared" si="46"/>
        <v>2</v>
      </c>
      <c r="M411" s="307">
        <f t="shared" si="47"/>
        <v>1</v>
      </c>
      <c r="N411" s="306">
        <f>4*J411*'[2]Base Costs'!$B$7</f>
        <v>13751.150197268968</v>
      </c>
      <c r="O411" s="304">
        <f>4*IF(K411&lt;=3,K411*'[2]Base Costs'!$B$8,IF(L411&lt;=3,L411*'[2]Base Costs'!$B$9,'[2]Base Costs'!$B$10*M411))</f>
        <v>2800</v>
      </c>
      <c r="P411" s="304">
        <f>4*C411*'[2]Base Costs'!$B$11</f>
        <v>54480.524295999996</v>
      </c>
      <c r="Q411" s="269">
        <f>'[2]Base Costs'!$B$13+'[2]Base Costs'!$B$14</f>
        <v>414</v>
      </c>
      <c r="R411" s="303">
        <f>'[2]Base Costs'!$D$2</f>
        <v>1105.3024868650327</v>
      </c>
      <c r="S411" s="305">
        <f t="shared" si="48"/>
        <v>18070.452684134001</v>
      </c>
    </row>
    <row r="412" spans="1:19" s="269" customFormat="1" x14ac:dyDescent="0.25">
      <c r="A412" s="310" t="s">
        <v>1771</v>
      </c>
      <c r="B412" s="310" t="s">
        <v>1217</v>
      </c>
      <c r="C412" s="309">
        <v>84.700675060000009</v>
      </c>
      <c r="D412" s="307">
        <f>C412*'[2]Base Costs'!$B$5</f>
        <v>84.700675060000009</v>
      </c>
      <c r="E412" s="307">
        <f t="shared" si="42"/>
        <v>11</v>
      </c>
      <c r="F412" s="307">
        <f t="shared" si="43"/>
        <v>3</v>
      </c>
      <c r="G412" s="307">
        <f t="shared" si="44"/>
        <v>1</v>
      </c>
      <c r="H412" s="306">
        <f>4*D412*'[2]Base Costs'!$B$7</f>
        <v>16833.750964124643</v>
      </c>
      <c r="I412" s="304">
        <f>4*IF(E412&lt;=3,E412*'[2]Base Costs'!$B$8,IF(F412&lt;=3,F412*'[2]Base Costs'!$B$9,'[2]Base Costs'!$B$10*G412))</f>
        <v>4200</v>
      </c>
      <c r="J412" s="308">
        <f>C412*'[2]Base Costs'!$B$6</f>
        <v>21.513971465240001</v>
      </c>
      <c r="K412" s="307">
        <f t="shared" si="45"/>
        <v>3</v>
      </c>
      <c r="L412" s="307">
        <f t="shared" si="46"/>
        <v>1</v>
      </c>
      <c r="M412" s="307">
        <f t="shared" si="47"/>
        <v>1</v>
      </c>
      <c r="N412" s="306">
        <f>4*J412*'[2]Base Costs'!$B$7</f>
        <v>4275.7727448876594</v>
      </c>
      <c r="O412" s="304">
        <f>4*IF(K412&lt;=3,K412*'[2]Base Costs'!$B$8,IF(L412&lt;=3,L412*'[2]Base Costs'!$B$9,'[2]Base Costs'!$B$10*M412))</f>
        <v>1500</v>
      </c>
      <c r="P412" s="304">
        <f>4*C412*'[2]Base Costs'!$B$11</f>
        <v>16940.135012000002</v>
      </c>
      <c r="Q412" s="269">
        <f>'[2]Base Costs'!$B$13+'[2]Base Costs'!$B$14</f>
        <v>414</v>
      </c>
      <c r="R412" s="303">
        <f>'[2]Base Costs'!$D$2</f>
        <v>1105.3024868650327</v>
      </c>
      <c r="S412" s="305">
        <f t="shared" si="48"/>
        <v>7295.0752317526922</v>
      </c>
    </row>
    <row r="413" spans="1:19" s="269" customFormat="1" x14ac:dyDescent="0.25">
      <c r="A413" s="310" t="s">
        <v>1771</v>
      </c>
      <c r="B413" s="310" t="s">
        <v>1216</v>
      </c>
      <c r="C413" s="309">
        <v>500.92583807990377</v>
      </c>
      <c r="D413" s="307">
        <f>C413*'[2]Base Costs'!$B$5</f>
        <v>500.92583807990377</v>
      </c>
      <c r="E413" s="307">
        <f t="shared" si="42"/>
        <v>63</v>
      </c>
      <c r="F413" s="307">
        <f t="shared" si="43"/>
        <v>13</v>
      </c>
      <c r="G413" s="307">
        <f t="shared" si="44"/>
        <v>4</v>
      </c>
      <c r="H413" s="306">
        <f>4*D413*'[2]Base Costs'!$B$7</f>
        <v>99556.004763352408</v>
      </c>
      <c r="I413" s="304">
        <f>4*IF(E413&lt;=3,E413*'[2]Base Costs'!$B$8,IF(F413&lt;=3,F413*'[2]Base Costs'!$B$9,'[2]Base Costs'!$B$10*G413))</f>
        <v>17600</v>
      </c>
      <c r="J413" s="308">
        <f>C413*'[2]Base Costs'!$B$6</f>
        <v>127.23516287229556</v>
      </c>
      <c r="K413" s="307">
        <f t="shared" si="45"/>
        <v>16</v>
      </c>
      <c r="L413" s="307">
        <f t="shared" si="46"/>
        <v>4</v>
      </c>
      <c r="M413" s="307">
        <f t="shared" si="47"/>
        <v>1</v>
      </c>
      <c r="N413" s="306">
        <f>4*J413*'[2]Base Costs'!$B$7</f>
        <v>25287.225209891512</v>
      </c>
      <c r="O413" s="304">
        <f>4*IF(K413&lt;=3,K413*'[2]Base Costs'!$B$8,IF(L413&lt;=3,L413*'[2]Base Costs'!$B$9,'[2]Base Costs'!$B$10*M413))</f>
        <v>4400</v>
      </c>
      <c r="P413" s="304">
        <f>4*C413*'[2]Base Costs'!$B$11</f>
        <v>100185.16761598075</v>
      </c>
      <c r="Q413" s="269">
        <f>'[2]Base Costs'!$B$13+'[2]Base Costs'!$B$14</f>
        <v>414</v>
      </c>
      <c r="R413" s="303">
        <f>'[2]Base Costs'!$D$2</f>
        <v>1105.3024868650327</v>
      </c>
      <c r="S413" s="305">
        <f t="shared" si="48"/>
        <v>31206.527696756544</v>
      </c>
    </row>
    <row r="414" spans="1:19" s="269" customFormat="1" x14ac:dyDescent="0.25">
      <c r="A414" s="310" t="s">
        <v>1771</v>
      </c>
      <c r="B414" s="310" t="s">
        <v>1215</v>
      </c>
      <c r="C414" s="309">
        <v>271.23604928656829</v>
      </c>
      <c r="D414" s="307">
        <f>C414*'[2]Base Costs'!$B$5</f>
        <v>271.23604928656829</v>
      </c>
      <c r="E414" s="307">
        <f t="shared" si="42"/>
        <v>34</v>
      </c>
      <c r="F414" s="307">
        <f t="shared" si="43"/>
        <v>7</v>
      </c>
      <c r="G414" s="307">
        <f t="shared" si="44"/>
        <v>2</v>
      </c>
      <c r="H414" s="306">
        <f>4*D414*'[2]Base Costs'!$B$7</f>
        <v>53906.537379409732</v>
      </c>
      <c r="I414" s="304">
        <f>4*IF(E414&lt;=3,E414*'[2]Base Costs'!$B$8,IF(F414&lt;=3,F414*'[2]Base Costs'!$B$9,'[2]Base Costs'!$B$10*G414))</f>
        <v>8800</v>
      </c>
      <c r="J414" s="308">
        <f>C414*'[2]Base Costs'!$B$6</f>
        <v>68.893956518788343</v>
      </c>
      <c r="K414" s="307">
        <f t="shared" si="45"/>
        <v>9</v>
      </c>
      <c r="L414" s="307">
        <f t="shared" si="46"/>
        <v>2</v>
      </c>
      <c r="M414" s="307">
        <f t="shared" si="47"/>
        <v>1</v>
      </c>
      <c r="N414" s="306">
        <f>4*J414*'[2]Base Costs'!$B$7</f>
        <v>13692.260494370072</v>
      </c>
      <c r="O414" s="304">
        <f>4*IF(K414&lt;=3,K414*'[2]Base Costs'!$B$8,IF(L414&lt;=3,L414*'[2]Base Costs'!$B$9,'[2]Base Costs'!$B$10*M414))</f>
        <v>2800</v>
      </c>
      <c r="P414" s="304">
        <f>4*C414*'[2]Base Costs'!$B$11</f>
        <v>54247.209857313661</v>
      </c>
      <c r="Q414" s="269">
        <f>'[2]Base Costs'!$B$13+'[2]Base Costs'!$B$14</f>
        <v>414</v>
      </c>
      <c r="R414" s="303">
        <f>'[2]Base Costs'!$D$2</f>
        <v>1105.3024868650327</v>
      </c>
      <c r="S414" s="305">
        <f t="shared" si="48"/>
        <v>18011.562981235104</v>
      </c>
    </row>
    <row r="415" spans="1:19" s="269" customFormat="1" x14ac:dyDescent="0.25">
      <c r="A415" s="310" t="s">
        <v>1771</v>
      </c>
      <c r="B415" s="310" t="s">
        <v>1214</v>
      </c>
      <c r="C415" s="309">
        <v>55.179221049848231</v>
      </c>
      <c r="D415" s="307">
        <f>C415*'[2]Base Costs'!$B$5</f>
        <v>55.179221049848231</v>
      </c>
      <c r="E415" s="307">
        <f t="shared" si="42"/>
        <v>7</v>
      </c>
      <c r="F415" s="307">
        <f t="shared" si="43"/>
        <v>2</v>
      </c>
      <c r="G415" s="307">
        <f t="shared" si="44"/>
        <v>1</v>
      </c>
      <c r="H415" s="306">
        <f>4*D415*'[2]Base Costs'!$B$7</f>
        <v>10966.539108331039</v>
      </c>
      <c r="I415" s="304">
        <f>4*IF(E415&lt;=3,E415*'[2]Base Costs'!$B$8,IF(F415&lt;=3,F415*'[2]Base Costs'!$B$9,'[2]Base Costs'!$B$10*G415))</f>
        <v>2800</v>
      </c>
      <c r="J415" s="308">
        <f>C415*'[2]Base Costs'!$B$6</f>
        <v>14.01552214666145</v>
      </c>
      <c r="K415" s="307">
        <f t="shared" si="45"/>
        <v>2</v>
      </c>
      <c r="L415" s="307">
        <f t="shared" si="46"/>
        <v>1</v>
      </c>
      <c r="M415" s="307">
        <f t="shared" si="47"/>
        <v>1</v>
      </c>
      <c r="N415" s="306">
        <f>4*J415*'[2]Base Costs'!$B$7</f>
        <v>2785.5009335160835</v>
      </c>
      <c r="O415" s="304">
        <f>4*IF(K415&lt;=3,K415*'[2]Base Costs'!$B$8,IF(L415&lt;=3,L415*'[2]Base Costs'!$B$9,'[2]Base Costs'!$B$10*M415))</f>
        <v>1000</v>
      </c>
      <c r="P415" s="304">
        <f>4*C415*'[2]Base Costs'!$B$11</f>
        <v>11035.844209969646</v>
      </c>
      <c r="Q415" s="269">
        <f>'[2]Base Costs'!$B$13+'[2]Base Costs'!$B$14</f>
        <v>414</v>
      </c>
      <c r="R415" s="303">
        <f>'[2]Base Costs'!$D$2</f>
        <v>1105.3024868650327</v>
      </c>
      <c r="S415" s="305">
        <f t="shared" si="48"/>
        <v>5304.8034203811167</v>
      </c>
    </row>
    <row r="416" spans="1:19" s="269" customFormat="1" x14ac:dyDescent="0.25">
      <c r="A416" s="310" t="s">
        <v>1771</v>
      </c>
      <c r="B416" s="310" t="s">
        <v>1213</v>
      </c>
      <c r="C416" s="309">
        <v>97.718446909709357</v>
      </c>
      <c r="D416" s="307">
        <f>C416*'[2]Base Costs'!$B$5</f>
        <v>97.718446909709357</v>
      </c>
      <c r="E416" s="307">
        <f t="shared" si="42"/>
        <v>13</v>
      </c>
      <c r="F416" s="307">
        <f t="shared" si="43"/>
        <v>3</v>
      </c>
      <c r="G416" s="307">
        <f t="shared" si="44"/>
        <v>1</v>
      </c>
      <c r="H416" s="306">
        <f>4*D416*'[2]Base Costs'!$B$7</f>
        <v>19420.955012623279</v>
      </c>
      <c r="I416" s="304">
        <f>4*IF(E416&lt;=3,E416*'[2]Base Costs'!$B$8,IF(F416&lt;=3,F416*'[2]Base Costs'!$B$9,'[2]Base Costs'!$B$10*G416))</f>
        <v>4200</v>
      </c>
      <c r="J416" s="308">
        <f>C416*'[2]Base Costs'!$B$6</f>
        <v>24.820485515066178</v>
      </c>
      <c r="K416" s="307">
        <f t="shared" si="45"/>
        <v>4</v>
      </c>
      <c r="L416" s="307">
        <f t="shared" si="46"/>
        <v>1</v>
      </c>
      <c r="M416" s="307">
        <f t="shared" si="47"/>
        <v>1</v>
      </c>
      <c r="N416" s="306">
        <f>4*J416*'[2]Base Costs'!$B$7</f>
        <v>4932.9225732063132</v>
      </c>
      <c r="O416" s="304">
        <f>4*IF(K416&lt;=3,K416*'[2]Base Costs'!$B$8,IF(L416&lt;=3,L416*'[2]Base Costs'!$B$9,'[2]Base Costs'!$B$10*M416))</f>
        <v>1400</v>
      </c>
      <c r="P416" s="304">
        <f>4*C416*'[2]Base Costs'!$B$11</f>
        <v>19543.689381941873</v>
      </c>
      <c r="Q416" s="269">
        <f>'[2]Base Costs'!$B$13+'[2]Base Costs'!$B$14</f>
        <v>414</v>
      </c>
      <c r="R416" s="303">
        <f>'[2]Base Costs'!$D$2</f>
        <v>1105.3024868650327</v>
      </c>
      <c r="S416" s="305">
        <f t="shared" si="48"/>
        <v>7852.225060071346</v>
      </c>
    </row>
    <row r="417" spans="1:19" s="269" customFormat="1" x14ac:dyDescent="0.25">
      <c r="A417" s="310" t="s">
        <v>1771</v>
      </c>
      <c r="B417" s="310" t="s">
        <v>1212</v>
      </c>
      <c r="C417" s="309">
        <v>396.16338875329086</v>
      </c>
      <c r="D417" s="307">
        <f>C417*'[2]Base Costs'!$B$5</f>
        <v>396.16338875329086</v>
      </c>
      <c r="E417" s="307">
        <f t="shared" si="42"/>
        <v>50</v>
      </c>
      <c r="F417" s="307">
        <f t="shared" si="43"/>
        <v>10</v>
      </c>
      <c r="G417" s="307">
        <f t="shared" si="44"/>
        <v>3</v>
      </c>
      <c r="H417" s="306">
        <f>4*D417*'[2]Base Costs'!$B$7</f>
        <v>78735.096534384051</v>
      </c>
      <c r="I417" s="304">
        <f>4*IF(E417&lt;=3,E417*'[2]Base Costs'!$B$8,IF(F417&lt;=3,F417*'[2]Base Costs'!$B$9,'[2]Base Costs'!$B$10*G417))</f>
        <v>13200</v>
      </c>
      <c r="J417" s="308">
        <f>C417*'[2]Base Costs'!$B$6</f>
        <v>100.62550074333588</v>
      </c>
      <c r="K417" s="307">
        <f t="shared" si="45"/>
        <v>13</v>
      </c>
      <c r="L417" s="307">
        <f t="shared" si="46"/>
        <v>3</v>
      </c>
      <c r="M417" s="307">
        <f t="shared" si="47"/>
        <v>1</v>
      </c>
      <c r="N417" s="306">
        <f>4*J417*'[2]Base Costs'!$B$7</f>
        <v>19998.714519733549</v>
      </c>
      <c r="O417" s="304">
        <f>4*IF(K417&lt;=3,K417*'[2]Base Costs'!$B$8,IF(L417&lt;=3,L417*'[2]Base Costs'!$B$9,'[2]Base Costs'!$B$10*M417))</f>
        <v>4200</v>
      </c>
      <c r="P417" s="304">
        <f>4*C417*'[2]Base Costs'!$B$11</f>
        <v>79232.677750658171</v>
      </c>
      <c r="Q417" s="269">
        <f>'[2]Base Costs'!$B$13+'[2]Base Costs'!$B$14</f>
        <v>414</v>
      </c>
      <c r="R417" s="303">
        <f>'[2]Base Costs'!$D$2</f>
        <v>1105.3024868650327</v>
      </c>
      <c r="S417" s="305">
        <f t="shared" si="48"/>
        <v>25718.01700659858</v>
      </c>
    </row>
    <row r="418" spans="1:19" s="269" customFormat="1" x14ac:dyDescent="0.25">
      <c r="A418" s="310" t="s">
        <v>1771</v>
      </c>
      <c r="B418" s="310" t="s">
        <v>1211</v>
      </c>
      <c r="C418" s="309">
        <v>227.07572616675225</v>
      </c>
      <c r="D418" s="307">
        <f>C418*'[2]Base Costs'!$B$5</f>
        <v>227.07572616675225</v>
      </c>
      <c r="E418" s="307">
        <f t="shared" si="42"/>
        <v>29</v>
      </c>
      <c r="F418" s="307">
        <f t="shared" si="43"/>
        <v>6</v>
      </c>
      <c r="G418" s="307">
        <f t="shared" si="44"/>
        <v>2</v>
      </c>
      <c r="H418" s="306">
        <f>4*D418*'[2]Base Costs'!$B$7</f>
        <v>45129.938121285013</v>
      </c>
      <c r="I418" s="304">
        <f>4*IF(E418&lt;=3,E418*'[2]Base Costs'!$B$8,IF(F418&lt;=3,F418*'[2]Base Costs'!$B$9,'[2]Base Costs'!$B$10*G418))</f>
        <v>8800</v>
      </c>
      <c r="J418" s="308">
        <f>C418*'[2]Base Costs'!$B$6</f>
        <v>57.677234446355072</v>
      </c>
      <c r="K418" s="307">
        <f t="shared" si="45"/>
        <v>8</v>
      </c>
      <c r="L418" s="307">
        <f t="shared" si="46"/>
        <v>2</v>
      </c>
      <c r="M418" s="307">
        <f t="shared" si="47"/>
        <v>1</v>
      </c>
      <c r="N418" s="306">
        <f>4*J418*'[2]Base Costs'!$B$7</f>
        <v>11463.004282806394</v>
      </c>
      <c r="O418" s="304">
        <f>4*IF(K418&lt;=3,K418*'[2]Base Costs'!$B$8,IF(L418&lt;=3,L418*'[2]Base Costs'!$B$9,'[2]Base Costs'!$B$10*M418))</f>
        <v>2800</v>
      </c>
      <c r="P418" s="304">
        <f>4*C418*'[2]Base Costs'!$B$11</f>
        <v>45415.145233350449</v>
      </c>
      <c r="Q418" s="269">
        <f>'[2]Base Costs'!$B$13+'[2]Base Costs'!$B$14</f>
        <v>414</v>
      </c>
      <c r="R418" s="303">
        <f>'[2]Base Costs'!$D$2</f>
        <v>1105.3024868650327</v>
      </c>
      <c r="S418" s="305">
        <f t="shared" si="48"/>
        <v>15782.306769671428</v>
      </c>
    </row>
    <row r="419" spans="1:19" s="269" customFormat="1" x14ac:dyDescent="0.25">
      <c r="A419" s="310" t="s">
        <v>1771</v>
      </c>
      <c r="B419" s="310" t="s">
        <v>1210</v>
      </c>
      <c r="C419" s="309">
        <v>203.63997181500002</v>
      </c>
      <c r="D419" s="307">
        <f>C419*'[2]Base Costs'!$B$5</f>
        <v>203.63997181500002</v>
      </c>
      <c r="E419" s="307">
        <f t="shared" si="42"/>
        <v>26</v>
      </c>
      <c r="F419" s="307">
        <f t="shared" si="43"/>
        <v>6</v>
      </c>
      <c r="G419" s="307">
        <f t="shared" si="44"/>
        <v>2</v>
      </c>
      <c r="H419" s="306">
        <f>4*D419*'[2]Base Costs'!$B$7</f>
        <v>40472.222558400368</v>
      </c>
      <c r="I419" s="304">
        <f>4*IF(E419&lt;=3,E419*'[2]Base Costs'!$B$8,IF(F419&lt;=3,F419*'[2]Base Costs'!$B$9,'[2]Base Costs'!$B$10*G419))</f>
        <v>8800</v>
      </c>
      <c r="J419" s="308">
        <f>C419*'[2]Base Costs'!$B$6</f>
        <v>51.724552841010009</v>
      </c>
      <c r="K419" s="307">
        <f t="shared" si="45"/>
        <v>7</v>
      </c>
      <c r="L419" s="307">
        <f t="shared" si="46"/>
        <v>2</v>
      </c>
      <c r="M419" s="307">
        <f t="shared" si="47"/>
        <v>1</v>
      </c>
      <c r="N419" s="306">
        <f>4*J419*'[2]Base Costs'!$B$7</f>
        <v>10279.944529833694</v>
      </c>
      <c r="O419" s="304">
        <f>4*IF(K419&lt;=3,K419*'[2]Base Costs'!$B$8,IF(L419&lt;=3,L419*'[2]Base Costs'!$B$9,'[2]Base Costs'!$B$10*M419))</f>
        <v>2800</v>
      </c>
      <c r="P419" s="304">
        <f>4*C419*'[2]Base Costs'!$B$11</f>
        <v>40727.994363000005</v>
      </c>
      <c r="Q419" s="269">
        <f>'[2]Base Costs'!$B$13+'[2]Base Costs'!$B$14</f>
        <v>414</v>
      </c>
      <c r="R419" s="303">
        <f>'[2]Base Costs'!$D$2</f>
        <v>1105.3024868650327</v>
      </c>
      <c r="S419" s="305">
        <f t="shared" si="48"/>
        <v>14599.247016698726</v>
      </c>
    </row>
    <row r="420" spans="1:19" s="269" customFormat="1" x14ac:dyDescent="0.25">
      <c r="A420" s="310" t="s">
        <v>1771</v>
      </c>
      <c r="B420" s="310" t="s">
        <v>1209</v>
      </c>
      <c r="C420" s="309">
        <v>32.400407600000001</v>
      </c>
      <c r="D420" s="307">
        <f>C420*'[2]Base Costs'!$B$5</f>
        <v>32.400407600000001</v>
      </c>
      <c r="E420" s="307">
        <f t="shared" si="42"/>
        <v>5</v>
      </c>
      <c r="F420" s="307">
        <f t="shared" si="43"/>
        <v>1</v>
      </c>
      <c r="G420" s="307">
        <f t="shared" si="44"/>
        <v>1</v>
      </c>
      <c r="H420" s="306">
        <f>4*D420*'[2]Base Costs'!$B$7</f>
        <v>6439.3866080544012</v>
      </c>
      <c r="I420" s="304">
        <f>4*IF(E420&lt;=3,E420*'[2]Base Costs'!$B$8,IF(F420&lt;=3,F420*'[2]Base Costs'!$B$9,'[2]Base Costs'!$B$10*G420))</f>
        <v>1400</v>
      </c>
      <c r="J420" s="308">
        <f>C420*'[2]Base Costs'!$B$6</f>
        <v>8.2297035304000001</v>
      </c>
      <c r="K420" s="307">
        <f t="shared" si="45"/>
        <v>2</v>
      </c>
      <c r="L420" s="307">
        <f t="shared" si="46"/>
        <v>1</v>
      </c>
      <c r="M420" s="307">
        <f t="shared" si="47"/>
        <v>1</v>
      </c>
      <c r="N420" s="306">
        <f>4*J420*'[2]Base Costs'!$B$7</f>
        <v>1635.6041984458179</v>
      </c>
      <c r="O420" s="304">
        <f>4*IF(K420&lt;=3,K420*'[2]Base Costs'!$B$8,IF(L420&lt;=3,L420*'[2]Base Costs'!$B$9,'[2]Base Costs'!$B$10*M420))</f>
        <v>1000</v>
      </c>
      <c r="P420" s="304">
        <f>4*C420*'[2]Base Costs'!$B$11</f>
        <v>6480.0815200000006</v>
      </c>
      <c r="Q420" s="269">
        <f>'[2]Base Costs'!$B$13+'[2]Base Costs'!$B$14</f>
        <v>414</v>
      </c>
      <c r="R420" s="303">
        <f>'[2]Base Costs'!$D$2</f>
        <v>1105.3024868650327</v>
      </c>
      <c r="S420" s="305">
        <f t="shared" si="48"/>
        <v>4154.9066853108507</v>
      </c>
    </row>
    <row r="421" spans="1:19" s="269" customFormat="1" x14ac:dyDescent="0.25">
      <c r="A421" s="310" t="s">
        <v>1771</v>
      </c>
      <c r="B421" s="310" t="s">
        <v>1208</v>
      </c>
      <c r="C421" s="309">
        <v>79.99999664500001</v>
      </c>
      <c r="D421" s="307">
        <f>C421*'[2]Base Costs'!$B$5</f>
        <v>79.99999664500001</v>
      </c>
      <c r="E421" s="307">
        <f t="shared" si="42"/>
        <v>10</v>
      </c>
      <c r="F421" s="307">
        <f t="shared" si="43"/>
        <v>2</v>
      </c>
      <c r="G421" s="307">
        <f t="shared" si="44"/>
        <v>1</v>
      </c>
      <c r="H421" s="306">
        <f>4*D421*'[2]Base Costs'!$B$7</f>
        <v>15899.519333213884</v>
      </c>
      <c r="I421" s="304">
        <f>4*IF(E421&lt;=3,E421*'[2]Base Costs'!$B$8,IF(F421&lt;=3,F421*'[2]Base Costs'!$B$9,'[2]Base Costs'!$B$10*G421))</f>
        <v>2800</v>
      </c>
      <c r="J421" s="308">
        <f>C421*'[2]Base Costs'!$B$6</f>
        <v>20.319999147830003</v>
      </c>
      <c r="K421" s="307">
        <f t="shared" si="45"/>
        <v>3</v>
      </c>
      <c r="L421" s="307">
        <f t="shared" si="46"/>
        <v>1</v>
      </c>
      <c r="M421" s="307">
        <f t="shared" si="47"/>
        <v>1</v>
      </c>
      <c r="N421" s="306">
        <f>4*J421*'[2]Base Costs'!$B$7</f>
        <v>4038.4779106363267</v>
      </c>
      <c r="O421" s="304">
        <f>4*IF(K421&lt;=3,K421*'[2]Base Costs'!$B$8,IF(L421&lt;=3,L421*'[2]Base Costs'!$B$9,'[2]Base Costs'!$B$10*M421))</f>
        <v>1500</v>
      </c>
      <c r="P421" s="304">
        <f>4*C421*'[2]Base Costs'!$B$11</f>
        <v>15999.999329000002</v>
      </c>
      <c r="Q421" s="269">
        <f>'[2]Base Costs'!$B$13+'[2]Base Costs'!$B$14</f>
        <v>414</v>
      </c>
      <c r="R421" s="303">
        <f>'[2]Base Costs'!$D$2</f>
        <v>1105.3024868650327</v>
      </c>
      <c r="S421" s="305">
        <f t="shared" si="48"/>
        <v>7057.7803975013594</v>
      </c>
    </row>
    <row r="422" spans="1:19" s="269" customFormat="1" x14ac:dyDescent="0.25">
      <c r="A422" s="310" t="s">
        <v>1771</v>
      </c>
      <c r="B422" s="310" t="s">
        <v>1207</v>
      </c>
      <c r="C422" s="309">
        <v>116.95283143176324</v>
      </c>
      <c r="D422" s="307">
        <f>C422*'[2]Base Costs'!$B$5</f>
        <v>116.95283143176324</v>
      </c>
      <c r="E422" s="307">
        <f t="shared" si="42"/>
        <v>15</v>
      </c>
      <c r="F422" s="307">
        <f t="shared" si="43"/>
        <v>3</v>
      </c>
      <c r="G422" s="307">
        <f t="shared" si="44"/>
        <v>1</v>
      </c>
      <c r="H422" s="306">
        <f>4*D422*'[2]Base Costs'!$B$7</f>
        <v>23243.673530074357</v>
      </c>
      <c r="I422" s="304">
        <f>4*IF(E422&lt;=3,E422*'[2]Base Costs'!$B$8,IF(F422&lt;=3,F422*'[2]Base Costs'!$B$9,'[2]Base Costs'!$B$10*G422))</f>
        <v>4200</v>
      </c>
      <c r="J422" s="308">
        <f>C422*'[2]Base Costs'!$B$6</f>
        <v>29.706019183667863</v>
      </c>
      <c r="K422" s="307">
        <f t="shared" si="45"/>
        <v>4</v>
      </c>
      <c r="L422" s="307">
        <f t="shared" si="46"/>
        <v>1</v>
      </c>
      <c r="M422" s="307">
        <f t="shared" si="47"/>
        <v>1</v>
      </c>
      <c r="N422" s="306">
        <f>4*J422*'[2]Base Costs'!$B$7</f>
        <v>5903.8930766388867</v>
      </c>
      <c r="O422" s="304">
        <f>4*IF(K422&lt;=3,K422*'[2]Base Costs'!$B$8,IF(L422&lt;=3,L422*'[2]Base Costs'!$B$9,'[2]Base Costs'!$B$10*M422))</f>
        <v>1400</v>
      </c>
      <c r="P422" s="304">
        <f>4*C422*'[2]Base Costs'!$B$11</f>
        <v>23390.566286352649</v>
      </c>
      <c r="Q422" s="269">
        <f>'[2]Base Costs'!$B$13+'[2]Base Costs'!$B$14</f>
        <v>414</v>
      </c>
      <c r="R422" s="303">
        <f>'[2]Base Costs'!$D$2</f>
        <v>1105.3024868650327</v>
      </c>
      <c r="S422" s="305">
        <f t="shared" si="48"/>
        <v>8823.1955635039194</v>
      </c>
    </row>
    <row r="423" spans="1:19" s="269" customFormat="1" x14ac:dyDescent="0.25">
      <c r="A423" s="310" t="s">
        <v>1771</v>
      </c>
      <c r="B423" s="310" t="s">
        <v>1206</v>
      </c>
      <c r="C423" s="309">
        <v>152.97462721210522</v>
      </c>
      <c r="D423" s="307">
        <f>C423*'[2]Base Costs'!$B$5</f>
        <v>152.97462721210522</v>
      </c>
      <c r="E423" s="307">
        <f t="shared" si="42"/>
        <v>20</v>
      </c>
      <c r="F423" s="307">
        <f t="shared" si="43"/>
        <v>4</v>
      </c>
      <c r="G423" s="307">
        <f t="shared" si="44"/>
        <v>1</v>
      </c>
      <c r="H423" s="306">
        <f>4*D423*'[2]Base Costs'!$B$7</f>
        <v>30402.789310642645</v>
      </c>
      <c r="I423" s="304">
        <f>4*IF(E423&lt;=3,E423*'[2]Base Costs'!$B$8,IF(F423&lt;=3,F423*'[2]Base Costs'!$B$9,'[2]Base Costs'!$B$10*G423))</f>
        <v>4400</v>
      </c>
      <c r="J423" s="308">
        <f>C423*'[2]Base Costs'!$B$6</f>
        <v>38.855555311874724</v>
      </c>
      <c r="K423" s="307">
        <f t="shared" si="45"/>
        <v>5</v>
      </c>
      <c r="L423" s="307">
        <f t="shared" si="46"/>
        <v>1</v>
      </c>
      <c r="M423" s="307">
        <f t="shared" si="47"/>
        <v>1</v>
      </c>
      <c r="N423" s="306">
        <f>4*J423*'[2]Base Costs'!$B$7</f>
        <v>7722.3084849032311</v>
      </c>
      <c r="O423" s="304">
        <f>4*IF(K423&lt;=3,K423*'[2]Base Costs'!$B$8,IF(L423&lt;=3,L423*'[2]Base Costs'!$B$9,'[2]Base Costs'!$B$10*M423))</f>
        <v>1400</v>
      </c>
      <c r="P423" s="304">
        <f>4*C423*'[2]Base Costs'!$B$11</f>
        <v>30594.925442421045</v>
      </c>
      <c r="Q423" s="269">
        <f>'[2]Base Costs'!$B$13+'[2]Base Costs'!$B$14</f>
        <v>414</v>
      </c>
      <c r="R423" s="303">
        <f>'[2]Base Costs'!$D$2</f>
        <v>1105.3024868650327</v>
      </c>
      <c r="S423" s="305">
        <f t="shared" si="48"/>
        <v>10641.610971768263</v>
      </c>
    </row>
    <row r="424" spans="1:19" s="269" customFormat="1" x14ac:dyDescent="0.25">
      <c r="A424" s="310" t="s">
        <v>1771</v>
      </c>
      <c r="B424" s="310" t="s">
        <v>1205</v>
      </c>
      <c r="C424" s="309">
        <v>127.76464693815387</v>
      </c>
      <c r="D424" s="307">
        <f>C424*'[2]Base Costs'!$B$5</f>
        <v>127.76464693815387</v>
      </c>
      <c r="E424" s="307">
        <f t="shared" si="42"/>
        <v>16</v>
      </c>
      <c r="F424" s="307">
        <f t="shared" si="43"/>
        <v>4</v>
      </c>
      <c r="G424" s="307">
        <f t="shared" si="44"/>
        <v>1</v>
      </c>
      <c r="H424" s="306">
        <f>4*D424*'[2]Base Costs'!$B$7</f>
        <v>25392.456991076459</v>
      </c>
      <c r="I424" s="304">
        <f>4*IF(E424&lt;=3,E424*'[2]Base Costs'!$B$8,IF(F424&lt;=3,F424*'[2]Base Costs'!$B$9,'[2]Base Costs'!$B$10*G424))</f>
        <v>4400</v>
      </c>
      <c r="J424" s="308">
        <f>C424*'[2]Base Costs'!$B$6</f>
        <v>32.452220322291083</v>
      </c>
      <c r="K424" s="307">
        <f t="shared" si="45"/>
        <v>5</v>
      </c>
      <c r="L424" s="307">
        <f t="shared" si="46"/>
        <v>1</v>
      </c>
      <c r="M424" s="307">
        <f t="shared" si="47"/>
        <v>1</v>
      </c>
      <c r="N424" s="306">
        <f>4*J424*'[2]Base Costs'!$B$7</f>
        <v>6449.6840757334203</v>
      </c>
      <c r="O424" s="304">
        <f>4*IF(K424&lt;=3,K424*'[2]Base Costs'!$B$8,IF(L424&lt;=3,L424*'[2]Base Costs'!$B$9,'[2]Base Costs'!$B$10*M424))</f>
        <v>1400</v>
      </c>
      <c r="P424" s="304">
        <f>4*C424*'[2]Base Costs'!$B$11</f>
        <v>25552.929387630775</v>
      </c>
      <c r="Q424" s="269">
        <f>'[2]Base Costs'!$B$13+'[2]Base Costs'!$B$14</f>
        <v>414</v>
      </c>
      <c r="R424" s="303">
        <f>'[2]Base Costs'!$D$2</f>
        <v>1105.3024868650327</v>
      </c>
      <c r="S424" s="305">
        <f t="shared" si="48"/>
        <v>9368.986562598453</v>
      </c>
    </row>
    <row r="425" spans="1:19" s="269" customFormat="1" x14ac:dyDescent="0.25">
      <c r="A425" s="310" t="s">
        <v>1771</v>
      </c>
      <c r="B425" s="310" t="s">
        <v>1204</v>
      </c>
      <c r="C425" s="309">
        <v>97.165392574999998</v>
      </c>
      <c r="D425" s="307">
        <f>C425*'[2]Base Costs'!$B$5</f>
        <v>97.165392574999998</v>
      </c>
      <c r="E425" s="307">
        <f t="shared" si="42"/>
        <v>13</v>
      </c>
      <c r="F425" s="307">
        <f t="shared" si="43"/>
        <v>3</v>
      </c>
      <c r="G425" s="307">
        <f t="shared" si="44"/>
        <v>1</v>
      </c>
      <c r="H425" s="306">
        <f>4*D425*'[2]Base Costs'!$B$7</f>
        <v>19311.038781925803</v>
      </c>
      <c r="I425" s="304">
        <f>4*IF(E425&lt;=3,E425*'[2]Base Costs'!$B$8,IF(F425&lt;=3,F425*'[2]Base Costs'!$B$9,'[2]Base Costs'!$B$10*G425))</f>
        <v>4200</v>
      </c>
      <c r="J425" s="308">
        <f>C425*'[2]Base Costs'!$B$6</f>
        <v>24.680009714050001</v>
      </c>
      <c r="K425" s="307">
        <f t="shared" si="45"/>
        <v>4</v>
      </c>
      <c r="L425" s="307">
        <f t="shared" si="46"/>
        <v>1</v>
      </c>
      <c r="M425" s="307">
        <f t="shared" si="47"/>
        <v>1</v>
      </c>
      <c r="N425" s="306">
        <f>4*J425*'[2]Base Costs'!$B$7</f>
        <v>4905.0038506091541</v>
      </c>
      <c r="O425" s="304">
        <f>4*IF(K425&lt;=3,K425*'[2]Base Costs'!$B$8,IF(L425&lt;=3,L425*'[2]Base Costs'!$B$9,'[2]Base Costs'!$B$10*M425))</f>
        <v>1400</v>
      </c>
      <c r="P425" s="304">
        <f>4*C425*'[2]Base Costs'!$B$11</f>
        <v>19433.078515000001</v>
      </c>
      <c r="Q425" s="269">
        <f>'[2]Base Costs'!$B$13+'[2]Base Costs'!$B$14</f>
        <v>414</v>
      </c>
      <c r="R425" s="303">
        <f>'[2]Base Costs'!$D$2</f>
        <v>1105.3024868650327</v>
      </c>
      <c r="S425" s="305">
        <f t="shared" si="48"/>
        <v>7824.3063374741869</v>
      </c>
    </row>
    <row r="426" spans="1:19" s="269" customFormat="1" x14ac:dyDescent="0.25">
      <c r="A426" s="310" t="s">
        <v>1771</v>
      </c>
      <c r="B426" s="310" t="s">
        <v>1203</v>
      </c>
      <c r="C426" s="309">
        <v>74.690582717929885</v>
      </c>
      <c r="D426" s="307">
        <f>C426*'[2]Base Costs'!$B$5</f>
        <v>74.690582717929885</v>
      </c>
      <c r="E426" s="307">
        <f t="shared" si="42"/>
        <v>10</v>
      </c>
      <c r="F426" s="307">
        <f t="shared" si="43"/>
        <v>2</v>
      </c>
      <c r="G426" s="307">
        <f t="shared" si="44"/>
        <v>1</v>
      </c>
      <c r="H426" s="306">
        <f>4*D426*'[2]Base Costs'!$B$7</f>
        <v>14844.30517169226</v>
      </c>
      <c r="I426" s="304">
        <f>4*IF(E426&lt;=3,E426*'[2]Base Costs'!$B$8,IF(F426&lt;=3,F426*'[2]Base Costs'!$B$9,'[2]Base Costs'!$B$10*G426))</f>
        <v>2800</v>
      </c>
      <c r="J426" s="308">
        <f>C426*'[2]Base Costs'!$B$6</f>
        <v>18.971408010354192</v>
      </c>
      <c r="K426" s="307">
        <f t="shared" si="45"/>
        <v>3</v>
      </c>
      <c r="L426" s="307">
        <f t="shared" si="46"/>
        <v>1</v>
      </c>
      <c r="M426" s="307">
        <f t="shared" si="47"/>
        <v>1</v>
      </c>
      <c r="N426" s="306">
        <f>4*J426*'[2]Base Costs'!$B$7</f>
        <v>3770.4535136098343</v>
      </c>
      <c r="O426" s="304">
        <f>4*IF(K426&lt;=3,K426*'[2]Base Costs'!$B$8,IF(L426&lt;=3,L426*'[2]Base Costs'!$B$9,'[2]Base Costs'!$B$10*M426))</f>
        <v>1500</v>
      </c>
      <c r="P426" s="304">
        <f>4*C426*'[2]Base Costs'!$B$11</f>
        <v>14938.116543585977</v>
      </c>
      <c r="Q426" s="269">
        <f>'[2]Base Costs'!$B$13+'[2]Base Costs'!$B$14</f>
        <v>414</v>
      </c>
      <c r="R426" s="303">
        <f>'[2]Base Costs'!$D$2</f>
        <v>1105.3024868650327</v>
      </c>
      <c r="S426" s="305">
        <f t="shared" si="48"/>
        <v>6789.7560004748666</v>
      </c>
    </row>
    <row r="427" spans="1:19" s="269" customFormat="1" x14ac:dyDescent="0.25">
      <c r="A427" s="310" t="s">
        <v>1771</v>
      </c>
      <c r="B427" s="310" t="s">
        <v>1202</v>
      </c>
      <c r="C427" s="309">
        <v>95.169883257540135</v>
      </c>
      <c r="D427" s="307">
        <f>C427*'[2]Base Costs'!$B$5</f>
        <v>95.169883257540135</v>
      </c>
      <c r="E427" s="307">
        <f t="shared" si="42"/>
        <v>12</v>
      </c>
      <c r="F427" s="307">
        <f t="shared" si="43"/>
        <v>3</v>
      </c>
      <c r="G427" s="307">
        <f t="shared" si="44"/>
        <v>1</v>
      </c>
      <c r="H427" s="306">
        <f>4*D427*'[2]Base Costs'!$B$7</f>
        <v>18914.443278136558</v>
      </c>
      <c r="I427" s="304">
        <f>4*IF(E427&lt;=3,E427*'[2]Base Costs'!$B$8,IF(F427&lt;=3,F427*'[2]Base Costs'!$B$9,'[2]Base Costs'!$B$10*G427))</f>
        <v>4200</v>
      </c>
      <c r="J427" s="308">
        <f>C427*'[2]Base Costs'!$B$6</f>
        <v>24.173150347415195</v>
      </c>
      <c r="K427" s="307">
        <f t="shared" si="45"/>
        <v>4</v>
      </c>
      <c r="L427" s="307">
        <f t="shared" si="46"/>
        <v>1</v>
      </c>
      <c r="M427" s="307">
        <f t="shared" si="47"/>
        <v>1</v>
      </c>
      <c r="N427" s="306">
        <f>4*J427*'[2]Base Costs'!$B$7</f>
        <v>4804.2685926466866</v>
      </c>
      <c r="O427" s="304">
        <f>4*IF(K427&lt;=3,K427*'[2]Base Costs'!$B$8,IF(L427&lt;=3,L427*'[2]Base Costs'!$B$9,'[2]Base Costs'!$B$10*M427))</f>
        <v>1400</v>
      </c>
      <c r="P427" s="304">
        <f>4*C427*'[2]Base Costs'!$B$11</f>
        <v>19033.976651508026</v>
      </c>
      <c r="Q427" s="269">
        <f>'[2]Base Costs'!$B$13+'[2]Base Costs'!$B$14</f>
        <v>414</v>
      </c>
      <c r="R427" s="303">
        <f>'[2]Base Costs'!$D$2</f>
        <v>1105.3024868650327</v>
      </c>
      <c r="S427" s="305">
        <f t="shared" si="48"/>
        <v>7723.5710795117193</v>
      </c>
    </row>
    <row r="428" spans="1:19" s="269" customFormat="1" x14ac:dyDescent="0.25">
      <c r="A428" s="310" t="s">
        <v>1771</v>
      </c>
      <c r="B428" s="310" t="s">
        <v>1200</v>
      </c>
      <c r="C428" s="309">
        <v>99.700936980000009</v>
      </c>
      <c r="D428" s="307">
        <f>C428*'[2]Base Costs'!$B$5</f>
        <v>99.700936980000009</v>
      </c>
      <c r="E428" s="307">
        <f t="shared" si="42"/>
        <v>13</v>
      </c>
      <c r="F428" s="307">
        <f t="shared" si="43"/>
        <v>3</v>
      </c>
      <c r="G428" s="307">
        <f t="shared" si="44"/>
        <v>1</v>
      </c>
      <c r="H428" s="306">
        <f>4*D428*'[2]Base Costs'!$B$7</f>
        <v>19814.963019153125</v>
      </c>
      <c r="I428" s="304">
        <f>4*IF(E428&lt;=3,E428*'[2]Base Costs'!$B$8,IF(F428&lt;=3,F428*'[2]Base Costs'!$B$9,'[2]Base Costs'!$B$10*G428))</f>
        <v>4200</v>
      </c>
      <c r="J428" s="308">
        <f>C428*'[2]Base Costs'!$B$6</f>
        <v>25.324037992920001</v>
      </c>
      <c r="K428" s="307">
        <f t="shared" si="45"/>
        <v>4</v>
      </c>
      <c r="L428" s="307">
        <f t="shared" si="46"/>
        <v>1</v>
      </c>
      <c r="M428" s="307">
        <f t="shared" si="47"/>
        <v>1</v>
      </c>
      <c r="N428" s="306">
        <f>4*J428*'[2]Base Costs'!$B$7</f>
        <v>5033.0006068648936</v>
      </c>
      <c r="O428" s="304">
        <f>4*IF(K428&lt;=3,K428*'[2]Base Costs'!$B$8,IF(L428&lt;=3,L428*'[2]Base Costs'!$B$9,'[2]Base Costs'!$B$10*M428))</f>
        <v>1400</v>
      </c>
      <c r="P428" s="304">
        <f>4*C428*'[2]Base Costs'!$B$11</f>
        <v>19940.187396000001</v>
      </c>
      <c r="Q428" s="269">
        <f>'[2]Base Costs'!$B$13+'[2]Base Costs'!$B$14</f>
        <v>414</v>
      </c>
      <c r="R428" s="303">
        <f>'[2]Base Costs'!$D$2</f>
        <v>1105.3024868650327</v>
      </c>
      <c r="S428" s="305">
        <f t="shared" si="48"/>
        <v>7952.3030937299263</v>
      </c>
    </row>
    <row r="429" spans="1:19" s="269" customFormat="1" x14ac:dyDescent="0.25">
      <c r="A429" s="310" t="s">
        <v>1771</v>
      </c>
      <c r="B429" s="310" t="s">
        <v>1199</v>
      </c>
      <c r="C429" s="309">
        <v>118.58914897000001</v>
      </c>
      <c r="D429" s="307">
        <f>C429*'[2]Base Costs'!$B$5</f>
        <v>118.58914897000001</v>
      </c>
      <c r="E429" s="307">
        <f t="shared" si="42"/>
        <v>15</v>
      </c>
      <c r="F429" s="307">
        <f t="shared" si="43"/>
        <v>3</v>
      </c>
      <c r="G429" s="307">
        <f t="shared" si="44"/>
        <v>1</v>
      </c>
      <c r="H429" s="306">
        <f>4*D429*'[2]Base Costs'!$B$7</f>
        <v>23568.881822893687</v>
      </c>
      <c r="I429" s="304">
        <f>4*IF(E429&lt;=3,E429*'[2]Base Costs'!$B$8,IF(F429&lt;=3,F429*'[2]Base Costs'!$B$9,'[2]Base Costs'!$B$10*G429))</f>
        <v>4200</v>
      </c>
      <c r="J429" s="308">
        <f>C429*'[2]Base Costs'!$B$6</f>
        <v>30.121643838380002</v>
      </c>
      <c r="K429" s="307">
        <f t="shared" si="45"/>
        <v>4</v>
      </c>
      <c r="L429" s="307">
        <f t="shared" si="46"/>
        <v>1</v>
      </c>
      <c r="M429" s="307">
        <f t="shared" si="47"/>
        <v>1</v>
      </c>
      <c r="N429" s="306">
        <f>4*J429*'[2]Base Costs'!$B$7</f>
        <v>5986.4959830149965</v>
      </c>
      <c r="O429" s="304">
        <f>4*IF(K429&lt;=3,K429*'[2]Base Costs'!$B$8,IF(L429&lt;=3,L429*'[2]Base Costs'!$B$9,'[2]Base Costs'!$B$10*M429))</f>
        <v>1400</v>
      </c>
      <c r="P429" s="304">
        <f>4*C429*'[2]Base Costs'!$B$11</f>
        <v>23717.829794000001</v>
      </c>
      <c r="Q429" s="269">
        <f>'[2]Base Costs'!$B$13+'[2]Base Costs'!$B$14</f>
        <v>414</v>
      </c>
      <c r="R429" s="303">
        <f>'[2]Base Costs'!$D$2</f>
        <v>1105.3024868650327</v>
      </c>
      <c r="S429" s="305">
        <f t="shared" si="48"/>
        <v>8905.7984698800283</v>
      </c>
    </row>
    <row r="430" spans="1:19" s="269" customFormat="1" x14ac:dyDescent="0.25">
      <c r="A430" s="310" t="s">
        <v>1771</v>
      </c>
      <c r="B430" s="310" t="s">
        <v>1198</v>
      </c>
      <c r="C430" s="309">
        <v>303.81273156353802</v>
      </c>
      <c r="D430" s="307">
        <f>C430*'[2]Base Costs'!$B$5</f>
        <v>303.81273156353802</v>
      </c>
      <c r="E430" s="307">
        <f t="shared" si="42"/>
        <v>38</v>
      </c>
      <c r="F430" s="307">
        <f t="shared" si="43"/>
        <v>8</v>
      </c>
      <c r="G430" s="307">
        <f t="shared" si="44"/>
        <v>2</v>
      </c>
      <c r="H430" s="306">
        <f>4*D430*'[2]Base Costs'!$B$7</f>
        <v>60380.957521863813</v>
      </c>
      <c r="I430" s="304">
        <f>4*IF(E430&lt;=3,E430*'[2]Base Costs'!$B$8,IF(F430&lt;=3,F430*'[2]Base Costs'!$B$9,'[2]Base Costs'!$B$10*G430))</f>
        <v>8800</v>
      </c>
      <c r="J430" s="308">
        <f>C430*'[2]Base Costs'!$B$6</f>
        <v>77.168433817138663</v>
      </c>
      <c r="K430" s="307">
        <f t="shared" si="45"/>
        <v>10</v>
      </c>
      <c r="L430" s="307">
        <f t="shared" si="46"/>
        <v>2</v>
      </c>
      <c r="M430" s="307">
        <f t="shared" si="47"/>
        <v>1</v>
      </c>
      <c r="N430" s="306">
        <f>4*J430*'[2]Base Costs'!$B$7</f>
        <v>15336.763210553408</v>
      </c>
      <c r="O430" s="304">
        <f>4*IF(K430&lt;=3,K430*'[2]Base Costs'!$B$8,IF(L430&lt;=3,L430*'[2]Base Costs'!$B$9,'[2]Base Costs'!$B$10*M430))</f>
        <v>2800</v>
      </c>
      <c r="P430" s="304">
        <f>4*C430*'[2]Base Costs'!$B$11</f>
        <v>60762.546312707607</v>
      </c>
      <c r="Q430" s="269">
        <f>'[2]Base Costs'!$B$13+'[2]Base Costs'!$B$14</f>
        <v>414</v>
      </c>
      <c r="R430" s="303">
        <f>'[2]Base Costs'!$D$2</f>
        <v>1105.3024868650327</v>
      </c>
      <c r="S430" s="305">
        <f t="shared" si="48"/>
        <v>19656.065697418442</v>
      </c>
    </row>
    <row r="431" spans="1:19" s="269" customFormat="1" x14ac:dyDescent="0.25">
      <c r="A431" s="310" t="s">
        <v>1771</v>
      </c>
      <c r="B431" s="310" t="s">
        <v>1197</v>
      </c>
      <c r="C431" s="309">
        <v>49.100504815000001</v>
      </c>
      <c r="D431" s="307">
        <f>C431*'[2]Base Costs'!$B$5</f>
        <v>49.100504815000001</v>
      </c>
      <c r="E431" s="307">
        <f t="shared" si="42"/>
        <v>7</v>
      </c>
      <c r="F431" s="307">
        <f t="shared" si="43"/>
        <v>2</v>
      </c>
      <c r="G431" s="307">
        <f t="shared" si="44"/>
        <v>1</v>
      </c>
      <c r="H431" s="306">
        <f>4*D431*'[2]Base Costs'!$B$7</f>
        <v>9758.4307289523622</v>
      </c>
      <c r="I431" s="304">
        <f>4*IF(E431&lt;=3,E431*'[2]Base Costs'!$B$8,IF(F431&lt;=3,F431*'[2]Base Costs'!$B$9,'[2]Base Costs'!$B$10*G431))</f>
        <v>2800</v>
      </c>
      <c r="J431" s="308">
        <f>C431*'[2]Base Costs'!$B$6</f>
        <v>12.471528223010001</v>
      </c>
      <c r="K431" s="307">
        <f t="shared" si="45"/>
        <v>2</v>
      </c>
      <c r="L431" s="307">
        <f t="shared" si="46"/>
        <v>1</v>
      </c>
      <c r="M431" s="307">
        <f t="shared" si="47"/>
        <v>1</v>
      </c>
      <c r="N431" s="306">
        <f>4*J431*'[2]Base Costs'!$B$7</f>
        <v>2478.6414051539</v>
      </c>
      <c r="O431" s="304">
        <f>4*IF(K431&lt;=3,K431*'[2]Base Costs'!$B$8,IF(L431&lt;=3,L431*'[2]Base Costs'!$B$9,'[2]Base Costs'!$B$10*M431))</f>
        <v>1000</v>
      </c>
      <c r="P431" s="304">
        <f>4*C431*'[2]Base Costs'!$B$11</f>
        <v>9820.1009630000008</v>
      </c>
      <c r="Q431" s="269">
        <f>'[2]Base Costs'!$B$13+'[2]Base Costs'!$B$14</f>
        <v>414</v>
      </c>
      <c r="R431" s="303">
        <f>'[2]Base Costs'!$D$2</f>
        <v>1105.3024868650327</v>
      </c>
      <c r="S431" s="305">
        <f t="shared" si="48"/>
        <v>4997.9438920189332</v>
      </c>
    </row>
    <row r="432" spans="1:19" s="269" customFormat="1" x14ac:dyDescent="0.25">
      <c r="A432" s="310" t="s">
        <v>1771</v>
      </c>
      <c r="B432" s="310" t="s">
        <v>1196</v>
      </c>
      <c r="C432" s="309">
        <v>248.65668017259728</v>
      </c>
      <c r="D432" s="307">
        <f>C432*'[2]Base Costs'!$B$5</f>
        <v>248.65668017259728</v>
      </c>
      <c r="E432" s="307">
        <f t="shared" si="42"/>
        <v>32</v>
      </c>
      <c r="F432" s="307">
        <f t="shared" si="43"/>
        <v>7</v>
      </c>
      <c r="G432" s="307">
        <f t="shared" si="44"/>
        <v>2</v>
      </c>
      <c r="H432" s="306">
        <f>4*D432*'[2]Base Costs'!$B$7</f>
        <v>49419.023244222677</v>
      </c>
      <c r="I432" s="304">
        <f>4*IF(E432&lt;=3,E432*'[2]Base Costs'!$B$8,IF(F432&lt;=3,F432*'[2]Base Costs'!$B$9,'[2]Base Costs'!$B$10*G432))</f>
        <v>8800</v>
      </c>
      <c r="J432" s="308">
        <f>C432*'[2]Base Costs'!$B$6</f>
        <v>63.15879676383971</v>
      </c>
      <c r="K432" s="307">
        <f t="shared" si="45"/>
        <v>8</v>
      </c>
      <c r="L432" s="307">
        <f t="shared" si="46"/>
        <v>2</v>
      </c>
      <c r="M432" s="307">
        <f t="shared" si="47"/>
        <v>1</v>
      </c>
      <c r="N432" s="306">
        <f>4*J432*'[2]Base Costs'!$B$7</f>
        <v>12552.431904032561</v>
      </c>
      <c r="O432" s="304">
        <f>4*IF(K432&lt;=3,K432*'[2]Base Costs'!$B$8,IF(L432&lt;=3,L432*'[2]Base Costs'!$B$9,'[2]Base Costs'!$B$10*M432))</f>
        <v>2800</v>
      </c>
      <c r="P432" s="304">
        <f>4*C432*'[2]Base Costs'!$B$11</f>
        <v>49731.336034519452</v>
      </c>
      <c r="Q432" s="269">
        <f>'[2]Base Costs'!$B$13+'[2]Base Costs'!$B$14</f>
        <v>414</v>
      </c>
      <c r="R432" s="303">
        <f>'[2]Base Costs'!$D$2</f>
        <v>1105.3024868650327</v>
      </c>
      <c r="S432" s="305">
        <f t="shared" si="48"/>
        <v>16871.734390897593</v>
      </c>
    </row>
    <row r="433" spans="1:19" s="269" customFormat="1" x14ac:dyDescent="0.25">
      <c r="A433" s="310" t="s">
        <v>1771</v>
      </c>
      <c r="B433" s="310" t="s">
        <v>1194</v>
      </c>
      <c r="C433" s="309">
        <v>91.56846552056389</v>
      </c>
      <c r="D433" s="307">
        <f>C433*'[2]Base Costs'!$B$5</f>
        <v>91.56846552056389</v>
      </c>
      <c r="E433" s="307">
        <f t="shared" si="42"/>
        <v>12</v>
      </c>
      <c r="F433" s="307">
        <f t="shared" si="43"/>
        <v>3</v>
      </c>
      <c r="G433" s="307">
        <f t="shared" si="44"/>
        <v>1</v>
      </c>
      <c r="H433" s="306">
        <f>4*D433*'[2]Base Costs'!$B$7</f>
        <v>18198.683111418952</v>
      </c>
      <c r="I433" s="304">
        <f>4*IF(E433&lt;=3,E433*'[2]Base Costs'!$B$8,IF(F433&lt;=3,F433*'[2]Base Costs'!$B$9,'[2]Base Costs'!$B$10*G433))</f>
        <v>4200</v>
      </c>
      <c r="J433" s="308">
        <f>C433*'[2]Base Costs'!$B$6</f>
        <v>23.258390242223228</v>
      </c>
      <c r="K433" s="307">
        <f t="shared" si="45"/>
        <v>3</v>
      </c>
      <c r="L433" s="307">
        <f t="shared" si="46"/>
        <v>1</v>
      </c>
      <c r="M433" s="307">
        <f t="shared" si="47"/>
        <v>1</v>
      </c>
      <c r="N433" s="306">
        <f>4*J433*'[2]Base Costs'!$B$7</f>
        <v>4622.4655103004143</v>
      </c>
      <c r="O433" s="304">
        <f>4*IF(K433&lt;=3,K433*'[2]Base Costs'!$B$8,IF(L433&lt;=3,L433*'[2]Base Costs'!$B$9,'[2]Base Costs'!$B$10*M433))</f>
        <v>1500</v>
      </c>
      <c r="P433" s="304">
        <f>4*C433*'[2]Base Costs'!$B$11</f>
        <v>18313.693104112779</v>
      </c>
      <c r="Q433" s="269">
        <f>'[2]Base Costs'!$B$13+'[2]Base Costs'!$B$14</f>
        <v>414</v>
      </c>
      <c r="R433" s="303">
        <f>'[2]Base Costs'!$D$2</f>
        <v>1105.3024868650327</v>
      </c>
      <c r="S433" s="305">
        <f t="shared" si="48"/>
        <v>7641.767997165447</v>
      </c>
    </row>
    <row r="434" spans="1:19" s="269" customFormat="1" x14ac:dyDescent="0.25">
      <c r="A434" s="310" t="s">
        <v>1771</v>
      </c>
      <c r="B434" s="310" t="s">
        <v>1193</v>
      </c>
      <c r="C434" s="309">
        <v>279.64378640000001</v>
      </c>
      <c r="D434" s="307">
        <f>C434*'[2]Base Costs'!$B$5</f>
        <v>279.64378640000001</v>
      </c>
      <c r="E434" s="307">
        <f t="shared" si="42"/>
        <v>35</v>
      </c>
      <c r="F434" s="307">
        <f t="shared" si="43"/>
        <v>7</v>
      </c>
      <c r="G434" s="307">
        <f t="shared" si="44"/>
        <v>2</v>
      </c>
      <c r="H434" s="306">
        <f>4*D434*'[2]Base Costs'!$B$7</f>
        <v>55577.524684281612</v>
      </c>
      <c r="I434" s="304">
        <f>4*IF(E434&lt;=3,E434*'[2]Base Costs'!$B$8,IF(F434&lt;=3,F434*'[2]Base Costs'!$B$9,'[2]Base Costs'!$B$10*G434))</f>
        <v>8800</v>
      </c>
      <c r="J434" s="308">
        <f>C434*'[2]Base Costs'!$B$6</f>
        <v>71.029521745600007</v>
      </c>
      <c r="K434" s="307">
        <f t="shared" si="45"/>
        <v>9</v>
      </c>
      <c r="L434" s="307">
        <f t="shared" si="46"/>
        <v>2</v>
      </c>
      <c r="M434" s="307">
        <f t="shared" si="47"/>
        <v>1</v>
      </c>
      <c r="N434" s="306">
        <f>4*J434*'[2]Base Costs'!$B$7</f>
        <v>14116.69126980753</v>
      </c>
      <c r="O434" s="304">
        <f>4*IF(K434&lt;=3,K434*'[2]Base Costs'!$B$8,IF(L434&lt;=3,L434*'[2]Base Costs'!$B$9,'[2]Base Costs'!$B$10*M434))</f>
        <v>2800</v>
      </c>
      <c r="P434" s="304">
        <f>4*C434*'[2]Base Costs'!$B$11</f>
        <v>55928.757280000005</v>
      </c>
      <c r="Q434" s="269">
        <f>'[2]Base Costs'!$B$13+'[2]Base Costs'!$B$14</f>
        <v>414</v>
      </c>
      <c r="R434" s="303">
        <f>'[2]Base Costs'!$D$2</f>
        <v>1105.3024868650327</v>
      </c>
      <c r="S434" s="305">
        <f t="shared" si="48"/>
        <v>18435.993756672564</v>
      </c>
    </row>
    <row r="435" spans="1:19" s="269" customFormat="1" x14ac:dyDescent="0.25">
      <c r="A435" s="310" t="s">
        <v>1771</v>
      </c>
      <c r="B435" s="310" t="s">
        <v>1192</v>
      </c>
      <c r="C435" s="309">
        <v>96.866976491156237</v>
      </c>
      <c r="D435" s="307">
        <f>C435*'[2]Base Costs'!$B$5</f>
        <v>96.866976491156237</v>
      </c>
      <c r="E435" s="307">
        <f t="shared" si="42"/>
        <v>13</v>
      </c>
      <c r="F435" s="307">
        <f t="shared" si="43"/>
        <v>3</v>
      </c>
      <c r="G435" s="307">
        <f t="shared" si="44"/>
        <v>1</v>
      </c>
      <c r="H435" s="306">
        <f>4*D435*'[2]Base Costs'!$B$7</f>
        <v>19251.730375758358</v>
      </c>
      <c r="I435" s="304">
        <f>4*IF(E435&lt;=3,E435*'[2]Base Costs'!$B$8,IF(F435&lt;=3,F435*'[2]Base Costs'!$B$9,'[2]Base Costs'!$B$10*G435))</f>
        <v>4200</v>
      </c>
      <c r="J435" s="308">
        <f>C435*'[2]Base Costs'!$B$6</f>
        <v>24.604212028753686</v>
      </c>
      <c r="K435" s="307">
        <f t="shared" si="45"/>
        <v>4</v>
      </c>
      <c r="L435" s="307">
        <f t="shared" si="46"/>
        <v>1</v>
      </c>
      <c r="M435" s="307">
        <f t="shared" si="47"/>
        <v>1</v>
      </c>
      <c r="N435" s="306">
        <f>4*J435*'[2]Base Costs'!$B$7</f>
        <v>4889.9395154426229</v>
      </c>
      <c r="O435" s="304">
        <f>4*IF(K435&lt;=3,K435*'[2]Base Costs'!$B$8,IF(L435&lt;=3,L435*'[2]Base Costs'!$B$9,'[2]Base Costs'!$B$10*M435))</f>
        <v>1400</v>
      </c>
      <c r="P435" s="304">
        <f>4*C435*'[2]Base Costs'!$B$11</f>
        <v>19373.395298231248</v>
      </c>
      <c r="Q435" s="269">
        <f>'[2]Base Costs'!$B$13+'[2]Base Costs'!$B$14</f>
        <v>414</v>
      </c>
      <c r="R435" s="303">
        <f>'[2]Base Costs'!$D$2</f>
        <v>1105.3024868650327</v>
      </c>
      <c r="S435" s="305">
        <f t="shared" si="48"/>
        <v>7809.2420023076556</v>
      </c>
    </row>
    <row r="436" spans="1:19" s="269" customFormat="1" x14ac:dyDescent="0.25">
      <c r="A436" s="310" t="s">
        <v>1771</v>
      </c>
      <c r="B436" s="310" t="s">
        <v>1191</v>
      </c>
      <c r="C436" s="309">
        <v>75.500708805000002</v>
      </c>
      <c r="D436" s="307">
        <f>C436*'[2]Base Costs'!$B$5</f>
        <v>75.500708805000002</v>
      </c>
      <c r="E436" s="307">
        <f t="shared" si="42"/>
        <v>10</v>
      </c>
      <c r="F436" s="307">
        <f t="shared" si="43"/>
        <v>2</v>
      </c>
      <c r="G436" s="307">
        <f t="shared" si="44"/>
        <v>1</v>
      </c>
      <c r="H436" s="306">
        <f>4*D436*'[2]Base Costs'!$B$7</f>
        <v>15005.312870740923</v>
      </c>
      <c r="I436" s="304">
        <f>4*IF(E436&lt;=3,E436*'[2]Base Costs'!$B$8,IF(F436&lt;=3,F436*'[2]Base Costs'!$B$9,'[2]Base Costs'!$B$10*G436))</f>
        <v>2800</v>
      </c>
      <c r="J436" s="308">
        <f>C436*'[2]Base Costs'!$B$6</f>
        <v>19.177180036470002</v>
      </c>
      <c r="K436" s="307">
        <f t="shared" si="45"/>
        <v>3</v>
      </c>
      <c r="L436" s="307">
        <f t="shared" si="46"/>
        <v>1</v>
      </c>
      <c r="M436" s="307">
        <f t="shared" si="47"/>
        <v>1</v>
      </c>
      <c r="N436" s="306">
        <f>4*J436*'[2]Base Costs'!$B$7</f>
        <v>3811.3494691681944</v>
      </c>
      <c r="O436" s="304">
        <f>4*IF(K436&lt;=3,K436*'[2]Base Costs'!$B$8,IF(L436&lt;=3,L436*'[2]Base Costs'!$B$9,'[2]Base Costs'!$B$10*M436))</f>
        <v>1500</v>
      </c>
      <c r="P436" s="304">
        <f>4*C436*'[2]Base Costs'!$B$11</f>
        <v>15100.141761000001</v>
      </c>
      <c r="Q436" s="269">
        <f>'[2]Base Costs'!$B$13+'[2]Base Costs'!$B$14</f>
        <v>414</v>
      </c>
      <c r="R436" s="303">
        <f>'[2]Base Costs'!$D$2</f>
        <v>1105.3024868650327</v>
      </c>
      <c r="S436" s="305">
        <f t="shared" si="48"/>
        <v>6830.6519560332272</v>
      </c>
    </row>
    <row r="437" spans="1:19" s="269" customFormat="1" x14ac:dyDescent="0.25">
      <c r="A437" s="310" t="s">
        <v>1771</v>
      </c>
      <c r="B437" s="310" t="s">
        <v>1190</v>
      </c>
      <c r="C437" s="309">
        <v>99.57328933745292</v>
      </c>
      <c r="D437" s="307">
        <f>C437*'[2]Base Costs'!$B$5</f>
        <v>99.57328933745292</v>
      </c>
      <c r="E437" s="307">
        <f t="shared" si="42"/>
        <v>13</v>
      </c>
      <c r="F437" s="307">
        <f t="shared" si="43"/>
        <v>3</v>
      </c>
      <c r="G437" s="307">
        <f t="shared" si="44"/>
        <v>1</v>
      </c>
      <c r="H437" s="306">
        <f>4*D437*'[2]Base Costs'!$B$7</f>
        <v>19789.593816082746</v>
      </c>
      <c r="I437" s="304">
        <f>4*IF(E437&lt;=3,E437*'[2]Base Costs'!$B$8,IF(F437&lt;=3,F437*'[2]Base Costs'!$B$9,'[2]Base Costs'!$B$10*G437))</f>
        <v>4200</v>
      </c>
      <c r="J437" s="308">
        <f>C437*'[2]Base Costs'!$B$6</f>
        <v>25.291615491713042</v>
      </c>
      <c r="K437" s="307">
        <f t="shared" si="45"/>
        <v>4</v>
      </c>
      <c r="L437" s="307">
        <f t="shared" si="46"/>
        <v>1</v>
      </c>
      <c r="M437" s="307">
        <f t="shared" si="47"/>
        <v>1</v>
      </c>
      <c r="N437" s="306">
        <f>4*J437*'[2]Base Costs'!$B$7</f>
        <v>5026.5568292850176</v>
      </c>
      <c r="O437" s="304">
        <f>4*IF(K437&lt;=3,K437*'[2]Base Costs'!$B$8,IF(L437&lt;=3,L437*'[2]Base Costs'!$B$9,'[2]Base Costs'!$B$10*M437))</f>
        <v>1400</v>
      </c>
      <c r="P437" s="304">
        <f>4*C437*'[2]Base Costs'!$B$11</f>
        <v>19914.657867490583</v>
      </c>
      <c r="Q437" s="269">
        <f>'[2]Base Costs'!$B$13+'[2]Base Costs'!$B$14</f>
        <v>414</v>
      </c>
      <c r="R437" s="303">
        <f>'[2]Base Costs'!$D$2</f>
        <v>1105.3024868650327</v>
      </c>
      <c r="S437" s="305">
        <f t="shared" si="48"/>
        <v>7945.8593161500503</v>
      </c>
    </row>
    <row r="438" spans="1:19" s="269" customFormat="1" x14ac:dyDescent="0.25">
      <c r="A438" s="310" t="s">
        <v>1771</v>
      </c>
      <c r="B438" s="310" t="s">
        <v>1189</v>
      </c>
      <c r="C438" s="309">
        <v>92.579776540702696</v>
      </c>
      <c r="D438" s="307">
        <f>C438*'[2]Base Costs'!$B$5</f>
        <v>92.579776540702696</v>
      </c>
      <c r="E438" s="307">
        <f t="shared" si="42"/>
        <v>12</v>
      </c>
      <c r="F438" s="307">
        <f t="shared" si="43"/>
        <v>3</v>
      </c>
      <c r="G438" s="307">
        <f t="shared" si="44"/>
        <v>1</v>
      </c>
      <c r="H438" s="306">
        <f>4*D438*'[2]Base Costs'!$B$7</f>
        <v>18399.675108805419</v>
      </c>
      <c r="I438" s="304">
        <f>4*IF(E438&lt;=3,E438*'[2]Base Costs'!$B$8,IF(F438&lt;=3,F438*'[2]Base Costs'!$B$9,'[2]Base Costs'!$B$10*G438))</f>
        <v>4200</v>
      </c>
      <c r="J438" s="308">
        <f>C438*'[2]Base Costs'!$B$6</f>
        <v>23.515263241338484</v>
      </c>
      <c r="K438" s="307">
        <f t="shared" si="45"/>
        <v>3</v>
      </c>
      <c r="L438" s="307">
        <f t="shared" si="46"/>
        <v>1</v>
      </c>
      <c r="M438" s="307">
        <f t="shared" si="47"/>
        <v>1</v>
      </c>
      <c r="N438" s="306">
        <f>4*J438*'[2]Base Costs'!$B$7</f>
        <v>4673.5174776365766</v>
      </c>
      <c r="O438" s="304">
        <f>4*IF(K438&lt;=3,K438*'[2]Base Costs'!$B$8,IF(L438&lt;=3,L438*'[2]Base Costs'!$B$9,'[2]Base Costs'!$B$10*M438))</f>
        <v>1500</v>
      </c>
      <c r="P438" s="304">
        <f>4*C438*'[2]Base Costs'!$B$11</f>
        <v>18515.955308140539</v>
      </c>
      <c r="Q438" s="269">
        <f>'[2]Base Costs'!$B$13+'[2]Base Costs'!$B$14</f>
        <v>414</v>
      </c>
      <c r="R438" s="303">
        <f>'[2]Base Costs'!$D$2</f>
        <v>1105.3024868650327</v>
      </c>
      <c r="S438" s="305">
        <f t="shared" si="48"/>
        <v>7692.8199645016093</v>
      </c>
    </row>
    <row r="439" spans="1:19" s="269" customFormat="1" x14ac:dyDescent="0.25">
      <c r="A439" s="310" t="s">
        <v>1771</v>
      </c>
      <c r="B439" s="310" t="s">
        <v>1188</v>
      </c>
      <c r="C439" s="309">
        <v>153.79421266771033</v>
      </c>
      <c r="D439" s="307">
        <f>C439*'[2]Base Costs'!$B$5</f>
        <v>153.79421266771033</v>
      </c>
      <c r="E439" s="307">
        <f t="shared" si="42"/>
        <v>20</v>
      </c>
      <c r="F439" s="307">
        <f t="shared" si="43"/>
        <v>4</v>
      </c>
      <c r="G439" s="307">
        <f t="shared" si="44"/>
        <v>1</v>
      </c>
      <c r="H439" s="306">
        <f>4*D439*'[2]Base Costs'!$B$7</f>
        <v>30565.677002431425</v>
      </c>
      <c r="I439" s="304">
        <f>4*IF(E439&lt;=3,E439*'[2]Base Costs'!$B$8,IF(F439&lt;=3,F439*'[2]Base Costs'!$B$9,'[2]Base Costs'!$B$10*G439))</f>
        <v>4400</v>
      </c>
      <c r="J439" s="308">
        <f>C439*'[2]Base Costs'!$B$6</f>
        <v>39.063730017598424</v>
      </c>
      <c r="K439" s="307">
        <f t="shared" si="45"/>
        <v>5</v>
      </c>
      <c r="L439" s="307">
        <f t="shared" si="46"/>
        <v>1</v>
      </c>
      <c r="M439" s="307">
        <f t="shared" si="47"/>
        <v>1</v>
      </c>
      <c r="N439" s="306">
        <f>4*J439*'[2]Base Costs'!$B$7</f>
        <v>7763.6819586175825</v>
      </c>
      <c r="O439" s="304">
        <f>4*IF(K439&lt;=3,K439*'[2]Base Costs'!$B$8,IF(L439&lt;=3,L439*'[2]Base Costs'!$B$9,'[2]Base Costs'!$B$10*M439))</f>
        <v>1400</v>
      </c>
      <c r="P439" s="304">
        <f>4*C439*'[2]Base Costs'!$B$11</f>
        <v>30758.842533542065</v>
      </c>
      <c r="Q439" s="269">
        <f>'[2]Base Costs'!$B$13+'[2]Base Costs'!$B$14</f>
        <v>414</v>
      </c>
      <c r="R439" s="303">
        <f>'[2]Base Costs'!$D$2</f>
        <v>1105.3024868650327</v>
      </c>
      <c r="S439" s="305">
        <f t="shared" si="48"/>
        <v>10682.984445482616</v>
      </c>
    </row>
    <row r="440" spans="1:19" s="269" customFormat="1" x14ac:dyDescent="0.25">
      <c r="A440" s="310" t="s">
        <v>1771</v>
      </c>
      <c r="B440" s="310" t="s">
        <v>1187</v>
      </c>
      <c r="C440" s="309">
        <v>151.9762790614144</v>
      </c>
      <c r="D440" s="307">
        <f>C440*'[2]Base Costs'!$B$5</f>
        <v>151.9762790614144</v>
      </c>
      <c r="E440" s="307">
        <f t="shared" si="42"/>
        <v>19</v>
      </c>
      <c r="F440" s="307">
        <f t="shared" si="43"/>
        <v>4</v>
      </c>
      <c r="G440" s="307">
        <f t="shared" si="44"/>
        <v>1</v>
      </c>
      <c r="H440" s="306">
        <f>4*D440*'[2]Base Costs'!$B$7</f>
        <v>30204.373605781748</v>
      </c>
      <c r="I440" s="304">
        <f>4*IF(E440&lt;=3,E440*'[2]Base Costs'!$B$8,IF(F440&lt;=3,F440*'[2]Base Costs'!$B$9,'[2]Base Costs'!$B$10*G440))</f>
        <v>4400</v>
      </c>
      <c r="J440" s="308">
        <f>C440*'[2]Base Costs'!$B$6</f>
        <v>38.601974881599261</v>
      </c>
      <c r="K440" s="307">
        <f t="shared" si="45"/>
        <v>5</v>
      </c>
      <c r="L440" s="307">
        <f t="shared" si="46"/>
        <v>1</v>
      </c>
      <c r="M440" s="307">
        <f t="shared" si="47"/>
        <v>1</v>
      </c>
      <c r="N440" s="306">
        <f>4*J440*'[2]Base Costs'!$B$7</f>
        <v>7671.9108958685647</v>
      </c>
      <c r="O440" s="304">
        <f>4*IF(K440&lt;=3,K440*'[2]Base Costs'!$B$8,IF(L440&lt;=3,L440*'[2]Base Costs'!$B$9,'[2]Base Costs'!$B$10*M440))</f>
        <v>1400</v>
      </c>
      <c r="P440" s="304">
        <f>4*C440*'[2]Base Costs'!$B$11</f>
        <v>30395.255812282881</v>
      </c>
      <c r="Q440" s="269">
        <f>'[2]Base Costs'!$B$13+'[2]Base Costs'!$B$14</f>
        <v>414</v>
      </c>
      <c r="R440" s="303">
        <f>'[2]Base Costs'!$D$2</f>
        <v>1105.3024868650327</v>
      </c>
      <c r="S440" s="305">
        <f t="shared" si="48"/>
        <v>10591.213382733597</v>
      </c>
    </row>
    <row r="441" spans="1:19" s="269" customFormat="1" x14ac:dyDescent="0.25">
      <c r="A441" s="310" t="s">
        <v>1771</v>
      </c>
      <c r="B441" s="310" t="s">
        <v>1186</v>
      </c>
      <c r="C441" s="309">
        <v>151.60138855</v>
      </c>
      <c r="D441" s="307">
        <f>C441*'[2]Base Costs'!$B$5</f>
        <v>151.60138855</v>
      </c>
      <c r="E441" s="307">
        <f t="shared" si="42"/>
        <v>19</v>
      </c>
      <c r="F441" s="307">
        <f t="shared" si="43"/>
        <v>4</v>
      </c>
      <c r="G441" s="307">
        <f t="shared" si="44"/>
        <v>1</v>
      </c>
      <c r="H441" s="306">
        <f>4*D441*'[2]Base Costs'!$B$7</f>
        <v>30129.866365981205</v>
      </c>
      <c r="I441" s="304">
        <f>4*IF(E441&lt;=3,E441*'[2]Base Costs'!$B$8,IF(F441&lt;=3,F441*'[2]Base Costs'!$B$9,'[2]Base Costs'!$B$10*G441))</f>
        <v>4400</v>
      </c>
      <c r="J441" s="308">
        <f>C441*'[2]Base Costs'!$B$6</f>
        <v>38.506752691700001</v>
      </c>
      <c r="K441" s="307">
        <f t="shared" si="45"/>
        <v>5</v>
      </c>
      <c r="L441" s="307">
        <f t="shared" si="46"/>
        <v>1</v>
      </c>
      <c r="M441" s="307">
        <f t="shared" si="47"/>
        <v>1</v>
      </c>
      <c r="N441" s="306">
        <f>4*J441*'[2]Base Costs'!$B$7</f>
        <v>7652.9860569592265</v>
      </c>
      <c r="O441" s="304">
        <f>4*IF(K441&lt;=3,K441*'[2]Base Costs'!$B$8,IF(L441&lt;=3,L441*'[2]Base Costs'!$B$9,'[2]Base Costs'!$B$10*M441))</f>
        <v>1400</v>
      </c>
      <c r="P441" s="304">
        <f>4*C441*'[2]Base Costs'!$B$11</f>
        <v>30320.277709999998</v>
      </c>
      <c r="Q441" s="269">
        <f>'[2]Base Costs'!$B$13+'[2]Base Costs'!$B$14</f>
        <v>414</v>
      </c>
      <c r="R441" s="303">
        <f>'[2]Base Costs'!$D$2</f>
        <v>1105.3024868650327</v>
      </c>
      <c r="S441" s="305">
        <f t="shared" si="48"/>
        <v>10572.288543824259</v>
      </c>
    </row>
    <row r="442" spans="1:19" s="269" customFormat="1" x14ac:dyDescent="0.25">
      <c r="A442" s="310" t="s">
        <v>1771</v>
      </c>
      <c r="B442" s="310" t="s">
        <v>1185</v>
      </c>
      <c r="C442" s="309">
        <v>150.51366200279205</v>
      </c>
      <c r="D442" s="307">
        <f>C442*'[2]Base Costs'!$B$5</f>
        <v>150.51366200279205</v>
      </c>
      <c r="E442" s="307">
        <f t="shared" si="42"/>
        <v>19</v>
      </c>
      <c r="F442" s="307">
        <f t="shared" si="43"/>
        <v>4</v>
      </c>
      <c r="G442" s="307">
        <f t="shared" si="44"/>
        <v>1</v>
      </c>
      <c r="H442" s="306">
        <f>4*D442*'[2]Base Costs'!$B$7</f>
        <v>29913.687241082906</v>
      </c>
      <c r="I442" s="304">
        <f>4*IF(E442&lt;=3,E442*'[2]Base Costs'!$B$8,IF(F442&lt;=3,F442*'[2]Base Costs'!$B$9,'[2]Base Costs'!$B$10*G442))</f>
        <v>4400</v>
      </c>
      <c r="J442" s="308">
        <f>C442*'[2]Base Costs'!$B$6</f>
        <v>38.23047014870918</v>
      </c>
      <c r="K442" s="307">
        <f t="shared" si="45"/>
        <v>5</v>
      </c>
      <c r="L442" s="307">
        <f t="shared" si="46"/>
        <v>1</v>
      </c>
      <c r="M442" s="307">
        <f t="shared" si="47"/>
        <v>1</v>
      </c>
      <c r="N442" s="306">
        <f>4*J442*'[2]Base Costs'!$B$7</f>
        <v>7598.0765592350581</v>
      </c>
      <c r="O442" s="304">
        <f>4*IF(K442&lt;=3,K442*'[2]Base Costs'!$B$8,IF(L442&lt;=3,L442*'[2]Base Costs'!$B$9,'[2]Base Costs'!$B$10*M442))</f>
        <v>1400</v>
      </c>
      <c r="P442" s="304">
        <f>4*C442*'[2]Base Costs'!$B$11</f>
        <v>30102.732400558409</v>
      </c>
      <c r="Q442" s="269">
        <f>'[2]Base Costs'!$B$13+'[2]Base Costs'!$B$14</f>
        <v>414</v>
      </c>
      <c r="R442" s="303">
        <f>'[2]Base Costs'!$D$2</f>
        <v>1105.3024868650327</v>
      </c>
      <c r="S442" s="305">
        <f t="shared" si="48"/>
        <v>10517.37904610009</v>
      </c>
    </row>
    <row r="443" spans="1:19" s="269" customFormat="1" x14ac:dyDescent="0.25">
      <c r="A443" s="310" t="s">
        <v>1771</v>
      </c>
      <c r="B443" s="310" t="s">
        <v>1184</v>
      </c>
      <c r="C443" s="309">
        <v>192.40974138432787</v>
      </c>
      <c r="D443" s="307">
        <f>C443*'[2]Base Costs'!$B$5</f>
        <v>192.40974138432787</v>
      </c>
      <c r="E443" s="307">
        <f t="shared" si="42"/>
        <v>25</v>
      </c>
      <c r="F443" s="307">
        <f t="shared" si="43"/>
        <v>5</v>
      </c>
      <c r="G443" s="307">
        <f t="shared" si="44"/>
        <v>2</v>
      </c>
      <c r="H443" s="306">
        <f>4*D443*'[2]Base Costs'!$B$7</f>
        <v>38240.281641686866</v>
      </c>
      <c r="I443" s="304">
        <f>4*IF(E443&lt;=3,E443*'[2]Base Costs'!$B$8,IF(F443&lt;=3,F443*'[2]Base Costs'!$B$9,'[2]Base Costs'!$B$10*G443))</f>
        <v>8800</v>
      </c>
      <c r="J443" s="308">
        <f>C443*'[2]Base Costs'!$B$6</f>
        <v>48.872074311619279</v>
      </c>
      <c r="K443" s="307">
        <f t="shared" si="45"/>
        <v>7</v>
      </c>
      <c r="L443" s="307">
        <f t="shared" si="46"/>
        <v>2</v>
      </c>
      <c r="M443" s="307">
        <f t="shared" si="47"/>
        <v>1</v>
      </c>
      <c r="N443" s="306">
        <f>4*J443*'[2]Base Costs'!$B$7</f>
        <v>9713.0315369884629</v>
      </c>
      <c r="O443" s="304">
        <f>4*IF(K443&lt;=3,K443*'[2]Base Costs'!$B$8,IF(L443&lt;=3,L443*'[2]Base Costs'!$B$9,'[2]Base Costs'!$B$10*M443))</f>
        <v>2800</v>
      </c>
      <c r="P443" s="304">
        <f>4*C443*'[2]Base Costs'!$B$11</f>
        <v>38481.948276865573</v>
      </c>
      <c r="Q443" s="269">
        <f>'[2]Base Costs'!$B$13+'[2]Base Costs'!$B$14</f>
        <v>414</v>
      </c>
      <c r="R443" s="303">
        <f>'[2]Base Costs'!$D$2</f>
        <v>1105.3024868650327</v>
      </c>
      <c r="S443" s="305">
        <f t="shared" si="48"/>
        <v>14032.334023853495</v>
      </c>
    </row>
    <row r="444" spans="1:19" s="269" customFormat="1" x14ac:dyDescent="0.25">
      <c r="A444" s="310" t="s">
        <v>1771</v>
      </c>
      <c r="B444" s="310" t="s">
        <v>1183</v>
      </c>
      <c r="C444" s="309">
        <v>84.999919215000006</v>
      </c>
      <c r="D444" s="307">
        <f>C444*'[2]Base Costs'!$B$5</f>
        <v>84.999919215000006</v>
      </c>
      <c r="E444" s="307">
        <f t="shared" si="42"/>
        <v>11</v>
      </c>
      <c r="F444" s="307">
        <f t="shared" si="43"/>
        <v>3</v>
      </c>
      <c r="G444" s="307">
        <f t="shared" si="44"/>
        <v>1</v>
      </c>
      <c r="H444" s="306">
        <f>4*D444*'[2]Base Costs'!$B$7</f>
        <v>16893.223944465964</v>
      </c>
      <c r="I444" s="304">
        <f>4*IF(E444&lt;=3,E444*'[2]Base Costs'!$B$8,IF(F444&lt;=3,F444*'[2]Base Costs'!$B$9,'[2]Base Costs'!$B$10*G444))</f>
        <v>4200</v>
      </c>
      <c r="J444" s="308">
        <f>C444*'[2]Base Costs'!$B$6</f>
        <v>21.589979480610001</v>
      </c>
      <c r="K444" s="307">
        <f t="shared" si="45"/>
        <v>3</v>
      </c>
      <c r="L444" s="307">
        <f t="shared" si="46"/>
        <v>1</v>
      </c>
      <c r="M444" s="307">
        <f t="shared" si="47"/>
        <v>1</v>
      </c>
      <c r="N444" s="306">
        <f>4*J444*'[2]Base Costs'!$B$7</f>
        <v>4290.8788818943549</v>
      </c>
      <c r="O444" s="304">
        <f>4*IF(K444&lt;=3,K444*'[2]Base Costs'!$B$8,IF(L444&lt;=3,L444*'[2]Base Costs'!$B$9,'[2]Base Costs'!$B$10*M444))</f>
        <v>1500</v>
      </c>
      <c r="P444" s="304">
        <f>4*C444*'[2]Base Costs'!$B$11</f>
        <v>16999.983843000002</v>
      </c>
      <c r="Q444" s="269">
        <f>'[2]Base Costs'!$B$13+'[2]Base Costs'!$B$14</f>
        <v>414</v>
      </c>
      <c r="R444" s="303">
        <f>'[2]Base Costs'!$D$2</f>
        <v>1105.3024868650327</v>
      </c>
      <c r="S444" s="305">
        <f t="shared" si="48"/>
        <v>7310.1813687593876</v>
      </c>
    </row>
    <row r="445" spans="1:19" s="269" customFormat="1" x14ac:dyDescent="0.25">
      <c r="A445" s="310" t="s">
        <v>1771</v>
      </c>
      <c r="B445" s="310" t="s">
        <v>1181</v>
      </c>
      <c r="C445" s="309">
        <v>96.197592048554498</v>
      </c>
      <c r="D445" s="307">
        <f>C445*'[2]Base Costs'!$B$5</f>
        <v>96.197592048554498</v>
      </c>
      <c r="E445" s="307">
        <f t="shared" si="42"/>
        <v>13</v>
      </c>
      <c r="F445" s="307">
        <f t="shared" si="43"/>
        <v>3</v>
      </c>
      <c r="G445" s="307">
        <f t="shared" si="44"/>
        <v>1</v>
      </c>
      <c r="H445" s="306">
        <f>4*D445*'[2]Base Costs'!$B$7</f>
        <v>19118.694234097919</v>
      </c>
      <c r="I445" s="304">
        <f>4*IF(E445&lt;=3,E445*'[2]Base Costs'!$B$8,IF(F445&lt;=3,F445*'[2]Base Costs'!$B$9,'[2]Base Costs'!$B$10*G445))</f>
        <v>4200</v>
      </c>
      <c r="J445" s="308">
        <f>C445*'[2]Base Costs'!$B$6</f>
        <v>24.434188380332841</v>
      </c>
      <c r="K445" s="307">
        <f t="shared" si="45"/>
        <v>4</v>
      </c>
      <c r="L445" s="307">
        <f t="shared" si="46"/>
        <v>1</v>
      </c>
      <c r="M445" s="307">
        <f t="shared" si="47"/>
        <v>1</v>
      </c>
      <c r="N445" s="306">
        <f>4*J445*'[2]Base Costs'!$B$7</f>
        <v>4856.1483354608708</v>
      </c>
      <c r="O445" s="304">
        <f>4*IF(K445&lt;=3,K445*'[2]Base Costs'!$B$8,IF(L445&lt;=3,L445*'[2]Base Costs'!$B$9,'[2]Base Costs'!$B$10*M445))</f>
        <v>1400</v>
      </c>
      <c r="P445" s="304">
        <f>4*C445*'[2]Base Costs'!$B$11</f>
        <v>19239.518409710901</v>
      </c>
      <c r="Q445" s="269">
        <f>'[2]Base Costs'!$B$13+'[2]Base Costs'!$B$14</f>
        <v>414</v>
      </c>
      <c r="R445" s="303">
        <f>'[2]Base Costs'!$D$2</f>
        <v>1105.3024868650327</v>
      </c>
      <c r="S445" s="305">
        <f t="shared" si="48"/>
        <v>7775.4508223259036</v>
      </c>
    </row>
    <row r="446" spans="1:19" s="269" customFormat="1" x14ac:dyDescent="0.25">
      <c r="A446" s="310" t="s">
        <v>1771</v>
      </c>
      <c r="B446" s="310" t="s">
        <v>1180</v>
      </c>
      <c r="C446" s="309">
        <v>112.32651985000001</v>
      </c>
      <c r="D446" s="307">
        <f>C446*'[2]Base Costs'!$B$5</f>
        <v>112.32651985000001</v>
      </c>
      <c r="E446" s="307">
        <f t="shared" si="42"/>
        <v>15</v>
      </c>
      <c r="F446" s="307">
        <f t="shared" si="43"/>
        <v>3</v>
      </c>
      <c r="G446" s="307">
        <f t="shared" si="44"/>
        <v>1</v>
      </c>
      <c r="H446" s="306">
        <f>4*D446*'[2]Base Costs'!$B$7</f>
        <v>22324.221861068407</v>
      </c>
      <c r="I446" s="304">
        <f>4*IF(E446&lt;=3,E446*'[2]Base Costs'!$B$8,IF(F446&lt;=3,F446*'[2]Base Costs'!$B$9,'[2]Base Costs'!$B$10*G446))</f>
        <v>4200</v>
      </c>
      <c r="J446" s="308">
        <f>C446*'[2]Base Costs'!$B$6</f>
        <v>28.530936041900002</v>
      </c>
      <c r="K446" s="307">
        <f t="shared" si="45"/>
        <v>4</v>
      </c>
      <c r="L446" s="307">
        <f t="shared" si="46"/>
        <v>1</v>
      </c>
      <c r="M446" s="307">
        <f t="shared" si="47"/>
        <v>1</v>
      </c>
      <c r="N446" s="306">
        <f>4*J446*'[2]Base Costs'!$B$7</f>
        <v>5670.3523527113748</v>
      </c>
      <c r="O446" s="304">
        <f>4*IF(K446&lt;=3,K446*'[2]Base Costs'!$B$8,IF(L446&lt;=3,L446*'[2]Base Costs'!$B$9,'[2]Base Costs'!$B$10*M446))</f>
        <v>1400</v>
      </c>
      <c r="P446" s="304">
        <f>4*C446*'[2]Base Costs'!$B$11</f>
        <v>22465.303970000001</v>
      </c>
      <c r="Q446" s="269">
        <f>'[2]Base Costs'!$B$13+'[2]Base Costs'!$B$14</f>
        <v>414</v>
      </c>
      <c r="R446" s="303">
        <f>'[2]Base Costs'!$D$2</f>
        <v>1105.3024868650327</v>
      </c>
      <c r="S446" s="305">
        <f t="shared" si="48"/>
        <v>8589.6548395764075</v>
      </c>
    </row>
    <row r="447" spans="1:19" s="269" customFormat="1" x14ac:dyDescent="0.25">
      <c r="A447" s="310" t="s">
        <v>1771</v>
      </c>
      <c r="B447" s="310" t="s">
        <v>1179</v>
      </c>
      <c r="C447" s="309">
        <v>209.34915919215089</v>
      </c>
      <c r="D447" s="307">
        <f>C447*'[2]Base Costs'!$B$5</f>
        <v>209.34915919215089</v>
      </c>
      <c r="E447" s="307">
        <f t="shared" si="42"/>
        <v>27</v>
      </c>
      <c r="F447" s="307">
        <f t="shared" si="43"/>
        <v>6</v>
      </c>
      <c r="G447" s="307">
        <f t="shared" si="44"/>
        <v>2</v>
      </c>
      <c r="H447" s="306">
        <f>4*D447*'[2]Base Costs'!$B$7</f>
        <v>41606.889294484841</v>
      </c>
      <c r="I447" s="304">
        <f>4*IF(E447&lt;=3,E447*'[2]Base Costs'!$B$8,IF(F447&lt;=3,F447*'[2]Base Costs'!$B$9,'[2]Base Costs'!$B$10*G447))</f>
        <v>8800</v>
      </c>
      <c r="J447" s="308">
        <f>C447*'[2]Base Costs'!$B$6</f>
        <v>53.174686434806326</v>
      </c>
      <c r="K447" s="307">
        <f t="shared" si="45"/>
        <v>7</v>
      </c>
      <c r="L447" s="307">
        <f t="shared" si="46"/>
        <v>2</v>
      </c>
      <c r="M447" s="307">
        <f t="shared" si="47"/>
        <v>1</v>
      </c>
      <c r="N447" s="306">
        <f>4*J447*'[2]Base Costs'!$B$7</f>
        <v>10568.14988079915</v>
      </c>
      <c r="O447" s="304">
        <f>4*IF(K447&lt;=3,K447*'[2]Base Costs'!$B$8,IF(L447&lt;=3,L447*'[2]Base Costs'!$B$9,'[2]Base Costs'!$B$10*M447))</f>
        <v>2800</v>
      </c>
      <c r="P447" s="304">
        <f>4*C447*'[2]Base Costs'!$B$11</f>
        <v>41869.831838430182</v>
      </c>
      <c r="Q447" s="269">
        <f>'[2]Base Costs'!$B$13+'[2]Base Costs'!$B$14</f>
        <v>414</v>
      </c>
      <c r="R447" s="303">
        <f>'[2]Base Costs'!$D$2</f>
        <v>1105.3024868650327</v>
      </c>
      <c r="S447" s="305">
        <f t="shared" si="48"/>
        <v>14887.452367664184</v>
      </c>
    </row>
    <row r="448" spans="1:19" s="269" customFormat="1" x14ac:dyDescent="0.25">
      <c r="A448" s="310" t="s">
        <v>1771</v>
      </c>
      <c r="B448" s="310" t="s">
        <v>1178</v>
      </c>
      <c r="C448" s="309">
        <v>104.29954197619617</v>
      </c>
      <c r="D448" s="307">
        <f>C448*'[2]Base Costs'!$B$5</f>
        <v>104.29954197619617</v>
      </c>
      <c r="E448" s="307">
        <f t="shared" si="42"/>
        <v>14</v>
      </c>
      <c r="F448" s="307">
        <f t="shared" si="43"/>
        <v>3</v>
      </c>
      <c r="G448" s="307">
        <f t="shared" si="44"/>
        <v>1</v>
      </c>
      <c r="H448" s="306">
        <f>4*D448*'[2]Base Costs'!$B$7</f>
        <v>20728.908170517134</v>
      </c>
      <c r="I448" s="304">
        <f>4*IF(E448&lt;=3,E448*'[2]Base Costs'!$B$8,IF(F448&lt;=3,F448*'[2]Base Costs'!$B$9,'[2]Base Costs'!$B$10*G448))</f>
        <v>4200</v>
      </c>
      <c r="J448" s="308">
        <f>C448*'[2]Base Costs'!$B$6</f>
        <v>26.492083661953828</v>
      </c>
      <c r="K448" s="307">
        <f t="shared" si="45"/>
        <v>4</v>
      </c>
      <c r="L448" s="307">
        <f t="shared" si="46"/>
        <v>1</v>
      </c>
      <c r="M448" s="307">
        <f t="shared" si="47"/>
        <v>1</v>
      </c>
      <c r="N448" s="306">
        <f>4*J448*'[2]Base Costs'!$B$7</f>
        <v>5265.1426753113519</v>
      </c>
      <c r="O448" s="304">
        <f>4*IF(K448&lt;=3,K448*'[2]Base Costs'!$B$8,IF(L448&lt;=3,L448*'[2]Base Costs'!$B$9,'[2]Base Costs'!$B$10*M448))</f>
        <v>1400</v>
      </c>
      <c r="P448" s="304">
        <f>4*C448*'[2]Base Costs'!$B$11</f>
        <v>20859.908395239232</v>
      </c>
      <c r="Q448" s="269">
        <f>'[2]Base Costs'!$B$13+'[2]Base Costs'!$B$14</f>
        <v>414</v>
      </c>
      <c r="R448" s="303">
        <f>'[2]Base Costs'!$D$2</f>
        <v>1105.3024868650327</v>
      </c>
      <c r="S448" s="305">
        <f t="shared" si="48"/>
        <v>8184.4451621763847</v>
      </c>
    </row>
    <row r="449" spans="1:19" s="269" customFormat="1" x14ac:dyDescent="0.25">
      <c r="A449" s="310" t="s">
        <v>1771</v>
      </c>
      <c r="B449" s="310" t="s">
        <v>1177</v>
      </c>
      <c r="C449" s="309">
        <v>51.300480630000003</v>
      </c>
      <c r="D449" s="307">
        <f>C449*'[2]Base Costs'!$B$5</f>
        <v>51.300480630000003</v>
      </c>
      <c r="E449" s="307">
        <f t="shared" si="42"/>
        <v>7</v>
      </c>
      <c r="F449" s="307">
        <f t="shared" si="43"/>
        <v>2</v>
      </c>
      <c r="G449" s="307">
        <f t="shared" si="44"/>
        <v>1</v>
      </c>
      <c r="H449" s="306">
        <f>4*D449*'[2]Base Costs'!$B$7</f>
        <v>10195.662722328721</v>
      </c>
      <c r="I449" s="304">
        <f>4*IF(E449&lt;=3,E449*'[2]Base Costs'!$B$8,IF(F449&lt;=3,F449*'[2]Base Costs'!$B$9,'[2]Base Costs'!$B$10*G449))</f>
        <v>2800</v>
      </c>
      <c r="J449" s="308">
        <f>C449*'[2]Base Costs'!$B$6</f>
        <v>13.030322080020001</v>
      </c>
      <c r="K449" s="307">
        <f t="shared" si="45"/>
        <v>2</v>
      </c>
      <c r="L449" s="307">
        <f t="shared" si="46"/>
        <v>1</v>
      </c>
      <c r="M449" s="307">
        <f t="shared" si="47"/>
        <v>1</v>
      </c>
      <c r="N449" s="306">
        <f>4*J449*'[2]Base Costs'!$B$7</f>
        <v>2589.6983314714953</v>
      </c>
      <c r="O449" s="304">
        <f>4*IF(K449&lt;=3,K449*'[2]Base Costs'!$B$8,IF(L449&lt;=3,L449*'[2]Base Costs'!$B$9,'[2]Base Costs'!$B$10*M449))</f>
        <v>1000</v>
      </c>
      <c r="P449" s="304">
        <f>4*C449*'[2]Base Costs'!$B$11</f>
        <v>10260.096126</v>
      </c>
      <c r="Q449" s="269">
        <f>'[2]Base Costs'!$B$13+'[2]Base Costs'!$B$14</f>
        <v>414</v>
      </c>
      <c r="R449" s="303">
        <f>'[2]Base Costs'!$D$2</f>
        <v>1105.3024868650327</v>
      </c>
      <c r="S449" s="305">
        <f t="shared" si="48"/>
        <v>5109.000818336528</v>
      </c>
    </row>
    <row r="450" spans="1:19" s="269" customFormat="1" x14ac:dyDescent="0.25">
      <c r="A450" s="310" t="s">
        <v>1771</v>
      </c>
      <c r="B450" s="310" t="s">
        <v>1176</v>
      </c>
      <c r="C450" s="309">
        <v>32.441442353878628</v>
      </c>
      <c r="D450" s="307">
        <f>C450*'[2]Base Costs'!$B$5</f>
        <v>32.441442353878628</v>
      </c>
      <c r="E450" s="307">
        <f t="shared" si="42"/>
        <v>5</v>
      </c>
      <c r="F450" s="307">
        <f t="shared" si="43"/>
        <v>1</v>
      </c>
      <c r="G450" s="307">
        <f t="shared" si="44"/>
        <v>1</v>
      </c>
      <c r="H450" s="306">
        <f>4*D450*'[2]Base Costs'!$B$7</f>
        <v>6447.5420191792546</v>
      </c>
      <c r="I450" s="304">
        <f>4*IF(E450&lt;=3,E450*'[2]Base Costs'!$B$8,IF(F450&lt;=3,F450*'[2]Base Costs'!$B$9,'[2]Base Costs'!$B$10*G450))</f>
        <v>1400</v>
      </c>
      <c r="J450" s="308">
        <f>C450*'[2]Base Costs'!$B$6</f>
        <v>8.2401263578851722</v>
      </c>
      <c r="K450" s="307">
        <f t="shared" si="45"/>
        <v>2</v>
      </c>
      <c r="L450" s="307">
        <f t="shared" si="46"/>
        <v>1</v>
      </c>
      <c r="M450" s="307">
        <f t="shared" si="47"/>
        <v>1</v>
      </c>
      <c r="N450" s="306">
        <f>4*J450*'[2]Base Costs'!$B$7</f>
        <v>1637.6756728715309</v>
      </c>
      <c r="O450" s="304">
        <f>4*IF(K450&lt;=3,K450*'[2]Base Costs'!$B$8,IF(L450&lt;=3,L450*'[2]Base Costs'!$B$9,'[2]Base Costs'!$B$10*M450))</f>
        <v>1000</v>
      </c>
      <c r="P450" s="304">
        <f>4*C450*'[2]Base Costs'!$B$11</f>
        <v>6488.2884707757257</v>
      </c>
      <c r="Q450" s="269">
        <f>'[2]Base Costs'!$B$13+'[2]Base Costs'!$B$14</f>
        <v>414</v>
      </c>
      <c r="R450" s="303">
        <f>'[2]Base Costs'!$D$2</f>
        <v>1105.3024868650327</v>
      </c>
      <c r="S450" s="305">
        <f t="shared" si="48"/>
        <v>4156.9781597365636</v>
      </c>
    </row>
    <row r="451" spans="1:19" s="269" customFormat="1" x14ac:dyDescent="0.25">
      <c r="A451" s="310" t="s">
        <v>1771</v>
      </c>
      <c r="B451" s="310" t="s">
        <v>1175</v>
      </c>
      <c r="C451" s="309">
        <v>66.600728020000005</v>
      </c>
      <c r="D451" s="307">
        <f>C451*'[2]Base Costs'!$B$5</f>
        <v>66.600728020000005</v>
      </c>
      <c r="E451" s="307">
        <f t="shared" ref="E451:E514" si="49">ROUNDUP(D451/8,0)</f>
        <v>9</v>
      </c>
      <c r="F451" s="307">
        <f t="shared" ref="F451:F514" si="50">ROUNDUP(D451/40,0)</f>
        <v>2</v>
      </c>
      <c r="G451" s="307">
        <f t="shared" ref="G451:G514" si="51">ROUNDUP(D451/(40*4),0)</f>
        <v>1</v>
      </c>
      <c r="H451" s="306">
        <f>4*D451*'[2]Base Costs'!$B$7</f>
        <v>13236.495089606882</v>
      </c>
      <c r="I451" s="304">
        <f>4*IF(E451&lt;=3,E451*'[2]Base Costs'!$B$8,IF(F451&lt;=3,F451*'[2]Base Costs'!$B$9,'[2]Base Costs'!$B$10*G451))</f>
        <v>2800</v>
      </c>
      <c r="J451" s="308">
        <f>C451*'[2]Base Costs'!$B$6</f>
        <v>16.916584917080002</v>
      </c>
      <c r="K451" s="307">
        <f t="shared" ref="K451:K514" si="52">ROUNDUP(J451/8,0)</f>
        <v>3</v>
      </c>
      <c r="L451" s="307">
        <f t="shared" ref="L451:L514" si="53">ROUNDUP(J451/40,0)</f>
        <v>1</v>
      </c>
      <c r="M451" s="307">
        <f t="shared" ref="M451:M514" si="54">ROUNDUP(J451/(40*4),0)</f>
        <v>1</v>
      </c>
      <c r="N451" s="306">
        <f>4*J451*'[2]Base Costs'!$B$7</f>
        <v>3362.0697527601483</v>
      </c>
      <c r="O451" s="304">
        <f>4*IF(K451&lt;=3,K451*'[2]Base Costs'!$B$8,IF(L451&lt;=3,L451*'[2]Base Costs'!$B$9,'[2]Base Costs'!$B$10*M451))</f>
        <v>1500</v>
      </c>
      <c r="P451" s="304">
        <f>4*C451*'[2]Base Costs'!$B$11</f>
        <v>13320.145604000001</v>
      </c>
      <c r="Q451" s="269">
        <f>'[2]Base Costs'!$B$13+'[2]Base Costs'!$B$14</f>
        <v>414</v>
      </c>
      <c r="R451" s="303">
        <f>'[2]Base Costs'!$D$2</f>
        <v>1105.3024868650327</v>
      </c>
      <c r="S451" s="305">
        <f t="shared" ref="S451:S514" si="55">R451+Q451+N451+O451</f>
        <v>6381.3722396251815</v>
      </c>
    </row>
    <row r="452" spans="1:19" s="269" customFormat="1" x14ac:dyDescent="0.25">
      <c r="A452" s="310" t="s">
        <v>1771</v>
      </c>
      <c r="B452" s="310" t="s">
        <v>1173</v>
      </c>
      <c r="C452" s="309">
        <v>75.600786330000005</v>
      </c>
      <c r="D452" s="307">
        <f>C452*'[2]Base Costs'!$B$5</f>
        <v>75.600786330000005</v>
      </c>
      <c r="E452" s="307">
        <f t="shared" si="49"/>
        <v>10</v>
      </c>
      <c r="F452" s="307">
        <f t="shared" si="50"/>
        <v>2</v>
      </c>
      <c r="G452" s="307">
        <f t="shared" si="51"/>
        <v>1</v>
      </c>
      <c r="H452" s="306">
        <f>4*D452*'[2]Base Costs'!$B$7</f>
        <v>15025.202678369524</v>
      </c>
      <c r="I452" s="304">
        <f>4*IF(E452&lt;=3,E452*'[2]Base Costs'!$B$8,IF(F452&lt;=3,F452*'[2]Base Costs'!$B$9,'[2]Base Costs'!$B$10*G452))</f>
        <v>2800</v>
      </c>
      <c r="J452" s="308">
        <f>C452*'[2]Base Costs'!$B$6</f>
        <v>19.202599727820001</v>
      </c>
      <c r="K452" s="307">
        <f t="shared" si="52"/>
        <v>3</v>
      </c>
      <c r="L452" s="307">
        <f t="shared" si="53"/>
        <v>1</v>
      </c>
      <c r="M452" s="307">
        <f t="shared" si="54"/>
        <v>1</v>
      </c>
      <c r="N452" s="306">
        <f>4*J452*'[2]Base Costs'!$B$7</f>
        <v>3816.401480305859</v>
      </c>
      <c r="O452" s="304">
        <f>4*IF(K452&lt;=3,K452*'[2]Base Costs'!$B$8,IF(L452&lt;=3,L452*'[2]Base Costs'!$B$9,'[2]Base Costs'!$B$10*M452))</f>
        <v>1500</v>
      </c>
      <c r="P452" s="304">
        <f>4*C452*'[2]Base Costs'!$B$11</f>
        <v>15120.157266000002</v>
      </c>
      <c r="Q452" s="269">
        <f>'[2]Base Costs'!$B$13+'[2]Base Costs'!$B$14</f>
        <v>414</v>
      </c>
      <c r="R452" s="303">
        <f>'[2]Base Costs'!$D$2</f>
        <v>1105.3024868650327</v>
      </c>
      <c r="S452" s="305">
        <f t="shared" si="55"/>
        <v>6835.7039671708917</v>
      </c>
    </row>
    <row r="453" spans="1:19" s="269" customFormat="1" x14ac:dyDescent="0.25">
      <c r="A453" s="310" t="s">
        <v>1771</v>
      </c>
      <c r="B453" s="310" t="s">
        <v>1172</v>
      </c>
      <c r="C453" s="309">
        <v>63.533663788042652</v>
      </c>
      <c r="D453" s="307">
        <f>C453*'[2]Base Costs'!$B$5</f>
        <v>63.533663788042652</v>
      </c>
      <c r="E453" s="307">
        <f t="shared" si="49"/>
        <v>8</v>
      </c>
      <c r="F453" s="307">
        <f t="shared" si="50"/>
        <v>2</v>
      </c>
      <c r="G453" s="307">
        <f t="shared" si="51"/>
        <v>1</v>
      </c>
      <c r="H453" s="306">
        <f>4*D453*'[2]Base Costs'!$B$7</f>
        <v>12626.93447589075</v>
      </c>
      <c r="I453" s="304">
        <f>4*IF(E453&lt;=3,E453*'[2]Base Costs'!$B$8,IF(F453&lt;=3,F453*'[2]Base Costs'!$B$9,'[2]Base Costs'!$B$10*G453))</f>
        <v>2800</v>
      </c>
      <c r="J453" s="308">
        <f>C453*'[2]Base Costs'!$B$6</f>
        <v>16.137550602162833</v>
      </c>
      <c r="K453" s="307">
        <f t="shared" si="52"/>
        <v>3</v>
      </c>
      <c r="L453" s="307">
        <f t="shared" si="53"/>
        <v>1</v>
      </c>
      <c r="M453" s="307">
        <f t="shared" si="54"/>
        <v>1</v>
      </c>
      <c r="N453" s="306">
        <f>4*J453*'[2]Base Costs'!$B$7</f>
        <v>3207.2413568762504</v>
      </c>
      <c r="O453" s="304">
        <f>4*IF(K453&lt;=3,K453*'[2]Base Costs'!$B$8,IF(L453&lt;=3,L453*'[2]Base Costs'!$B$9,'[2]Base Costs'!$B$10*M453))</f>
        <v>1500</v>
      </c>
      <c r="P453" s="304">
        <f>4*C453*'[2]Base Costs'!$B$11</f>
        <v>12706.73275760853</v>
      </c>
      <c r="Q453" s="269">
        <f>'[2]Base Costs'!$B$13+'[2]Base Costs'!$B$14</f>
        <v>414</v>
      </c>
      <c r="R453" s="303">
        <f>'[2]Base Costs'!$D$2</f>
        <v>1105.3024868650327</v>
      </c>
      <c r="S453" s="305">
        <f t="shared" si="55"/>
        <v>6226.5438437412831</v>
      </c>
    </row>
    <row r="454" spans="1:19" s="269" customFormat="1" x14ac:dyDescent="0.25">
      <c r="A454" s="310" t="s">
        <v>1771</v>
      </c>
      <c r="B454" s="310" t="s">
        <v>1171</v>
      </c>
      <c r="C454" s="309">
        <v>115.75268609107486</v>
      </c>
      <c r="D454" s="307">
        <f>C454*'[2]Base Costs'!$B$5</f>
        <v>115.75268609107486</v>
      </c>
      <c r="E454" s="307">
        <f t="shared" si="49"/>
        <v>15</v>
      </c>
      <c r="F454" s="307">
        <f t="shared" si="50"/>
        <v>3</v>
      </c>
      <c r="G454" s="307">
        <f t="shared" si="51"/>
        <v>1</v>
      </c>
      <c r="H454" s="306">
        <f>4*D454*'[2]Base Costs'!$B$7</f>
        <v>23005.151844484586</v>
      </c>
      <c r="I454" s="304">
        <f>4*IF(E454&lt;=3,E454*'[2]Base Costs'!$B$8,IF(F454&lt;=3,F454*'[2]Base Costs'!$B$9,'[2]Base Costs'!$B$10*G454))</f>
        <v>4200</v>
      </c>
      <c r="J454" s="308">
        <f>C454*'[2]Base Costs'!$B$6</f>
        <v>29.401182267133017</v>
      </c>
      <c r="K454" s="307">
        <f t="shared" si="52"/>
        <v>4</v>
      </c>
      <c r="L454" s="307">
        <f t="shared" si="53"/>
        <v>1</v>
      </c>
      <c r="M454" s="307">
        <f t="shared" si="54"/>
        <v>1</v>
      </c>
      <c r="N454" s="306">
        <f>4*J454*'[2]Base Costs'!$B$7</f>
        <v>5843.3085684990847</v>
      </c>
      <c r="O454" s="304">
        <f>4*IF(K454&lt;=3,K454*'[2]Base Costs'!$B$8,IF(L454&lt;=3,L454*'[2]Base Costs'!$B$9,'[2]Base Costs'!$B$10*M454))</f>
        <v>1400</v>
      </c>
      <c r="P454" s="304">
        <f>4*C454*'[2]Base Costs'!$B$11</f>
        <v>23150.537218214973</v>
      </c>
      <c r="Q454" s="269">
        <f>'[2]Base Costs'!$B$13+'[2]Base Costs'!$B$14</f>
        <v>414</v>
      </c>
      <c r="R454" s="303">
        <f>'[2]Base Costs'!$D$2</f>
        <v>1105.3024868650327</v>
      </c>
      <c r="S454" s="305">
        <f t="shared" si="55"/>
        <v>8762.6110553641174</v>
      </c>
    </row>
    <row r="455" spans="1:19" s="269" customFormat="1" x14ac:dyDescent="0.25">
      <c r="A455" s="310" t="s">
        <v>1771</v>
      </c>
      <c r="B455" s="310" t="s">
        <v>1170</v>
      </c>
      <c r="C455" s="309">
        <v>70.400708710000004</v>
      </c>
      <c r="D455" s="307">
        <f>C455*'[2]Base Costs'!$B$5</f>
        <v>70.400708710000004</v>
      </c>
      <c r="E455" s="307">
        <f t="shared" si="49"/>
        <v>9</v>
      </c>
      <c r="F455" s="307">
        <f t="shared" si="50"/>
        <v>2</v>
      </c>
      <c r="G455" s="307">
        <f t="shared" si="51"/>
        <v>1</v>
      </c>
      <c r="H455" s="306">
        <f>4*D455*'[2]Base Costs'!$B$7</f>
        <v>13991.718451860243</v>
      </c>
      <c r="I455" s="304">
        <f>4*IF(E455&lt;=3,E455*'[2]Base Costs'!$B$8,IF(F455&lt;=3,F455*'[2]Base Costs'!$B$9,'[2]Base Costs'!$B$10*G455))</f>
        <v>2800</v>
      </c>
      <c r="J455" s="308">
        <f>C455*'[2]Base Costs'!$B$6</f>
        <v>17.881780012340002</v>
      </c>
      <c r="K455" s="307">
        <f t="shared" si="52"/>
        <v>3</v>
      </c>
      <c r="L455" s="307">
        <f t="shared" si="53"/>
        <v>1</v>
      </c>
      <c r="M455" s="307">
        <f t="shared" si="54"/>
        <v>1</v>
      </c>
      <c r="N455" s="306">
        <f>4*J455*'[2]Base Costs'!$B$7</f>
        <v>3553.8964867725017</v>
      </c>
      <c r="O455" s="304">
        <f>4*IF(K455&lt;=3,K455*'[2]Base Costs'!$B$8,IF(L455&lt;=3,L455*'[2]Base Costs'!$B$9,'[2]Base Costs'!$B$10*M455))</f>
        <v>1500</v>
      </c>
      <c r="P455" s="304">
        <f>4*C455*'[2]Base Costs'!$B$11</f>
        <v>14080.141742</v>
      </c>
      <c r="Q455" s="269">
        <f>'[2]Base Costs'!$B$13+'[2]Base Costs'!$B$14</f>
        <v>414</v>
      </c>
      <c r="R455" s="303">
        <f>'[2]Base Costs'!$D$2</f>
        <v>1105.3024868650327</v>
      </c>
      <c r="S455" s="305">
        <f t="shared" si="55"/>
        <v>6573.1989736375344</v>
      </c>
    </row>
    <row r="456" spans="1:19" s="269" customFormat="1" x14ac:dyDescent="0.25">
      <c r="A456" s="310" t="s">
        <v>1771</v>
      </c>
      <c r="B456" s="310" t="s">
        <v>1169</v>
      </c>
      <c r="C456" s="309">
        <v>319.22062191144443</v>
      </c>
      <c r="D456" s="307">
        <f>C456*'[2]Base Costs'!$B$5</f>
        <v>319.22062191144443</v>
      </c>
      <c r="E456" s="307">
        <f t="shared" si="49"/>
        <v>40</v>
      </c>
      <c r="F456" s="307">
        <f t="shared" si="50"/>
        <v>8</v>
      </c>
      <c r="G456" s="307">
        <f t="shared" si="51"/>
        <v>2</v>
      </c>
      <c r="H456" s="306">
        <f>4*D456*'[2]Base Costs'!$B$7</f>
        <v>63443.183281168123</v>
      </c>
      <c r="I456" s="304">
        <f>4*IF(E456&lt;=3,E456*'[2]Base Costs'!$B$8,IF(F456&lt;=3,F456*'[2]Base Costs'!$B$9,'[2]Base Costs'!$B$10*G456))</f>
        <v>8800</v>
      </c>
      <c r="J456" s="308">
        <f>C456*'[2]Base Costs'!$B$6</f>
        <v>81.082037965506885</v>
      </c>
      <c r="K456" s="307">
        <f t="shared" si="52"/>
        <v>11</v>
      </c>
      <c r="L456" s="307">
        <f t="shared" si="53"/>
        <v>3</v>
      </c>
      <c r="M456" s="307">
        <f t="shared" si="54"/>
        <v>1</v>
      </c>
      <c r="N456" s="306">
        <f>4*J456*'[2]Base Costs'!$B$7</f>
        <v>16114.568553416702</v>
      </c>
      <c r="O456" s="304">
        <f>4*IF(K456&lt;=3,K456*'[2]Base Costs'!$B$8,IF(L456&lt;=3,L456*'[2]Base Costs'!$B$9,'[2]Base Costs'!$B$10*M456))</f>
        <v>4200</v>
      </c>
      <c r="P456" s="304">
        <f>4*C456*'[2]Base Costs'!$B$11</f>
        <v>63844.124382288886</v>
      </c>
      <c r="Q456" s="269">
        <f>'[2]Base Costs'!$B$13+'[2]Base Costs'!$B$14</f>
        <v>414</v>
      </c>
      <c r="R456" s="303">
        <f>'[2]Base Costs'!$D$2</f>
        <v>1105.3024868650327</v>
      </c>
      <c r="S456" s="305">
        <f t="shared" si="55"/>
        <v>21833.871040281734</v>
      </c>
    </row>
    <row r="457" spans="1:19" s="269" customFormat="1" x14ac:dyDescent="0.25">
      <c r="A457" s="310" t="s">
        <v>1771</v>
      </c>
      <c r="B457" s="310" t="s">
        <v>1168</v>
      </c>
      <c r="C457" s="309">
        <v>275.69559161220451</v>
      </c>
      <c r="D457" s="307">
        <f>C457*'[2]Base Costs'!$B$5</f>
        <v>275.69559161220451</v>
      </c>
      <c r="E457" s="307">
        <f t="shared" si="49"/>
        <v>35</v>
      </c>
      <c r="F457" s="307">
        <f t="shared" si="50"/>
        <v>7</v>
      </c>
      <c r="G457" s="307">
        <f t="shared" si="51"/>
        <v>2</v>
      </c>
      <c r="H457" s="306">
        <f>4*D457*'[2]Base Costs'!$B$7</f>
        <v>54792.84465937598</v>
      </c>
      <c r="I457" s="304">
        <f>4*IF(E457&lt;=3,E457*'[2]Base Costs'!$B$8,IF(F457&lt;=3,F457*'[2]Base Costs'!$B$9,'[2]Base Costs'!$B$10*G457))</f>
        <v>8800</v>
      </c>
      <c r="J457" s="308">
        <f>C457*'[2]Base Costs'!$B$6</f>
        <v>70.026680269499948</v>
      </c>
      <c r="K457" s="307">
        <f t="shared" si="52"/>
        <v>9</v>
      </c>
      <c r="L457" s="307">
        <f t="shared" si="53"/>
        <v>2</v>
      </c>
      <c r="M457" s="307">
        <f t="shared" si="54"/>
        <v>1</v>
      </c>
      <c r="N457" s="306">
        <f>4*J457*'[2]Base Costs'!$B$7</f>
        <v>13917.382543481499</v>
      </c>
      <c r="O457" s="304">
        <f>4*IF(K457&lt;=3,K457*'[2]Base Costs'!$B$8,IF(L457&lt;=3,L457*'[2]Base Costs'!$B$9,'[2]Base Costs'!$B$10*M457))</f>
        <v>2800</v>
      </c>
      <c r="P457" s="304">
        <f>4*C457*'[2]Base Costs'!$B$11</f>
        <v>55139.118322440903</v>
      </c>
      <c r="Q457" s="269">
        <f>'[2]Base Costs'!$B$13+'[2]Base Costs'!$B$14</f>
        <v>414</v>
      </c>
      <c r="R457" s="303">
        <f>'[2]Base Costs'!$D$2</f>
        <v>1105.3024868650327</v>
      </c>
      <c r="S457" s="305">
        <f t="shared" si="55"/>
        <v>18236.685030346533</v>
      </c>
    </row>
    <row r="458" spans="1:19" s="269" customFormat="1" x14ac:dyDescent="0.25">
      <c r="A458" s="310" t="s">
        <v>1771</v>
      </c>
      <c r="B458" s="310" t="s">
        <v>1167</v>
      </c>
      <c r="C458" s="309">
        <v>344.44794791403763</v>
      </c>
      <c r="D458" s="307">
        <f>C458*'[2]Base Costs'!$B$5</f>
        <v>344.44794791403763</v>
      </c>
      <c r="E458" s="307">
        <f t="shared" si="49"/>
        <v>44</v>
      </c>
      <c r="F458" s="307">
        <f t="shared" si="50"/>
        <v>9</v>
      </c>
      <c r="G458" s="307">
        <f t="shared" si="51"/>
        <v>3</v>
      </c>
      <c r="H458" s="306">
        <f>4*D458*'[2]Base Costs'!$B$7</f>
        <v>68456.962960227509</v>
      </c>
      <c r="I458" s="304">
        <f>4*IF(E458&lt;=3,E458*'[2]Base Costs'!$B$8,IF(F458&lt;=3,F458*'[2]Base Costs'!$B$9,'[2]Base Costs'!$B$10*G458))</f>
        <v>13200</v>
      </c>
      <c r="J458" s="308">
        <f>C458*'[2]Base Costs'!$B$6</f>
        <v>87.489778770165557</v>
      </c>
      <c r="K458" s="307">
        <f t="shared" si="52"/>
        <v>11</v>
      </c>
      <c r="L458" s="307">
        <f t="shared" si="53"/>
        <v>3</v>
      </c>
      <c r="M458" s="307">
        <f t="shared" si="54"/>
        <v>1</v>
      </c>
      <c r="N458" s="306">
        <f>4*J458*'[2]Base Costs'!$B$7</f>
        <v>17388.068591897787</v>
      </c>
      <c r="O458" s="304">
        <f>4*IF(K458&lt;=3,K458*'[2]Base Costs'!$B$8,IF(L458&lt;=3,L458*'[2]Base Costs'!$B$9,'[2]Base Costs'!$B$10*M458))</f>
        <v>4200</v>
      </c>
      <c r="P458" s="304">
        <f>4*C458*'[2]Base Costs'!$B$11</f>
        <v>68889.58958280753</v>
      </c>
      <c r="Q458" s="269">
        <f>'[2]Base Costs'!$B$13+'[2]Base Costs'!$B$14</f>
        <v>414</v>
      </c>
      <c r="R458" s="303">
        <f>'[2]Base Costs'!$D$2</f>
        <v>1105.3024868650327</v>
      </c>
      <c r="S458" s="305">
        <f t="shared" si="55"/>
        <v>23107.371078762819</v>
      </c>
    </row>
    <row r="459" spans="1:19" s="269" customFormat="1" x14ac:dyDescent="0.25">
      <c r="A459" s="310" t="s">
        <v>1771</v>
      </c>
      <c r="B459" s="310" t="s">
        <v>1166</v>
      </c>
      <c r="C459" s="309">
        <v>103.57798505913088</v>
      </c>
      <c r="D459" s="307">
        <f>C459*'[2]Base Costs'!$B$5</f>
        <v>103.57798505913088</v>
      </c>
      <c r="E459" s="307">
        <f t="shared" si="49"/>
        <v>13</v>
      </c>
      <c r="F459" s="307">
        <f t="shared" si="50"/>
        <v>3</v>
      </c>
      <c r="G459" s="307">
        <f t="shared" si="51"/>
        <v>1</v>
      </c>
      <c r="H459" s="306">
        <f>4*D459*'[2]Base Costs'!$B$7</f>
        <v>20585.50306259191</v>
      </c>
      <c r="I459" s="304">
        <f>4*IF(E459&lt;=3,E459*'[2]Base Costs'!$B$8,IF(F459&lt;=3,F459*'[2]Base Costs'!$B$9,'[2]Base Costs'!$B$10*G459))</f>
        <v>4200</v>
      </c>
      <c r="J459" s="308">
        <f>C459*'[2]Base Costs'!$B$6</f>
        <v>26.308808205019243</v>
      </c>
      <c r="K459" s="307">
        <f t="shared" si="52"/>
        <v>4</v>
      </c>
      <c r="L459" s="307">
        <f t="shared" si="53"/>
        <v>1</v>
      </c>
      <c r="M459" s="307">
        <f t="shared" si="54"/>
        <v>1</v>
      </c>
      <c r="N459" s="306">
        <f>4*J459*'[2]Base Costs'!$B$7</f>
        <v>5228.717777898345</v>
      </c>
      <c r="O459" s="304">
        <f>4*IF(K459&lt;=3,K459*'[2]Base Costs'!$B$8,IF(L459&lt;=3,L459*'[2]Base Costs'!$B$9,'[2]Base Costs'!$B$10*M459))</f>
        <v>1400</v>
      </c>
      <c r="P459" s="304">
        <f>4*C459*'[2]Base Costs'!$B$11</f>
        <v>20715.597011826176</v>
      </c>
      <c r="Q459" s="269">
        <f>'[2]Base Costs'!$B$13+'[2]Base Costs'!$B$14</f>
        <v>414</v>
      </c>
      <c r="R459" s="303">
        <f>'[2]Base Costs'!$D$2</f>
        <v>1105.3024868650327</v>
      </c>
      <c r="S459" s="305">
        <f t="shared" si="55"/>
        <v>8148.0202647633778</v>
      </c>
    </row>
    <row r="460" spans="1:19" s="269" customFormat="1" x14ac:dyDescent="0.25">
      <c r="A460" s="310" t="s">
        <v>1771</v>
      </c>
      <c r="B460" s="310" t="s">
        <v>1164</v>
      </c>
      <c r="C460" s="309">
        <v>117.96728020948566</v>
      </c>
      <c r="D460" s="307">
        <f>C460*'[2]Base Costs'!$B$5</f>
        <v>117.96728020948566</v>
      </c>
      <c r="E460" s="307">
        <f t="shared" si="49"/>
        <v>15</v>
      </c>
      <c r="F460" s="307">
        <f t="shared" si="50"/>
        <v>3</v>
      </c>
      <c r="G460" s="307">
        <f t="shared" si="51"/>
        <v>1</v>
      </c>
      <c r="H460" s="306">
        <f>4*D460*'[2]Base Costs'!$B$7</f>
        <v>23445.289137954023</v>
      </c>
      <c r="I460" s="304">
        <f>4*IF(E460&lt;=3,E460*'[2]Base Costs'!$B$8,IF(F460&lt;=3,F460*'[2]Base Costs'!$B$9,'[2]Base Costs'!$B$10*G460))</f>
        <v>4200</v>
      </c>
      <c r="J460" s="308">
        <f>C460*'[2]Base Costs'!$B$6</f>
        <v>29.96368917320936</v>
      </c>
      <c r="K460" s="307">
        <f t="shared" si="52"/>
        <v>4</v>
      </c>
      <c r="L460" s="307">
        <f t="shared" si="53"/>
        <v>1</v>
      </c>
      <c r="M460" s="307">
        <f t="shared" si="54"/>
        <v>1</v>
      </c>
      <c r="N460" s="306">
        <f>4*J460*'[2]Base Costs'!$B$7</f>
        <v>5955.1034410403217</v>
      </c>
      <c r="O460" s="304">
        <f>4*IF(K460&lt;=3,K460*'[2]Base Costs'!$B$8,IF(L460&lt;=3,L460*'[2]Base Costs'!$B$9,'[2]Base Costs'!$B$10*M460))</f>
        <v>1400</v>
      </c>
      <c r="P460" s="304">
        <f>4*C460*'[2]Base Costs'!$B$11</f>
        <v>23593.456041897134</v>
      </c>
      <c r="Q460" s="269">
        <f>'[2]Base Costs'!$B$13+'[2]Base Costs'!$B$14</f>
        <v>414</v>
      </c>
      <c r="R460" s="303">
        <f>'[2]Base Costs'!$D$2</f>
        <v>1105.3024868650327</v>
      </c>
      <c r="S460" s="305">
        <f t="shared" si="55"/>
        <v>8874.4059279053545</v>
      </c>
    </row>
    <row r="461" spans="1:19" s="269" customFormat="1" x14ac:dyDescent="0.25">
      <c r="A461" s="310" t="s">
        <v>1771</v>
      </c>
      <c r="B461" s="310" t="s">
        <v>1163</v>
      </c>
      <c r="C461" s="309">
        <v>178.02652024686984</v>
      </c>
      <c r="D461" s="307">
        <f>C461*'[2]Base Costs'!$B$5</f>
        <v>178.02652024686984</v>
      </c>
      <c r="E461" s="307">
        <f t="shared" si="49"/>
        <v>23</v>
      </c>
      <c r="F461" s="307">
        <f t="shared" si="50"/>
        <v>5</v>
      </c>
      <c r="G461" s="307">
        <f t="shared" si="51"/>
        <v>2</v>
      </c>
      <c r="H461" s="306">
        <f>4*D461*'[2]Base Costs'!$B$7</f>
        <v>35381.702739943903</v>
      </c>
      <c r="I461" s="304">
        <f>4*IF(E461&lt;=3,E461*'[2]Base Costs'!$B$8,IF(F461&lt;=3,F461*'[2]Base Costs'!$B$9,'[2]Base Costs'!$B$10*G461))</f>
        <v>8800</v>
      </c>
      <c r="J461" s="308">
        <f>C461*'[2]Base Costs'!$B$6</f>
        <v>45.218736142704941</v>
      </c>
      <c r="K461" s="307">
        <f t="shared" si="52"/>
        <v>6</v>
      </c>
      <c r="L461" s="307">
        <f t="shared" si="53"/>
        <v>2</v>
      </c>
      <c r="M461" s="307">
        <f t="shared" si="54"/>
        <v>1</v>
      </c>
      <c r="N461" s="306">
        <f>4*J461*'[2]Base Costs'!$B$7</f>
        <v>8986.9524959457522</v>
      </c>
      <c r="O461" s="304">
        <f>4*IF(K461&lt;=3,K461*'[2]Base Costs'!$B$8,IF(L461&lt;=3,L461*'[2]Base Costs'!$B$9,'[2]Base Costs'!$B$10*M461))</f>
        <v>2800</v>
      </c>
      <c r="P461" s="304">
        <f>4*C461*'[2]Base Costs'!$B$11</f>
        <v>35605.304049373968</v>
      </c>
      <c r="Q461" s="269">
        <f>'[2]Base Costs'!$B$13+'[2]Base Costs'!$B$14</f>
        <v>414</v>
      </c>
      <c r="R461" s="303">
        <f>'[2]Base Costs'!$D$2</f>
        <v>1105.3024868650327</v>
      </c>
      <c r="S461" s="305">
        <f t="shared" si="55"/>
        <v>13306.254982810784</v>
      </c>
    </row>
    <row r="462" spans="1:19" s="269" customFormat="1" x14ac:dyDescent="0.25">
      <c r="A462" s="310" t="s">
        <v>1771</v>
      </c>
      <c r="B462" s="310" t="s">
        <v>1162</v>
      </c>
      <c r="C462" s="309">
        <v>80.770717140000002</v>
      </c>
      <c r="D462" s="307">
        <f>C462*'[2]Base Costs'!$B$5</f>
        <v>80.770717140000002</v>
      </c>
      <c r="E462" s="307">
        <f t="shared" si="49"/>
        <v>11</v>
      </c>
      <c r="F462" s="307">
        <f t="shared" si="50"/>
        <v>3</v>
      </c>
      <c r="G462" s="307">
        <f t="shared" si="51"/>
        <v>1</v>
      </c>
      <c r="H462" s="306">
        <f>4*D462*'[2]Base Costs'!$B$7</f>
        <v>16052.695407272162</v>
      </c>
      <c r="I462" s="304">
        <f>4*IF(E462&lt;=3,E462*'[2]Base Costs'!$B$8,IF(F462&lt;=3,F462*'[2]Base Costs'!$B$9,'[2]Base Costs'!$B$10*G462))</f>
        <v>4200</v>
      </c>
      <c r="J462" s="308">
        <f>C462*'[2]Base Costs'!$B$6</f>
        <v>20.515762153560001</v>
      </c>
      <c r="K462" s="307">
        <f t="shared" si="52"/>
        <v>3</v>
      </c>
      <c r="L462" s="307">
        <f t="shared" si="53"/>
        <v>1</v>
      </c>
      <c r="M462" s="307">
        <f t="shared" si="54"/>
        <v>1</v>
      </c>
      <c r="N462" s="306">
        <f>4*J462*'[2]Base Costs'!$B$7</f>
        <v>4077.3846334471295</v>
      </c>
      <c r="O462" s="304">
        <f>4*IF(K462&lt;=3,K462*'[2]Base Costs'!$B$8,IF(L462&lt;=3,L462*'[2]Base Costs'!$B$9,'[2]Base Costs'!$B$10*M462))</f>
        <v>1500</v>
      </c>
      <c r="P462" s="304">
        <f>4*C462*'[2]Base Costs'!$B$11</f>
        <v>16154.143428000001</v>
      </c>
      <c r="Q462" s="269">
        <f>'[2]Base Costs'!$B$13+'[2]Base Costs'!$B$14</f>
        <v>414</v>
      </c>
      <c r="R462" s="303">
        <f>'[2]Base Costs'!$D$2</f>
        <v>1105.3024868650327</v>
      </c>
      <c r="S462" s="305">
        <f t="shared" si="55"/>
        <v>7096.6871203121627</v>
      </c>
    </row>
    <row r="463" spans="1:19" s="269" customFormat="1" x14ac:dyDescent="0.25">
      <c r="A463" s="310" t="s">
        <v>1771</v>
      </c>
      <c r="B463" s="310" t="s">
        <v>1161</v>
      </c>
      <c r="C463" s="309">
        <v>192.32100441457223</v>
      </c>
      <c r="D463" s="307">
        <f>C463*'[2]Base Costs'!$B$5</f>
        <v>192.32100441457223</v>
      </c>
      <c r="E463" s="307">
        <f t="shared" si="49"/>
        <v>25</v>
      </c>
      <c r="F463" s="307">
        <f t="shared" si="50"/>
        <v>5</v>
      </c>
      <c r="G463" s="307">
        <f t="shared" si="51"/>
        <v>2</v>
      </c>
      <c r="H463" s="306">
        <f>4*D463*'[2]Base Costs'!$B$7</f>
        <v>38222.645701369751</v>
      </c>
      <c r="I463" s="304">
        <f>4*IF(E463&lt;=3,E463*'[2]Base Costs'!$B$8,IF(F463&lt;=3,F463*'[2]Base Costs'!$B$9,'[2]Base Costs'!$B$10*G463))</f>
        <v>8800</v>
      </c>
      <c r="J463" s="308">
        <f>C463*'[2]Base Costs'!$B$6</f>
        <v>48.849535121301344</v>
      </c>
      <c r="K463" s="307">
        <f t="shared" si="52"/>
        <v>7</v>
      </c>
      <c r="L463" s="307">
        <f t="shared" si="53"/>
        <v>2</v>
      </c>
      <c r="M463" s="307">
        <f t="shared" si="54"/>
        <v>1</v>
      </c>
      <c r="N463" s="306">
        <f>4*J463*'[2]Base Costs'!$B$7</f>
        <v>9708.5520081479153</v>
      </c>
      <c r="O463" s="304">
        <f>4*IF(K463&lt;=3,K463*'[2]Base Costs'!$B$8,IF(L463&lt;=3,L463*'[2]Base Costs'!$B$9,'[2]Base Costs'!$B$10*M463))</f>
        <v>2800</v>
      </c>
      <c r="P463" s="304">
        <f>4*C463*'[2]Base Costs'!$B$11</f>
        <v>38464.200882914447</v>
      </c>
      <c r="Q463" s="269">
        <f>'[2]Base Costs'!$B$13+'[2]Base Costs'!$B$14</f>
        <v>414</v>
      </c>
      <c r="R463" s="303">
        <f>'[2]Base Costs'!$D$2</f>
        <v>1105.3024868650327</v>
      </c>
      <c r="S463" s="305">
        <f t="shared" si="55"/>
        <v>14027.854495012947</v>
      </c>
    </row>
    <row r="464" spans="1:19" s="269" customFormat="1" x14ac:dyDescent="0.25">
      <c r="A464" s="310" t="s">
        <v>1771</v>
      </c>
      <c r="B464" s="310" t="s">
        <v>1160</v>
      </c>
      <c r="C464" s="309">
        <v>42.299806915818138</v>
      </c>
      <c r="D464" s="307">
        <f>C464*'[2]Base Costs'!$B$5</f>
        <v>42.299806915818138</v>
      </c>
      <c r="E464" s="307">
        <f t="shared" si="49"/>
        <v>6</v>
      </c>
      <c r="F464" s="307">
        <f t="shared" si="50"/>
        <v>2</v>
      </c>
      <c r="G464" s="307">
        <f t="shared" si="51"/>
        <v>1</v>
      </c>
      <c r="H464" s="306">
        <f>4*D464*'[2]Base Costs'!$B$7</f>
        <v>8406.8328256773621</v>
      </c>
      <c r="I464" s="304">
        <f>4*IF(E464&lt;=3,E464*'[2]Base Costs'!$B$8,IF(F464&lt;=3,F464*'[2]Base Costs'!$B$9,'[2]Base Costs'!$B$10*G464))</f>
        <v>2800</v>
      </c>
      <c r="J464" s="308">
        <f>C464*'[2]Base Costs'!$B$6</f>
        <v>10.744150956617807</v>
      </c>
      <c r="K464" s="307">
        <f t="shared" si="52"/>
        <v>2</v>
      </c>
      <c r="L464" s="307">
        <f t="shared" si="53"/>
        <v>1</v>
      </c>
      <c r="M464" s="307">
        <f t="shared" si="54"/>
        <v>1</v>
      </c>
      <c r="N464" s="306">
        <f>4*J464*'[2]Base Costs'!$B$7</f>
        <v>2135.3355377220496</v>
      </c>
      <c r="O464" s="304">
        <f>4*IF(K464&lt;=3,K464*'[2]Base Costs'!$B$8,IF(L464&lt;=3,L464*'[2]Base Costs'!$B$9,'[2]Base Costs'!$B$10*M464))</f>
        <v>1000</v>
      </c>
      <c r="P464" s="304">
        <f>4*C464*'[2]Base Costs'!$B$11</f>
        <v>8459.961383163627</v>
      </c>
      <c r="Q464" s="269">
        <f>'[2]Base Costs'!$B$13+'[2]Base Costs'!$B$14</f>
        <v>414</v>
      </c>
      <c r="R464" s="303">
        <f>'[2]Base Costs'!$D$2</f>
        <v>1105.3024868650327</v>
      </c>
      <c r="S464" s="305">
        <f t="shared" si="55"/>
        <v>4654.6380245870823</v>
      </c>
    </row>
    <row r="465" spans="1:19" s="269" customFormat="1" x14ac:dyDescent="0.25">
      <c r="A465" s="310" t="s">
        <v>1771</v>
      </c>
      <c r="B465" s="310" t="s">
        <v>1159</v>
      </c>
      <c r="C465" s="309">
        <v>65.800602030000007</v>
      </c>
      <c r="D465" s="307">
        <f>C465*'[2]Base Costs'!$B$5</f>
        <v>65.800602030000007</v>
      </c>
      <c r="E465" s="307">
        <f t="shared" si="49"/>
        <v>9</v>
      </c>
      <c r="F465" s="307">
        <f t="shared" si="50"/>
        <v>2</v>
      </c>
      <c r="G465" s="307">
        <f t="shared" si="51"/>
        <v>1</v>
      </c>
      <c r="H465" s="306">
        <f>4*D465*'[2]Base Costs'!$B$7</f>
        <v>13077.474849850323</v>
      </c>
      <c r="I465" s="304">
        <f>4*IF(E465&lt;=3,E465*'[2]Base Costs'!$B$8,IF(F465&lt;=3,F465*'[2]Base Costs'!$B$9,'[2]Base Costs'!$B$10*G465))</f>
        <v>2800</v>
      </c>
      <c r="J465" s="308">
        <f>C465*'[2]Base Costs'!$B$6</f>
        <v>16.713352915620003</v>
      </c>
      <c r="K465" s="307">
        <f t="shared" si="52"/>
        <v>3</v>
      </c>
      <c r="L465" s="307">
        <f t="shared" si="53"/>
        <v>1</v>
      </c>
      <c r="M465" s="307">
        <f t="shared" si="54"/>
        <v>1</v>
      </c>
      <c r="N465" s="306">
        <f>4*J465*'[2]Base Costs'!$B$7</f>
        <v>3321.6786118619825</v>
      </c>
      <c r="O465" s="304">
        <f>4*IF(K465&lt;=3,K465*'[2]Base Costs'!$B$8,IF(L465&lt;=3,L465*'[2]Base Costs'!$B$9,'[2]Base Costs'!$B$10*M465))</f>
        <v>1500</v>
      </c>
      <c r="P465" s="304">
        <f>4*C465*'[2]Base Costs'!$B$11</f>
        <v>13160.120406000002</v>
      </c>
      <c r="Q465" s="269">
        <f>'[2]Base Costs'!$B$13+'[2]Base Costs'!$B$14</f>
        <v>414</v>
      </c>
      <c r="R465" s="303">
        <f>'[2]Base Costs'!$D$2</f>
        <v>1105.3024868650327</v>
      </c>
      <c r="S465" s="305">
        <f t="shared" si="55"/>
        <v>6340.9810987270157</v>
      </c>
    </row>
    <row r="466" spans="1:19" s="269" customFormat="1" x14ac:dyDescent="0.25">
      <c r="A466" s="310" t="s">
        <v>1771</v>
      </c>
      <c r="B466" s="310" t="s">
        <v>1158</v>
      </c>
      <c r="C466" s="309">
        <v>116.87400215554594</v>
      </c>
      <c r="D466" s="307">
        <f>C466*'[2]Base Costs'!$B$5</f>
        <v>116.87400215554594</v>
      </c>
      <c r="E466" s="307">
        <f t="shared" si="49"/>
        <v>15</v>
      </c>
      <c r="F466" s="307">
        <f t="shared" si="50"/>
        <v>3</v>
      </c>
      <c r="G466" s="307">
        <f t="shared" si="51"/>
        <v>1</v>
      </c>
      <c r="H466" s="306">
        <f>4*D466*'[2]Base Costs'!$B$7</f>
        <v>23228.006684401826</v>
      </c>
      <c r="I466" s="304">
        <f>4*IF(E466&lt;=3,E466*'[2]Base Costs'!$B$8,IF(F466&lt;=3,F466*'[2]Base Costs'!$B$9,'[2]Base Costs'!$B$10*G466))</f>
        <v>4200</v>
      </c>
      <c r="J466" s="308">
        <f>C466*'[2]Base Costs'!$B$6</f>
        <v>29.685996547508669</v>
      </c>
      <c r="K466" s="307">
        <f t="shared" si="52"/>
        <v>4</v>
      </c>
      <c r="L466" s="307">
        <f t="shared" si="53"/>
        <v>1</v>
      </c>
      <c r="M466" s="307">
        <f t="shared" si="54"/>
        <v>1</v>
      </c>
      <c r="N466" s="306">
        <f>4*J466*'[2]Base Costs'!$B$7</f>
        <v>5899.9136978380639</v>
      </c>
      <c r="O466" s="304">
        <f>4*IF(K466&lt;=3,K466*'[2]Base Costs'!$B$8,IF(L466&lt;=3,L466*'[2]Base Costs'!$B$9,'[2]Base Costs'!$B$10*M466))</f>
        <v>1400</v>
      </c>
      <c r="P466" s="304">
        <f>4*C466*'[2]Base Costs'!$B$11</f>
        <v>23374.800431109186</v>
      </c>
      <c r="Q466" s="269">
        <f>'[2]Base Costs'!$B$13+'[2]Base Costs'!$B$14</f>
        <v>414</v>
      </c>
      <c r="R466" s="303">
        <f>'[2]Base Costs'!$D$2</f>
        <v>1105.3024868650327</v>
      </c>
      <c r="S466" s="305">
        <f t="shared" si="55"/>
        <v>8819.2161847030966</v>
      </c>
    </row>
    <row r="467" spans="1:19" s="269" customFormat="1" x14ac:dyDescent="0.25">
      <c r="A467" s="310" t="s">
        <v>1771</v>
      </c>
      <c r="B467" s="310" t="s">
        <v>1157</v>
      </c>
      <c r="C467" s="309">
        <v>122.80970237000001</v>
      </c>
      <c r="D467" s="307">
        <f>C467*'[2]Base Costs'!$B$5</f>
        <v>122.80970237000001</v>
      </c>
      <c r="E467" s="307">
        <f t="shared" si="49"/>
        <v>16</v>
      </c>
      <c r="F467" s="307">
        <f t="shared" si="50"/>
        <v>4</v>
      </c>
      <c r="G467" s="307">
        <f t="shared" si="51"/>
        <v>1</v>
      </c>
      <c r="H467" s="306">
        <f>4*D467*'[2]Base Costs'!$B$7</f>
        <v>24407.691487823286</v>
      </c>
      <c r="I467" s="304">
        <f>4*IF(E467&lt;=3,E467*'[2]Base Costs'!$B$8,IF(F467&lt;=3,F467*'[2]Base Costs'!$B$9,'[2]Base Costs'!$B$10*G467))</f>
        <v>4400</v>
      </c>
      <c r="J467" s="308">
        <f>C467*'[2]Base Costs'!$B$6</f>
        <v>31.193664401980005</v>
      </c>
      <c r="K467" s="307">
        <f t="shared" si="52"/>
        <v>4</v>
      </c>
      <c r="L467" s="307">
        <f t="shared" si="53"/>
        <v>1</v>
      </c>
      <c r="M467" s="307">
        <f t="shared" si="54"/>
        <v>1</v>
      </c>
      <c r="N467" s="306">
        <f>4*J467*'[2]Base Costs'!$B$7</f>
        <v>6199.5536379071145</v>
      </c>
      <c r="O467" s="304">
        <f>4*IF(K467&lt;=3,K467*'[2]Base Costs'!$B$8,IF(L467&lt;=3,L467*'[2]Base Costs'!$B$9,'[2]Base Costs'!$B$10*M467))</f>
        <v>1400</v>
      </c>
      <c r="P467" s="304">
        <f>4*C467*'[2]Base Costs'!$B$11</f>
        <v>24561.940474000003</v>
      </c>
      <c r="Q467" s="269">
        <f>'[2]Base Costs'!$B$13+'[2]Base Costs'!$B$14</f>
        <v>414</v>
      </c>
      <c r="R467" s="303">
        <f>'[2]Base Costs'!$D$2</f>
        <v>1105.3024868650327</v>
      </c>
      <c r="S467" s="305">
        <f t="shared" si="55"/>
        <v>9118.8561247721482</v>
      </c>
    </row>
    <row r="468" spans="1:19" s="269" customFormat="1" x14ac:dyDescent="0.25">
      <c r="A468" s="310" t="s">
        <v>1771</v>
      </c>
      <c r="B468" s="310" t="s">
        <v>1156</v>
      </c>
      <c r="C468" s="309">
        <v>111.12520130009571</v>
      </c>
      <c r="D468" s="307">
        <f>C468*'[2]Base Costs'!$B$5</f>
        <v>111.12520130009571</v>
      </c>
      <c r="E468" s="307">
        <f t="shared" si="49"/>
        <v>14</v>
      </c>
      <c r="F468" s="307">
        <f t="shared" si="50"/>
        <v>3</v>
      </c>
      <c r="G468" s="307">
        <f t="shared" si="51"/>
        <v>1</v>
      </c>
      <c r="H468" s="306">
        <f>4*D468*'[2]Base Costs'!$B$7</f>
        <v>22085.467007186224</v>
      </c>
      <c r="I468" s="304">
        <f>4*IF(E468&lt;=3,E468*'[2]Base Costs'!$B$8,IF(F468&lt;=3,F468*'[2]Base Costs'!$B$9,'[2]Base Costs'!$B$10*G468))</f>
        <v>4200</v>
      </c>
      <c r="J468" s="308">
        <f>C468*'[2]Base Costs'!$B$6</f>
        <v>28.225801130224312</v>
      </c>
      <c r="K468" s="307">
        <f t="shared" si="52"/>
        <v>4</v>
      </c>
      <c r="L468" s="307">
        <f t="shared" si="53"/>
        <v>1</v>
      </c>
      <c r="M468" s="307">
        <f t="shared" si="54"/>
        <v>1</v>
      </c>
      <c r="N468" s="306">
        <f>4*J468*'[2]Base Costs'!$B$7</f>
        <v>5609.7086198253019</v>
      </c>
      <c r="O468" s="304">
        <f>4*IF(K468&lt;=3,K468*'[2]Base Costs'!$B$8,IF(L468&lt;=3,L468*'[2]Base Costs'!$B$9,'[2]Base Costs'!$B$10*M468))</f>
        <v>1400</v>
      </c>
      <c r="P468" s="304">
        <f>4*C468*'[2]Base Costs'!$B$11</f>
        <v>22225.040260019141</v>
      </c>
      <c r="Q468" s="269">
        <f>'[2]Base Costs'!$B$13+'[2]Base Costs'!$B$14</f>
        <v>414</v>
      </c>
      <c r="R468" s="303">
        <f>'[2]Base Costs'!$D$2</f>
        <v>1105.3024868650327</v>
      </c>
      <c r="S468" s="305">
        <f t="shared" si="55"/>
        <v>8529.0111066903337</v>
      </c>
    </row>
    <row r="469" spans="1:19" s="269" customFormat="1" x14ac:dyDescent="0.25">
      <c r="A469" s="310" t="s">
        <v>1771</v>
      </c>
      <c r="B469" s="310" t="s">
        <v>1155</v>
      </c>
      <c r="C469" s="309">
        <v>158.69432774119309</v>
      </c>
      <c r="D469" s="307">
        <f>C469*'[2]Base Costs'!$B$5</f>
        <v>158.69432774119309</v>
      </c>
      <c r="E469" s="307">
        <f t="shared" si="49"/>
        <v>20</v>
      </c>
      <c r="F469" s="307">
        <f t="shared" si="50"/>
        <v>4</v>
      </c>
      <c r="G469" s="307">
        <f t="shared" si="51"/>
        <v>1</v>
      </c>
      <c r="H469" s="306">
        <f>4*D469*'[2]Base Costs'!$B$7</f>
        <v>31539.545472595684</v>
      </c>
      <c r="I469" s="304">
        <f>4*IF(E469&lt;=3,E469*'[2]Base Costs'!$B$8,IF(F469&lt;=3,F469*'[2]Base Costs'!$B$9,'[2]Base Costs'!$B$10*G469))</f>
        <v>4400</v>
      </c>
      <c r="J469" s="308">
        <f>C469*'[2]Base Costs'!$B$6</f>
        <v>40.308359246263045</v>
      </c>
      <c r="K469" s="307">
        <f t="shared" si="52"/>
        <v>6</v>
      </c>
      <c r="L469" s="307">
        <f t="shared" si="53"/>
        <v>2</v>
      </c>
      <c r="M469" s="307">
        <f t="shared" si="54"/>
        <v>1</v>
      </c>
      <c r="N469" s="306">
        <f>4*J469*'[2]Base Costs'!$B$7</f>
        <v>8011.0445500393034</v>
      </c>
      <c r="O469" s="304">
        <f>4*IF(K469&lt;=3,K469*'[2]Base Costs'!$B$8,IF(L469&lt;=3,L469*'[2]Base Costs'!$B$9,'[2]Base Costs'!$B$10*M469))</f>
        <v>2800</v>
      </c>
      <c r="P469" s="304">
        <f>4*C469*'[2]Base Costs'!$B$11</f>
        <v>31738.865548238617</v>
      </c>
      <c r="Q469" s="269">
        <f>'[2]Base Costs'!$B$13+'[2]Base Costs'!$B$14</f>
        <v>414</v>
      </c>
      <c r="R469" s="303">
        <f>'[2]Base Costs'!$D$2</f>
        <v>1105.3024868650327</v>
      </c>
      <c r="S469" s="305">
        <f t="shared" si="55"/>
        <v>12330.347036904335</v>
      </c>
    </row>
    <row r="470" spans="1:19" s="269" customFormat="1" x14ac:dyDescent="0.25">
      <c r="A470" s="310" t="s">
        <v>1771</v>
      </c>
      <c r="B470" s="310" t="s">
        <v>1154</v>
      </c>
      <c r="C470" s="309">
        <v>62.375543208951719</v>
      </c>
      <c r="D470" s="307">
        <f>C470*'[2]Base Costs'!$B$5</f>
        <v>62.375543208951719</v>
      </c>
      <c r="E470" s="307">
        <f t="shared" si="49"/>
        <v>8</v>
      </c>
      <c r="F470" s="307">
        <f t="shared" si="50"/>
        <v>2</v>
      </c>
      <c r="G470" s="307">
        <f t="shared" si="51"/>
        <v>1</v>
      </c>
      <c r="H470" s="306">
        <f>4*D470*'[2]Base Costs'!$B$7</f>
        <v>12396.764959519902</v>
      </c>
      <c r="I470" s="304">
        <f>4*IF(E470&lt;=3,E470*'[2]Base Costs'!$B$8,IF(F470&lt;=3,F470*'[2]Base Costs'!$B$9,'[2]Base Costs'!$B$10*G470))</f>
        <v>2800</v>
      </c>
      <c r="J470" s="308">
        <f>C470*'[2]Base Costs'!$B$6</f>
        <v>15.843387975073737</v>
      </c>
      <c r="K470" s="307">
        <f t="shared" si="52"/>
        <v>2</v>
      </c>
      <c r="L470" s="307">
        <f t="shared" si="53"/>
        <v>1</v>
      </c>
      <c r="M470" s="307">
        <f t="shared" si="54"/>
        <v>1</v>
      </c>
      <c r="N470" s="306">
        <f>4*J470*'[2]Base Costs'!$B$7</f>
        <v>3148.7782997180552</v>
      </c>
      <c r="O470" s="304">
        <f>4*IF(K470&lt;=3,K470*'[2]Base Costs'!$B$8,IF(L470&lt;=3,L470*'[2]Base Costs'!$B$9,'[2]Base Costs'!$B$10*M470))</f>
        <v>1000</v>
      </c>
      <c r="P470" s="304">
        <f>4*C470*'[2]Base Costs'!$B$11</f>
        <v>12475.108641790344</v>
      </c>
      <c r="Q470" s="269">
        <f>'[2]Base Costs'!$B$13+'[2]Base Costs'!$B$14</f>
        <v>414</v>
      </c>
      <c r="R470" s="303">
        <f>'[2]Base Costs'!$D$2</f>
        <v>1105.3024868650327</v>
      </c>
      <c r="S470" s="305">
        <f t="shared" si="55"/>
        <v>5668.0807865830884</v>
      </c>
    </row>
    <row r="471" spans="1:19" s="269" customFormat="1" x14ac:dyDescent="0.25">
      <c r="A471" s="310" t="s">
        <v>1771</v>
      </c>
      <c r="B471" s="310" t="s">
        <v>1153</v>
      </c>
      <c r="C471" s="309">
        <v>101.87481605889549</v>
      </c>
      <c r="D471" s="307">
        <f>C471*'[2]Base Costs'!$B$5</f>
        <v>101.87481605889549</v>
      </c>
      <c r="E471" s="307">
        <f t="shared" si="49"/>
        <v>13</v>
      </c>
      <c r="F471" s="307">
        <f t="shared" si="50"/>
        <v>3</v>
      </c>
      <c r="G471" s="307">
        <f t="shared" si="51"/>
        <v>1</v>
      </c>
      <c r="H471" s="306">
        <f>4*D471*'[2]Base Costs'!$B$7</f>
        <v>20247.008442809129</v>
      </c>
      <c r="I471" s="304">
        <f>4*IF(E471&lt;=3,E471*'[2]Base Costs'!$B$8,IF(F471&lt;=3,F471*'[2]Base Costs'!$B$9,'[2]Base Costs'!$B$10*G471))</f>
        <v>4200</v>
      </c>
      <c r="J471" s="308">
        <f>C471*'[2]Base Costs'!$B$6</f>
        <v>25.876203278959455</v>
      </c>
      <c r="K471" s="307">
        <f t="shared" si="52"/>
        <v>4</v>
      </c>
      <c r="L471" s="307">
        <f t="shared" si="53"/>
        <v>1</v>
      </c>
      <c r="M471" s="307">
        <f t="shared" si="54"/>
        <v>1</v>
      </c>
      <c r="N471" s="306">
        <f>4*J471*'[2]Base Costs'!$B$7</f>
        <v>5142.7401444735187</v>
      </c>
      <c r="O471" s="304">
        <f>4*IF(K471&lt;=3,K471*'[2]Base Costs'!$B$8,IF(L471&lt;=3,L471*'[2]Base Costs'!$B$9,'[2]Base Costs'!$B$10*M471))</f>
        <v>1400</v>
      </c>
      <c r="P471" s="304">
        <f>4*C471*'[2]Base Costs'!$B$11</f>
        <v>20374.963211779097</v>
      </c>
      <c r="Q471" s="269">
        <f>'[2]Base Costs'!$B$13+'[2]Base Costs'!$B$14</f>
        <v>414</v>
      </c>
      <c r="R471" s="303">
        <f>'[2]Base Costs'!$D$2</f>
        <v>1105.3024868650327</v>
      </c>
      <c r="S471" s="305">
        <f t="shared" si="55"/>
        <v>8062.0426313385515</v>
      </c>
    </row>
    <row r="472" spans="1:19" s="269" customFormat="1" x14ac:dyDescent="0.25">
      <c r="A472" s="310" t="s">
        <v>1771</v>
      </c>
      <c r="B472" s="310" t="s">
        <v>1152</v>
      </c>
      <c r="C472" s="309">
        <v>56.64107967973861</v>
      </c>
      <c r="D472" s="307">
        <f>C472*'[2]Base Costs'!$B$5</f>
        <v>56.64107967973861</v>
      </c>
      <c r="E472" s="307">
        <f t="shared" si="49"/>
        <v>8</v>
      </c>
      <c r="F472" s="307">
        <f t="shared" si="50"/>
        <v>2</v>
      </c>
      <c r="G472" s="307">
        <f t="shared" si="51"/>
        <v>1</v>
      </c>
      <c r="H472" s="306">
        <f>4*D472*'[2]Base Costs'!$B$7</f>
        <v>11257.074739869971</v>
      </c>
      <c r="I472" s="304">
        <f>4*IF(E472&lt;=3,E472*'[2]Base Costs'!$B$8,IF(F472&lt;=3,F472*'[2]Base Costs'!$B$9,'[2]Base Costs'!$B$10*G472))</f>
        <v>2800</v>
      </c>
      <c r="J472" s="308">
        <f>C472*'[2]Base Costs'!$B$6</f>
        <v>14.386834238653607</v>
      </c>
      <c r="K472" s="307">
        <f t="shared" si="52"/>
        <v>2</v>
      </c>
      <c r="L472" s="307">
        <f t="shared" si="53"/>
        <v>1</v>
      </c>
      <c r="M472" s="307">
        <f t="shared" si="54"/>
        <v>1</v>
      </c>
      <c r="N472" s="306">
        <f>4*J472*'[2]Base Costs'!$B$7</f>
        <v>2859.2969839269731</v>
      </c>
      <c r="O472" s="304">
        <f>4*IF(K472&lt;=3,K472*'[2]Base Costs'!$B$8,IF(L472&lt;=3,L472*'[2]Base Costs'!$B$9,'[2]Base Costs'!$B$10*M472))</f>
        <v>1000</v>
      </c>
      <c r="P472" s="304">
        <f>4*C472*'[2]Base Costs'!$B$11</f>
        <v>11328.215935947723</v>
      </c>
      <c r="Q472" s="269">
        <f>'[2]Base Costs'!$B$13+'[2]Base Costs'!$B$14</f>
        <v>414</v>
      </c>
      <c r="R472" s="303">
        <f>'[2]Base Costs'!$D$2</f>
        <v>1105.3024868650327</v>
      </c>
      <c r="S472" s="305">
        <f t="shared" si="55"/>
        <v>5378.5994707920054</v>
      </c>
    </row>
    <row r="473" spans="1:19" s="269" customFormat="1" x14ac:dyDescent="0.25">
      <c r="A473" s="310" t="s">
        <v>1771</v>
      </c>
      <c r="B473" s="310" t="s">
        <v>1150</v>
      </c>
      <c r="C473" s="309">
        <v>164.56687322988034</v>
      </c>
      <c r="D473" s="307">
        <f>C473*'[2]Base Costs'!$B$5</f>
        <v>164.56687322988034</v>
      </c>
      <c r="E473" s="307">
        <f t="shared" si="49"/>
        <v>21</v>
      </c>
      <c r="F473" s="307">
        <f t="shared" si="50"/>
        <v>5</v>
      </c>
      <c r="G473" s="307">
        <f t="shared" si="51"/>
        <v>2</v>
      </c>
      <c r="H473" s="306">
        <f>4*D473*'[2]Base Costs'!$B$7</f>
        <v>32706.678653199342</v>
      </c>
      <c r="I473" s="304">
        <f>4*IF(E473&lt;=3,E473*'[2]Base Costs'!$B$8,IF(F473&lt;=3,F473*'[2]Base Costs'!$B$9,'[2]Base Costs'!$B$10*G473))</f>
        <v>8800</v>
      </c>
      <c r="J473" s="308">
        <f>C473*'[2]Base Costs'!$B$6</f>
        <v>41.799985800389607</v>
      </c>
      <c r="K473" s="307">
        <f t="shared" si="52"/>
        <v>6</v>
      </c>
      <c r="L473" s="307">
        <f t="shared" si="53"/>
        <v>2</v>
      </c>
      <c r="M473" s="307">
        <f t="shared" si="54"/>
        <v>1</v>
      </c>
      <c r="N473" s="306">
        <f>4*J473*'[2]Base Costs'!$B$7</f>
        <v>8307.4963779126338</v>
      </c>
      <c r="O473" s="304">
        <f>4*IF(K473&lt;=3,K473*'[2]Base Costs'!$B$8,IF(L473&lt;=3,L473*'[2]Base Costs'!$B$9,'[2]Base Costs'!$B$10*M473))</f>
        <v>2800</v>
      </c>
      <c r="P473" s="304">
        <f>4*C473*'[2]Base Costs'!$B$11</f>
        <v>32913.374645976066</v>
      </c>
      <c r="Q473" s="269">
        <f>'[2]Base Costs'!$B$13+'[2]Base Costs'!$B$14</f>
        <v>414</v>
      </c>
      <c r="R473" s="303">
        <f>'[2]Base Costs'!$D$2</f>
        <v>1105.3024868650327</v>
      </c>
      <c r="S473" s="305">
        <f t="shared" si="55"/>
        <v>12626.798864777666</v>
      </c>
    </row>
    <row r="474" spans="1:19" s="269" customFormat="1" x14ac:dyDescent="0.25">
      <c r="A474" s="310" t="s">
        <v>1771</v>
      </c>
      <c r="B474" s="310" t="s">
        <v>1149</v>
      </c>
      <c r="C474" s="309">
        <v>105.64120454736111</v>
      </c>
      <c r="D474" s="307">
        <f>C474*'[2]Base Costs'!$B$5</f>
        <v>105.64120454736111</v>
      </c>
      <c r="E474" s="307">
        <f t="shared" si="49"/>
        <v>14</v>
      </c>
      <c r="F474" s="307">
        <f t="shared" si="50"/>
        <v>3</v>
      </c>
      <c r="G474" s="307">
        <f t="shared" si="51"/>
        <v>1</v>
      </c>
      <c r="H474" s="306">
        <f>4*D474*'[2]Base Costs'!$B$7</f>
        <v>20995.555556560739</v>
      </c>
      <c r="I474" s="304">
        <f>4*IF(E474&lt;=3,E474*'[2]Base Costs'!$B$8,IF(F474&lt;=3,F474*'[2]Base Costs'!$B$9,'[2]Base Costs'!$B$10*G474))</f>
        <v>4200</v>
      </c>
      <c r="J474" s="308">
        <f>C474*'[2]Base Costs'!$B$6</f>
        <v>26.832865955029725</v>
      </c>
      <c r="K474" s="307">
        <f t="shared" si="52"/>
        <v>4</v>
      </c>
      <c r="L474" s="307">
        <f t="shared" si="53"/>
        <v>1</v>
      </c>
      <c r="M474" s="307">
        <f t="shared" si="54"/>
        <v>1</v>
      </c>
      <c r="N474" s="306">
        <f>4*J474*'[2]Base Costs'!$B$7</f>
        <v>5332.8711113664285</v>
      </c>
      <c r="O474" s="304">
        <f>4*IF(K474&lt;=3,K474*'[2]Base Costs'!$B$8,IF(L474&lt;=3,L474*'[2]Base Costs'!$B$9,'[2]Base Costs'!$B$10*M474))</f>
        <v>1400</v>
      </c>
      <c r="P474" s="304">
        <f>4*C474*'[2]Base Costs'!$B$11</f>
        <v>21128.240909472224</v>
      </c>
      <c r="Q474" s="269">
        <f>'[2]Base Costs'!$B$13+'[2]Base Costs'!$B$14</f>
        <v>414</v>
      </c>
      <c r="R474" s="303">
        <f>'[2]Base Costs'!$D$2</f>
        <v>1105.3024868650327</v>
      </c>
      <c r="S474" s="305">
        <f t="shared" si="55"/>
        <v>8252.1735982314603</v>
      </c>
    </row>
    <row r="475" spans="1:19" s="269" customFormat="1" x14ac:dyDescent="0.25">
      <c r="A475" s="310" t="s">
        <v>1771</v>
      </c>
      <c r="B475" s="310" t="s">
        <v>1148</v>
      </c>
      <c r="C475" s="309">
        <v>69.11366851910482</v>
      </c>
      <c r="D475" s="307">
        <f>C475*'[2]Base Costs'!$B$5</f>
        <v>69.11366851910482</v>
      </c>
      <c r="E475" s="307">
        <f t="shared" si="49"/>
        <v>9</v>
      </c>
      <c r="F475" s="307">
        <f t="shared" si="50"/>
        <v>2</v>
      </c>
      <c r="G475" s="307">
        <f t="shared" si="51"/>
        <v>1</v>
      </c>
      <c r="H475" s="306">
        <f>4*D475*'[2]Base Costs'!$B$7</f>
        <v>13735.926936160969</v>
      </c>
      <c r="I475" s="304">
        <f>4*IF(E475&lt;=3,E475*'[2]Base Costs'!$B$8,IF(F475&lt;=3,F475*'[2]Base Costs'!$B$9,'[2]Base Costs'!$B$10*G475))</f>
        <v>2800</v>
      </c>
      <c r="J475" s="308">
        <f>C475*'[2]Base Costs'!$B$6</f>
        <v>17.554871803852624</v>
      </c>
      <c r="K475" s="307">
        <f t="shared" si="52"/>
        <v>3</v>
      </c>
      <c r="L475" s="307">
        <f t="shared" si="53"/>
        <v>1</v>
      </c>
      <c r="M475" s="307">
        <f t="shared" si="54"/>
        <v>1</v>
      </c>
      <c r="N475" s="306">
        <f>4*J475*'[2]Base Costs'!$B$7</f>
        <v>3488.9254417848865</v>
      </c>
      <c r="O475" s="304">
        <f>4*IF(K475&lt;=3,K475*'[2]Base Costs'!$B$8,IF(L475&lt;=3,L475*'[2]Base Costs'!$B$9,'[2]Base Costs'!$B$10*M475))</f>
        <v>1500</v>
      </c>
      <c r="P475" s="304">
        <f>4*C475*'[2]Base Costs'!$B$11</f>
        <v>13822.733703820964</v>
      </c>
      <c r="Q475" s="269">
        <f>'[2]Base Costs'!$B$13+'[2]Base Costs'!$B$14</f>
        <v>414</v>
      </c>
      <c r="R475" s="303">
        <f>'[2]Base Costs'!$D$2</f>
        <v>1105.3024868650327</v>
      </c>
      <c r="S475" s="305">
        <f t="shared" si="55"/>
        <v>6508.2279286499197</v>
      </c>
    </row>
    <row r="476" spans="1:19" s="269" customFormat="1" x14ac:dyDescent="0.25">
      <c r="A476" s="310" t="s">
        <v>1771</v>
      </c>
      <c r="B476" s="310" t="s">
        <v>1147</v>
      </c>
      <c r="C476" s="309">
        <v>175.27853693352213</v>
      </c>
      <c r="D476" s="307">
        <f>C476*'[2]Base Costs'!$B$5</f>
        <v>175.27853693352213</v>
      </c>
      <c r="E476" s="307">
        <f t="shared" si="49"/>
        <v>22</v>
      </c>
      <c r="F476" s="307">
        <f t="shared" si="50"/>
        <v>5</v>
      </c>
      <c r="G476" s="307">
        <f t="shared" si="51"/>
        <v>2</v>
      </c>
      <c r="H476" s="306">
        <f>4*D476*'[2]Base Costs'!$B$7</f>
        <v>34835.557544315925</v>
      </c>
      <c r="I476" s="304">
        <f>4*IF(E476&lt;=3,E476*'[2]Base Costs'!$B$8,IF(F476&lt;=3,F476*'[2]Base Costs'!$B$9,'[2]Base Costs'!$B$10*G476))</f>
        <v>8800</v>
      </c>
      <c r="J476" s="308">
        <f>C476*'[2]Base Costs'!$B$6</f>
        <v>44.520748381114622</v>
      </c>
      <c r="K476" s="307">
        <f t="shared" si="52"/>
        <v>6</v>
      </c>
      <c r="L476" s="307">
        <f t="shared" si="53"/>
        <v>2</v>
      </c>
      <c r="M476" s="307">
        <f t="shared" si="54"/>
        <v>1</v>
      </c>
      <c r="N476" s="306">
        <f>4*J476*'[2]Base Costs'!$B$7</f>
        <v>8848.2316162562456</v>
      </c>
      <c r="O476" s="304">
        <f>4*IF(K476&lt;=3,K476*'[2]Base Costs'!$B$8,IF(L476&lt;=3,L476*'[2]Base Costs'!$B$9,'[2]Base Costs'!$B$10*M476))</f>
        <v>2800</v>
      </c>
      <c r="P476" s="304">
        <f>4*C476*'[2]Base Costs'!$B$11</f>
        <v>35055.707386704424</v>
      </c>
      <c r="Q476" s="269">
        <f>'[2]Base Costs'!$B$13+'[2]Base Costs'!$B$14</f>
        <v>414</v>
      </c>
      <c r="R476" s="303">
        <f>'[2]Base Costs'!$D$2</f>
        <v>1105.3024868650327</v>
      </c>
      <c r="S476" s="305">
        <f t="shared" si="55"/>
        <v>13167.534103121277</v>
      </c>
    </row>
    <row r="477" spans="1:19" s="269" customFormat="1" x14ac:dyDescent="0.25">
      <c r="A477" s="310" t="s">
        <v>1771</v>
      </c>
      <c r="B477" s="310" t="s">
        <v>1146</v>
      </c>
      <c r="C477" s="309">
        <v>62.3499289789088</v>
      </c>
      <c r="D477" s="307">
        <f>C477*'[2]Base Costs'!$B$5</f>
        <v>62.3499289789088</v>
      </c>
      <c r="E477" s="307">
        <f t="shared" si="49"/>
        <v>8</v>
      </c>
      <c r="F477" s="307">
        <f t="shared" si="50"/>
        <v>2</v>
      </c>
      <c r="G477" s="307">
        <f t="shared" si="51"/>
        <v>1</v>
      </c>
      <c r="H477" s="306">
        <f>4*D477*'[2]Base Costs'!$B$7</f>
        <v>12391.674284984252</v>
      </c>
      <c r="I477" s="304">
        <f>4*IF(E477&lt;=3,E477*'[2]Base Costs'!$B$8,IF(F477&lt;=3,F477*'[2]Base Costs'!$B$9,'[2]Base Costs'!$B$10*G477))</f>
        <v>2800</v>
      </c>
      <c r="J477" s="308">
        <f>C477*'[2]Base Costs'!$B$6</f>
        <v>15.836881960642835</v>
      </c>
      <c r="K477" s="307">
        <f t="shared" si="52"/>
        <v>2</v>
      </c>
      <c r="L477" s="307">
        <f t="shared" si="53"/>
        <v>1</v>
      </c>
      <c r="M477" s="307">
        <f t="shared" si="54"/>
        <v>1</v>
      </c>
      <c r="N477" s="306">
        <f>4*J477*'[2]Base Costs'!$B$7</f>
        <v>3147.4852683859999</v>
      </c>
      <c r="O477" s="304">
        <f>4*IF(K477&lt;=3,K477*'[2]Base Costs'!$B$8,IF(L477&lt;=3,L477*'[2]Base Costs'!$B$9,'[2]Base Costs'!$B$10*M477))</f>
        <v>1000</v>
      </c>
      <c r="P477" s="304">
        <f>4*C477*'[2]Base Costs'!$B$11</f>
        <v>12469.98579578176</v>
      </c>
      <c r="Q477" s="269">
        <f>'[2]Base Costs'!$B$13+'[2]Base Costs'!$B$14</f>
        <v>414</v>
      </c>
      <c r="R477" s="303">
        <f>'[2]Base Costs'!$D$2</f>
        <v>1105.3024868650327</v>
      </c>
      <c r="S477" s="305">
        <f t="shared" si="55"/>
        <v>5666.7877552510326</v>
      </c>
    </row>
    <row r="478" spans="1:19" s="269" customFormat="1" x14ac:dyDescent="0.25">
      <c r="A478" s="310" t="s">
        <v>1771</v>
      </c>
      <c r="B478" s="310" t="s">
        <v>1145</v>
      </c>
      <c r="C478" s="309">
        <v>23.012641545000001</v>
      </c>
      <c r="D478" s="307">
        <f>C478*'[2]Base Costs'!$B$5</f>
        <v>23.012641545000001</v>
      </c>
      <c r="E478" s="307">
        <f t="shared" si="49"/>
        <v>3</v>
      </c>
      <c r="F478" s="307">
        <f t="shared" si="50"/>
        <v>1</v>
      </c>
      <c r="G478" s="307">
        <f t="shared" si="51"/>
        <v>1</v>
      </c>
      <c r="H478" s="306">
        <f>4*D478*'[2]Base Costs'!$B$7</f>
        <v>4573.6244312194813</v>
      </c>
      <c r="I478" s="304">
        <f>4*IF(E478&lt;=3,E478*'[2]Base Costs'!$B$8,IF(F478&lt;=3,F478*'[2]Base Costs'!$B$9,'[2]Base Costs'!$B$10*G478))</f>
        <v>1500</v>
      </c>
      <c r="J478" s="308">
        <f>C478*'[2]Base Costs'!$B$6</f>
        <v>5.8452109524300004</v>
      </c>
      <c r="K478" s="307">
        <f t="shared" si="52"/>
        <v>1</v>
      </c>
      <c r="L478" s="307">
        <f t="shared" si="53"/>
        <v>1</v>
      </c>
      <c r="M478" s="307">
        <f t="shared" si="54"/>
        <v>1</v>
      </c>
      <c r="N478" s="306">
        <f>4*J478*'[2]Base Costs'!$B$7</f>
        <v>1161.7006055297481</v>
      </c>
      <c r="O478" s="304">
        <f>4*IF(K478&lt;=3,K478*'[2]Base Costs'!$B$8,IF(L478&lt;=3,L478*'[2]Base Costs'!$B$9,'[2]Base Costs'!$B$10*M478))</f>
        <v>500</v>
      </c>
      <c r="P478" s="304">
        <f>4*C478*'[2]Base Costs'!$B$11</f>
        <v>4602.5283090000003</v>
      </c>
      <c r="Q478" s="269">
        <f>'[2]Base Costs'!$B$13+'[2]Base Costs'!$B$14</f>
        <v>414</v>
      </c>
      <c r="R478" s="303">
        <f>'[2]Base Costs'!$D$2</f>
        <v>1105.3024868650327</v>
      </c>
      <c r="S478" s="305">
        <f t="shared" si="55"/>
        <v>3181.0030923947807</v>
      </c>
    </row>
    <row r="479" spans="1:19" s="269" customFormat="1" x14ac:dyDescent="0.25">
      <c r="A479" s="310" t="s">
        <v>1771</v>
      </c>
      <c r="B479" s="310" t="s">
        <v>1144</v>
      </c>
      <c r="C479" s="309">
        <v>85.200815580000011</v>
      </c>
      <c r="D479" s="307">
        <f>C479*'[2]Base Costs'!$B$5</f>
        <v>85.200815580000011</v>
      </c>
      <c r="E479" s="307">
        <f t="shared" si="49"/>
        <v>11</v>
      </c>
      <c r="F479" s="307">
        <f t="shared" si="50"/>
        <v>3</v>
      </c>
      <c r="G479" s="307">
        <f t="shared" si="51"/>
        <v>1</v>
      </c>
      <c r="H479" s="306">
        <f>4*D479*'[2]Base Costs'!$B$7</f>
        <v>16933.150891631525</v>
      </c>
      <c r="I479" s="304">
        <f>4*IF(E479&lt;=3,E479*'[2]Base Costs'!$B$8,IF(F479&lt;=3,F479*'[2]Base Costs'!$B$9,'[2]Base Costs'!$B$10*G479))</f>
        <v>4200</v>
      </c>
      <c r="J479" s="308">
        <f>C479*'[2]Base Costs'!$B$6</f>
        <v>21.641007157320004</v>
      </c>
      <c r="K479" s="307">
        <f t="shared" si="52"/>
        <v>3</v>
      </c>
      <c r="L479" s="307">
        <f t="shared" si="53"/>
        <v>1</v>
      </c>
      <c r="M479" s="307">
        <f t="shared" si="54"/>
        <v>1</v>
      </c>
      <c r="N479" s="306">
        <f>4*J479*'[2]Base Costs'!$B$7</f>
        <v>4301.0203264744077</v>
      </c>
      <c r="O479" s="304">
        <f>4*IF(K479&lt;=3,K479*'[2]Base Costs'!$B$8,IF(L479&lt;=3,L479*'[2]Base Costs'!$B$9,'[2]Base Costs'!$B$10*M479))</f>
        <v>1500</v>
      </c>
      <c r="P479" s="304">
        <f>4*C479*'[2]Base Costs'!$B$11</f>
        <v>17040.163116000003</v>
      </c>
      <c r="Q479" s="269">
        <f>'[2]Base Costs'!$B$13+'[2]Base Costs'!$B$14</f>
        <v>414</v>
      </c>
      <c r="R479" s="303">
        <f>'[2]Base Costs'!$D$2</f>
        <v>1105.3024868650327</v>
      </c>
      <c r="S479" s="305">
        <f t="shared" si="55"/>
        <v>7320.3228133394405</v>
      </c>
    </row>
    <row r="480" spans="1:19" s="269" customFormat="1" x14ac:dyDescent="0.25">
      <c r="A480" s="310" t="s">
        <v>1771</v>
      </c>
      <c r="B480" s="310" t="s">
        <v>1143</v>
      </c>
      <c r="C480" s="309">
        <v>87.537351312487061</v>
      </c>
      <c r="D480" s="307">
        <f>C480*'[2]Base Costs'!$B$5</f>
        <v>87.537351312487061</v>
      </c>
      <c r="E480" s="307">
        <f t="shared" si="49"/>
        <v>11</v>
      </c>
      <c r="F480" s="307">
        <f t="shared" si="50"/>
        <v>3</v>
      </c>
      <c r="G480" s="307">
        <f t="shared" si="51"/>
        <v>1</v>
      </c>
      <c r="H480" s="306">
        <f>4*D480*'[2]Base Costs'!$B$7</f>
        <v>17397.523349248931</v>
      </c>
      <c r="I480" s="304">
        <f>4*IF(E480&lt;=3,E480*'[2]Base Costs'!$B$8,IF(F480&lt;=3,F480*'[2]Base Costs'!$B$9,'[2]Base Costs'!$B$10*G480))</f>
        <v>4200</v>
      </c>
      <c r="J480" s="308">
        <f>C480*'[2]Base Costs'!$B$6</f>
        <v>22.234487233371713</v>
      </c>
      <c r="K480" s="307">
        <f t="shared" si="52"/>
        <v>3</v>
      </c>
      <c r="L480" s="307">
        <f t="shared" si="53"/>
        <v>1</v>
      </c>
      <c r="M480" s="307">
        <f t="shared" si="54"/>
        <v>1</v>
      </c>
      <c r="N480" s="306">
        <f>4*J480*'[2]Base Costs'!$B$7</f>
        <v>4418.970930709228</v>
      </c>
      <c r="O480" s="304">
        <f>4*IF(K480&lt;=3,K480*'[2]Base Costs'!$B$8,IF(L480&lt;=3,L480*'[2]Base Costs'!$B$9,'[2]Base Costs'!$B$10*M480))</f>
        <v>1500</v>
      </c>
      <c r="P480" s="304">
        <f>4*C480*'[2]Base Costs'!$B$11</f>
        <v>17507.470262497412</v>
      </c>
      <c r="Q480" s="269">
        <f>'[2]Base Costs'!$B$13+'[2]Base Costs'!$B$14</f>
        <v>414</v>
      </c>
      <c r="R480" s="303">
        <f>'[2]Base Costs'!$D$2</f>
        <v>1105.3024868650327</v>
      </c>
      <c r="S480" s="305">
        <f t="shared" si="55"/>
        <v>7438.2734175742607</v>
      </c>
    </row>
    <row r="481" spans="1:19" s="269" customFormat="1" x14ac:dyDescent="0.25">
      <c r="A481" s="310" t="s">
        <v>1771</v>
      </c>
      <c r="B481" s="310" t="s">
        <v>1142</v>
      </c>
      <c r="C481" s="309">
        <v>95.529804580000004</v>
      </c>
      <c r="D481" s="307">
        <f>C481*'[2]Base Costs'!$B$5</f>
        <v>95.529804580000004</v>
      </c>
      <c r="E481" s="307">
        <f t="shared" si="49"/>
        <v>12</v>
      </c>
      <c r="F481" s="307">
        <f t="shared" si="50"/>
        <v>3</v>
      </c>
      <c r="G481" s="307">
        <f t="shared" si="51"/>
        <v>1</v>
      </c>
      <c r="H481" s="306">
        <f>4*D481*'[2]Base Costs'!$B$7</f>
        <v>18985.975481447524</v>
      </c>
      <c r="I481" s="304">
        <f>4*IF(E481&lt;=3,E481*'[2]Base Costs'!$B$8,IF(F481&lt;=3,F481*'[2]Base Costs'!$B$9,'[2]Base Costs'!$B$10*G481))</f>
        <v>4200</v>
      </c>
      <c r="J481" s="308">
        <f>C481*'[2]Base Costs'!$B$6</f>
        <v>24.264570363320001</v>
      </c>
      <c r="K481" s="307">
        <f t="shared" si="52"/>
        <v>4</v>
      </c>
      <c r="L481" s="307">
        <f t="shared" si="53"/>
        <v>1</v>
      </c>
      <c r="M481" s="307">
        <f t="shared" si="54"/>
        <v>1</v>
      </c>
      <c r="N481" s="306">
        <f>4*J481*'[2]Base Costs'!$B$7</f>
        <v>4822.4377722876707</v>
      </c>
      <c r="O481" s="304">
        <f>4*IF(K481&lt;=3,K481*'[2]Base Costs'!$B$8,IF(L481&lt;=3,L481*'[2]Base Costs'!$B$9,'[2]Base Costs'!$B$10*M481))</f>
        <v>1400</v>
      </c>
      <c r="P481" s="304">
        <f>4*C481*'[2]Base Costs'!$B$11</f>
        <v>19105.960916</v>
      </c>
      <c r="Q481" s="269">
        <f>'[2]Base Costs'!$B$13+'[2]Base Costs'!$B$14</f>
        <v>414</v>
      </c>
      <c r="R481" s="303">
        <f>'[2]Base Costs'!$D$2</f>
        <v>1105.3024868650327</v>
      </c>
      <c r="S481" s="305">
        <f t="shared" si="55"/>
        <v>7741.7402591527034</v>
      </c>
    </row>
    <row r="482" spans="1:19" s="269" customFormat="1" x14ac:dyDescent="0.25">
      <c r="A482" s="310" t="s">
        <v>1771</v>
      </c>
      <c r="B482" s="310" t="s">
        <v>1141</v>
      </c>
      <c r="C482" s="309">
        <v>98.773303642769946</v>
      </c>
      <c r="D482" s="307">
        <f>C482*'[2]Base Costs'!$B$5</f>
        <v>98.773303642769946</v>
      </c>
      <c r="E482" s="307">
        <f t="shared" si="49"/>
        <v>13</v>
      </c>
      <c r="F482" s="307">
        <f t="shared" si="50"/>
        <v>3</v>
      </c>
      <c r="G482" s="307">
        <f t="shared" si="51"/>
        <v>1</v>
      </c>
      <c r="H482" s="306">
        <f>4*D482*'[2]Base Costs'!$B$7</f>
        <v>19630.601459178673</v>
      </c>
      <c r="I482" s="304">
        <f>4*IF(E482&lt;=3,E482*'[2]Base Costs'!$B$8,IF(F482&lt;=3,F482*'[2]Base Costs'!$B$9,'[2]Base Costs'!$B$10*G482))</f>
        <v>4200</v>
      </c>
      <c r="J482" s="308">
        <f>C482*'[2]Base Costs'!$B$6</f>
        <v>25.088419125263567</v>
      </c>
      <c r="K482" s="307">
        <f t="shared" si="52"/>
        <v>4</v>
      </c>
      <c r="L482" s="307">
        <f t="shared" si="53"/>
        <v>1</v>
      </c>
      <c r="M482" s="307">
        <f t="shared" si="54"/>
        <v>1</v>
      </c>
      <c r="N482" s="306">
        <f>4*J482*'[2]Base Costs'!$B$7</f>
        <v>4986.1727706313832</v>
      </c>
      <c r="O482" s="304">
        <f>4*IF(K482&lt;=3,K482*'[2]Base Costs'!$B$8,IF(L482&lt;=3,L482*'[2]Base Costs'!$B$9,'[2]Base Costs'!$B$10*M482))</f>
        <v>1400</v>
      </c>
      <c r="P482" s="304">
        <f>4*C482*'[2]Base Costs'!$B$11</f>
        <v>19754.66072855399</v>
      </c>
      <c r="Q482" s="269">
        <f>'[2]Base Costs'!$B$13+'[2]Base Costs'!$B$14</f>
        <v>414</v>
      </c>
      <c r="R482" s="303">
        <f>'[2]Base Costs'!$D$2</f>
        <v>1105.3024868650327</v>
      </c>
      <c r="S482" s="305">
        <f t="shared" si="55"/>
        <v>7905.4752574964159</v>
      </c>
    </row>
    <row r="483" spans="1:19" s="269" customFormat="1" x14ac:dyDescent="0.25">
      <c r="A483" s="310" t="s">
        <v>1771</v>
      </c>
      <c r="B483" s="310" t="s">
        <v>1140</v>
      </c>
      <c r="C483" s="309">
        <v>333.7795666068555</v>
      </c>
      <c r="D483" s="307">
        <f>C483*'[2]Base Costs'!$B$5</f>
        <v>333.7795666068555</v>
      </c>
      <c r="E483" s="307">
        <f t="shared" si="49"/>
        <v>42</v>
      </c>
      <c r="F483" s="307">
        <f t="shared" si="50"/>
        <v>9</v>
      </c>
      <c r="G483" s="307">
        <f t="shared" si="51"/>
        <v>3</v>
      </c>
      <c r="H483" s="306">
        <f>4*D483*'[2]Base Costs'!$B$7</f>
        <v>66336.686185712897</v>
      </c>
      <c r="I483" s="304">
        <f>4*IF(E483&lt;=3,E483*'[2]Base Costs'!$B$8,IF(F483&lt;=3,F483*'[2]Base Costs'!$B$9,'[2]Base Costs'!$B$10*G483))</f>
        <v>13200</v>
      </c>
      <c r="J483" s="308">
        <f>C483*'[2]Base Costs'!$B$6</f>
        <v>84.780009918141303</v>
      </c>
      <c r="K483" s="307">
        <f t="shared" si="52"/>
        <v>11</v>
      </c>
      <c r="L483" s="307">
        <f t="shared" si="53"/>
        <v>3</v>
      </c>
      <c r="M483" s="307">
        <f t="shared" si="54"/>
        <v>1</v>
      </c>
      <c r="N483" s="306">
        <f>4*J483*'[2]Base Costs'!$B$7</f>
        <v>16849.518291171076</v>
      </c>
      <c r="O483" s="304">
        <f>4*IF(K483&lt;=3,K483*'[2]Base Costs'!$B$8,IF(L483&lt;=3,L483*'[2]Base Costs'!$B$9,'[2]Base Costs'!$B$10*M483))</f>
        <v>4200</v>
      </c>
      <c r="P483" s="304">
        <f>4*C483*'[2]Base Costs'!$B$11</f>
        <v>66755.913321371103</v>
      </c>
      <c r="Q483" s="269">
        <f>'[2]Base Costs'!$B$13+'[2]Base Costs'!$B$14</f>
        <v>414</v>
      </c>
      <c r="R483" s="303">
        <f>'[2]Base Costs'!$D$2</f>
        <v>1105.3024868650327</v>
      </c>
      <c r="S483" s="305">
        <f t="shared" si="55"/>
        <v>22568.820778036108</v>
      </c>
    </row>
    <row r="484" spans="1:19" s="269" customFormat="1" x14ac:dyDescent="0.25">
      <c r="A484" s="310" t="s">
        <v>1771</v>
      </c>
      <c r="B484" s="310" t="s">
        <v>1139</v>
      </c>
      <c r="C484" s="309">
        <v>185.76892212393548</v>
      </c>
      <c r="D484" s="307">
        <f>C484*'[2]Base Costs'!$B$5</f>
        <v>185.76892212393548</v>
      </c>
      <c r="E484" s="307">
        <f t="shared" si="49"/>
        <v>24</v>
      </c>
      <c r="F484" s="307">
        <f t="shared" si="50"/>
        <v>5</v>
      </c>
      <c r="G484" s="307">
        <f t="shared" si="51"/>
        <v>2</v>
      </c>
      <c r="H484" s="306">
        <f>4*D484*'[2]Base Costs'!$B$7</f>
        <v>36920.45865859944</v>
      </c>
      <c r="I484" s="304">
        <f>4*IF(E484&lt;=3,E484*'[2]Base Costs'!$B$8,IF(F484&lt;=3,F484*'[2]Base Costs'!$B$9,'[2]Base Costs'!$B$10*G484))</f>
        <v>8800</v>
      </c>
      <c r="J484" s="308">
        <f>C484*'[2]Base Costs'!$B$6</f>
        <v>47.185306219479614</v>
      </c>
      <c r="K484" s="307">
        <f t="shared" si="52"/>
        <v>6</v>
      </c>
      <c r="L484" s="307">
        <f t="shared" si="53"/>
        <v>2</v>
      </c>
      <c r="M484" s="307">
        <f t="shared" si="54"/>
        <v>1</v>
      </c>
      <c r="N484" s="306">
        <f>4*J484*'[2]Base Costs'!$B$7</f>
        <v>9377.7964992842572</v>
      </c>
      <c r="O484" s="304">
        <f>4*IF(K484&lt;=3,K484*'[2]Base Costs'!$B$8,IF(L484&lt;=3,L484*'[2]Base Costs'!$B$9,'[2]Base Costs'!$B$10*M484))</f>
        <v>2800</v>
      </c>
      <c r="P484" s="304">
        <f>4*C484*'[2]Base Costs'!$B$11</f>
        <v>37153.784424787096</v>
      </c>
      <c r="Q484" s="269">
        <f>'[2]Base Costs'!$B$13+'[2]Base Costs'!$B$14</f>
        <v>414</v>
      </c>
      <c r="R484" s="303">
        <f>'[2]Base Costs'!$D$2</f>
        <v>1105.3024868650327</v>
      </c>
      <c r="S484" s="305">
        <f t="shared" si="55"/>
        <v>13697.098986149289</v>
      </c>
    </row>
    <row r="485" spans="1:19" s="269" customFormat="1" x14ac:dyDescent="0.25">
      <c r="A485" s="310" t="s">
        <v>1771</v>
      </c>
      <c r="B485" s="310" t="s">
        <v>1138</v>
      </c>
      <c r="C485" s="309">
        <v>136.43364060444563</v>
      </c>
      <c r="D485" s="307">
        <f>C485*'[2]Base Costs'!$B$5</f>
        <v>136.43364060444563</v>
      </c>
      <c r="E485" s="307">
        <f t="shared" si="49"/>
        <v>18</v>
      </c>
      <c r="F485" s="307">
        <f t="shared" si="50"/>
        <v>4</v>
      </c>
      <c r="G485" s="307">
        <f t="shared" si="51"/>
        <v>1</v>
      </c>
      <c r="H485" s="306">
        <f>4*D485*'[2]Base Costs'!$B$7</f>
        <v>27115.367468289947</v>
      </c>
      <c r="I485" s="304">
        <f>4*IF(E485&lt;=3,E485*'[2]Base Costs'!$B$8,IF(F485&lt;=3,F485*'[2]Base Costs'!$B$9,'[2]Base Costs'!$B$10*G485))</f>
        <v>4400</v>
      </c>
      <c r="J485" s="308">
        <f>C485*'[2]Base Costs'!$B$6</f>
        <v>34.654144713529192</v>
      </c>
      <c r="K485" s="307">
        <f t="shared" si="52"/>
        <v>5</v>
      </c>
      <c r="L485" s="307">
        <f t="shared" si="53"/>
        <v>1</v>
      </c>
      <c r="M485" s="307">
        <f t="shared" si="54"/>
        <v>1</v>
      </c>
      <c r="N485" s="306">
        <f>4*J485*'[2]Base Costs'!$B$7</f>
        <v>6887.3033369456471</v>
      </c>
      <c r="O485" s="304">
        <f>4*IF(K485&lt;=3,K485*'[2]Base Costs'!$B$8,IF(L485&lt;=3,L485*'[2]Base Costs'!$B$9,'[2]Base Costs'!$B$10*M485))</f>
        <v>1400</v>
      </c>
      <c r="P485" s="304">
        <f>4*C485*'[2]Base Costs'!$B$11</f>
        <v>27286.728120889125</v>
      </c>
      <c r="Q485" s="269">
        <f>'[2]Base Costs'!$B$13+'[2]Base Costs'!$B$14</f>
        <v>414</v>
      </c>
      <c r="R485" s="303">
        <f>'[2]Base Costs'!$D$2</f>
        <v>1105.3024868650327</v>
      </c>
      <c r="S485" s="305">
        <f t="shared" si="55"/>
        <v>9806.6058238106798</v>
      </c>
    </row>
    <row r="486" spans="1:19" s="269" customFormat="1" x14ac:dyDescent="0.25">
      <c r="A486" s="310" t="s">
        <v>1771</v>
      </c>
      <c r="B486" s="310" t="s">
        <v>1137</v>
      </c>
      <c r="C486" s="309">
        <v>191.36332100974303</v>
      </c>
      <c r="D486" s="307">
        <f>C486*'[2]Base Costs'!$B$5</f>
        <v>191.36332100974303</v>
      </c>
      <c r="E486" s="307">
        <f t="shared" si="49"/>
        <v>24</v>
      </c>
      <c r="F486" s="307">
        <f t="shared" si="50"/>
        <v>5</v>
      </c>
      <c r="G486" s="307">
        <f t="shared" si="51"/>
        <v>2</v>
      </c>
      <c r="H486" s="306">
        <f>4*D486*'[2]Base Costs'!$B$7</f>
        <v>38032.311870760372</v>
      </c>
      <c r="I486" s="304">
        <f>4*IF(E486&lt;=3,E486*'[2]Base Costs'!$B$8,IF(F486&lt;=3,F486*'[2]Base Costs'!$B$9,'[2]Base Costs'!$B$10*G486))</f>
        <v>8800</v>
      </c>
      <c r="J486" s="308">
        <f>C486*'[2]Base Costs'!$B$6</f>
        <v>48.606283536474734</v>
      </c>
      <c r="K486" s="307">
        <f t="shared" si="52"/>
        <v>7</v>
      </c>
      <c r="L486" s="307">
        <f t="shared" si="53"/>
        <v>2</v>
      </c>
      <c r="M486" s="307">
        <f t="shared" si="54"/>
        <v>1</v>
      </c>
      <c r="N486" s="306">
        <f>4*J486*'[2]Base Costs'!$B$7</f>
        <v>9660.2072151731354</v>
      </c>
      <c r="O486" s="304">
        <f>4*IF(K486&lt;=3,K486*'[2]Base Costs'!$B$8,IF(L486&lt;=3,L486*'[2]Base Costs'!$B$9,'[2]Base Costs'!$B$10*M486))</f>
        <v>2800</v>
      </c>
      <c r="P486" s="304">
        <f>4*C486*'[2]Base Costs'!$B$11</f>
        <v>38272.66420194861</v>
      </c>
      <c r="Q486" s="269">
        <f>'[2]Base Costs'!$B$13+'[2]Base Costs'!$B$14</f>
        <v>414</v>
      </c>
      <c r="R486" s="303">
        <f>'[2]Base Costs'!$D$2</f>
        <v>1105.3024868650327</v>
      </c>
      <c r="S486" s="305">
        <f t="shared" si="55"/>
        <v>13979.509702038169</v>
      </c>
    </row>
    <row r="487" spans="1:19" s="269" customFormat="1" x14ac:dyDescent="0.25">
      <c r="A487" s="310" t="s">
        <v>1771</v>
      </c>
      <c r="B487" s="310" t="s">
        <v>1135</v>
      </c>
      <c r="C487" s="309">
        <v>717.39943678500003</v>
      </c>
      <c r="D487" s="307">
        <f>C487*'[2]Base Costs'!$B$5</f>
        <v>717.39943678500003</v>
      </c>
      <c r="E487" s="307">
        <f t="shared" si="49"/>
        <v>90</v>
      </c>
      <c r="F487" s="307">
        <f t="shared" si="50"/>
        <v>18</v>
      </c>
      <c r="G487" s="307">
        <f t="shared" si="51"/>
        <v>5</v>
      </c>
      <c r="H487" s="306">
        <f>4*D487*'[2]Base Costs'!$B$7</f>
        <v>142578.83366439806</v>
      </c>
      <c r="I487" s="304">
        <f>4*IF(E487&lt;=3,E487*'[2]Base Costs'!$B$8,IF(F487&lt;=3,F487*'[2]Base Costs'!$B$9,'[2]Base Costs'!$B$10*G487))</f>
        <v>22000</v>
      </c>
      <c r="J487" s="308">
        <f>C487*'[2]Base Costs'!$B$6</f>
        <v>182.21945694339001</v>
      </c>
      <c r="K487" s="307">
        <f t="shared" si="52"/>
        <v>23</v>
      </c>
      <c r="L487" s="307">
        <f t="shared" si="53"/>
        <v>5</v>
      </c>
      <c r="M487" s="307">
        <f t="shared" si="54"/>
        <v>2</v>
      </c>
      <c r="N487" s="306">
        <f>4*J487*'[2]Base Costs'!$B$7</f>
        <v>36215.023750757107</v>
      </c>
      <c r="O487" s="304">
        <f>4*IF(K487&lt;=3,K487*'[2]Base Costs'!$B$8,IF(L487&lt;=3,L487*'[2]Base Costs'!$B$9,'[2]Base Costs'!$B$10*M487))</f>
        <v>8800</v>
      </c>
      <c r="P487" s="304">
        <f>4*C487*'[2]Base Costs'!$B$11</f>
        <v>143479.887357</v>
      </c>
      <c r="Q487" s="269">
        <f>'[2]Base Costs'!$B$13+'[2]Base Costs'!$B$14</f>
        <v>414</v>
      </c>
      <c r="R487" s="303">
        <f>'[2]Base Costs'!$D$2</f>
        <v>1105.3024868650327</v>
      </c>
      <c r="S487" s="305">
        <f t="shared" si="55"/>
        <v>46534.326237622139</v>
      </c>
    </row>
    <row r="488" spans="1:19" s="269" customFormat="1" x14ac:dyDescent="0.25">
      <c r="A488" s="310" t="s">
        <v>1771</v>
      </c>
      <c r="B488" s="310" t="s">
        <v>1134</v>
      </c>
      <c r="C488" s="309">
        <v>207.03201902493754</v>
      </c>
      <c r="D488" s="307">
        <f>C488*'[2]Base Costs'!$B$5</f>
        <v>207.03201902493754</v>
      </c>
      <c r="E488" s="307">
        <f t="shared" si="49"/>
        <v>26</v>
      </c>
      <c r="F488" s="307">
        <f t="shared" si="50"/>
        <v>6</v>
      </c>
      <c r="G488" s="307">
        <f t="shared" si="51"/>
        <v>2</v>
      </c>
      <c r="H488" s="306">
        <f>4*D488*'[2]Base Costs'!$B$7</f>
        <v>41146.371589092196</v>
      </c>
      <c r="I488" s="304">
        <f>4*IF(E488&lt;=3,E488*'[2]Base Costs'!$B$8,IF(F488&lt;=3,F488*'[2]Base Costs'!$B$9,'[2]Base Costs'!$B$10*G488))</f>
        <v>8800</v>
      </c>
      <c r="J488" s="308">
        <f>C488*'[2]Base Costs'!$B$6</f>
        <v>52.586132832334137</v>
      </c>
      <c r="K488" s="307">
        <f t="shared" si="52"/>
        <v>7</v>
      </c>
      <c r="L488" s="307">
        <f t="shared" si="53"/>
        <v>2</v>
      </c>
      <c r="M488" s="307">
        <f t="shared" si="54"/>
        <v>1</v>
      </c>
      <c r="N488" s="306">
        <f>4*J488*'[2]Base Costs'!$B$7</f>
        <v>10451.178383629418</v>
      </c>
      <c r="O488" s="304">
        <f>4*IF(K488&lt;=3,K488*'[2]Base Costs'!$B$8,IF(L488&lt;=3,L488*'[2]Base Costs'!$B$9,'[2]Base Costs'!$B$10*M488))</f>
        <v>2800</v>
      </c>
      <c r="P488" s="304">
        <f>4*C488*'[2]Base Costs'!$B$11</f>
        <v>41406.403804987509</v>
      </c>
      <c r="Q488" s="269">
        <f>'[2]Base Costs'!$B$13+'[2]Base Costs'!$B$14</f>
        <v>414</v>
      </c>
      <c r="R488" s="303">
        <f>'[2]Base Costs'!$D$2</f>
        <v>1105.3024868650327</v>
      </c>
      <c r="S488" s="305">
        <f t="shared" si="55"/>
        <v>14770.480870494452</v>
      </c>
    </row>
    <row r="489" spans="1:19" s="269" customFormat="1" x14ac:dyDescent="0.25">
      <c r="A489" s="310" t="s">
        <v>1771</v>
      </c>
      <c r="B489" s="310" t="s">
        <v>1133</v>
      </c>
      <c r="C489" s="309">
        <v>132.15388603463597</v>
      </c>
      <c r="D489" s="307">
        <f>C489*'[2]Base Costs'!$B$5</f>
        <v>132.15388603463597</v>
      </c>
      <c r="E489" s="307">
        <f t="shared" si="49"/>
        <v>17</v>
      </c>
      <c r="F489" s="307">
        <f t="shared" si="50"/>
        <v>4</v>
      </c>
      <c r="G489" s="307">
        <f t="shared" si="51"/>
        <v>1</v>
      </c>
      <c r="H489" s="306">
        <f>4*D489*'[2]Base Costs'!$B$7</f>
        <v>26264.791926067697</v>
      </c>
      <c r="I489" s="304">
        <f>4*IF(E489&lt;=3,E489*'[2]Base Costs'!$B$8,IF(F489&lt;=3,F489*'[2]Base Costs'!$B$9,'[2]Base Costs'!$B$10*G489))</f>
        <v>4400</v>
      </c>
      <c r="J489" s="308">
        <f>C489*'[2]Base Costs'!$B$6</f>
        <v>33.56708705279754</v>
      </c>
      <c r="K489" s="307">
        <f t="shared" si="52"/>
        <v>5</v>
      </c>
      <c r="L489" s="307">
        <f t="shared" si="53"/>
        <v>1</v>
      </c>
      <c r="M489" s="307">
        <f t="shared" si="54"/>
        <v>1</v>
      </c>
      <c r="N489" s="306">
        <f>4*J489*'[2]Base Costs'!$B$7</f>
        <v>6671.2571492211955</v>
      </c>
      <c r="O489" s="304">
        <f>4*IF(K489&lt;=3,K489*'[2]Base Costs'!$B$8,IF(L489&lt;=3,L489*'[2]Base Costs'!$B$9,'[2]Base Costs'!$B$10*M489))</f>
        <v>1400</v>
      </c>
      <c r="P489" s="304">
        <f>4*C489*'[2]Base Costs'!$B$11</f>
        <v>26430.777206927196</v>
      </c>
      <c r="Q489" s="269">
        <f>'[2]Base Costs'!$B$13+'[2]Base Costs'!$B$14</f>
        <v>414</v>
      </c>
      <c r="R489" s="303">
        <f>'[2]Base Costs'!$D$2</f>
        <v>1105.3024868650327</v>
      </c>
      <c r="S489" s="305">
        <f t="shared" si="55"/>
        <v>9590.5596360862291</v>
      </c>
    </row>
    <row r="490" spans="1:19" s="269" customFormat="1" x14ac:dyDescent="0.25">
      <c r="A490" s="310" t="s">
        <v>1771</v>
      </c>
      <c r="B490" s="310" t="s">
        <v>1131</v>
      </c>
      <c r="C490" s="309">
        <v>85.400723525000004</v>
      </c>
      <c r="D490" s="307">
        <f>C490*'[2]Base Costs'!$B$5</f>
        <v>85.400723525000004</v>
      </c>
      <c r="E490" s="307">
        <f t="shared" si="49"/>
        <v>11</v>
      </c>
      <c r="F490" s="307">
        <f t="shared" si="50"/>
        <v>3</v>
      </c>
      <c r="G490" s="307">
        <f t="shared" si="51"/>
        <v>1</v>
      </c>
      <c r="H490" s="306">
        <f>4*D490*'[2]Base Costs'!$B$7</f>
        <v>16972.881396252604</v>
      </c>
      <c r="I490" s="304">
        <f>4*IF(E490&lt;=3,E490*'[2]Base Costs'!$B$8,IF(F490&lt;=3,F490*'[2]Base Costs'!$B$9,'[2]Base Costs'!$B$10*G490))</f>
        <v>4200</v>
      </c>
      <c r="J490" s="308">
        <f>C490*'[2]Base Costs'!$B$6</f>
        <v>21.69178377535</v>
      </c>
      <c r="K490" s="307">
        <f t="shared" si="52"/>
        <v>3</v>
      </c>
      <c r="L490" s="307">
        <f t="shared" si="53"/>
        <v>1</v>
      </c>
      <c r="M490" s="307">
        <f t="shared" si="54"/>
        <v>1</v>
      </c>
      <c r="N490" s="306">
        <f>4*J490*'[2]Base Costs'!$B$7</f>
        <v>4311.1118746481607</v>
      </c>
      <c r="O490" s="304">
        <f>4*IF(K490&lt;=3,K490*'[2]Base Costs'!$B$8,IF(L490&lt;=3,L490*'[2]Base Costs'!$B$9,'[2]Base Costs'!$B$10*M490))</f>
        <v>1500</v>
      </c>
      <c r="P490" s="304">
        <f>4*C490*'[2]Base Costs'!$B$11</f>
        <v>17080.144705000002</v>
      </c>
      <c r="Q490" s="269">
        <f>'[2]Base Costs'!$B$13+'[2]Base Costs'!$B$14</f>
        <v>414</v>
      </c>
      <c r="R490" s="303">
        <f>'[2]Base Costs'!$D$2</f>
        <v>1105.3024868650327</v>
      </c>
      <c r="S490" s="305">
        <f t="shared" si="55"/>
        <v>7330.4143615131934</v>
      </c>
    </row>
    <row r="491" spans="1:19" s="269" customFormat="1" x14ac:dyDescent="0.25">
      <c r="A491" s="310" t="s">
        <v>1771</v>
      </c>
      <c r="B491" s="310" t="s">
        <v>1130</v>
      </c>
      <c r="C491" s="309">
        <v>167.13597821358516</v>
      </c>
      <c r="D491" s="307">
        <f>C491*'[2]Base Costs'!$B$5</f>
        <v>167.13597821358516</v>
      </c>
      <c r="E491" s="307">
        <f t="shared" si="49"/>
        <v>21</v>
      </c>
      <c r="F491" s="307">
        <f t="shared" si="50"/>
        <v>5</v>
      </c>
      <c r="G491" s="307">
        <f t="shared" si="51"/>
        <v>2</v>
      </c>
      <c r="H491" s="306">
        <f>4*D491*'[2]Base Costs'!$B$7</f>
        <v>33217.272854080773</v>
      </c>
      <c r="I491" s="304">
        <f>4*IF(E491&lt;=3,E491*'[2]Base Costs'!$B$8,IF(F491&lt;=3,F491*'[2]Base Costs'!$B$9,'[2]Base Costs'!$B$10*G491))</f>
        <v>8800</v>
      </c>
      <c r="J491" s="308">
        <f>C491*'[2]Base Costs'!$B$6</f>
        <v>42.45253846625063</v>
      </c>
      <c r="K491" s="307">
        <f t="shared" si="52"/>
        <v>6</v>
      </c>
      <c r="L491" s="307">
        <f t="shared" si="53"/>
        <v>2</v>
      </c>
      <c r="M491" s="307">
        <f t="shared" si="54"/>
        <v>1</v>
      </c>
      <c r="N491" s="306">
        <f>4*J491*'[2]Base Costs'!$B$7</f>
        <v>8437.1873049365167</v>
      </c>
      <c r="O491" s="304">
        <f>4*IF(K491&lt;=3,K491*'[2]Base Costs'!$B$8,IF(L491&lt;=3,L491*'[2]Base Costs'!$B$9,'[2]Base Costs'!$B$10*M491))</f>
        <v>2800</v>
      </c>
      <c r="P491" s="304">
        <f>4*C491*'[2]Base Costs'!$B$11</f>
        <v>33427.19564271703</v>
      </c>
      <c r="Q491" s="269">
        <f>'[2]Base Costs'!$B$13+'[2]Base Costs'!$B$14</f>
        <v>414</v>
      </c>
      <c r="R491" s="303">
        <f>'[2]Base Costs'!$D$2</f>
        <v>1105.3024868650327</v>
      </c>
      <c r="S491" s="305">
        <f t="shared" si="55"/>
        <v>12756.489791801549</v>
      </c>
    </row>
    <row r="492" spans="1:19" s="269" customFormat="1" x14ac:dyDescent="0.25">
      <c r="A492" s="310" t="s">
        <v>1771</v>
      </c>
      <c r="B492" s="310" t="s">
        <v>1129</v>
      </c>
      <c r="C492" s="309">
        <v>179.25953985617267</v>
      </c>
      <c r="D492" s="307">
        <f>C492*'[2]Base Costs'!$B$5</f>
        <v>179.25953985617267</v>
      </c>
      <c r="E492" s="307">
        <f t="shared" si="49"/>
        <v>23</v>
      </c>
      <c r="F492" s="307">
        <f t="shared" si="50"/>
        <v>5</v>
      </c>
      <c r="G492" s="307">
        <f t="shared" si="51"/>
        <v>2</v>
      </c>
      <c r="H492" s="306">
        <f>4*D492*'[2]Base Costs'!$B$7</f>
        <v>35626.757989175188</v>
      </c>
      <c r="I492" s="304">
        <f>4*IF(E492&lt;=3,E492*'[2]Base Costs'!$B$8,IF(F492&lt;=3,F492*'[2]Base Costs'!$B$9,'[2]Base Costs'!$B$10*G492))</f>
        <v>8800</v>
      </c>
      <c r="J492" s="308">
        <f>C492*'[2]Base Costs'!$B$6</f>
        <v>45.531923123467855</v>
      </c>
      <c r="K492" s="307">
        <f t="shared" si="52"/>
        <v>6</v>
      </c>
      <c r="L492" s="307">
        <f t="shared" si="53"/>
        <v>2</v>
      </c>
      <c r="M492" s="307">
        <f t="shared" si="54"/>
        <v>1</v>
      </c>
      <c r="N492" s="306">
        <f>4*J492*'[2]Base Costs'!$B$7</f>
        <v>9049.1965292504974</v>
      </c>
      <c r="O492" s="304">
        <f>4*IF(K492&lt;=3,K492*'[2]Base Costs'!$B$8,IF(L492&lt;=3,L492*'[2]Base Costs'!$B$9,'[2]Base Costs'!$B$10*M492))</f>
        <v>2800</v>
      </c>
      <c r="P492" s="304">
        <f>4*C492*'[2]Base Costs'!$B$11</f>
        <v>35851.907971234534</v>
      </c>
      <c r="Q492" s="269">
        <f>'[2]Base Costs'!$B$13+'[2]Base Costs'!$B$14</f>
        <v>414</v>
      </c>
      <c r="R492" s="303">
        <f>'[2]Base Costs'!$D$2</f>
        <v>1105.3024868650327</v>
      </c>
      <c r="S492" s="305">
        <f t="shared" si="55"/>
        <v>13368.499016115529</v>
      </c>
    </row>
    <row r="493" spans="1:19" s="269" customFormat="1" x14ac:dyDescent="0.25">
      <c r="A493" s="310" t="s">
        <v>1771</v>
      </c>
      <c r="B493" s="310" t="s">
        <v>1128</v>
      </c>
      <c r="C493" s="309">
        <v>203.28454804290965</v>
      </c>
      <c r="D493" s="307">
        <f>C493*'[2]Base Costs'!$B$5</f>
        <v>203.28454804290965</v>
      </c>
      <c r="E493" s="307">
        <f t="shared" si="49"/>
        <v>26</v>
      </c>
      <c r="F493" s="307">
        <f t="shared" si="50"/>
        <v>6</v>
      </c>
      <c r="G493" s="307">
        <f t="shared" si="51"/>
        <v>2</v>
      </c>
      <c r="H493" s="306">
        <f>4*D493*'[2]Base Costs'!$B$7</f>
        <v>40401.584216240044</v>
      </c>
      <c r="I493" s="304">
        <f>4*IF(E493&lt;=3,E493*'[2]Base Costs'!$B$8,IF(F493&lt;=3,F493*'[2]Base Costs'!$B$9,'[2]Base Costs'!$B$10*G493))</f>
        <v>8800</v>
      </c>
      <c r="J493" s="308">
        <f>C493*'[2]Base Costs'!$B$6</f>
        <v>51.634275202899055</v>
      </c>
      <c r="K493" s="307">
        <f t="shared" si="52"/>
        <v>7</v>
      </c>
      <c r="L493" s="307">
        <f t="shared" si="53"/>
        <v>2</v>
      </c>
      <c r="M493" s="307">
        <f t="shared" si="54"/>
        <v>1</v>
      </c>
      <c r="N493" s="306">
        <f>4*J493*'[2]Base Costs'!$B$7</f>
        <v>10262.00239092497</v>
      </c>
      <c r="O493" s="304">
        <f>4*IF(K493&lt;=3,K493*'[2]Base Costs'!$B$8,IF(L493&lt;=3,L493*'[2]Base Costs'!$B$9,'[2]Base Costs'!$B$10*M493))</f>
        <v>2800</v>
      </c>
      <c r="P493" s="304">
        <f>4*C493*'[2]Base Costs'!$B$11</f>
        <v>40656.909608581933</v>
      </c>
      <c r="Q493" s="269">
        <f>'[2]Base Costs'!$B$13+'[2]Base Costs'!$B$14</f>
        <v>414</v>
      </c>
      <c r="R493" s="303">
        <f>'[2]Base Costs'!$D$2</f>
        <v>1105.3024868650327</v>
      </c>
      <c r="S493" s="305">
        <f t="shared" si="55"/>
        <v>14581.304877790004</v>
      </c>
    </row>
    <row r="494" spans="1:19" s="269" customFormat="1" x14ac:dyDescent="0.25">
      <c r="A494" s="310" t="s">
        <v>1771</v>
      </c>
      <c r="B494" s="310" t="s">
        <v>1127</v>
      </c>
      <c r="C494" s="309">
        <v>74.059730782480173</v>
      </c>
      <c r="D494" s="307">
        <f>C494*'[2]Base Costs'!$B$5</f>
        <v>74.059730782480173</v>
      </c>
      <c r="E494" s="307">
        <f t="shared" si="49"/>
        <v>10</v>
      </c>
      <c r="F494" s="307">
        <f t="shared" si="50"/>
        <v>2</v>
      </c>
      <c r="G494" s="307">
        <f t="shared" si="51"/>
        <v>1</v>
      </c>
      <c r="H494" s="306">
        <f>4*D494*'[2]Base Costs'!$B$7</f>
        <v>14718.927134633243</v>
      </c>
      <c r="I494" s="304">
        <f>4*IF(E494&lt;=3,E494*'[2]Base Costs'!$B$8,IF(F494&lt;=3,F494*'[2]Base Costs'!$B$9,'[2]Base Costs'!$B$10*G494))</f>
        <v>2800</v>
      </c>
      <c r="J494" s="308">
        <f>C494*'[2]Base Costs'!$B$6</f>
        <v>18.811171618749963</v>
      </c>
      <c r="K494" s="307">
        <f t="shared" si="52"/>
        <v>3</v>
      </c>
      <c r="L494" s="307">
        <f t="shared" si="53"/>
        <v>1</v>
      </c>
      <c r="M494" s="307">
        <f t="shared" si="54"/>
        <v>1</v>
      </c>
      <c r="N494" s="306">
        <f>4*J494*'[2]Base Costs'!$B$7</f>
        <v>3738.6074921968434</v>
      </c>
      <c r="O494" s="304">
        <f>4*IF(K494&lt;=3,K494*'[2]Base Costs'!$B$8,IF(L494&lt;=3,L494*'[2]Base Costs'!$B$9,'[2]Base Costs'!$B$10*M494))</f>
        <v>1500</v>
      </c>
      <c r="P494" s="304">
        <f>4*C494*'[2]Base Costs'!$B$11</f>
        <v>14811.946156496035</v>
      </c>
      <c r="Q494" s="269">
        <f>'[2]Base Costs'!$B$13+'[2]Base Costs'!$B$14</f>
        <v>414</v>
      </c>
      <c r="R494" s="303">
        <f>'[2]Base Costs'!$D$2</f>
        <v>1105.3024868650327</v>
      </c>
      <c r="S494" s="305">
        <f t="shared" si="55"/>
        <v>6757.9099790618766</v>
      </c>
    </row>
    <row r="495" spans="1:19" s="269" customFormat="1" x14ac:dyDescent="0.25">
      <c r="A495" s="310" t="s">
        <v>1771</v>
      </c>
      <c r="B495" s="310" t="s">
        <v>1126</v>
      </c>
      <c r="C495" s="309">
        <v>182.0868439099952</v>
      </c>
      <c r="D495" s="307">
        <f>C495*'[2]Base Costs'!$B$5</f>
        <v>182.0868439099952</v>
      </c>
      <c r="E495" s="307">
        <f t="shared" si="49"/>
        <v>23</v>
      </c>
      <c r="F495" s="307">
        <f t="shared" si="50"/>
        <v>5</v>
      </c>
      <c r="G495" s="307">
        <f t="shared" si="51"/>
        <v>2</v>
      </c>
      <c r="H495" s="306">
        <f>4*D495*'[2]Base Costs'!$B$7</f>
        <v>36188.667706048087</v>
      </c>
      <c r="I495" s="304">
        <f>4*IF(E495&lt;=3,E495*'[2]Base Costs'!$B$8,IF(F495&lt;=3,F495*'[2]Base Costs'!$B$9,'[2]Base Costs'!$B$10*G495))</f>
        <v>8800</v>
      </c>
      <c r="J495" s="308">
        <f>C495*'[2]Base Costs'!$B$6</f>
        <v>46.250058353138783</v>
      </c>
      <c r="K495" s="307">
        <f t="shared" si="52"/>
        <v>6</v>
      </c>
      <c r="L495" s="307">
        <f t="shared" si="53"/>
        <v>2</v>
      </c>
      <c r="M495" s="307">
        <f t="shared" si="54"/>
        <v>1</v>
      </c>
      <c r="N495" s="306">
        <f>4*J495*'[2]Base Costs'!$B$7</f>
        <v>9191.9215973362152</v>
      </c>
      <c r="O495" s="304">
        <f>4*IF(K495&lt;=3,K495*'[2]Base Costs'!$B$8,IF(L495&lt;=3,L495*'[2]Base Costs'!$B$9,'[2]Base Costs'!$B$10*M495))</f>
        <v>2800</v>
      </c>
      <c r="P495" s="304">
        <f>4*C495*'[2]Base Costs'!$B$11</f>
        <v>36417.368781999037</v>
      </c>
      <c r="Q495" s="269">
        <f>'[2]Base Costs'!$B$13+'[2]Base Costs'!$B$14</f>
        <v>414</v>
      </c>
      <c r="R495" s="303">
        <f>'[2]Base Costs'!$D$2</f>
        <v>1105.3024868650327</v>
      </c>
      <c r="S495" s="305">
        <f t="shared" si="55"/>
        <v>13511.224084201247</v>
      </c>
    </row>
    <row r="496" spans="1:19" s="269" customFormat="1" x14ac:dyDescent="0.25">
      <c r="A496" s="310" t="s">
        <v>1771</v>
      </c>
      <c r="B496" s="310" t="s">
        <v>1125</v>
      </c>
      <c r="C496" s="309">
        <v>204.70178200000001</v>
      </c>
      <c r="D496" s="307">
        <f>C496*'[2]Base Costs'!$B$5</f>
        <v>204.70178200000001</v>
      </c>
      <c r="E496" s="307">
        <f t="shared" si="49"/>
        <v>26</v>
      </c>
      <c r="F496" s="307">
        <f t="shared" si="50"/>
        <v>6</v>
      </c>
      <c r="G496" s="307">
        <f t="shared" si="51"/>
        <v>2</v>
      </c>
      <c r="H496" s="306">
        <f>4*D496*'[2]Base Costs'!$B$7</f>
        <v>40683.250961808008</v>
      </c>
      <c r="I496" s="304">
        <f>4*IF(E496&lt;=3,E496*'[2]Base Costs'!$B$8,IF(F496&lt;=3,F496*'[2]Base Costs'!$B$9,'[2]Base Costs'!$B$10*G496))</f>
        <v>8800</v>
      </c>
      <c r="J496" s="308">
        <f>C496*'[2]Base Costs'!$B$6</f>
        <v>51.994252628000005</v>
      </c>
      <c r="K496" s="307">
        <f t="shared" si="52"/>
        <v>7</v>
      </c>
      <c r="L496" s="307">
        <f t="shared" si="53"/>
        <v>2</v>
      </c>
      <c r="M496" s="307">
        <f t="shared" si="54"/>
        <v>1</v>
      </c>
      <c r="N496" s="306">
        <f>4*J496*'[2]Base Costs'!$B$7</f>
        <v>10333.545744299234</v>
      </c>
      <c r="O496" s="304">
        <f>4*IF(K496&lt;=3,K496*'[2]Base Costs'!$B$8,IF(L496&lt;=3,L496*'[2]Base Costs'!$B$9,'[2]Base Costs'!$B$10*M496))</f>
        <v>2800</v>
      </c>
      <c r="P496" s="304">
        <f>4*C496*'[2]Base Costs'!$B$11</f>
        <v>40940.356400000004</v>
      </c>
      <c r="Q496" s="269">
        <f>'[2]Base Costs'!$B$13+'[2]Base Costs'!$B$14</f>
        <v>414</v>
      </c>
      <c r="R496" s="303">
        <f>'[2]Base Costs'!$D$2</f>
        <v>1105.3024868650327</v>
      </c>
      <c r="S496" s="305">
        <f t="shared" si="55"/>
        <v>14652.848231164266</v>
      </c>
    </row>
    <row r="497" spans="1:19" s="269" customFormat="1" x14ac:dyDescent="0.25">
      <c r="A497" s="310" t="s">
        <v>1771</v>
      </c>
      <c r="B497" s="310" t="s">
        <v>1124</v>
      </c>
      <c r="C497" s="309">
        <v>109.09014394023831</v>
      </c>
      <c r="D497" s="307">
        <f>C497*'[2]Base Costs'!$B$5</f>
        <v>109.09014394023831</v>
      </c>
      <c r="E497" s="307">
        <f t="shared" si="49"/>
        <v>14</v>
      </c>
      <c r="F497" s="307">
        <f t="shared" si="50"/>
        <v>3</v>
      </c>
      <c r="G497" s="307">
        <f t="shared" si="51"/>
        <v>1</v>
      </c>
      <c r="H497" s="306">
        <f>4*D497*'[2]Base Costs'!$B$7</f>
        <v>21681.011567258724</v>
      </c>
      <c r="I497" s="304">
        <f>4*IF(E497&lt;=3,E497*'[2]Base Costs'!$B$8,IF(F497&lt;=3,F497*'[2]Base Costs'!$B$9,'[2]Base Costs'!$B$10*G497))</f>
        <v>4200</v>
      </c>
      <c r="J497" s="308">
        <f>C497*'[2]Base Costs'!$B$6</f>
        <v>27.708896560820531</v>
      </c>
      <c r="K497" s="307">
        <f t="shared" si="52"/>
        <v>4</v>
      </c>
      <c r="L497" s="307">
        <f t="shared" si="53"/>
        <v>1</v>
      </c>
      <c r="M497" s="307">
        <f t="shared" si="54"/>
        <v>1</v>
      </c>
      <c r="N497" s="306">
        <f>4*J497*'[2]Base Costs'!$B$7</f>
        <v>5506.976938083716</v>
      </c>
      <c r="O497" s="304">
        <f>4*IF(K497&lt;=3,K497*'[2]Base Costs'!$B$8,IF(L497&lt;=3,L497*'[2]Base Costs'!$B$9,'[2]Base Costs'!$B$10*M497))</f>
        <v>1400</v>
      </c>
      <c r="P497" s="304">
        <f>4*C497*'[2]Base Costs'!$B$11</f>
        <v>21818.028788047661</v>
      </c>
      <c r="Q497" s="269">
        <f>'[2]Base Costs'!$B$13+'[2]Base Costs'!$B$14</f>
        <v>414</v>
      </c>
      <c r="R497" s="303">
        <f>'[2]Base Costs'!$D$2</f>
        <v>1105.3024868650327</v>
      </c>
      <c r="S497" s="305">
        <f t="shared" si="55"/>
        <v>8426.2794249487488</v>
      </c>
    </row>
    <row r="498" spans="1:19" s="269" customFormat="1" x14ac:dyDescent="0.25">
      <c r="A498" s="310" t="s">
        <v>1771</v>
      </c>
      <c r="B498" s="310" t="s">
        <v>1123</v>
      </c>
      <c r="C498" s="309">
        <v>128.3664583248468</v>
      </c>
      <c r="D498" s="307">
        <f>C498*'[2]Base Costs'!$B$5</f>
        <v>128.3664583248468</v>
      </c>
      <c r="E498" s="307">
        <f t="shared" si="49"/>
        <v>17</v>
      </c>
      <c r="F498" s="307">
        <f t="shared" si="50"/>
        <v>4</v>
      </c>
      <c r="G498" s="307">
        <f t="shared" si="51"/>
        <v>1</v>
      </c>
      <c r="H498" s="306">
        <f>4*D498*'[2]Base Costs'!$B$7</f>
        <v>25512.063393313358</v>
      </c>
      <c r="I498" s="304">
        <f>4*IF(E498&lt;=3,E498*'[2]Base Costs'!$B$8,IF(F498&lt;=3,F498*'[2]Base Costs'!$B$9,'[2]Base Costs'!$B$10*G498))</f>
        <v>4400</v>
      </c>
      <c r="J498" s="308">
        <f>C498*'[2]Base Costs'!$B$6</f>
        <v>32.605080414511086</v>
      </c>
      <c r="K498" s="307">
        <f t="shared" si="52"/>
        <v>5</v>
      </c>
      <c r="L498" s="307">
        <f t="shared" si="53"/>
        <v>1</v>
      </c>
      <c r="M498" s="307">
        <f t="shared" si="54"/>
        <v>1</v>
      </c>
      <c r="N498" s="306">
        <f>4*J498*'[2]Base Costs'!$B$7</f>
        <v>6480.064101901592</v>
      </c>
      <c r="O498" s="304">
        <f>4*IF(K498&lt;=3,K498*'[2]Base Costs'!$B$8,IF(L498&lt;=3,L498*'[2]Base Costs'!$B$9,'[2]Base Costs'!$B$10*M498))</f>
        <v>1400</v>
      </c>
      <c r="P498" s="304">
        <f>4*C498*'[2]Base Costs'!$B$11</f>
        <v>25673.291664969362</v>
      </c>
      <c r="Q498" s="269">
        <f>'[2]Base Costs'!$B$13+'[2]Base Costs'!$B$14</f>
        <v>414</v>
      </c>
      <c r="R498" s="303">
        <f>'[2]Base Costs'!$D$2</f>
        <v>1105.3024868650327</v>
      </c>
      <c r="S498" s="305">
        <f t="shared" si="55"/>
        <v>9399.3665887666248</v>
      </c>
    </row>
    <row r="499" spans="1:19" s="269" customFormat="1" x14ac:dyDescent="0.25">
      <c r="A499" s="310" t="s">
        <v>1771</v>
      </c>
      <c r="B499" s="310" t="s">
        <v>1122</v>
      </c>
      <c r="C499" s="309">
        <v>83.411512478745138</v>
      </c>
      <c r="D499" s="307">
        <f>C499*'[2]Base Costs'!$B$5</f>
        <v>83.411512478745138</v>
      </c>
      <c r="E499" s="307">
        <f t="shared" si="49"/>
        <v>11</v>
      </c>
      <c r="F499" s="307">
        <f t="shared" si="50"/>
        <v>3</v>
      </c>
      <c r="G499" s="307">
        <f t="shared" si="51"/>
        <v>1</v>
      </c>
      <c r="H499" s="306">
        <f>4*D499*'[2]Base Costs'!$B$7</f>
        <v>16577.537636075725</v>
      </c>
      <c r="I499" s="304">
        <f>4*IF(E499&lt;=3,E499*'[2]Base Costs'!$B$8,IF(F499&lt;=3,F499*'[2]Base Costs'!$B$9,'[2]Base Costs'!$B$10*G499))</f>
        <v>4200</v>
      </c>
      <c r="J499" s="308">
        <f>C499*'[2]Base Costs'!$B$6</f>
        <v>21.186524169601267</v>
      </c>
      <c r="K499" s="307">
        <f t="shared" si="52"/>
        <v>3</v>
      </c>
      <c r="L499" s="307">
        <f t="shared" si="53"/>
        <v>1</v>
      </c>
      <c r="M499" s="307">
        <f t="shared" si="54"/>
        <v>1</v>
      </c>
      <c r="N499" s="306">
        <f>4*J499*'[2]Base Costs'!$B$7</f>
        <v>4210.6945595632351</v>
      </c>
      <c r="O499" s="304">
        <f>4*IF(K499&lt;=3,K499*'[2]Base Costs'!$B$8,IF(L499&lt;=3,L499*'[2]Base Costs'!$B$9,'[2]Base Costs'!$B$10*M499))</f>
        <v>1500</v>
      </c>
      <c r="P499" s="304">
        <f>4*C499*'[2]Base Costs'!$B$11</f>
        <v>16682.302495749027</v>
      </c>
      <c r="Q499" s="269">
        <f>'[2]Base Costs'!$B$13+'[2]Base Costs'!$B$14</f>
        <v>414</v>
      </c>
      <c r="R499" s="303">
        <f>'[2]Base Costs'!$D$2</f>
        <v>1105.3024868650327</v>
      </c>
      <c r="S499" s="305">
        <f t="shared" si="55"/>
        <v>7229.9970464282678</v>
      </c>
    </row>
    <row r="500" spans="1:19" s="269" customFormat="1" x14ac:dyDescent="0.25">
      <c r="A500" s="310" t="s">
        <v>1771</v>
      </c>
      <c r="B500" s="310" t="s">
        <v>1121</v>
      </c>
      <c r="C500" s="309">
        <v>150.34979727256481</v>
      </c>
      <c r="D500" s="307">
        <f>C500*'[2]Base Costs'!$B$5</f>
        <v>150.34979727256481</v>
      </c>
      <c r="E500" s="307">
        <f t="shared" si="49"/>
        <v>19</v>
      </c>
      <c r="F500" s="307">
        <f t="shared" si="50"/>
        <v>4</v>
      </c>
      <c r="G500" s="307">
        <f t="shared" si="51"/>
        <v>1</v>
      </c>
      <c r="H500" s="306">
        <f>4*D500*'[2]Base Costs'!$B$7</f>
        <v>29881.120109138625</v>
      </c>
      <c r="I500" s="304">
        <f>4*IF(E500&lt;=3,E500*'[2]Base Costs'!$B$8,IF(F500&lt;=3,F500*'[2]Base Costs'!$B$9,'[2]Base Costs'!$B$10*G500))</f>
        <v>4400</v>
      </c>
      <c r="J500" s="308">
        <f>C500*'[2]Base Costs'!$B$6</f>
        <v>38.188848507231462</v>
      </c>
      <c r="K500" s="307">
        <f t="shared" si="52"/>
        <v>5</v>
      </c>
      <c r="L500" s="307">
        <f t="shared" si="53"/>
        <v>1</v>
      </c>
      <c r="M500" s="307">
        <f t="shared" si="54"/>
        <v>1</v>
      </c>
      <c r="N500" s="306">
        <f>4*J500*'[2]Base Costs'!$B$7</f>
        <v>7589.8045077212109</v>
      </c>
      <c r="O500" s="304">
        <f>4*IF(K500&lt;=3,K500*'[2]Base Costs'!$B$8,IF(L500&lt;=3,L500*'[2]Base Costs'!$B$9,'[2]Base Costs'!$B$10*M500))</f>
        <v>1400</v>
      </c>
      <c r="P500" s="304">
        <f>4*C500*'[2]Base Costs'!$B$11</f>
        <v>30069.959454512962</v>
      </c>
      <c r="Q500" s="269">
        <f>'[2]Base Costs'!$B$13+'[2]Base Costs'!$B$14</f>
        <v>414</v>
      </c>
      <c r="R500" s="303">
        <f>'[2]Base Costs'!$D$2</f>
        <v>1105.3024868650327</v>
      </c>
      <c r="S500" s="305">
        <f t="shared" si="55"/>
        <v>10509.106994586244</v>
      </c>
    </row>
    <row r="501" spans="1:19" s="269" customFormat="1" x14ac:dyDescent="0.25">
      <c r="A501" s="310" t="s">
        <v>1771</v>
      </c>
      <c r="B501" s="310" t="s">
        <v>1120</v>
      </c>
      <c r="C501" s="309">
        <v>116.14234494734346</v>
      </c>
      <c r="D501" s="307">
        <f>C501*'[2]Base Costs'!$B$5</f>
        <v>116.14234494734346</v>
      </c>
      <c r="E501" s="307">
        <f t="shared" si="49"/>
        <v>15</v>
      </c>
      <c r="F501" s="307">
        <f t="shared" si="50"/>
        <v>3</v>
      </c>
      <c r="G501" s="307">
        <f t="shared" si="51"/>
        <v>1</v>
      </c>
      <c r="H501" s="306">
        <f>4*D501*'[2]Base Costs'!$B$7</f>
        <v>23082.594204214831</v>
      </c>
      <c r="I501" s="304">
        <f>4*IF(E501&lt;=3,E501*'[2]Base Costs'!$B$8,IF(F501&lt;=3,F501*'[2]Base Costs'!$B$9,'[2]Base Costs'!$B$10*G501))</f>
        <v>4200</v>
      </c>
      <c r="J501" s="308">
        <f>C501*'[2]Base Costs'!$B$6</f>
        <v>29.500155616625239</v>
      </c>
      <c r="K501" s="307">
        <f t="shared" si="52"/>
        <v>4</v>
      </c>
      <c r="L501" s="307">
        <f t="shared" si="53"/>
        <v>1</v>
      </c>
      <c r="M501" s="307">
        <f t="shared" si="54"/>
        <v>1</v>
      </c>
      <c r="N501" s="306">
        <f>4*J501*'[2]Base Costs'!$B$7</f>
        <v>5862.9789278705675</v>
      </c>
      <c r="O501" s="304">
        <f>4*IF(K501&lt;=3,K501*'[2]Base Costs'!$B$8,IF(L501&lt;=3,L501*'[2]Base Costs'!$B$9,'[2]Base Costs'!$B$10*M501))</f>
        <v>1400</v>
      </c>
      <c r="P501" s="304">
        <f>4*C501*'[2]Base Costs'!$B$11</f>
        <v>23228.468989468693</v>
      </c>
      <c r="Q501" s="269">
        <f>'[2]Base Costs'!$B$13+'[2]Base Costs'!$B$14</f>
        <v>414</v>
      </c>
      <c r="R501" s="303">
        <f>'[2]Base Costs'!$D$2</f>
        <v>1105.3024868650327</v>
      </c>
      <c r="S501" s="305">
        <f t="shared" si="55"/>
        <v>8782.2814147356003</v>
      </c>
    </row>
    <row r="502" spans="1:19" s="269" customFormat="1" x14ac:dyDescent="0.25">
      <c r="A502" s="310" t="s">
        <v>1771</v>
      </c>
      <c r="B502" s="310" t="s">
        <v>1119</v>
      </c>
      <c r="C502" s="309">
        <v>420.86559475047858</v>
      </c>
      <c r="D502" s="307">
        <f>C502*'[2]Base Costs'!$B$5</f>
        <v>420.86559475047858</v>
      </c>
      <c r="E502" s="307">
        <f t="shared" si="49"/>
        <v>53</v>
      </c>
      <c r="F502" s="307">
        <f t="shared" si="50"/>
        <v>11</v>
      </c>
      <c r="G502" s="307">
        <f t="shared" si="51"/>
        <v>3</v>
      </c>
      <c r="H502" s="306">
        <f>4*D502*'[2]Base Costs'!$B$7</f>
        <v>83644.511763089133</v>
      </c>
      <c r="I502" s="304">
        <f>4*IF(E502&lt;=3,E502*'[2]Base Costs'!$B$8,IF(F502&lt;=3,F502*'[2]Base Costs'!$B$9,'[2]Base Costs'!$B$10*G502))</f>
        <v>13200</v>
      </c>
      <c r="J502" s="308">
        <f>C502*'[2]Base Costs'!$B$6</f>
        <v>106.89986106662155</v>
      </c>
      <c r="K502" s="307">
        <f t="shared" si="52"/>
        <v>14</v>
      </c>
      <c r="L502" s="307">
        <f t="shared" si="53"/>
        <v>3</v>
      </c>
      <c r="M502" s="307">
        <f t="shared" si="54"/>
        <v>1</v>
      </c>
      <c r="N502" s="306">
        <f>4*J502*'[2]Base Costs'!$B$7</f>
        <v>21245.705987824636</v>
      </c>
      <c r="O502" s="304">
        <f>4*IF(K502&lt;=3,K502*'[2]Base Costs'!$B$8,IF(L502&lt;=3,L502*'[2]Base Costs'!$B$9,'[2]Base Costs'!$B$10*M502))</f>
        <v>4200</v>
      </c>
      <c r="P502" s="304">
        <f>4*C502*'[2]Base Costs'!$B$11</f>
        <v>84173.118950095712</v>
      </c>
      <c r="Q502" s="269">
        <f>'[2]Base Costs'!$B$13+'[2]Base Costs'!$B$14</f>
        <v>414</v>
      </c>
      <c r="R502" s="303">
        <f>'[2]Base Costs'!$D$2</f>
        <v>1105.3024868650327</v>
      </c>
      <c r="S502" s="305">
        <f t="shared" si="55"/>
        <v>26965.008474689668</v>
      </c>
    </row>
    <row r="503" spans="1:19" s="269" customFormat="1" x14ac:dyDescent="0.25">
      <c r="A503" s="310" t="s">
        <v>1771</v>
      </c>
      <c r="B503" s="310" t="s">
        <v>1118</v>
      </c>
      <c r="C503" s="309">
        <v>141.91879541057398</v>
      </c>
      <c r="D503" s="307">
        <f>C503*'[2]Base Costs'!$B$5</f>
        <v>141.91879541057398</v>
      </c>
      <c r="E503" s="307">
        <f t="shared" si="49"/>
        <v>18</v>
      </c>
      <c r="F503" s="307">
        <f t="shared" si="50"/>
        <v>4</v>
      </c>
      <c r="G503" s="307">
        <f t="shared" si="51"/>
        <v>1</v>
      </c>
      <c r="H503" s="306">
        <f>4*D503*'[2]Base Costs'!$B$7</f>
        <v>28205.509075079117</v>
      </c>
      <c r="I503" s="304">
        <f>4*IF(E503&lt;=3,E503*'[2]Base Costs'!$B$8,IF(F503&lt;=3,F503*'[2]Base Costs'!$B$9,'[2]Base Costs'!$B$10*G503))</f>
        <v>4400</v>
      </c>
      <c r="J503" s="308">
        <f>C503*'[2]Base Costs'!$B$6</f>
        <v>36.047374034285788</v>
      </c>
      <c r="K503" s="307">
        <f t="shared" si="52"/>
        <v>5</v>
      </c>
      <c r="L503" s="307">
        <f t="shared" si="53"/>
        <v>1</v>
      </c>
      <c r="M503" s="307">
        <f t="shared" si="54"/>
        <v>1</v>
      </c>
      <c r="N503" s="306">
        <f>4*J503*'[2]Base Costs'!$B$7</f>
        <v>7164.1993050700958</v>
      </c>
      <c r="O503" s="304">
        <f>4*IF(K503&lt;=3,K503*'[2]Base Costs'!$B$8,IF(L503&lt;=3,L503*'[2]Base Costs'!$B$9,'[2]Base Costs'!$B$10*M503))</f>
        <v>1400</v>
      </c>
      <c r="P503" s="304">
        <f>4*C503*'[2]Base Costs'!$B$11</f>
        <v>28383.759082114797</v>
      </c>
      <c r="Q503" s="269">
        <f>'[2]Base Costs'!$B$13+'[2]Base Costs'!$B$14</f>
        <v>414</v>
      </c>
      <c r="R503" s="303">
        <f>'[2]Base Costs'!$D$2</f>
        <v>1105.3024868650327</v>
      </c>
      <c r="S503" s="305">
        <f t="shared" si="55"/>
        <v>10083.501791935128</v>
      </c>
    </row>
    <row r="504" spans="1:19" s="269" customFormat="1" x14ac:dyDescent="0.25">
      <c r="A504" s="310" t="s">
        <v>1771</v>
      </c>
      <c r="B504" s="310" t="s">
        <v>1116</v>
      </c>
      <c r="C504" s="309">
        <v>107.30089836000001</v>
      </c>
      <c r="D504" s="307">
        <f>C504*'[2]Base Costs'!$B$5</f>
        <v>107.30089836000001</v>
      </c>
      <c r="E504" s="307">
        <f t="shared" si="49"/>
        <v>14</v>
      </c>
      <c r="F504" s="307">
        <f t="shared" si="50"/>
        <v>3</v>
      </c>
      <c r="G504" s="307">
        <f t="shared" si="51"/>
        <v>1</v>
      </c>
      <c r="H504" s="306">
        <f>4*D504*'[2]Base Costs'!$B$7</f>
        <v>21325.409743659842</v>
      </c>
      <c r="I504" s="304">
        <f>4*IF(E504&lt;=3,E504*'[2]Base Costs'!$B$8,IF(F504&lt;=3,F504*'[2]Base Costs'!$B$9,'[2]Base Costs'!$B$10*G504))</f>
        <v>4200</v>
      </c>
      <c r="J504" s="308">
        <f>C504*'[2]Base Costs'!$B$6</f>
        <v>27.254428183440002</v>
      </c>
      <c r="K504" s="307">
        <f t="shared" si="52"/>
        <v>4</v>
      </c>
      <c r="L504" s="307">
        <f t="shared" si="53"/>
        <v>1</v>
      </c>
      <c r="M504" s="307">
        <f t="shared" si="54"/>
        <v>1</v>
      </c>
      <c r="N504" s="306">
        <f>4*J504*'[2]Base Costs'!$B$7</f>
        <v>5416.6540748896005</v>
      </c>
      <c r="O504" s="304">
        <f>4*IF(K504&lt;=3,K504*'[2]Base Costs'!$B$8,IF(L504&lt;=3,L504*'[2]Base Costs'!$B$9,'[2]Base Costs'!$B$10*M504))</f>
        <v>1400</v>
      </c>
      <c r="P504" s="304">
        <f>4*C504*'[2]Base Costs'!$B$11</f>
        <v>21460.179672000002</v>
      </c>
      <c r="Q504" s="269">
        <f>'[2]Base Costs'!$B$13+'[2]Base Costs'!$B$14</f>
        <v>414</v>
      </c>
      <c r="R504" s="303">
        <f>'[2]Base Costs'!$D$2</f>
        <v>1105.3024868650327</v>
      </c>
      <c r="S504" s="305">
        <f t="shared" si="55"/>
        <v>8335.9565617546323</v>
      </c>
    </row>
    <row r="505" spans="1:19" s="269" customFormat="1" x14ac:dyDescent="0.25">
      <c r="A505" s="310" t="s">
        <v>1771</v>
      </c>
      <c r="B505" s="310" t="s">
        <v>1115</v>
      </c>
      <c r="C505" s="309">
        <v>226.99635267259788</v>
      </c>
      <c r="D505" s="307">
        <f>C505*'[2]Base Costs'!$B$5</f>
        <v>226.99635267259788</v>
      </c>
      <c r="E505" s="307">
        <f t="shared" si="49"/>
        <v>29</v>
      </c>
      <c r="F505" s="307">
        <f t="shared" si="50"/>
        <v>6</v>
      </c>
      <c r="G505" s="307">
        <f t="shared" si="51"/>
        <v>2</v>
      </c>
      <c r="H505" s="306">
        <f>4*D505*'[2]Base Costs'!$B$7</f>
        <v>45114.163115562798</v>
      </c>
      <c r="I505" s="304">
        <f>4*IF(E505&lt;=3,E505*'[2]Base Costs'!$B$8,IF(F505&lt;=3,F505*'[2]Base Costs'!$B$9,'[2]Base Costs'!$B$10*G505))</f>
        <v>8800</v>
      </c>
      <c r="J505" s="308">
        <f>C505*'[2]Base Costs'!$B$6</f>
        <v>57.657073578839864</v>
      </c>
      <c r="K505" s="307">
        <f t="shared" si="52"/>
        <v>8</v>
      </c>
      <c r="L505" s="307">
        <f t="shared" si="53"/>
        <v>2</v>
      </c>
      <c r="M505" s="307">
        <f t="shared" si="54"/>
        <v>1</v>
      </c>
      <c r="N505" s="306">
        <f>4*J505*'[2]Base Costs'!$B$7</f>
        <v>11458.997431352951</v>
      </c>
      <c r="O505" s="304">
        <f>4*IF(K505&lt;=3,K505*'[2]Base Costs'!$B$8,IF(L505&lt;=3,L505*'[2]Base Costs'!$B$9,'[2]Base Costs'!$B$10*M505))</f>
        <v>2800</v>
      </c>
      <c r="P505" s="304">
        <f>4*C505*'[2]Base Costs'!$B$11</f>
        <v>45399.270534519579</v>
      </c>
      <c r="Q505" s="269">
        <f>'[2]Base Costs'!$B$13+'[2]Base Costs'!$B$14</f>
        <v>414</v>
      </c>
      <c r="R505" s="303">
        <f>'[2]Base Costs'!$D$2</f>
        <v>1105.3024868650327</v>
      </c>
      <c r="S505" s="305">
        <f t="shared" si="55"/>
        <v>15778.299918217985</v>
      </c>
    </row>
    <row r="506" spans="1:19" s="269" customFormat="1" x14ac:dyDescent="0.25">
      <c r="A506" s="310" t="s">
        <v>1771</v>
      </c>
      <c r="B506" s="310" t="s">
        <v>1114</v>
      </c>
      <c r="C506" s="309">
        <v>607.55102040816189</v>
      </c>
      <c r="D506" s="307">
        <f>C506*'[2]Base Costs'!$B$5</f>
        <v>607.55102040816189</v>
      </c>
      <c r="E506" s="307">
        <f t="shared" si="49"/>
        <v>76</v>
      </c>
      <c r="F506" s="307">
        <f t="shared" si="50"/>
        <v>16</v>
      </c>
      <c r="G506" s="307">
        <f t="shared" si="51"/>
        <v>4</v>
      </c>
      <c r="H506" s="306">
        <f>4*D506*'[2]Base Costs'!$B$7</f>
        <v>120747.11999999975</v>
      </c>
      <c r="I506" s="304">
        <f>4*IF(E506&lt;=3,E506*'[2]Base Costs'!$B$8,IF(F506&lt;=3,F506*'[2]Base Costs'!$B$9,'[2]Base Costs'!$B$10*G506))</f>
        <v>17600</v>
      </c>
      <c r="J506" s="308">
        <f>C506*'[2]Base Costs'!$B$6</f>
        <v>154.31795918367311</v>
      </c>
      <c r="K506" s="307">
        <f t="shared" si="52"/>
        <v>20</v>
      </c>
      <c r="L506" s="307">
        <f t="shared" si="53"/>
        <v>4</v>
      </c>
      <c r="M506" s="307">
        <f t="shared" si="54"/>
        <v>1</v>
      </c>
      <c r="N506" s="306">
        <f>4*J506*'[2]Base Costs'!$B$7</f>
        <v>30669.768479999933</v>
      </c>
      <c r="O506" s="304">
        <f>4*IF(K506&lt;=3,K506*'[2]Base Costs'!$B$8,IF(L506&lt;=3,L506*'[2]Base Costs'!$B$9,'[2]Base Costs'!$B$10*M506))</f>
        <v>4400</v>
      </c>
      <c r="P506" s="304">
        <f>4*C506*'[2]Base Costs'!$B$11</f>
        <v>121510.20408163237</v>
      </c>
      <c r="Q506" s="269">
        <f>'[2]Base Costs'!$B$13+'[2]Base Costs'!$B$14</f>
        <v>414</v>
      </c>
      <c r="R506" s="303">
        <f>'[2]Base Costs'!$D$2</f>
        <v>1105.3024868650327</v>
      </c>
      <c r="S506" s="305">
        <f t="shared" si="55"/>
        <v>36589.070966864965</v>
      </c>
    </row>
    <row r="507" spans="1:19" s="269" customFormat="1" x14ac:dyDescent="0.25">
      <c r="A507" s="310" t="s">
        <v>1771</v>
      </c>
      <c r="B507" s="310" t="s">
        <v>1113</v>
      </c>
      <c r="C507" s="309">
        <v>107.08768149018142</v>
      </c>
      <c r="D507" s="307">
        <f>C507*'[2]Base Costs'!$B$5</f>
        <v>107.08768149018142</v>
      </c>
      <c r="E507" s="307">
        <f t="shared" si="49"/>
        <v>14</v>
      </c>
      <c r="F507" s="307">
        <f t="shared" si="50"/>
        <v>3</v>
      </c>
      <c r="G507" s="307">
        <f t="shared" si="51"/>
        <v>1</v>
      </c>
      <c r="H507" s="306">
        <f>4*D507*'[2]Base Costs'!$B$7</f>
        <v>21283.034170084618</v>
      </c>
      <c r="I507" s="304">
        <f>4*IF(E507&lt;=3,E507*'[2]Base Costs'!$B$8,IF(F507&lt;=3,F507*'[2]Base Costs'!$B$9,'[2]Base Costs'!$B$10*G507))</f>
        <v>4200</v>
      </c>
      <c r="J507" s="308">
        <f>C507*'[2]Base Costs'!$B$6</f>
        <v>27.200271098506082</v>
      </c>
      <c r="K507" s="307">
        <f t="shared" si="52"/>
        <v>4</v>
      </c>
      <c r="L507" s="307">
        <f t="shared" si="53"/>
        <v>1</v>
      </c>
      <c r="M507" s="307">
        <f t="shared" si="54"/>
        <v>1</v>
      </c>
      <c r="N507" s="306">
        <f>4*J507*'[2]Base Costs'!$B$7</f>
        <v>5405.8906792014932</v>
      </c>
      <c r="O507" s="304">
        <f>4*IF(K507&lt;=3,K507*'[2]Base Costs'!$B$8,IF(L507&lt;=3,L507*'[2]Base Costs'!$B$9,'[2]Base Costs'!$B$10*M507))</f>
        <v>1400</v>
      </c>
      <c r="P507" s="304">
        <f>4*C507*'[2]Base Costs'!$B$11</f>
        <v>21417.536298036284</v>
      </c>
      <c r="Q507" s="269">
        <f>'[2]Base Costs'!$B$13+'[2]Base Costs'!$B$14</f>
        <v>414</v>
      </c>
      <c r="R507" s="303">
        <f>'[2]Base Costs'!$D$2</f>
        <v>1105.3024868650327</v>
      </c>
      <c r="S507" s="305">
        <f t="shared" si="55"/>
        <v>8325.193166066525</v>
      </c>
    </row>
    <row r="508" spans="1:19" s="269" customFormat="1" x14ac:dyDescent="0.25">
      <c r="A508" s="310" t="s">
        <v>1771</v>
      </c>
      <c r="B508" s="310" t="s">
        <v>1111</v>
      </c>
      <c r="C508" s="309">
        <v>354.60098938181255</v>
      </c>
      <c r="D508" s="307">
        <f>C508*'[2]Base Costs'!$B$5</f>
        <v>354.60098938181255</v>
      </c>
      <c r="E508" s="307">
        <f t="shared" si="49"/>
        <v>45</v>
      </c>
      <c r="F508" s="307">
        <f t="shared" si="50"/>
        <v>9</v>
      </c>
      <c r="G508" s="307">
        <f t="shared" si="51"/>
        <v>3</v>
      </c>
      <c r="H508" s="306">
        <f>4*D508*'[2]Base Costs'!$B$7</f>
        <v>70474.819033698965</v>
      </c>
      <c r="I508" s="304">
        <f>4*IF(E508&lt;=3,E508*'[2]Base Costs'!$B$8,IF(F508&lt;=3,F508*'[2]Base Costs'!$B$9,'[2]Base Costs'!$B$10*G508))</f>
        <v>13200</v>
      </c>
      <c r="J508" s="308">
        <f>C508*'[2]Base Costs'!$B$6</f>
        <v>90.068651302980385</v>
      </c>
      <c r="K508" s="307">
        <f t="shared" si="52"/>
        <v>12</v>
      </c>
      <c r="L508" s="307">
        <f t="shared" si="53"/>
        <v>3</v>
      </c>
      <c r="M508" s="307">
        <f t="shared" si="54"/>
        <v>1</v>
      </c>
      <c r="N508" s="306">
        <f>4*J508*'[2]Base Costs'!$B$7</f>
        <v>17900.604034559536</v>
      </c>
      <c r="O508" s="304">
        <f>4*IF(K508&lt;=3,K508*'[2]Base Costs'!$B$8,IF(L508&lt;=3,L508*'[2]Base Costs'!$B$9,'[2]Base Costs'!$B$10*M508))</f>
        <v>4200</v>
      </c>
      <c r="P508" s="304">
        <f>4*C508*'[2]Base Costs'!$B$11</f>
        <v>70920.197876362508</v>
      </c>
      <c r="Q508" s="269">
        <f>'[2]Base Costs'!$B$13+'[2]Base Costs'!$B$14</f>
        <v>414</v>
      </c>
      <c r="R508" s="303">
        <f>'[2]Base Costs'!$D$2</f>
        <v>1105.3024868650327</v>
      </c>
      <c r="S508" s="305">
        <f t="shared" si="55"/>
        <v>23619.906521424567</v>
      </c>
    </row>
    <row r="509" spans="1:19" s="269" customFormat="1" x14ac:dyDescent="0.25">
      <c r="A509" s="310" t="s">
        <v>1771</v>
      </c>
      <c r="B509" s="310" t="s">
        <v>1110</v>
      </c>
      <c r="C509" s="309">
        <v>213.04275753364101</v>
      </c>
      <c r="D509" s="307">
        <f>C509*'[2]Base Costs'!$B$5</f>
        <v>213.04275753364101</v>
      </c>
      <c r="E509" s="307">
        <f t="shared" si="49"/>
        <v>27</v>
      </c>
      <c r="F509" s="307">
        <f t="shared" si="50"/>
        <v>6</v>
      </c>
      <c r="G509" s="307">
        <f t="shared" si="51"/>
        <v>2</v>
      </c>
      <c r="H509" s="306">
        <f>4*D509*'[2]Base Costs'!$B$7</f>
        <v>42340.969803265958</v>
      </c>
      <c r="I509" s="304">
        <f>4*IF(E509&lt;=3,E509*'[2]Base Costs'!$B$8,IF(F509&lt;=3,F509*'[2]Base Costs'!$B$9,'[2]Base Costs'!$B$10*G509))</f>
        <v>8800</v>
      </c>
      <c r="J509" s="308">
        <f>C509*'[2]Base Costs'!$B$6</f>
        <v>54.112860413544816</v>
      </c>
      <c r="K509" s="307">
        <f t="shared" si="52"/>
        <v>7</v>
      </c>
      <c r="L509" s="307">
        <f t="shared" si="53"/>
        <v>2</v>
      </c>
      <c r="M509" s="307">
        <f t="shared" si="54"/>
        <v>1</v>
      </c>
      <c r="N509" s="306">
        <f>4*J509*'[2]Base Costs'!$B$7</f>
        <v>10754.606330029552</v>
      </c>
      <c r="O509" s="304">
        <f>4*IF(K509&lt;=3,K509*'[2]Base Costs'!$B$8,IF(L509&lt;=3,L509*'[2]Base Costs'!$B$9,'[2]Base Costs'!$B$10*M509))</f>
        <v>2800</v>
      </c>
      <c r="P509" s="304">
        <f>4*C509*'[2]Base Costs'!$B$11</f>
        <v>42608.551506728203</v>
      </c>
      <c r="Q509" s="269">
        <f>'[2]Base Costs'!$B$13+'[2]Base Costs'!$B$14</f>
        <v>414</v>
      </c>
      <c r="R509" s="303">
        <f>'[2]Base Costs'!$D$2</f>
        <v>1105.3024868650327</v>
      </c>
      <c r="S509" s="305">
        <f t="shared" si="55"/>
        <v>15073.908816894585</v>
      </c>
    </row>
    <row r="510" spans="1:19" s="269" customFormat="1" x14ac:dyDescent="0.25">
      <c r="A510" s="310" t="s">
        <v>1771</v>
      </c>
      <c r="B510" s="310" t="s">
        <v>1109</v>
      </c>
      <c r="C510" s="309">
        <v>360.00332082</v>
      </c>
      <c r="D510" s="307">
        <f>C510*'[2]Base Costs'!$B$5</f>
        <v>360.00332082</v>
      </c>
      <c r="E510" s="307">
        <f t="shared" si="49"/>
        <v>46</v>
      </c>
      <c r="F510" s="307">
        <f t="shared" si="50"/>
        <v>10</v>
      </c>
      <c r="G510" s="307">
        <f t="shared" si="51"/>
        <v>3</v>
      </c>
      <c r="H510" s="306">
        <f>4*D510*'[2]Base Costs'!$B$7</f>
        <v>71548.499993050093</v>
      </c>
      <c r="I510" s="304">
        <f>4*IF(E510&lt;=3,E510*'[2]Base Costs'!$B$8,IF(F510&lt;=3,F510*'[2]Base Costs'!$B$9,'[2]Base Costs'!$B$10*G510))</f>
        <v>13200</v>
      </c>
      <c r="J510" s="308">
        <f>C510*'[2]Base Costs'!$B$6</f>
        <v>91.440843488279995</v>
      </c>
      <c r="K510" s="307">
        <f t="shared" si="52"/>
        <v>12</v>
      </c>
      <c r="L510" s="307">
        <f t="shared" si="53"/>
        <v>3</v>
      </c>
      <c r="M510" s="307">
        <f t="shared" si="54"/>
        <v>1</v>
      </c>
      <c r="N510" s="306">
        <f>4*J510*'[2]Base Costs'!$B$7</f>
        <v>18173.318998234721</v>
      </c>
      <c r="O510" s="304">
        <f>4*IF(K510&lt;=3,K510*'[2]Base Costs'!$B$8,IF(L510&lt;=3,L510*'[2]Base Costs'!$B$9,'[2]Base Costs'!$B$10*M510))</f>
        <v>4200</v>
      </c>
      <c r="P510" s="304">
        <f>4*C510*'[2]Base Costs'!$B$11</f>
        <v>72000.664164000002</v>
      </c>
      <c r="Q510" s="269">
        <f>'[2]Base Costs'!$B$13+'[2]Base Costs'!$B$14</f>
        <v>414</v>
      </c>
      <c r="R510" s="303">
        <f>'[2]Base Costs'!$D$2</f>
        <v>1105.3024868650327</v>
      </c>
      <c r="S510" s="305">
        <f t="shared" si="55"/>
        <v>23892.621485099753</v>
      </c>
    </row>
    <row r="511" spans="1:19" s="269" customFormat="1" x14ac:dyDescent="0.25">
      <c r="A511" s="310" t="s">
        <v>1771</v>
      </c>
      <c r="B511" s="310" t="s">
        <v>1108</v>
      </c>
      <c r="C511" s="309">
        <v>126.73745853499379</v>
      </c>
      <c r="D511" s="307">
        <f>C511*'[2]Base Costs'!$B$5</f>
        <v>126.73745853499379</v>
      </c>
      <c r="E511" s="307">
        <f t="shared" si="49"/>
        <v>16</v>
      </c>
      <c r="F511" s="307">
        <f t="shared" si="50"/>
        <v>4</v>
      </c>
      <c r="G511" s="307">
        <f t="shared" si="51"/>
        <v>1</v>
      </c>
      <c r="H511" s="306">
        <f>4*D511*'[2]Base Costs'!$B$7</f>
        <v>25188.30945907881</v>
      </c>
      <c r="I511" s="304">
        <f>4*IF(E511&lt;=3,E511*'[2]Base Costs'!$B$8,IF(F511&lt;=3,F511*'[2]Base Costs'!$B$9,'[2]Base Costs'!$B$10*G511))</f>
        <v>4400</v>
      </c>
      <c r="J511" s="308">
        <f>C511*'[2]Base Costs'!$B$6</f>
        <v>32.191314467888425</v>
      </c>
      <c r="K511" s="307">
        <f t="shared" si="52"/>
        <v>5</v>
      </c>
      <c r="L511" s="307">
        <f t="shared" si="53"/>
        <v>1</v>
      </c>
      <c r="M511" s="307">
        <f t="shared" si="54"/>
        <v>1</v>
      </c>
      <c r="N511" s="306">
        <f>4*J511*'[2]Base Costs'!$B$7</f>
        <v>6397.8306026060181</v>
      </c>
      <c r="O511" s="304">
        <f>4*IF(K511&lt;=3,K511*'[2]Base Costs'!$B$8,IF(L511&lt;=3,L511*'[2]Base Costs'!$B$9,'[2]Base Costs'!$B$10*M511))</f>
        <v>1400</v>
      </c>
      <c r="P511" s="304">
        <f>4*C511*'[2]Base Costs'!$B$11</f>
        <v>25347.491706998757</v>
      </c>
      <c r="Q511" s="269">
        <f>'[2]Base Costs'!$B$13+'[2]Base Costs'!$B$14</f>
        <v>414</v>
      </c>
      <c r="R511" s="303">
        <f>'[2]Base Costs'!$D$2</f>
        <v>1105.3024868650327</v>
      </c>
      <c r="S511" s="305">
        <f t="shared" si="55"/>
        <v>9317.1330894710518</v>
      </c>
    </row>
    <row r="512" spans="1:19" s="269" customFormat="1" x14ac:dyDescent="0.25">
      <c r="A512" s="310" t="s">
        <v>1771</v>
      </c>
      <c r="B512" s="310" t="s">
        <v>1106</v>
      </c>
      <c r="C512" s="309">
        <v>170.57025043451466</v>
      </c>
      <c r="D512" s="307">
        <f>C512*'[2]Base Costs'!$B$5</f>
        <v>170.57025043451466</v>
      </c>
      <c r="E512" s="307">
        <f t="shared" si="49"/>
        <v>22</v>
      </c>
      <c r="F512" s="307">
        <f t="shared" si="50"/>
        <v>5</v>
      </c>
      <c r="G512" s="307">
        <f t="shared" si="51"/>
        <v>2</v>
      </c>
      <c r="H512" s="306">
        <f>4*D512*'[2]Base Costs'!$B$7</f>
        <v>33899.813852357183</v>
      </c>
      <c r="I512" s="304">
        <f>4*IF(E512&lt;=3,E512*'[2]Base Costs'!$B$8,IF(F512&lt;=3,F512*'[2]Base Costs'!$B$9,'[2]Base Costs'!$B$10*G512))</f>
        <v>8800</v>
      </c>
      <c r="J512" s="308">
        <f>C512*'[2]Base Costs'!$B$6</f>
        <v>43.324843610366727</v>
      </c>
      <c r="K512" s="307">
        <f t="shared" si="52"/>
        <v>6</v>
      </c>
      <c r="L512" s="307">
        <f t="shared" si="53"/>
        <v>2</v>
      </c>
      <c r="M512" s="307">
        <f t="shared" si="54"/>
        <v>1</v>
      </c>
      <c r="N512" s="306">
        <f>4*J512*'[2]Base Costs'!$B$7</f>
        <v>8610.5527184987259</v>
      </c>
      <c r="O512" s="304">
        <f>4*IF(K512&lt;=3,K512*'[2]Base Costs'!$B$8,IF(L512&lt;=3,L512*'[2]Base Costs'!$B$9,'[2]Base Costs'!$B$10*M512))</f>
        <v>2800</v>
      </c>
      <c r="P512" s="304">
        <f>4*C512*'[2]Base Costs'!$B$11</f>
        <v>34114.050086902935</v>
      </c>
      <c r="Q512" s="269">
        <f>'[2]Base Costs'!$B$13+'[2]Base Costs'!$B$14</f>
        <v>414</v>
      </c>
      <c r="R512" s="303">
        <f>'[2]Base Costs'!$D$2</f>
        <v>1105.3024868650327</v>
      </c>
      <c r="S512" s="305">
        <f t="shared" si="55"/>
        <v>12929.855205363758</v>
      </c>
    </row>
    <row r="513" spans="1:19" s="269" customFormat="1" x14ac:dyDescent="0.25">
      <c r="A513" s="310" t="s">
        <v>1771</v>
      </c>
      <c r="B513" s="310" t="s">
        <v>1105</v>
      </c>
      <c r="C513" s="309">
        <v>549.3822440140674</v>
      </c>
      <c r="D513" s="307">
        <f>C513*'[2]Base Costs'!$B$5</f>
        <v>549.3822440140674</v>
      </c>
      <c r="E513" s="307">
        <f t="shared" si="49"/>
        <v>69</v>
      </c>
      <c r="F513" s="307">
        <f t="shared" si="50"/>
        <v>14</v>
      </c>
      <c r="G513" s="307">
        <f t="shared" si="51"/>
        <v>4</v>
      </c>
      <c r="H513" s="306">
        <f>4*D513*'[2]Base Costs'!$B$7</f>
        <v>109186.42470433183</v>
      </c>
      <c r="I513" s="304">
        <f>4*IF(E513&lt;=3,E513*'[2]Base Costs'!$B$8,IF(F513&lt;=3,F513*'[2]Base Costs'!$B$9,'[2]Base Costs'!$B$10*G513))</f>
        <v>17600</v>
      </c>
      <c r="J513" s="308">
        <f>C513*'[2]Base Costs'!$B$6</f>
        <v>139.54308997957312</v>
      </c>
      <c r="K513" s="307">
        <f t="shared" si="52"/>
        <v>18</v>
      </c>
      <c r="L513" s="307">
        <f t="shared" si="53"/>
        <v>4</v>
      </c>
      <c r="M513" s="307">
        <f t="shared" si="54"/>
        <v>1</v>
      </c>
      <c r="N513" s="306">
        <f>4*J513*'[2]Base Costs'!$B$7</f>
        <v>27733.351874900283</v>
      </c>
      <c r="O513" s="304">
        <f>4*IF(K513&lt;=3,K513*'[2]Base Costs'!$B$8,IF(L513&lt;=3,L513*'[2]Base Costs'!$B$9,'[2]Base Costs'!$B$10*M513))</f>
        <v>4400</v>
      </c>
      <c r="P513" s="304">
        <f>4*C513*'[2]Base Costs'!$B$11</f>
        <v>109876.44880281348</v>
      </c>
      <c r="Q513" s="269">
        <f>'[2]Base Costs'!$B$13+'[2]Base Costs'!$B$14</f>
        <v>414</v>
      </c>
      <c r="R513" s="303">
        <f>'[2]Base Costs'!$D$2</f>
        <v>1105.3024868650327</v>
      </c>
      <c r="S513" s="305">
        <f t="shared" si="55"/>
        <v>33652.654361765315</v>
      </c>
    </row>
    <row r="514" spans="1:19" s="269" customFormat="1" x14ac:dyDescent="0.25">
      <c r="A514" s="310" t="s">
        <v>1771</v>
      </c>
      <c r="B514" s="310" t="s">
        <v>1104</v>
      </c>
      <c r="C514" s="309">
        <v>151.78214048569049</v>
      </c>
      <c r="D514" s="307">
        <f>C514*'[2]Base Costs'!$B$5</f>
        <v>151.78214048569049</v>
      </c>
      <c r="E514" s="307">
        <f t="shared" si="49"/>
        <v>19</v>
      </c>
      <c r="F514" s="307">
        <f t="shared" si="50"/>
        <v>4</v>
      </c>
      <c r="G514" s="307">
        <f t="shared" si="51"/>
        <v>1</v>
      </c>
      <c r="H514" s="306">
        <f>4*D514*'[2]Base Costs'!$B$7</f>
        <v>30165.789728688076</v>
      </c>
      <c r="I514" s="304">
        <f>4*IF(E514&lt;=3,E514*'[2]Base Costs'!$B$8,IF(F514&lt;=3,F514*'[2]Base Costs'!$B$9,'[2]Base Costs'!$B$10*G514))</f>
        <v>4400</v>
      </c>
      <c r="J514" s="308">
        <f>C514*'[2]Base Costs'!$B$6</f>
        <v>38.552663683365388</v>
      </c>
      <c r="K514" s="307">
        <f t="shared" si="52"/>
        <v>5</v>
      </c>
      <c r="L514" s="307">
        <f t="shared" si="53"/>
        <v>1</v>
      </c>
      <c r="M514" s="307">
        <f t="shared" si="54"/>
        <v>1</v>
      </c>
      <c r="N514" s="306">
        <f>4*J514*'[2]Base Costs'!$B$7</f>
        <v>7662.1105910867718</v>
      </c>
      <c r="O514" s="304">
        <f>4*IF(K514&lt;=3,K514*'[2]Base Costs'!$B$8,IF(L514&lt;=3,L514*'[2]Base Costs'!$B$9,'[2]Base Costs'!$B$10*M514))</f>
        <v>1400</v>
      </c>
      <c r="P514" s="304">
        <f>4*C514*'[2]Base Costs'!$B$11</f>
        <v>30356.428097138098</v>
      </c>
      <c r="Q514" s="269">
        <f>'[2]Base Costs'!$B$13+'[2]Base Costs'!$B$14</f>
        <v>414</v>
      </c>
      <c r="R514" s="303">
        <f>'[2]Base Costs'!$D$2</f>
        <v>1105.3024868650327</v>
      </c>
      <c r="S514" s="305">
        <f t="shared" si="55"/>
        <v>10581.413077951805</v>
      </c>
    </row>
    <row r="515" spans="1:19" s="269" customFormat="1" x14ac:dyDescent="0.25">
      <c r="A515" s="310" t="s">
        <v>1771</v>
      </c>
      <c r="B515" s="310" t="s">
        <v>1103</v>
      </c>
      <c r="C515" s="309">
        <v>77.190077630164936</v>
      </c>
      <c r="D515" s="307">
        <f>C515*'[2]Base Costs'!$B$5</f>
        <v>77.190077630164936</v>
      </c>
      <c r="E515" s="307">
        <f t="shared" ref="E515:E578" si="56">ROUNDUP(D515/8,0)</f>
        <v>10</v>
      </c>
      <c r="F515" s="307">
        <f t="shared" ref="F515:F578" si="57">ROUNDUP(D515/40,0)</f>
        <v>2</v>
      </c>
      <c r="G515" s="307">
        <f t="shared" ref="G515:G578" si="58">ROUNDUP(D515/(40*4),0)</f>
        <v>1</v>
      </c>
      <c r="H515" s="306">
        <f>4*D515*'[2]Base Costs'!$B$7</f>
        <v>15341.064788529502</v>
      </c>
      <c r="I515" s="304">
        <f>4*IF(E515&lt;=3,E515*'[2]Base Costs'!$B$8,IF(F515&lt;=3,F515*'[2]Base Costs'!$B$9,'[2]Base Costs'!$B$10*G515))</f>
        <v>2800</v>
      </c>
      <c r="J515" s="308">
        <f>C515*'[2]Base Costs'!$B$6</f>
        <v>19.606279718061895</v>
      </c>
      <c r="K515" s="307">
        <f t="shared" ref="K515:K578" si="59">ROUNDUP(J515/8,0)</f>
        <v>3</v>
      </c>
      <c r="L515" s="307">
        <f t="shared" ref="L515:L578" si="60">ROUNDUP(J515/40,0)</f>
        <v>1</v>
      </c>
      <c r="M515" s="307">
        <f t="shared" ref="M515:M578" si="61">ROUNDUP(J515/(40*4),0)</f>
        <v>1</v>
      </c>
      <c r="N515" s="306">
        <f>4*J515*'[2]Base Costs'!$B$7</f>
        <v>3896.6304562864939</v>
      </c>
      <c r="O515" s="304">
        <f>4*IF(K515&lt;=3,K515*'[2]Base Costs'!$B$8,IF(L515&lt;=3,L515*'[2]Base Costs'!$B$9,'[2]Base Costs'!$B$10*M515))</f>
        <v>1500</v>
      </c>
      <c r="P515" s="304">
        <f>4*C515*'[2]Base Costs'!$B$11</f>
        <v>15438.015526032987</v>
      </c>
      <c r="Q515" s="269">
        <f>'[2]Base Costs'!$B$13+'[2]Base Costs'!$B$14</f>
        <v>414</v>
      </c>
      <c r="R515" s="303">
        <f>'[2]Base Costs'!$D$2</f>
        <v>1105.3024868650327</v>
      </c>
      <c r="S515" s="305">
        <f t="shared" ref="S515:S578" si="62">R515+Q515+N515+O515</f>
        <v>6915.9329431515271</v>
      </c>
    </row>
    <row r="516" spans="1:19" s="269" customFormat="1" x14ac:dyDescent="0.25">
      <c r="A516" s="310" t="s">
        <v>1771</v>
      </c>
      <c r="B516" s="310" t="s">
        <v>1102</v>
      </c>
      <c r="C516" s="309">
        <v>293.58061036224206</v>
      </c>
      <c r="D516" s="307">
        <f>C516*'[2]Base Costs'!$B$5</f>
        <v>293.58061036224206</v>
      </c>
      <c r="E516" s="307">
        <f t="shared" si="56"/>
        <v>37</v>
      </c>
      <c r="F516" s="307">
        <f t="shared" si="57"/>
        <v>8</v>
      </c>
      <c r="G516" s="307">
        <f t="shared" si="58"/>
        <v>2</v>
      </c>
      <c r="H516" s="306">
        <f>4*D516*'[2]Base Costs'!$B$7</f>
        <v>58347.38482583344</v>
      </c>
      <c r="I516" s="304">
        <f>4*IF(E516&lt;=3,E516*'[2]Base Costs'!$B$8,IF(F516&lt;=3,F516*'[2]Base Costs'!$B$9,'[2]Base Costs'!$B$10*G516))</f>
        <v>8800</v>
      </c>
      <c r="J516" s="308">
        <f>C516*'[2]Base Costs'!$B$6</f>
        <v>74.569475032009478</v>
      </c>
      <c r="K516" s="307">
        <f t="shared" si="59"/>
        <v>10</v>
      </c>
      <c r="L516" s="307">
        <f t="shared" si="60"/>
        <v>2</v>
      </c>
      <c r="M516" s="307">
        <f t="shared" si="61"/>
        <v>1</v>
      </c>
      <c r="N516" s="306">
        <f>4*J516*'[2]Base Costs'!$B$7</f>
        <v>14820.235745761694</v>
      </c>
      <c r="O516" s="304">
        <f>4*IF(K516&lt;=3,K516*'[2]Base Costs'!$B$8,IF(L516&lt;=3,L516*'[2]Base Costs'!$B$9,'[2]Base Costs'!$B$10*M516))</f>
        <v>2800</v>
      </c>
      <c r="P516" s="304">
        <f>4*C516*'[2]Base Costs'!$B$11</f>
        <v>58716.122072448408</v>
      </c>
      <c r="Q516" s="269">
        <f>'[2]Base Costs'!$B$13+'[2]Base Costs'!$B$14</f>
        <v>414</v>
      </c>
      <c r="R516" s="303">
        <f>'[2]Base Costs'!$D$2</f>
        <v>1105.3024868650327</v>
      </c>
      <c r="S516" s="305">
        <f t="shared" si="62"/>
        <v>19139.538232626728</v>
      </c>
    </row>
    <row r="517" spans="1:19" s="269" customFormat="1" x14ac:dyDescent="0.25">
      <c r="A517" s="310" t="s">
        <v>1771</v>
      </c>
      <c r="B517" s="310" t="s">
        <v>1100</v>
      </c>
      <c r="C517" s="309">
        <v>88.047387290485844</v>
      </c>
      <c r="D517" s="307">
        <f>C517*'[2]Base Costs'!$B$5</f>
        <v>88.047387290485844</v>
      </c>
      <c r="E517" s="307">
        <f t="shared" si="56"/>
        <v>12</v>
      </c>
      <c r="F517" s="307">
        <f t="shared" si="57"/>
        <v>3</v>
      </c>
      <c r="G517" s="307">
        <f t="shared" si="58"/>
        <v>1</v>
      </c>
      <c r="H517" s="306">
        <f>4*D517*'[2]Base Costs'!$B$7</f>
        <v>17498.889939660323</v>
      </c>
      <c r="I517" s="304">
        <f>4*IF(E517&lt;=3,E517*'[2]Base Costs'!$B$8,IF(F517&lt;=3,F517*'[2]Base Costs'!$B$9,'[2]Base Costs'!$B$10*G517))</f>
        <v>4200</v>
      </c>
      <c r="J517" s="308">
        <f>C517*'[2]Base Costs'!$B$6</f>
        <v>22.364036371783406</v>
      </c>
      <c r="K517" s="307">
        <f t="shared" si="59"/>
        <v>3</v>
      </c>
      <c r="L517" s="307">
        <f t="shared" si="60"/>
        <v>1</v>
      </c>
      <c r="M517" s="307">
        <f t="shared" si="61"/>
        <v>1</v>
      </c>
      <c r="N517" s="306">
        <f>4*J517*'[2]Base Costs'!$B$7</f>
        <v>4444.718044673722</v>
      </c>
      <c r="O517" s="304">
        <f>4*IF(K517&lt;=3,K517*'[2]Base Costs'!$B$8,IF(L517&lt;=3,L517*'[2]Base Costs'!$B$9,'[2]Base Costs'!$B$10*M517))</f>
        <v>1500</v>
      </c>
      <c r="P517" s="304">
        <f>4*C517*'[2]Base Costs'!$B$11</f>
        <v>17609.477458097168</v>
      </c>
      <c r="Q517" s="269">
        <f>'[2]Base Costs'!$B$13+'[2]Base Costs'!$B$14</f>
        <v>414</v>
      </c>
      <c r="R517" s="303">
        <f>'[2]Base Costs'!$D$2</f>
        <v>1105.3024868650327</v>
      </c>
      <c r="S517" s="305">
        <f t="shared" si="62"/>
        <v>7464.0205315387548</v>
      </c>
    </row>
    <row r="518" spans="1:19" s="269" customFormat="1" x14ac:dyDescent="0.25">
      <c r="A518" s="310" t="s">
        <v>1771</v>
      </c>
      <c r="B518" s="310" t="s">
        <v>1098</v>
      </c>
      <c r="C518" s="309">
        <v>81.500665310000002</v>
      </c>
      <c r="D518" s="307">
        <f>C518*'[2]Base Costs'!$B$5</f>
        <v>81.500665310000002</v>
      </c>
      <c r="E518" s="307">
        <f t="shared" si="56"/>
        <v>11</v>
      </c>
      <c r="F518" s="307">
        <f t="shared" si="57"/>
        <v>3</v>
      </c>
      <c r="G518" s="307">
        <f t="shared" si="58"/>
        <v>1</v>
      </c>
      <c r="H518" s="306">
        <f>4*D518*'[2]Base Costs'!$B$7</f>
        <v>16197.768226370643</v>
      </c>
      <c r="I518" s="304">
        <f>4*IF(E518&lt;=3,E518*'[2]Base Costs'!$B$8,IF(F518&lt;=3,F518*'[2]Base Costs'!$B$9,'[2]Base Costs'!$B$10*G518))</f>
        <v>4200</v>
      </c>
      <c r="J518" s="308">
        <f>C518*'[2]Base Costs'!$B$6</f>
        <v>20.701168988740001</v>
      </c>
      <c r="K518" s="307">
        <f t="shared" si="59"/>
        <v>3</v>
      </c>
      <c r="L518" s="307">
        <f t="shared" si="60"/>
        <v>1</v>
      </c>
      <c r="M518" s="307">
        <f t="shared" si="61"/>
        <v>1</v>
      </c>
      <c r="N518" s="306">
        <f>4*J518*'[2]Base Costs'!$B$7</f>
        <v>4114.2331294981432</v>
      </c>
      <c r="O518" s="304">
        <f>4*IF(K518&lt;=3,K518*'[2]Base Costs'!$B$8,IF(L518&lt;=3,L518*'[2]Base Costs'!$B$9,'[2]Base Costs'!$B$10*M518))</f>
        <v>1500</v>
      </c>
      <c r="P518" s="304">
        <f>4*C518*'[2]Base Costs'!$B$11</f>
        <v>16300.133062000001</v>
      </c>
      <c r="Q518" s="269">
        <f>'[2]Base Costs'!$B$13+'[2]Base Costs'!$B$14</f>
        <v>414</v>
      </c>
      <c r="R518" s="303">
        <f>'[2]Base Costs'!$D$2</f>
        <v>1105.3024868650327</v>
      </c>
      <c r="S518" s="305">
        <f t="shared" si="62"/>
        <v>7133.5356163631759</v>
      </c>
    </row>
    <row r="519" spans="1:19" s="269" customFormat="1" x14ac:dyDescent="0.25">
      <c r="A519" s="310" t="s">
        <v>1771</v>
      </c>
      <c r="B519" s="310" t="s">
        <v>1097</v>
      </c>
      <c r="C519" s="309">
        <v>173.58122357239537</v>
      </c>
      <c r="D519" s="307">
        <f>C519*'[2]Base Costs'!$B$5</f>
        <v>173.58122357239537</v>
      </c>
      <c r="E519" s="307">
        <f t="shared" si="56"/>
        <v>22</v>
      </c>
      <c r="F519" s="307">
        <f t="shared" si="57"/>
        <v>5</v>
      </c>
      <c r="G519" s="307">
        <f t="shared" si="58"/>
        <v>2</v>
      </c>
      <c r="H519" s="306">
        <f>4*D519*'[2]Base Costs'!$B$7</f>
        <v>34498.226697672151</v>
      </c>
      <c r="I519" s="304">
        <f>4*IF(E519&lt;=3,E519*'[2]Base Costs'!$B$8,IF(F519&lt;=3,F519*'[2]Base Costs'!$B$9,'[2]Base Costs'!$B$10*G519))</f>
        <v>8800</v>
      </c>
      <c r="J519" s="308">
        <f>C519*'[2]Base Costs'!$B$6</f>
        <v>44.089630787388423</v>
      </c>
      <c r="K519" s="307">
        <f t="shared" si="59"/>
        <v>6</v>
      </c>
      <c r="L519" s="307">
        <f t="shared" si="60"/>
        <v>2</v>
      </c>
      <c r="M519" s="307">
        <f t="shared" si="61"/>
        <v>1</v>
      </c>
      <c r="N519" s="306">
        <f>4*J519*'[2]Base Costs'!$B$7</f>
        <v>8762.5495812087265</v>
      </c>
      <c r="O519" s="304">
        <f>4*IF(K519&lt;=3,K519*'[2]Base Costs'!$B$8,IF(L519&lt;=3,L519*'[2]Base Costs'!$B$9,'[2]Base Costs'!$B$10*M519))</f>
        <v>2800</v>
      </c>
      <c r="P519" s="304">
        <f>4*C519*'[2]Base Costs'!$B$11</f>
        <v>34716.244714479071</v>
      </c>
      <c r="Q519" s="269">
        <f>'[2]Base Costs'!$B$13+'[2]Base Costs'!$B$14</f>
        <v>414</v>
      </c>
      <c r="R519" s="303">
        <f>'[2]Base Costs'!$D$2</f>
        <v>1105.3024868650327</v>
      </c>
      <c r="S519" s="305">
        <f t="shared" si="62"/>
        <v>13081.85206807376</v>
      </c>
    </row>
    <row r="520" spans="1:19" s="269" customFormat="1" x14ac:dyDescent="0.25">
      <c r="A520" s="310" t="s">
        <v>1771</v>
      </c>
      <c r="B520" s="310" t="s">
        <v>1096</v>
      </c>
      <c r="C520" s="309">
        <v>237.10427120795333</v>
      </c>
      <c r="D520" s="307">
        <f>C520*'[2]Base Costs'!$B$5</f>
        <v>237.10427120795333</v>
      </c>
      <c r="E520" s="307">
        <f t="shared" si="56"/>
        <v>30</v>
      </c>
      <c r="F520" s="307">
        <f t="shared" si="57"/>
        <v>6</v>
      </c>
      <c r="G520" s="307">
        <f t="shared" si="58"/>
        <v>2</v>
      </c>
      <c r="H520" s="306">
        <f>4*D520*'[2]Base Costs'!$B$7</f>
        <v>47123.051276953483</v>
      </c>
      <c r="I520" s="304">
        <f>4*IF(E520&lt;=3,E520*'[2]Base Costs'!$B$8,IF(F520&lt;=3,F520*'[2]Base Costs'!$B$9,'[2]Base Costs'!$B$10*G520))</f>
        <v>8800</v>
      </c>
      <c r="J520" s="308">
        <f>C520*'[2]Base Costs'!$B$6</f>
        <v>60.22448488682015</v>
      </c>
      <c r="K520" s="307">
        <f t="shared" si="59"/>
        <v>8</v>
      </c>
      <c r="L520" s="307">
        <f t="shared" si="60"/>
        <v>2</v>
      </c>
      <c r="M520" s="307">
        <f t="shared" si="61"/>
        <v>1</v>
      </c>
      <c r="N520" s="306">
        <f>4*J520*'[2]Base Costs'!$B$7</f>
        <v>11969.255024346186</v>
      </c>
      <c r="O520" s="304">
        <f>4*IF(K520&lt;=3,K520*'[2]Base Costs'!$B$8,IF(L520&lt;=3,L520*'[2]Base Costs'!$B$9,'[2]Base Costs'!$B$10*M520))</f>
        <v>2800</v>
      </c>
      <c r="P520" s="304">
        <f>4*C520*'[2]Base Costs'!$B$11</f>
        <v>47420.854241590663</v>
      </c>
      <c r="Q520" s="269">
        <f>'[2]Base Costs'!$B$13+'[2]Base Costs'!$B$14</f>
        <v>414</v>
      </c>
      <c r="R520" s="303">
        <f>'[2]Base Costs'!$D$2</f>
        <v>1105.3024868650327</v>
      </c>
      <c r="S520" s="305">
        <f t="shared" si="62"/>
        <v>16288.55751121122</v>
      </c>
    </row>
    <row r="521" spans="1:19" s="269" customFormat="1" x14ac:dyDescent="0.25">
      <c r="A521" s="310" t="s">
        <v>1771</v>
      </c>
      <c r="B521" s="310" t="s">
        <v>1095</v>
      </c>
      <c r="C521" s="309">
        <v>66.499909180000003</v>
      </c>
      <c r="D521" s="307">
        <f>C521*'[2]Base Costs'!$B$5</f>
        <v>66.499909180000003</v>
      </c>
      <c r="E521" s="307">
        <f t="shared" si="56"/>
        <v>9</v>
      </c>
      <c r="F521" s="307">
        <f t="shared" si="57"/>
        <v>2</v>
      </c>
      <c r="G521" s="307">
        <f t="shared" si="58"/>
        <v>1</v>
      </c>
      <c r="H521" s="306">
        <f>4*D521*'[2]Base Costs'!$B$7</f>
        <v>13216.457950069922</v>
      </c>
      <c r="I521" s="304">
        <f>4*IF(E521&lt;=3,E521*'[2]Base Costs'!$B$8,IF(F521&lt;=3,F521*'[2]Base Costs'!$B$9,'[2]Base Costs'!$B$10*G521))</f>
        <v>2800</v>
      </c>
      <c r="J521" s="308">
        <f>C521*'[2]Base Costs'!$B$6</f>
        <v>16.890976931720001</v>
      </c>
      <c r="K521" s="307">
        <f t="shared" si="59"/>
        <v>3</v>
      </c>
      <c r="L521" s="307">
        <f t="shared" si="60"/>
        <v>1</v>
      </c>
      <c r="M521" s="307">
        <f t="shared" si="61"/>
        <v>1</v>
      </c>
      <c r="N521" s="306">
        <f>4*J521*'[2]Base Costs'!$B$7</f>
        <v>3356.9803193177604</v>
      </c>
      <c r="O521" s="304">
        <f>4*IF(K521&lt;=3,K521*'[2]Base Costs'!$B$8,IF(L521&lt;=3,L521*'[2]Base Costs'!$B$9,'[2]Base Costs'!$B$10*M521))</f>
        <v>1500</v>
      </c>
      <c r="P521" s="304">
        <f>4*C521*'[2]Base Costs'!$B$11</f>
        <v>13299.981836000001</v>
      </c>
      <c r="Q521" s="269">
        <f>'[2]Base Costs'!$B$13+'[2]Base Costs'!$B$14</f>
        <v>414</v>
      </c>
      <c r="R521" s="303">
        <f>'[2]Base Costs'!$D$2</f>
        <v>1105.3024868650327</v>
      </c>
      <c r="S521" s="305">
        <f t="shared" si="62"/>
        <v>6376.2828061827931</v>
      </c>
    </row>
    <row r="522" spans="1:19" s="269" customFormat="1" x14ac:dyDescent="0.25">
      <c r="A522" s="310" t="s">
        <v>1771</v>
      </c>
      <c r="B522" s="310" t="s">
        <v>1093</v>
      </c>
      <c r="C522" s="309">
        <v>227.82014371280292</v>
      </c>
      <c r="D522" s="307">
        <f>C522*'[2]Base Costs'!$B$5</f>
        <v>227.82014371280292</v>
      </c>
      <c r="E522" s="307">
        <f t="shared" si="56"/>
        <v>29</v>
      </c>
      <c r="F522" s="307">
        <f t="shared" si="57"/>
        <v>6</v>
      </c>
      <c r="G522" s="307">
        <f t="shared" si="58"/>
        <v>2</v>
      </c>
      <c r="H522" s="306">
        <f>4*D522*'[2]Base Costs'!$B$7</f>
        <v>45277.88664205731</v>
      </c>
      <c r="I522" s="304">
        <f>4*IF(E522&lt;=3,E522*'[2]Base Costs'!$B$8,IF(F522&lt;=3,F522*'[2]Base Costs'!$B$9,'[2]Base Costs'!$B$10*G522))</f>
        <v>8800</v>
      </c>
      <c r="J522" s="308">
        <f>C522*'[2]Base Costs'!$B$6</f>
        <v>57.866316503051941</v>
      </c>
      <c r="K522" s="307">
        <f t="shared" si="59"/>
        <v>8</v>
      </c>
      <c r="L522" s="307">
        <f t="shared" si="60"/>
        <v>2</v>
      </c>
      <c r="M522" s="307">
        <f t="shared" si="61"/>
        <v>1</v>
      </c>
      <c r="N522" s="306">
        <f>4*J522*'[2]Base Costs'!$B$7</f>
        <v>11500.583207082556</v>
      </c>
      <c r="O522" s="304">
        <f>4*IF(K522&lt;=3,K522*'[2]Base Costs'!$B$8,IF(L522&lt;=3,L522*'[2]Base Costs'!$B$9,'[2]Base Costs'!$B$10*M522))</f>
        <v>2800</v>
      </c>
      <c r="P522" s="304">
        <f>4*C522*'[2]Base Costs'!$B$11</f>
        <v>45564.028742560586</v>
      </c>
      <c r="Q522" s="269">
        <f>'[2]Base Costs'!$B$13+'[2]Base Costs'!$B$14</f>
        <v>414</v>
      </c>
      <c r="R522" s="303">
        <f>'[2]Base Costs'!$D$2</f>
        <v>1105.3024868650327</v>
      </c>
      <c r="S522" s="305">
        <f t="shared" si="62"/>
        <v>15819.885693947588</v>
      </c>
    </row>
    <row r="523" spans="1:19" s="269" customFormat="1" x14ac:dyDescent="0.25">
      <c r="A523" s="310" t="s">
        <v>1771</v>
      </c>
      <c r="B523" s="310" t="s">
        <v>1092</v>
      </c>
      <c r="C523" s="309">
        <v>103.62996330704728</v>
      </c>
      <c r="D523" s="307">
        <f>C523*'[2]Base Costs'!$B$5</f>
        <v>103.62996330704728</v>
      </c>
      <c r="E523" s="307">
        <f t="shared" si="56"/>
        <v>13</v>
      </c>
      <c r="F523" s="307">
        <f t="shared" si="57"/>
        <v>3</v>
      </c>
      <c r="G523" s="307">
        <f t="shared" si="58"/>
        <v>1</v>
      </c>
      <c r="H523" s="306">
        <f>4*D523*'[2]Base Costs'!$B$7</f>
        <v>20595.833427495807</v>
      </c>
      <c r="I523" s="304">
        <f>4*IF(E523&lt;=3,E523*'[2]Base Costs'!$B$8,IF(F523&lt;=3,F523*'[2]Base Costs'!$B$9,'[2]Base Costs'!$B$10*G523))</f>
        <v>4200</v>
      </c>
      <c r="J523" s="308">
        <f>C523*'[2]Base Costs'!$B$6</f>
        <v>26.322010679990008</v>
      </c>
      <c r="K523" s="307">
        <f t="shared" si="59"/>
        <v>4</v>
      </c>
      <c r="L523" s="307">
        <f t="shared" si="60"/>
        <v>1</v>
      </c>
      <c r="M523" s="307">
        <f t="shared" si="61"/>
        <v>1</v>
      </c>
      <c r="N523" s="306">
        <f>4*J523*'[2]Base Costs'!$B$7</f>
        <v>5231.3416905839349</v>
      </c>
      <c r="O523" s="304">
        <f>4*IF(K523&lt;=3,K523*'[2]Base Costs'!$B$8,IF(L523&lt;=3,L523*'[2]Base Costs'!$B$9,'[2]Base Costs'!$B$10*M523))</f>
        <v>1400</v>
      </c>
      <c r="P523" s="304">
        <f>4*C523*'[2]Base Costs'!$B$11</f>
        <v>20725.992661409455</v>
      </c>
      <c r="Q523" s="269">
        <f>'[2]Base Costs'!$B$13+'[2]Base Costs'!$B$14</f>
        <v>414</v>
      </c>
      <c r="R523" s="303">
        <f>'[2]Base Costs'!$D$2</f>
        <v>1105.3024868650327</v>
      </c>
      <c r="S523" s="305">
        <f t="shared" si="62"/>
        <v>8150.6441774489676</v>
      </c>
    </row>
    <row r="524" spans="1:19" s="269" customFormat="1" x14ac:dyDescent="0.25">
      <c r="A524" s="310" t="s">
        <v>1771</v>
      </c>
      <c r="B524" s="310" t="s">
        <v>1091</v>
      </c>
      <c r="C524" s="309">
        <v>61.042602891802751</v>
      </c>
      <c r="D524" s="307">
        <f>C524*'[2]Base Costs'!$B$5</f>
        <v>61.042602891802751</v>
      </c>
      <c r="E524" s="307">
        <f t="shared" si="56"/>
        <v>8</v>
      </c>
      <c r="F524" s="307">
        <f t="shared" si="57"/>
        <v>2</v>
      </c>
      <c r="G524" s="307">
        <f t="shared" si="58"/>
        <v>1</v>
      </c>
      <c r="H524" s="306">
        <f>4*D524*'[2]Base Costs'!$B$7</f>
        <v>12131.851069128448</v>
      </c>
      <c r="I524" s="304">
        <f>4*IF(E524&lt;=3,E524*'[2]Base Costs'!$B$8,IF(F524&lt;=3,F524*'[2]Base Costs'!$B$9,'[2]Base Costs'!$B$10*G524))</f>
        <v>2800</v>
      </c>
      <c r="J524" s="308">
        <f>C524*'[2]Base Costs'!$B$6</f>
        <v>15.504821134517899</v>
      </c>
      <c r="K524" s="307">
        <f t="shared" si="59"/>
        <v>2</v>
      </c>
      <c r="L524" s="307">
        <f t="shared" si="60"/>
        <v>1</v>
      </c>
      <c r="M524" s="307">
        <f t="shared" si="61"/>
        <v>1</v>
      </c>
      <c r="N524" s="306">
        <f>4*J524*'[2]Base Costs'!$B$7</f>
        <v>3081.4901715586257</v>
      </c>
      <c r="O524" s="304">
        <f>4*IF(K524&lt;=3,K524*'[2]Base Costs'!$B$8,IF(L524&lt;=3,L524*'[2]Base Costs'!$B$9,'[2]Base Costs'!$B$10*M524))</f>
        <v>1000</v>
      </c>
      <c r="P524" s="304">
        <f>4*C524*'[2]Base Costs'!$B$11</f>
        <v>12208.520578360551</v>
      </c>
      <c r="Q524" s="269">
        <f>'[2]Base Costs'!$B$13+'[2]Base Costs'!$B$14</f>
        <v>414</v>
      </c>
      <c r="R524" s="303">
        <f>'[2]Base Costs'!$D$2</f>
        <v>1105.3024868650327</v>
      </c>
      <c r="S524" s="305">
        <f t="shared" si="62"/>
        <v>5600.7926584236584</v>
      </c>
    </row>
    <row r="525" spans="1:19" s="269" customFormat="1" x14ac:dyDescent="0.25">
      <c r="A525" s="310" t="s">
        <v>1771</v>
      </c>
      <c r="B525" s="310" t="s">
        <v>1090</v>
      </c>
      <c r="C525" s="309">
        <v>68.700626310000004</v>
      </c>
      <c r="D525" s="307">
        <f>C525*'[2]Base Costs'!$B$5</f>
        <v>68.700626310000004</v>
      </c>
      <c r="E525" s="307">
        <f t="shared" si="56"/>
        <v>9</v>
      </c>
      <c r="F525" s="307">
        <f t="shared" si="57"/>
        <v>2</v>
      </c>
      <c r="G525" s="307">
        <f t="shared" si="58"/>
        <v>1</v>
      </c>
      <c r="H525" s="306">
        <f>4*D525*'[2]Base Costs'!$B$7</f>
        <v>13653.837275354643</v>
      </c>
      <c r="I525" s="304">
        <f>4*IF(E525&lt;=3,E525*'[2]Base Costs'!$B$8,IF(F525&lt;=3,F525*'[2]Base Costs'!$B$9,'[2]Base Costs'!$B$10*G525))</f>
        <v>2800</v>
      </c>
      <c r="J525" s="308">
        <f>C525*'[2]Base Costs'!$B$6</f>
        <v>17.449959082740001</v>
      </c>
      <c r="K525" s="307">
        <f t="shared" si="59"/>
        <v>3</v>
      </c>
      <c r="L525" s="307">
        <f t="shared" si="60"/>
        <v>1</v>
      </c>
      <c r="M525" s="307">
        <f t="shared" si="61"/>
        <v>1</v>
      </c>
      <c r="N525" s="306">
        <f>4*J525*'[2]Base Costs'!$B$7</f>
        <v>3468.0746679400795</v>
      </c>
      <c r="O525" s="304">
        <f>4*IF(K525&lt;=3,K525*'[2]Base Costs'!$B$8,IF(L525&lt;=3,L525*'[2]Base Costs'!$B$9,'[2]Base Costs'!$B$10*M525))</f>
        <v>1500</v>
      </c>
      <c r="P525" s="304">
        <f>4*C525*'[2]Base Costs'!$B$11</f>
        <v>13740.125262000001</v>
      </c>
      <c r="Q525" s="269">
        <f>'[2]Base Costs'!$B$13+'[2]Base Costs'!$B$14</f>
        <v>414</v>
      </c>
      <c r="R525" s="303">
        <f>'[2]Base Costs'!$D$2</f>
        <v>1105.3024868650327</v>
      </c>
      <c r="S525" s="305">
        <f t="shared" si="62"/>
        <v>6487.3771548051118</v>
      </c>
    </row>
    <row r="526" spans="1:19" s="269" customFormat="1" x14ac:dyDescent="0.25">
      <c r="A526" s="310" t="s">
        <v>1771</v>
      </c>
      <c r="B526" s="310" t="s">
        <v>1089</v>
      </c>
      <c r="C526" s="309">
        <v>123.101039165</v>
      </c>
      <c r="D526" s="307">
        <f>C526*'[2]Base Costs'!$B$5</f>
        <v>123.101039165</v>
      </c>
      <c r="E526" s="307">
        <f t="shared" si="56"/>
        <v>16</v>
      </c>
      <c r="F526" s="307">
        <f t="shared" si="57"/>
        <v>4</v>
      </c>
      <c r="G526" s="307">
        <f t="shared" si="58"/>
        <v>1</v>
      </c>
      <c r="H526" s="306">
        <f>4*D526*'[2]Base Costs'!$B$7</f>
        <v>24465.592927808764</v>
      </c>
      <c r="I526" s="304">
        <f>4*IF(E526&lt;=3,E526*'[2]Base Costs'!$B$8,IF(F526&lt;=3,F526*'[2]Base Costs'!$B$9,'[2]Base Costs'!$B$10*G526))</f>
        <v>4400</v>
      </c>
      <c r="J526" s="308">
        <f>C526*'[2]Base Costs'!$B$6</f>
        <v>31.267663947910002</v>
      </c>
      <c r="K526" s="307">
        <f t="shared" si="59"/>
        <v>4</v>
      </c>
      <c r="L526" s="307">
        <f t="shared" si="60"/>
        <v>1</v>
      </c>
      <c r="M526" s="307">
        <f t="shared" si="61"/>
        <v>1</v>
      </c>
      <c r="N526" s="306">
        <f>4*J526*'[2]Base Costs'!$B$7</f>
        <v>6214.2606036634261</v>
      </c>
      <c r="O526" s="304">
        <f>4*IF(K526&lt;=3,K526*'[2]Base Costs'!$B$8,IF(L526&lt;=3,L526*'[2]Base Costs'!$B$9,'[2]Base Costs'!$B$10*M526))</f>
        <v>1400</v>
      </c>
      <c r="P526" s="304">
        <f>4*C526*'[2]Base Costs'!$B$11</f>
        <v>24620.207833</v>
      </c>
      <c r="Q526" s="269">
        <f>'[2]Base Costs'!$B$13+'[2]Base Costs'!$B$14</f>
        <v>414</v>
      </c>
      <c r="R526" s="303">
        <f>'[2]Base Costs'!$D$2</f>
        <v>1105.3024868650327</v>
      </c>
      <c r="S526" s="305">
        <f t="shared" si="62"/>
        <v>9133.5630905284597</v>
      </c>
    </row>
    <row r="527" spans="1:19" s="269" customFormat="1" x14ac:dyDescent="0.25">
      <c r="A527" s="310" t="s">
        <v>1771</v>
      </c>
      <c r="B527" s="310" t="s">
        <v>1088</v>
      </c>
      <c r="C527" s="309">
        <v>131.85006031298497</v>
      </c>
      <c r="D527" s="307">
        <f>C527*'[2]Base Costs'!$B$5</f>
        <v>131.85006031298497</v>
      </c>
      <c r="E527" s="307">
        <f t="shared" si="56"/>
        <v>17</v>
      </c>
      <c r="F527" s="307">
        <f t="shared" si="57"/>
        <v>4</v>
      </c>
      <c r="G527" s="307">
        <f t="shared" si="58"/>
        <v>1</v>
      </c>
      <c r="H527" s="306">
        <f>4*D527*'[2]Base Costs'!$B$7</f>
        <v>26204.408386843887</v>
      </c>
      <c r="I527" s="304">
        <f>4*IF(E527&lt;=3,E527*'[2]Base Costs'!$B$8,IF(F527&lt;=3,F527*'[2]Base Costs'!$B$9,'[2]Base Costs'!$B$10*G527))</f>
        <v>4400</v>
      </c>
      <c r="J527" s="308">
        <f>C527*'[2]Base Costs'!$B$6</f>
        <v>33.489915319498181</v>
      </c>
      <c r="K527" s="307">
        <f t="shared" si="59"/>
        <v>5</v>
      </c>
      <c r="L527" s="307">
        <f t="shared" si="60"/>
        <v>1</v>
      </c>
      <c r="M527" s="307">
        <f t="shared" si="61"/>
        <v>1</v>
      </c>
      <c r="N527" s="306">
        <f>4*J527*'[2]Base Costs'!$B$7</f>
        <v>6655.919730258347</v>
      </c>
      <c r="O527" s="304">
        <f>4*IF(K527&lt;=3,K527*'[2]Base Costs'!$B$8,IF(L527&lt;=3,L527*'[2]Base Costs'!$B$9,'[2]Base Costs'!$B$10*M527))</f>
        <v>1400</v>
      </c>
      <c r="P527" s="304">
        <f>4*C527*'[2]Base Costs'!$B$11</f>
        <v>26370.012062596994</v>
      </c>
      <c r="Q527" s="269">
        <f>'[2]Base Costs'!$B$13+'[2]Base Costs'!$B$14</f>
        <v>414</v>
      </c>
      <c r="R527" s="303">
        <f>'[2]Base Costs'!$D$2</f>
        <v>1105.3024868650327</v>
      </c>
      <c r="S527" s="305">
        <f t="shared" si="62"/>
        <v>9575.2222171233807</v>
      </c>
    </row>
    <row r="528" spans="1:19" s="269" customFormat="1" x14ac:dyDescent="0.25">
      <c r="A528" s="310" t="s">
        <v>1771</v>
      </c>
      <c r="B528" s="310" t="s">
        <v>1087</v>
      </c>
      <c r="C528" s="309">
        <v>263.09034712253776</v>
      </c>
      <c r="D528" s="307">
        <f>C528*'[2]Base Costs'!$B$5</f>
        <v>263.09034712253776</v>
      </c>
      <c r="E528" s="307">
        <f t="shared" si="56"/>
        <v>33</v>
      </c>
      <c r="F528" s="307">
        <f t="shared" si="57"/>
        <v>7</v>
      </c>
      <c r="G528" s="307">
        <f t="shared" si="58"/>
        <v>2</v>
      </c>
      <c r="H528" s="306">
        <f>4*D528*'[2]Base Costs'!$B$7</f>
        <v>52287.627948521651</v>
      </c>
      <c r="I528" s="304">
        <f>4*IF(E528&lt;=3,E528*'[2]Base Costs'!$B$8,IF(F528&lt;=3,F528*'[2]Base Costs'!$B$9,'[2]Base Costs'!$B$10*G528))</f>
        <v>8800</v>
      </c>
      <c r="J528" s="308">
        <f>C528*'[2]Base Costs'!$B$6</f>
        <v>66.824948169124596</v>
      </c>
      <c r="K528" s="307">
        <f t="shared" si="59"/>
        <v>9</v>
      </c>
      <c r="L528" s="307">
        <f t="shared" si="60"/>
        <v>2</v>
      </c>
      <c r="M528" s="307">
        <f t="shared" si="61"/>
        <v>1</v>
      </c>
      <c r="N528" s="306">
        <f>4*J528*'[2]Base Costs'!$B$7</f>
        <v>13281.057498924501</v>
      </c>
      <c r="O528" s="304">
        <f>4*IF(K528&lt;=3,K528*'[2]Base Costs'!$B$8,IF(L528&lt;=3,L528*'[2]Base Costs'!$B$9,'[2]Base Costs'!$B$10*M528))</f>
        <v>2800</v>
      </c>
      <c r="P528" s="304">
        <f>4*C528*'[2]Base Costs'!$B$11</f>
        <v>52618.06942450755</v>
      </c>
      <c r="Q528" s="269">
        <f>'[2]Base Costs'!$B$13+'[2]Base Costs'!$B$14</f>
        <v>414</v>
      </c>
      <c r="R528" s="303">
        <f>'[2]Base Costs'!$D$2</f>
        <v>1105.3024868650327</v>
      </c>
      <c r="S528" s="305">
        <f t="shared" si="62"/>
        <v>17600.359985789535</v>
      </c>
    </row>
    <row r="529" spans="1:19" s="269" customFormat="1" x14ac:dyDescent="0.25">
      <c r="A529" s="310" t="s">
        <v>1771</v>
      </c>
      <c r="B529" s="310" t="s">
        <v>1086</v>
      </c>
      <c r="C529" s="309">
        <v>140.1082419204763</v>
      </c>
      <c r="D529" s="307">
        <f>C529*'[2]Base Costs'!$B$5</f>
        <v>140.1082419204763</v>
      </c>
      <c r="E529" s="307">
        <f t="shared" si="56"/>
        <v>18</v>
      </c>
      <c r="F529" s="307">
        <f t="shared" si="57"/>
        <v>4</v>
      </c>
      <c r="G529" s="307">
        <f t="shared" si="58"/>
        <v>1</v>
      </c>
      <c r="H529" s="306">
        <f>4*D529*'[2]Base Costs'!$B$7</f>
        <v>27845.672432243147</v>
      </c>
      <c r="I529" s="304">
        <f>4*IF(E529&lt;=3,E529*'[2]Base Costs'!$B$8,IF(F529&lt;=3,F529*'[2]Base Costs'!$B$9,'[2]Base Costs'!$B$10*G529))</f>
        <v>4400</v>
      </c>
      <c r="J529" s="308">
        <f>C529*'[2]Base Costs'!$B$6</f>
        <v>35.587493447800981</v>
      </c>
      <c r="K529" s="307">
        <f t="shared" si="59"/>
        <v>5</v>
      </c>
      <c r="L529" s="307">
        <f t="shared" si="60"/>
        <v>1</v>
      </c>
      <c r="M529" s="307">
        <f t="shared" si="61"/>
        <v>1</v>
      </c>
      <c r="N529" s="306">
        <f>4*J529*'[2]Base Costs'!$B$7</f>
        <v>7072.8007977897587</v>
      </c>
      <c r="O529" s="304">
        <f>4*IF(K529&lt;=3,K529*'[2]Base Costs'!$B$8,IF(L529&lt;=3,L529*'[2]Base Costs'!$B$9,'[2]Base Costs'!$B$10*M529))</f>
        <v>1400</v>
      </c>
      <c r="P529" s="304">
        <f>4*C529*'[2]Base Costs'!$B$11</f>
        <v>28021.648384095261</v>
      </c>
      <c r="Q529" s="269">
        <f>'[2]Base Costs'!$B$13+'[2]Base Costs'!$B$14</f>
        <v>414</v>
      </c>
      <c r="R529" s="303">
        <f>'[2]Base Costs'!$D$2</f>
        <v>1105.3024868650327</v>
      </c>
      <c r="S529" s="305">
        <f t="shared" si="62"/>
        <v>9992.1032846547914</v>
      </c>
    </row>
    <row r="530" spans="1:19" s="269" customFormat="1" x14ac:dyDescent="0.25">
      <c r="A530" s="310" t="s">
        <v>1771</v>
      </c>
      <c r="B530" s="310" t="s">
        <v>1085</v>
      </c>
      <c r="C530" s="309">
        <v>116.50111172000001</v>
      </c>
      <c r="D530" s="307">
        <f>C530*'[2]Base Costs'!$B$5</f>
        <v>116.50111172000001</v>
      </c>
      <c r="E530" s="307">
        <f t="shared" si="56"/>
        <v>15</v>
      </c>
      <c r="F530" s="307">
        <f t="shared" si="57"/>
        <v>3</v>
      </c>
      <c r="G530" s="307">
        <f t="shared" si="58"/>
        <v>1</v>
      </c>
      <c r="H530" s="306">
        <f>4*D530*'[2]Base Costs'!$B$7</f>
        <v>23153.896947679685</v>
      </c>
      <c r="I530" s="304">
        <f>4*IF(E530&lt;=3,E530*'[2]Base Costs'!$B$8,IF(F530&lt;=3,F530*'[2]Base Costs'!$B$9,'[2]Base Costs'!$B$10*G530))</f>
        <v>4200</v>
      </c>
      <c r="J530" s="308">
        <f>C530*'[2]Base Costs'!$B$6</f>
        <v>29.591282376880002</v>
      </c>
      <c r="K530" s="307">
        <f t="shared" si="59"/>
        <v>4</v>
      </c>
      <c r="L530" s="307">
        <f t="shared" si="60"/>
        <v>1</v>
      </c>
      <c r="M530" s="307">
        <f t="shared" si="61"/>
        <v>1</v>
      </c>
      <c r="N530" s="306">
        <f>4*J530*'[2]Base Costs'!$B$7</f>
        <v>5881.0898247106397</v>
      </c>
      <c r="O530" s="304">
        <f>4*IF(K530&lt;=3,K530*'[2]Base Costs'!$B$8,IF(L530&lt;=3,L530*'[2]Base Costs'!$B$9,'[2]Base Costs'!$B$10*M530))</f>
        <v>1400</v>
      </c>
      <c r="P530" s="304">
        <f>4*C530*'[2]Base Costs'!$B$11</f>
        <v>23300.222344000002</v>
      </c>
      <c r="Q530" s="269">
        <f>'[2]Base Costs'!$B$13+'[2]Base Costs'!$B$14</f>
        <v>414</v>
      </c>
      <c r="R530" s="303">
        <f>'[2]Base Costs'!$D$2</f>
        <v>1105.3024868650327</v>
      </c>
      <c r="S530" s="305">
        <f t="shared" si="62"/>
        <v>8800.3923115756734</v>
      </c>
    </row>
    <row r="531" spans="1:19" s="269" customFormat="1" x14ac:dyDescent="0.25">
      <c r="A531" s="310" t="s">
        <v>1771</v>
      </c>
      <c r="B531" s="310" t="s">
        <v>1083</v>
      </c>
      <c r="C531" s="309">
        <v>274.26629219138249</v>
      </c>
      <c r="D531" s="307">
        <f>C531*'[2]Base Costs'!$B$5</f>
        <v>274.26629219138249</v>
      </c>
      <c r="E531" s="307">
        <f t="shared" si="56"/>
        <v>35</v>
      </c>
      <c r="F531" s="307">
        <f t="shared" si="57"/>
        <v>7</v>
      </c>
      <c r="G531" s="307">
        <f t="shared" si="58"/>
        <v>2</v>
      </c>
      <c r="H531" s="306">
        <f>4*D531*'[2]Base Costs'!$B$7</f>
        <v>54508.779975284131</v>
      </c>
      <c r="I531" s="304">
        <f>4*IF(E531&lt;=3,E531*'[2]Base Costs'!$B$8,IF(F531&lt;=3,F531*'[2]Base Costs'!$B$9,'[2]Base Costs'!$B$10*G531))</f>
        <v>8800</v>
      </c>
      <c r="J531" s="308">
        <f>C531*'[2]Base Costs'!$B$6</f>
        <v>69.663638216611147</v>
      </c>
      <c r="K531" s="307">
        <f t="shared" si="59"/>
        <v>9</v>
      </c>
      <c r="L531" s="307">
        <f t="shared" si="60"/>
        <v>2</v>
      </c>
      <c r="M531" s="307">
        <f t="shared" si="61"/>
        <v>1</v>
      </c>
      <c r="N531" s="306">
        <f>4*J531*'[2]Base Costs'!$B$7</f>
        <v>13845.230113722168</v>
      </c>
      <c r="O531" s="304">
        <f>4*IF(K531&lt;=3,K531*'[2]Base Costs'!$B$8,IF(L531&lt;=3,L531*'[2]Base Costs'!$B$9,'[2]Base Costs'!$B$10*M531))</f>
        <v>2800</v>
      </c>
      <c r="P531" s="304">
        <f>4*C531*'[2]Base Costs'!$B$11</f>
        <v>54853.258438276498</v>
      </c>
      <c r="Q531" s="269">
        <f>'[2]Base Costs'!$B$13+'[2]Base Costs'!$B$14</f>
        <v>414</v>
      </c>
      <c r="R531" s="303">
        <f>'[2]Base Costs'!$D$2</f>
        <v>1105.3024868650327</v>
      </c>
      <c r="S531" s="305">
        <f t="shared" si="62"/>
        <v>18164.532600587201</v>
      </c>
    </row>
    <row r="532" spans="1:19" s="269" customFormat="1" x14ac:dyDescent="0.25">
      <c r="A532" s="310" t="s">
        <v>1771</v>
      </c>
      <c r="B532" s="310" t="s">
        <v>1082</v>
      </c>
      <c r="C532" s="309">
        <v>174.60167484500002</v>
      </c>
      <c r="D532" s="307">
        <f>C532*'[2]Base Costs'!$B$5</f>
        <v>174.60167484500002</v>
      </c>
      <c r="E532" s="307">
        <f t="shared" si="56"/>
        <v>22</v>
      </c>
      <c r="F532" s="307">
        <f t="shared" si="57"/>
        <v>5</v>
      </c>
      <c r="G532" s="307">
        <f t="shared" si="58"/>
        <v>2</v>
      </c>
      <c r="H532" s="306">
        <f>4*D532*'[2]Base Costs'!$B$7</f>
        <v>34701.03526539469</v>
      </c>
      <c r="I532" s="304">
        <f>4*IF(E532&lt;=3,E532*'[2]Base Costs'!$B$8,IF(F532&lt;=3,F532*'[2]Base Costs'!$B$9,'[2]Base Costs'!$B$10*G532))</f>
        <v>8800</v>
      </c>
      <c r="J532" s="308">
        <f>C532*'[2]Base Costs'!$B$6</f>
        <v>44.348825410630006</v>
      </c>
      <c r="K532" s="307">
        <f t="shared" si="59"/>
        <v>6</v>
      </c>
      <c r="L532" s="307">
        <f t="shared" si="60"/>
        <v>2</v>
      </c>
      <c r="M532" s="307">
        <f t="shared" si="61"/>
        <v>1</v>
      </c>
      <c r="N532" s="306">
        <f>4*J532*'[2]Base Costs'!$B$7</f>
        <v>8814.0629574102513</v>
      </c>
      <c r="O532" s="304">
        <f>4*IF(K532&lt;=3,K532*'[2]Base Costs'!$B$8,IF(L532&lt;=3,L532*'[2]Base Costs'!$B$9,'[2]Base Costs'!$B$10*M532))</f>
        <v>2800</v>
      </c>
      <c r="P532" s="304">
        <f>4*C532*'[2]Base Costs'!$B$11</f>
        <v>34920.334969000003</v>
      </c>
      <c r="Q532" s="269">
        <f>'[2]Base Costs'!$B$13+'[2]Base Costs'!$B$14</f>
        <v>414</v>
      </c>
      <c r="R532" s="303">
        <f>'[2]Base Costs'!$D$2</f>
        <v>1105.3024868650327</v>
      </c>
      <c r="S532" s="305">
        <f t="shared" si="62"/>
        <v>13133.365444275285</v>
      </c>
    </row>
    <row r="533" spans="1:19" s="269" customFormat="1" x14ac:dyDescent="0.25">
      <c r="A533" s="310" t="s">
        <v>1771</v>
      </c>
      <c r="B533" s="310" t="s">
        <v>1081</v>
      </c>
      <c r="C533" s="309">
        <v>123.99707247507918</v>
      </c>
      <c r="D533" s="307">
        <f>C533*'[2]Base Costs'!$B$5</f>
        <v>123.99707247507918</v>
      </c>
      <c r="E533" s="307">
        <f t="shared" si="56"/>
        <v>16</v>
      </c>
      <c r="F533" s="307">
        <f t="shared" si="57"/>
        <v>4</v>
      </c>
      <c r="G533" s="307">
        <f t="shared" si="58"/>
        <v>1</v>
      </c>
      <c r="H533" s="306">
        <f>4*D533*'[2]Base Costs'!$B$7</f>
        <v>24643.674171987139</v>
      </c>
      <c r="I533" s="304">
        <f>4*IF(E533&lt;=3,E533*'[2]Base Costs'!$B$8,IF(F533&lt;=3,F533*'[2]Base Costs'!$B$9,'[2]Base Costs'!$B$10*G533))</f>
        <v>4400</v>
      </c>
      <c r="J533" s="308">
        <f>C533*'[2]Base Costs'!$B$6</f>
        <v>31.495256408670112</v>
      </c>
      <c r="K533" s="307">
        <f t="shared" si="59"/>
        <v>4</v>
      </c>
      <c r="L533" s="307">
        <f t="shared" si="60"/>
        <v>1</v>
      </c>
      <c r="M533" s="307">
        <f t="shared" si="61"/>
        <v>1</v>
      </c>
      <c r="N533" s="306">
        <f>4*J533*'[2]Base Costs'!$B$7</f>
        <v>6259.4932396847335</v>
      </c>
      <c r="O533" s="304">
        <f>4*IF(K533&lt;=3,K533*'[2]Base Costs'!$B$8,IF(L533&lt;=3,L533*'[2]Base Costs'!$B$9,'[2]Base Costs'!$B$10*M533))</f>
        <v>1400</v>
      </c>
      <c r="P533" s="304">
        <f>4*C533*'[2]Base Costs'!$B$11</f>
        <v>24799.414495015837</v>
      </c>
      <c r="Q533" s="269">
        <f>'[2]Base Costs'!$B$13+'[2]Base Costs'!$B$14</f>
        <v>414</v>
      </c>
      <c r="R533" s="303">
        <f>'[2]Base Costs'!$D$2</f>
        <v>1105.3024868650327</v>
      </c>
      <c r="S533" s="305">
        <f t="shared" si="62"/>
        <v>9178.7957265497662</v>
      </c>
    </row>
    <row r="534" spans="1:19" s="269" customFormat="1" x14ac:dyDescent="0.25">
      <c r="A534" s="310" t="s">
        <v>1771</v>
      </c>
      <c r="B534" s="310" t="s">
        <v>1080</v>
      </c>
      <c r="C534" s="309">
        <v>100.7782737484294</v>
      </c>
      <c r="D534" s="307">
        <f>C534*'[2]Base Costs'!$B$5</f>
        <v>100.7782737484294</v>
      </c>
      <c r="E534" s="307">
        <f t="shared" si="56"/>
        <v>13</v>
      </c>
      <c r="F534" s="307">
        <f t="shared" si="57"/>
        <v>3</v>
      </c>
      <c r="G534" s="307">
        <f t="shared" si="58"/>
        <v>1</v>
      </c>
      <c r="H534" s="306">
        <f>4*D534*'[2]Base Costs'!$B$7</f>
        <v>20029.077237857855</v>
      </c>
      <c r="I534" s="304">
        <f>4*IF(E534&lt;=3,E534*'[2]Base Costs'!$B$8,IF(F534&lt;=3,F534*'[2]Base Costs'!$B$9,'[2]Base Costs'!$B$10*G534))</f>
        <v>4200</v>
      </c>
      <c r="J534" s="308">
        <f>C534*'[2]Base Costs'!$B$6</f>
        <v>25.597681532101067</v>
      </c>
      <c r="K534" s="307">
        <f t="shared" si="59"/>
        <v>4</v>
      </c>
      <c r="L534" s="307">
        <f t="shared" si="60"/>
        <v>1</v>
      </c>
      <c r="M534" s="307">
        <f t="shared" si="61"/>
        <v>1</v>
      </c>
      <c r="N534" s="306">
        <f>4*J534*'[2]Base Costs'!$B$7</f>
        <v>5087.3856184158949</v>
      </c>
      <c r="O534" s="304">
        <f>4*IF(K534&lt;=3,K534*'[2]Base Costs'!$B$8,IF(L534&lt;=3,L534*'[2]Base Costs'!$B$9,'[2]Base Costs'!$B$10*M534))</f>
        <v>1400</v>
      </c>
      <c r="P534" s="304">
        <f>4*C534*'[2]Base Costs'!$B$11</f>
        <v>20155.65474968588</v>
      </c>
      <c r="Q534" s="269">
        <f>'[2]Base Costs'!$B$13+'[2]Base Costs'!$B$14</f>
        <v>414</v>
      </c>
      <c r="R534" s="303">
        <f>'[2]Base Costs'!$D$2</f>
        <v>1105.3024868650327</v>
      </c>
      <c r="S534" s="305">
        <f t="shared" si="62"/>
        <v>8006.6881052809276</v>
      </c>
    </row>
    <row r="535" spans="1:19" s="269" customFormat="1" x14ac:dyDescent="0.25">
      <c r="A535" s="310" t="s">
        <v>1771</v>
      </c>
      <c r="B535" s="310" t="s">
        <v>1079</v>
      </c>
      <c r="C535" s="309">
        <v>61.000587405000005</v>
      </c>
      <c r="D535" s="307">
        <f>C535*'[2]Base Costs'!$B$5</f>
        <v>61.000587405000005</v>
      </c>
      <c r="E535" s="307">
        <f t="shared" si="56"/>
        <v>8</v>
      </c>
      <c r="F535" s="307">
        <f t="shared" si="57"/>
        <v>2</v>
      </c>
      <c r="G535" s="307">
        <f t="shared" si="58"/>
        <v>1</v>
      </c>
      <c r="H535" s="306">
        <f>4*D535*'[2]Base Costs'!$B$7</f>
        <v>12123.500743219323</v>
      </c>
      <c r="I535" s="304">
        <f>4*IF(E535&lt;=3,E535*'[2]Base Costs'!$B$8,IF(F535&lt;=3,F535*'[2]Base Costs'!$B$9,'[2]Base Costs'!$B$10*G535))</f>
        <v>2800</v>
      </c>
      <c r="J535" s="308">
        <f>C535*'[2]Base Costs'!$B$6</f>
        <v>15.494149200870002</v>
      </c>
      <c r="K535" s="307">
        <f t="shared" si="59"/>
        <v>2</v>
      </c>
      <c r="L535" s="307">
        <f t="shared" si="60"/>
        <v>1</v>
      </c>
      <c r="M535" s="307">
        <f t="shared" si="61"/>
        <v>1</v>
      </c>
      <c r="N535" s="306">
        <f>4*J535*'[2]Base Costs'!$B$7</f>
        <v>3079.3691887777081</v>
      </c>
      <c r="O535" s="304">
        <f>4*IF(K535&lt;=3,K535*'[2]Base Costs'!$B$8,IF(L535&lt;=3,L535*'[2]Base Costs'!$B$9,'[2]Base Costs'!$B$10*M535))</f>
        <v>1000</v>
      </c>
      <c r="P535" s="304">
        <f>4*C535*'[2]Base Costs'!$B$11</f>
        <v>12200.117481000001</v>
      </c>
      <c r="Q535" s="269">
        <f>'[2]Base Costs'!$B$13+'[2]Base Costs'!$B$14</f>
        <v>414</v>
      </c>
      <c r="R535" s="303">
        <f>'[2]Base Costs'!$D$2</f>
        <v>1105.3024868650327</v>
      </c>
      <c r="S535" s="305">
        <f t="shared" si="62"/>
        <v>5598.6716756427413</v>
      </c>
    </row>
    <row r="536" spans="1:19" s="269" customFormat="1" x14ac:dyDescent="0.25">
      <c r="A536" s="310" t="s">
        <v>1771</v>
      </c>
      <c r="B536" s="310" t="s">
        <v>1078</v>
      </c>
      <c r="C536" s="309">
        <v>167.81909881307868</v>
      </c>
      <c r="D536" s="307">
        <f>C536*'[2]Base Costs'!$B$5</f>
        <v>167.81909881307868</v>
      </c>
      <c r="E536" s="307">
        <f t="shared" si="56"/>
        <v>21</v>
      </c>
      <c r="F536" s="307">
        <f t="shared" si="57"/>
        <v>5</v>
      </c>
      <c r="G536" s="307">
        <f t="shared" si="58"/>
        <v>2</v>
      </c>
      <c r="H536" s="306">
        <f>4*D536*'[2]Base Costs'!$B$7</f>
        <v>33353.038974506511</v>
      </c>
      <c r="I536" s="304">
        <f>4*IF(E536&lt;=3,E536*'[2]Base Costs'!$B$8,IF(F536&lt;=3,F536*'[2]Base Costs'!$B$9,'[2]Base Costs'!$B$10*G536))</f>
        <v>8800</v>
      </c>
      <c r="J536" s="308">
        <f>C536*'[2]Base Costs'!$B$6</f>
        <v>42.626051098521984</v>
      </c>
      <c r="K536" s="307">
        <f t="shared" si="59"/>
        <v>6</v>
      </c>
      <c r="L536" s="307">
        <f t="shared" si="60"/>
        <v>2</v>
      </c>
      <c r="M536" s="307">
        <f t="shared" si="61"/>
        <v>1</v>
      </c>
      <c r="N536" s="306">
        <f>4*J536*'[2]Base Costs'!$B$7</f>
        <v>8471.6718995246538</v>
      </c>
      <c r="O536" s="304">
        <f>4*IF(K536&lt;=3,K536*'[2]Base Costs'!$B$8,IF(L536&lt;=3,L536*'[2]Base Costs'!$B$9,'[2]Base Costs'!$B$10*M536))</f>
        <v>2800</v>
      </c>
      <c r="P536" s="304">
        <f>4*C536*'[2]Base Costs'!$B$11</f>
        <v>33563.819762615734</v>
      </c>
      <c r="Q536" s="269">
        <f>'[2]Base Costs'!$B$13+'[2]Base Costs'!$B$14</f>
        <v>414</v>
      </c>
      <c r="R536" s="303">
        <f>'[2]Base Costs'!$D$2</f>
        <v>1105.3024868650327</v>
      </c>
      <c r="S536" s="305">
        <f t="shared" si="62"/>
        <v>12790.974386389687</v>
      </c>
    </row>
    <row r="537" spans="1:19" s="269" customFormat="1" x14ac:dyDescent="0.25">
      <c r="A537" s="310" t="s">
        <v>1771</v>
      </c>
      <c r="B537" s="310" t="s">
        <v>1077</v>
      </c>
      <c r="C537" s="309">
        <v>130.10127671000001</v>
      </c>
      <c r="D537" s="307">
        <f>C537*'[2]Base Costs'!$B$5</f>
        <v>130.10127671000001</v>
      </c>
      <c r="E537" s="307">
        <f t="shared" si="56"/>
        <v>17</v>
      </c>
      <c r="F537" s="307">
        <f t="shared" si="57"/>
        <v>4</v>
      </c>
      <c r="G537" s="307">
        <f t="shared" si="58"/>
        <v>1</v>
      </c>
      <c r="H537" s="306">
        <f>4*D537*'[2]Base Costs'!$B$7</f>
        <v>25856.848138452246</v>
      </c>
      <c r="I537" s="304">
        <f>4*IF(E537&lt;=3,E537*'[2]Base Costs'!$B$8,IF(F537&lt;=3,F537*'[2]Base Costs'!$B$9,'[2]Base Costs'!$B$10*G537))</f>
        <v>4400</v>
      </c>
      <c r="J537" s="308">
        <f>C537*'[2]Base Costs'!$B$6</f>
        <v>33.045724284340004</v>
      </c>
      <c r="K537" s="307">
        <f t="shared" si="59"/>
        <v>5</v>
      </c>
      <c r="L537" s="307">
        <f t="shared" si="60"/>
        <v>1</v>
      </c>
      <c r="M537" s="307">
        <f t="shared" si="61"/>
        <v>1</v>
      </c>
      <c r="N537" s="306">
        <f>4*J537*'[2]Base Costs'!$B$7</f>
        <v>6567.6394271668705</v>
      </c>
      <c r="O537" s="304">
        <f>4*IF(K537&lt;=3,K537*'[2]Base Costs'!$B$8,IF(L537&lt;=3,L537*'[2]Base Costs'!$B$9,'[2]Base Costs'!$B$10*M537))</f>
        <v>1400</v>
      </c>
      <c r="P537" s="304">
        <f>4*C537*'[2]Base Costs'!$B$11</f>
        <v>26020.255342</v>
      </c>
      <c r="Q537" s="269">
        <f>'[2]Base Costs'!$B$13+'[2]Base Costs'!$B$14</f>
        <v>414</v>
      </c>
      <c r="R537" s="303">
        <f>'[2]Base Costs'!$D$2</f>
        <v>1105.3024868650327</v>
      </c>
      <c r="S537" s="305">
        <f t="shared" si="62"/>
        <v>9486.9419140319042</v>
      </c>
    </row>
    <row r="538" spans="1:19" s="269" customFormat="1" x14ac:dyDescent="0.25">
      <c r="A538" s="310" t="s">
        <v>1771</v>
      </c>
      <c r="B538" s="310" t="s">
        <v>1076</v>
      </c>
      <c r="C538" s="309">
        <v>42.817460317460274</v>
      </c>
      <c r="D538" s="307">
        <f>C538*'[2]Base Costs'!$B$5</f>
        <v>42.817460317460274</v>
      </c>
      <c r="E538" s="307">
        <f t="shared" si="56"/>
        <v>6</v>
      </c>
      <c r="F538" s="307">
        <f t="shared" si="57"/>
        <v>2</v>
      </c>
      <c r="G538" s="307">
        <f t="shared" si="58"/>
        <v>1</v>
      </c>
      <c r="H538" s="306">
        <f>4*D538*'[2]Base Costs'!$B$7</f>
        <v>8509.7133333333259</v>
      </c>
      <c r="I538" s="304">
        <f>4*IF(E538&lt;=3,E538*'[2]Base Costs'!$B$8,IF(F538&lt;=3,F538*'[2]Base Costs'!$B$9,'[2]Base Costs'!$B$10*G538))</f>
        <v>2800</v>
      </c>
      <c r="J538" s="308">
        <f>C538*'[2]Base Costs'!$B$6</f>
        <v>10.87563492063491</v>
      </c>
      <c r="K538" s="307">
        <f t="shared" si="59"/>
        <v>2</v>
      </c>
      <c r="L538" s="307">
        <f t="shared" si="60"/>
        <v>1</v>
      </c>
      <c r="M538" s="307">
        <f t="shared" si="61"/>
        <v>1</v>
      </c>
      <c r="N538" s="306">
        <f>4*J538*'[2]Base Costs'!$B$7</f>
        <v>2161.4671866666649</v>
      </c>
      <c r="O538" s="304">
        <f>4*IF(K538&lt;=3,K538*'[2]Base Costs'!$B$8,IF(L538&lt;=3,L538*'[2]Base Costs'!$B$9,'[2]Base Costs'!$B$10*M538))</f>
        <v>1000</v>
      </c>
      <c r="P538" s="304">
        <f>4*C538*'[2]Base Costs'!$B$11</f>
        <v>8563.4920634920545</v>
      </c>
      <c r="Q538" s="269">
        <f>'[2]Base Costs'!$B$13+'[2]Base Costs'!$B$14</f>
        <v>414</v>
      </c>
      <c r="R538" s="303">
        <f>'[2]Base Costs'!$D$2</f>
        <v>1105.3024868650327</v>
      </c>
      <c r="S538" s="305">
        <f t="shared" si="62"/>
        <v>4680.7696735316977</v>
      </c>
    </row>
    <row r="539" spans="1:19" s="269" customFormat="1" x14ac:dyDescent="0.25">
      <c r="A539" s="310" t="s">
        <v>1771</v>
      </c>
      <c r="B539" s="310" t="s">
        <v>1075</v>
      </c>
      <c r="C539" s="309">
        <v>174.05051123805012</v>
      </c>
      <c r="D539" s="307">
        <f>C539*'[2]Base Costs'!$B$5</f>
        <v>174.05051123805012</v>
      </c>
      <c r="E539" s="307">
        <f t="shared" si="56"/>
        <v>22</v>
      </c>
      <c r="F539" s="307">
        <f t="shared" si="57"/>
        <v>5</v>
      </c>
      <c r="G539" s="307">
        <f t="shared" si="58"/>
        <v>2</v>
      </c>
      <c r="H539" s="306">
        <f>4*D539*'[2]Base Costs'!$B$7</f>
        <v>34591.494805495036</v>
      </c>
      <c r="I539" s="304">
        <f>4*IF(E539&lt;=3,E539*'[2]Base Costs'!$B$8,IF(F539&lt;=3,F539*'[2]Base Costs'!$B$9,'[2]Base Costs'!$B$10*G539))</f>
        <v>8800</v>
      </c>
      <c r="J539" s="308">
        <f>C539*'[2]Base Costs'!$B$6</f>
        <v>44.208829854464732</v>
      </c>
      <c r="K539" s="307">
        <f t="shared" si="59"/>
        <v>6</v>
      </c>
      <c r="L539" s="307">
        <f t="shared" si="60"/>
        <v>2</v>
      </c>
      <c r="M539" s="307">
        <f t="shared" si="61"/>
        <v>1</v>
      </c>
      <c r="N539" s="306">
        <f>4*J539*'[2]Base Costs'!$B$7</f>
        <v>8786.2396805957396</v>
      </c>
      <c r="O539" s="304">
        <f>4*IF(K539&lt;=3,K539*'[2]Base Costs'!$B$8,IF(L539&lt;=3,L539*'[2]Base Costs'!$B$9,'[2]Base Costs'!$B$10*M539))</f>
        <v>2800</v>
      </c>
      <c r="P539" s="304">
        <f>4*C539*'[2]Base Costs'!$B$11</f>
        <v>34810.102247610026</v>
      </c>
      <c r="Q539" s="269">
        <f>'[2]Base Costs'!$B$13+'[2]Base Costs'!$B$14</f>
        <v>414</v>
      </c>
      <c r="R539" s="303">
        <f>'[2]Base Costs'!$D$2</f>
        <v>1105.3024868650327</v>
      </c>
      <c r="S539" s="305">
        <f t="shared" si="62"/>
        <v>13105.542167460771</v>
      </c>
    </row>
    <row r="540" spans="1:19" s="269" customFormat="1" x14ac:dyDescent="0.25">
      <c r="A540" s="310" t="s">
        <v>1771</v>
      </c>
      <c r="B540" s="310" t="s">
        <v>1074</v>
      </c>
      <c r="C540" s="309">
        <v>677.71363246999999</v>
      </c>
      <c r="D540" s="307">
        <f>C540*'[2]Base Costs'!$B$5</f>
        <v>677.71363246999999</v>
      </c>
      <c r="E540" s="307">
        <f t="shared" si="56"/>
        <v>85</v>
      </c>
      <c r="F540" s="307">
        <f t="shared" si="57"/>
        <v>17</v>
      </c>
      <c r="G540" s="307">
        <f t="shared" si="58"/>
        <v>5</v>
      </c>
      <c r="H540" s="306">
        <f>4*D540*'[2]Base Costs'!$B$7</f>
        <v>134691.5181716177</v>
      </c>
      <c r="I540" s="304">
        <f>4*IF(E540&lt;=3,E540*'[2]Base Costs'!$B$8,IF(F540&lt;=3,F540*'[2]Base Costs'!$B$9,'[2]Base Costs'!$B$10*G540))</f>
        <v>22000</v>
      </c>
      <c r="J540" s="308">
        <f>C540*'[2]Base Costs'!$B$6</f>
        <v>172.13926264738001</v>
      </c>
      <c r="K540" s="307">
        <f t="shared" si="59"/>
        <v>22</v>
      </c>
      <c r="L540" s="307">
        <f t="shared" si="60"/>
        <v>5</v>
      </c>
      <c r="M540" s="307">
        <f t="shared" si="61"/>
        <v>2</v>
      </c>
      <c r="N540" s="306">
        <f>4*J540*'[2]Base Costs'!$B$7</f>
        <v>34211.645615590896</v>
      </c>
      <c r="O540" s="304">
        <f>4*IF(K540&lt;=3,K540*'[2]Base Costs'!$B$8,IF(L540&lt;=3,L540*'[2]Base Costs'!$B$9,'[2]Base Costs'!$B$10*M540))</f>
        <v>8800</v>
      </c>
      <c r="P540" s="304">
        <f>4*C540*'[2]Base Costs'!$B$11</f>
        <v>135542.726494</v>
      </c>
      <c r="Q540" s="269">
        <f>'[2]Base Costs'!$B$13+'[2]Base Costs'!$B$14</f>
        <v>414</v>
      </c>
      <c r="R540" s="303">
        <f>'[2]Base Costs'!$D$2</f>
        <v>1105.3024868650327</v>
      </c>
      <c r="S540" s="305">
        <f t="shared" si="62"/>
        <v>44530.948102455928</v>
      </c>
    </row>
    <row r="541" spans="1:19" s="269" customFormat="1" x14ac:dyDescent="0.25">
      <c r="A541" s="310" t="s">
        <v>1771</v>
      </c>
      <c r="B541" s="310" t="s">
        <v>1073</v>
      </c>
      <c r="C541" s="309">
        <v>68.701197314675298</v>
      </c>
      <c r="D541" s="307">
        <f>C541*'[2]Base Costs'!$B$5</f>
        <v>68.701197314675298</v>
      </c>
      <c r="E541" s="307">
        <f t="shared" si="56"/>
        <v>9</v>
      </c>
      <c r="F541" s="307">
        <f t="shared" si="57"/>
        <v>2</v>
      </c>
      <c r="G541" s="307">
        <f t="shared" si="58"/>
        <v>1</v>
      </c>
      <c r="H541" s="306">
        <f>4*D541*'[2]Base Costs'!$B$7</f>
        <v>13653.950759107829</v>
      </c>
      <c r="I541" s="304">
        <f>4*IF(E541&lt;=3,E541*'[2]Base Costs'!$B$8,IF(F541&lt;=3,F541*'[2]Base Costs'!$B$9,'[2]Base Costs'!$B$10*G541))</f>
        <v>2800</v>
      </c>
      <c r="J541" s="308">
        <f>C541*'[2]Base Costs'!$B$6</f>
        <v>17.450104117927527</v>
      </c>
      <c r="K541" s="307">
        <f t="shared" si="59"/>
        <v>3</v>
      </c>
      <c r="L541" s="307">
        <f t="shared" si="60"/>
        <v>1</v>
      </c>
      <c r="M541" s="307">
        <f t="shared" si="61"/>
        <v>1</v>
      </c>
      <c r="N541" s="306">
        <f>4*J541*'[2]Base Costs'!$B$7</f>
        <v>3468.103492813389</v>
      </c>
      <c r="O541" s="304">
        <f>4*IF(K541&lt;=3,K541*'[2]Base Costs'!$B$8,IF(L541&lt;=3,L541*'[2]Base Costs'!$B$9,'[2]Base Costs'!$B$10*M541))</f>
        <v>1500</v>
      </c>
      <c r="P541" s="304">
        <f>4*C541*'[2]Base Costs'!$B$11</f>
        <v>13740.23946293506</v>
      </c>
      <c r="Q541" s="269">
        <f>'[2]Base Costs'!$B$13+'[2]Base Costs'!$B$14</f>
        <v>414</v>
      </c>
      <c r="R541" s="303">
        <f>'[2]Base Costs'!$D$2</f>
        <v>1105.3024868650327</v>
      </c>
      <c r="S541" s="305">
        <f t="shared" si="62"/>
        <v>6487.4059796784222</v>
      </c>
    </row>
    <row r="542" spans="1:19" s="269" customFormat="1" x14ac:dyDescent="0.25">
      <c r="A542" s="310" t="s">
        <v>1771</v>
      </c>
      <c r="B542" s="310" t="s">
        <v>1072</v>
      </c>
      <c r="C542" s="309">
        <v>191.42697406840585</v>
      </c>
      <c r="D542" s="307">
        <f>C542*'[2]Base Costs'!$B$5</f>
        <v>191.42697406840585</v>
      </c>
      <c r="E542" s="307">
        <f t="shared" si="56"/>
        <v>24</v>
      </c>
      <c r="F542" s="307">
        <f t="shared" si="57"/>
        <v>5</v>
      </c>
      <c r="G542" s="307">
        <f t="shared" si="58"/>
        <v>2</v>
      </c>
      <c r="H542" s="306">
        <f>4*D542*'[2]Base Costs'!$B$7</f>
        <v>38044.962534251259</v>
      </c>
      <c r="I542" s="304">
        <f>4*IF(E542&lt;=3,E542*'[2]Base Costs'!$B$8,IF(F542&lt;=3,F542*'[2]Base Costs'!$B$9,'[2]Base Costs'!$B$10*G542))</f>
        <v>8800</v>
      </c>
      <c r="J542" s="308">
        <f>C542*'[2]Base Costs'!$B$6</f>
        <v>48.622451413375089</v>
      </c>
      <c r="K542" s="307">
        <f t="shared" si="59"/>
        <v>7</v>
      </c>
      <c r="L542" s="307">
        <f t="shared" si="60"/>
        <v>2</v>
      </c>
      <c r="M542" s="307">
        <f t="shared" si="61"/>
        <v>1</v>
      </c>
      <c r="N542" s="306">
        <f>4*J542*'[2]Base Costs'!$B$7</f>
        <v>9663.4204836998197</v>
      </c>
      <c r="O542" s="304">
        <f>4*IF(K542&lt;=3,K542*'[2]Base Costs'!$B$8,IF(L542&lt;=3,L542*'[2]Base Costs'!$B$9,'[2]Base Costs'!$B$10*M542))</f>
        <v>2800</v>
      </c>
      <c r="P542" s="304">
        <f>4*C542*'[2]Base Costs'!$B$11</f>
        <v>38285.394813681174</v>
      </c>
      <c r="Q542" s="269">
        <f>'[2]Base Costs'!$B$13+'[2]Base Costs'!$B$14</f>
        <v>414</v>
      </c>
      <c r="R542" s="303">
        <f>'[2]Base Costs'!$D$2</f>
        <v>1105.3024868650327</v>
      </c>
      <c r="S542" s="305">
        <f t="shared" si="62"/>
        <v>13982.722970564853</v>
      </c>
    </row>
    <row r="543" spans="1:19" s="269" customFormat="1" x14ac:dyDescent="0.25">
      <c r="A543" s="310" t="s">
        <v>1771</v>
      </c>
      <c r="B543" s="310" t="s">
        <v>1071</v>
      </c>
      <c r="C543" s="309">
        <v>83.45424499236907</v>
      </c>
      <c r="D543" s="307">
        <f>C543*'[2]Base Costs'!$B$5</f>
        <v>83.45424499236907</v>
      </c>
      <c r="E543" s="307">
        <f t="shared" si="56"/>
        <v>11</v>
      </c>
      <c r="F543" s="307">
        <f t="shared" si="57"/>
        <v>3</v>
      </c>
      <c r="G543" s="307">
        <f t="shared" si="58"/>
        <v>1</v>
      </c>
      <c r="H543" s="306">
        <f>4*D543*'[2]Base Costs'!$B$7</f>
        <v>16586.030466763401</v>
      </c>
      <c r="I543" s="304">
        <f>4*IF(E543&lt;=3,E543*'[2]Base Costs'!$B$8,IF(F543&lt;=3,F543*'[2]Base Costs'!$B$9,'[2]Base Costs'!$B$10*G543))</f>
        <v>4200</v>
      </c>
      <c r="J543" s="308">
        <f>C543*'[2]Base Costs'!$B$6</f>
        <v>21.197378228061744</v>
      </c>
      <c r="K543" s="307">
        <f t="shared" si="59"/>
        <v>3</v>
      </c>
      <c r="L543" s="307">
        <f t="shared" si="60"/>
        <v>1</v>
      </c>
      <c r="M543" s="307">
        <f t="shared" si="61"/>
        <v>1</v>
      </c>
      <c r="N543" s="306">
        <f>4*J543*'[2]Base Costs'!$B$7</f>
        <v>4212.8517385579034</v>
      </c>
      <c r="O543" s="304">
        <f>4*IF(K543&lt;=3,K543*'[2]Base Costs'!$B$8,IF(L543&lt;=3,L543*'[2]Base Costs'!$B$9,'[2]Base Costs'!$B$10*M543))</f>
        <v>1500</v>
      </c>
      <c r="P543" s="304">
        <f>4*C543*'[2]Base Costs'!$B$11</f>
        <v>16690.848998473815</v>
      </c>
      <c r="Q543" s="269">
        <f>'[2]Base Costs'!$B$13+'[2]Base Costs'!$B$14</f>
        <v>414</v>
      </c>
      <c r="R543" s="303">
        <f>'[2]Base Costs'!$D$2</f>
        <v>1105.3024868650327</v>
      </c>
      <c r="S543" s="305">
        <f t="shared" si="62"/>
        <v>7232.1542254229362</v>
      </c>
    </row>
    <row r="544" spans="1:19" s="269" customFormat="1" x14ac:dyDescent="0.25">
      <c r="A544" s="310" t="s">
        <v>1771</v>
      </c>
      <c r="B544" s="310" t="s">
        <v>1069</v>
      </c>
      <c r="C544" s="309">
        <v>289.11560494575718</v>
      </c>
      <c r="D544" s="307">
        <f>C544*'[2]Base Costs'!$B$5</f>
        <v>289.11560494575718</v>
      </c>
      <c r="E544" s="307">
        <f t="shared" si="56"/>
        <v>37</v>
      </c>
      <c r="F544" s="307">
        <f t="shared" si="57"/>
        <v>8</v>
      </c>
      <c r="G544" s="307">
        <f t="shared" si="58"/>
        <v>2</v>
      </c>
      <c r="H544" s="306">
        <f>4*D544*'[2]Base Costs'!$B$7</f>
        <v>57459.991789339576</v>
      </c>
      <c r="I544" s="304">
        <f>4*IF(E544&lt;=3,E544*'[2]Base Costs'!$B$8,IF(F544&lt;=3,F544*'[2]Base Costs'!$B$9,'[2]Base Costs'!$B$10*G544))</f>
        <v>8800</v>
      </c>
      <c r="J544" s="308">
        <f>C544*'[2]Base Costs'!$B$6</f>
        <v>73.435363656222322</v>
      </c>
      <c r="K544" s="307">
        <f t="shared" si="59"/>
        <v>10</v>
      </c>
      <c r="L544" s="307">
        <f t="shared" si="60"/>
        <v>2</v>
      </c>
      <c r="M544" s="307">
        <f t="shared" si="61"/>
        <v>1</v>
      </c>
      <c r="N544" s="306">
        <f>4*J544*'[2]Base Costs'!$B$7</f>
        <v>14594.837914492251</v>
      </c>
      <c r="O544" s="304">
        <f>4*IF(K544&lt;=3,K544*'[2]Base Costs'!$B$8,IF(L544&lt;=3,L544*'[2]Base Costs'!$B$9,'[2]Base Costs'!$B$10*M544))</f>
        <v>2800</v>
      </c>
      <c r="P544" s="304">
        <f>4*C544*'[2]Base Costs'!$B$11</f>
        <v>57823.120989151437</v>
      </c>
      <c r="Q544" s="269">
        <f>'[2]Base Costs'!$B$13+'[2]Base Costs'!$B$14</f>
        <v>414</v>
      </c>
      <c r="R544" s="303">
        <f>'[2]Base Costs'!$D$2</f>
        <v>1105.3024868650327</v>
      </c>
      <c r="S544" s="305">
        <f t="shared" si="62"/>
        <v>18914.140401357283</v>
      </c>
    </row>
    <row r="545" spans="1:19" s="269" customFormat="1" x14ac:dyDescent="0.25">
      <c r="A545" s="310" t="s">
        <v>1771</v>
      </c>
      <c r="B545" s="310" t="s">
        <v>1068</v>
      </c>
      <c r="C545" s="309">
        <v>123.78317946137406</v>
      </c>
      <c r="D545" s="307">
        <f>C545*'[2]Base Costs'!$B$5</f>
        <v>123.78317946137406</v>
      </c>
      <c r="E545" s="307">
        <f t="shared" si="56"/>
        <v>16</v>
      </c>
      <c r="F545" s="307">
        <f t="shared" si="57"/>
        <v>4</v>
      </c>
      <c r="G545" s="307">
        <f t="shared" si="58"/>
        <v>1</v>
      </c>
      <c r="H545" s="306">
        <f>4*D545*'[2]Base Costs'!$B$7</f>
        <v>24601.16421887133</v>
      </c>
      <c r="I545" s="304">
        <f>4*IF(E545&lt;=3,E545*'[2]Base Costs'!$B$8,IF(F545&lt;=3,F545*'[2]Base Costs'!$B$9,'[2]Base Costs'!$B$10*G545))</f>
        <v>4400</v>
      </c>
      <c r="J545" s="308">
        <f>C545*'[2]Base Costs'!$B$6</f>
        <v>31.440927583189012</v>
      </c>
      <c r="K545" s="307">
        <f t="shared" si="59"/>
        <v>4</v>
      </c>
      <c r="L545" s="307">
        <f t="shared" si="60"/>
        <v>1</v>
      </c>
      <c r="M545" s="307">
        <f t="shared" si="61"/>
        <v>1</v>
      </c>
      <c r="N545" s="306">
        <f>4*J545*'[2]Base Costs'!$B$7</f>
        <v>6248.6957115933183</v>
      </c>
      <c r="O545" s="304">
        <f>4*IF(K545&lt;=3,K545*'[2]Base Costs'!$B$8,IF(L545&lt;=3,L545*'[2]Base Costs'!$B$9,'[2]Base Costs'!$B$10*M545))</f>
        <v>1400</v>
      </c>
      <c r="P545" s="304">
        <f>4*C545*'[2]Base Costs'!$B$11</f>
        <v>24756.635892274811</v>
      </c>
      <c r="Q545" s="269">
        <f>'[2]Base Costs'!$B$13+'[2]Base Costs'!$B$14</f>
        <v>414</v>
      </c>
      <c r="R545" s="303">
        <f>'[2]Base Costs'!$D$2</f>
        <v>1105.3024868650327</v>
      </c>
      <c r="S545" s="305">
        <f t="shared" si="62"/>
        <v>9167.9981984583501</v>
      </c>
    </row>
    <row r="546" spans="1:19" s="269" customFormat="1" x14ac:dyDescent="0.25">
      <c r="A546" s="310" t="s">
        <v>1771</v>
      </c>
      <c r="B546" s="310" t="s">
        <v>1066</v>
      </c>
      <c r="C546" s="309">
        <v>863.94964027729554</v>
      </c>
      <c r="D546" s="307">
        <f>C546*'[2]Base Costs'!$B$5</f>
        <v>863.94964027729554</v>
      </c>
      <c r="E546" s="307">
        <f t="shared" si="56"/>
        <v>108</v>
      </c>
      <c r="F546" s="307">
        <f t="shared" si="57"/>
        <v>22</v>
      </c>
      <c r="G546" s="307">
        <f t="shared" si="58"/>
        <v>6</v>
      </c>
      <c r="H546" s="306">
        <f>4*D546*'[2]Base Costs'!$B$7</f>
        <v>171704.80730727085</v>
      </c>
      <c r="I546" s="304">
        <f>4*IF(E546&lt;=3,E546*'[2]Base Costs'!$B$8,IF(F546&lt;=3,F546*'[2]Base Costs'!$B$9,'[2]Base Costs'!$B$10*G546))</f>
        <v>26400</v>
      </c>
      <c r="J546" s="308">
        <f>C546*'[2]Base Costs'!$B$6</f>
        <v>219.44320863043308</v>
      </c>
      <c r="K546" s="307">
        <f t="shared" si="59"/>
        <v>28</v>
      </c>
      <c r="L546" s="307">
        <f t="shared" si="60"/>
        <v>6</v>
      </c>
      <c r="M546" s="307">
        <f t="shared" si="61"/>
        <v>2</v>
      </c>
      <c r="N546" s="306">
        <f>4*J546*'[2]Base Costs'!$B$7</f>
        <v>43613.021056046797</v>
      </c>
      <c r="O546" s="304">
        <f>4*IF(K546&lt;=3,K546*'[2]Base Costs'!$B$8,IF(L546&lt;=3,L546*'[2]Base Costs'!$B$9,'[2]Base Costs'!$B$10*M546))</f>
        <v>8800</v>
      </c>
      <c r="P546" s="304">
        <f>4*C546*'[2]Base Costs'!$B$11</f>
        <v>172789.92805545911</v>
      </c>
      <c r="Q546" s="269">
        <f>'[2]Base Costs'!$B$13+'[2]Base Costs'!$B$14</f>
        <v>414</v>
      </c>
      <c r="R546" s="303">
        <f>'[2]Base Costs'!$D$2</f>
        <v>1105.3024868650327</v>
      </c>
      <c r="S546" s="305">
        <f t="shared" si="62"/>
        <v>53932.323542911829</v>
      </c>
    </row>
    <row r="547" spans="1:19" s="269" customFormat="1" x14ac:dyDescent="0.25">
      <c r="A547" s="310" t="s">
        <v>1771</v>
      </c>
      <c r="B547" s="310" t="s">
        <v>1064</v>
      </c>
      <c r="C547" s="309">
        <v>244.17407784519781</v>
      </c>
      <c r="D547" s="307">
        <f>C547*'[2]Base Costs'!$B$5</f>
        <v>244.17407784519781</v>
      </c>
      <c r="E547" s="307">
        <f t="shared" si="56"/>
        <v>31</v>
      </c>
      <c r="F547" s="307">
        <f t="shared" si="57"/>
        <v>7</v>
      </c>
      <c r="G547" s="307">
        <f t="shared" si="58"/>
        <v>2</v>
      </c>
      <c r="H547" s="306">
        <f>4*D547*'[2]Base Costs'!$B$7</f>
        <v>48528.132927266</v>
      </c>
      <c r="I547" s="304">
        <f>4*IF(E547&lt;=3,E547*'[2]Base Costs'!$B$8,IF(F547&lt;=3,F547*'[2]Base Costs'!$B$9,'[2]Base Costs'!$B$10*G547))</f>
        <v>8800</v>
      </c>
      <c r="J547" s="308">
        <f>C547*'[2]Base Costs'!$B$6</f>
        <v>62.020215772680245</v>
      </c>
      <c r="K547" s="307">
        <f t="shared" si="59"/>
        <v>8</v>
      </c>
      <c r="L547" s="307">
        <f t="shared" si="60"/>
        <v>2</v>
      </c>
      <c r="M547" s="307">
        <f t="shared" si="61"/>
        <v>1</v>
      </c>
      <c r="N547" s="306">
        <f>4*J547*'[2]Base Costs'!$B$7</f>
        <v>12326.145763525565</v>
      </c>
      <c r="O547" s="304">
        <f>4*IF(K547&lt;=3,K547*'[2]Base Costs'!$B$8,IF(L547&lt;=3,L547*'[2]Base Costs'!$B$9,'[2]Base Costs'!$B$10*M547))</f>
        <v>2800</v>
      </c>
      <c r="P547" s="304">
        <f>4*C547*'[2]Base Costs'!$B$11</f>
        <v>48834.815569039565</v>
      </c>
      <c r="Q547" s="269">
        <f>'[2]Base Costs'!$B$13+'[2]Base Costs'!$B$14</f>
        <v>414</v>
      </c>
      <c r="R547" s="303">
        <f>'[2]Base Costs'!$D$2</f>
        <v>1105.3024868650327</v>
      </c>
      <c r="S547" s="305">
        <f t="shared" si="62"/>
        <v>16645.448250390597</v>
      </c>
    </row>
    <row r="548" spans="1:19" s="269" customFormat="1" x14ac:dyDescent="0.25">
      <c r="A548" s="310" t="s">
        <v>1771</v>
      </c>
      <c r="B548" s="310" t="s">
        <v>1063</v>
      </c>
      <c r="C548" s="309">
        <v>82.617032687643601</v>
      </c>
      <c r="D548" s="307">
        <f>C548*'[2]Base Costs'!$B$5</f>
        <v>82.617032687643601</v>
      </c>
      <c r="E548" s="307">
        <f t="shared" si="56"/>
        <v>11</v>
      </c>
      <c r="F548" s="307">
        <f t="shared" si="57"/>
        <v>3</v>
      </c>
      <c r="G548" s="307">
        <f t="shared" si="58"/>
        <v>1</v>
      </c>
      <c r="H548" s="306">
        <f>4*D548*'[2]Base Costs'!$B$7</f>
        <v>16419.639544473041</v>
      </c>
      <c r="I548" s="304">
        <f>4*IF(E548&lt;=3,E548*'[2]Base Costs'!$B$8,IF(F548&lt;=3,F548*'[2]Base Costs'!$B$9,'[2]Base Costs'!$B$10*G548))</f>
        <v>4200</v>
      </c>
      <c r="J548" s="308">
        <f>C548*'[2]Base Costs'!$B$6</f>
        <v>20.984726302661475</v>
      </c>
      <c r="K548" s="307">
        <f t="shared" si="59"/>
        <v>3</v>
      </c>
      <c r="L548" s="307">
        <f t="shared" si="60"/>
        <v>1</v>
      </c>
      <c r="M548" s="307">
        <f t="shared" si="61"/>
        <v>1</v>
      </c>
      <c r="N548" s="306">
        <f>4*J548*'[2]Base Costs'!$B$7</f>
        <v>4170.5884442961524</v>
      </c>
      <c r="O548" s="304">
        <f>4*IF(K548&lt;=3,K548*'[2]Base Costs'!$B$8,IF(L548&lt;=3,L548*'[2]Base Costs'!$B$9,'[2]Base Costs'!$B$10*M548))</f>
        <v>1500</v>
      </c>
      <c r="P548" s="304">
        <f>4*C548*'[2]Base Costs'!$B$11</f>
        <v>16523.406537528721</v>
      </c>
      <c r="Q548" s="269">
        <f>'[2]Base Costs'!$B$13+'[2]Base Costs'!$B$14</f>
        <v>414</v>
      </c>
      <c r="R548" s="303">
        <f>'[2]Base Costs'!$D$2</f>
        <v>1105.3024868650327</v>
      </c>
      <c r="S548" s="305">
        <f t="shared" si="62"/>
        <v>7189.8909311611851</v>
      </c>
    </row>
    <row r="549" spans="1:19" s="269" customFormat="1" x14ac:dyDescent="0.25">
      <c r="A549" s="310" t="s">
        <v>1771</v>
      </c>
      <c r="B549" s="310" t="s">
        <v>1062</v>
      </c>
      <c r="C549" s="309">
        <v>273.50545109500001</v>
      </c>
      <c r="D549" s="307">
        <f>C549*'[2]Base Costs'!$B$5</f>
        <v>273.50545109500001</v>
      </c>
      <c r="E549" s="307">
        <f t="shared" si="56"/>
        <v>35</v>
      </c>
      <c r="F549" s="307">
        <f t="shared" si="57"/>
        <v>7</v>
      </c>
      <c r="G549" s="307">
        <f t="shared" si="58"/>
        <v>2</v>
      </c>
      <c r="H549" s="306">
        <f>4*D549*'[2]Base Costs'!$B$7</f>
        <v>54357.567372424688</v>
      </c>
      <c r="I549" s="304">
        <f>4*IF(E549&lt;=3,E549*'[2]Base Costs'!$B$8,IF(F549&lt;=3,F549*'[2]Base Costs'!$B$9,'[2]Base Costs'!$B$10*G549))</f>
        <v>8800</v>
      </c>
      <c r="J549" s="308">
        <f>C549*'[2]Base Costs'!$B$6</f>
        <v>69.470384578130009</v>
      </c>
      <c r="K549" s="307">
        <f t="shared" si="59"/>
        <v>9</v>
      </c>
      <c r="L549" s="307">
        <f t="shared" si="60"/>
        <v>2</v>
      </c>
      <c r="M549" s="307">
        <f t="shared" si="61"/>
        <v>1</v>
      </c>
      <c r="N549" s="306">
        <f>4*J549*'[2]Base Costs'!$B$7</f>
        <v>13806.822112595872</v>
      </c>
      <c r="O549" s="304">
        <f>4*IF(K549&lt;=3,K549*'[2]Base Costs'!$B$8,IF(L549&lt;=3,L549*'[2]Base Costs'!$B$9,'[2]Base Costs'!$B$10*M549))</f>
        <v>2800</v>
      </c>
      <c r="P549" s="304">
        <f>4*C549*'[2]Base Costs'!$B$11</f>
        <v>54701.090219000005</v>
      </c>
      <c r="Q549" s="269">
        <f>'[2]Base Costs'!$B$13+'[2]Base Costs'!$B$14</f>
        <v>414</v>
      </c>
      <c r="R549" s="303">
        <f>'[2]Base Costs'!$D$2</f>
        <v>1105.3024868650327</v>
      </c>
      <c r="S549" s="305">
        <f t="shared" si="62"/>
        <v>18126.124599460905</v>
      </c>
    </row>
    <row r="550" spans="1:19" s="269" customFormat="1" x14ac:dyDescent="0.25">
      <c r="A550" s="310" t="s">
        <v>1771</v>
      </c>
      <c r="B550" s="310" t="s">
        <v>1061</v>
      </c>
      <c r="C550" s="309">
        <v>153.33655985999999</v>
      </c>
      <c r="D550" s="307">
        <f>C550*'[2]Base Costs'!$B$5</f>
        <v>153.33655985999999</v>
      </c>
      <c r="E550" s="307">
        <f t="shared" si="56"/>
        <v>20</v>
      </c>
      <c r="F550" s="307">
        <f t="shared" si="57"/>
        <v>4</v>
      </c>
      <c r="G550" s="307">
        <f t="shared" si="58"/>
        <v>1</v>
      </c>
      <c r="H550" s="306">
        <f>4*D550*'[2]Base Costs'!$B$7</f>
        <v>30474.721252815842</v>
      </c>
      <c r="I550" s="304">
        <f>4*IF(E550&lt;=3,E550*'[2]Base Costs'!$B$8,IF(F550&lt;=3,F550*'[2]Base Costs'!$B$9,'[2]Base Costs'!$B$10*G550))</f>
        <v>4400</v>
      </c>
      <c r="J550" s="308">
        <f>C550*'[2]Base Costs'!$B$6</f>
        <v>38.947486204439997</v>
      </c>
      <c r="K550" s="307">
        <f t="shared" si="59"/>
        <v>5</v>
      </c>
      <c r="L550" s="307">
        <f t="shared" si="60"/>
        <v>1</v>
      </c>
      <c r="M550" s="307">
        <f t="shared" si="61"/>
        <v>1</v>
      </c>
      <c r="N550" s="306">
        <f>4*J550*'[2]Base Costs'!$B$7</f>
        <v>7740.5791982152241</v>
      </c>
      <c r="O550" s="304">
        <f>4*IF(K550&lt;=3,K550*'[2]Base Costs'!$B$8,IF(L550&lt;=3,L550*'[2]Base Costs'!$B$9,'[2]Base Costs'!$B$10*M550))</f>
        <v>1400</v>
      </c>
      <c r="P550" s="304">
        <f>4*C550*'[2]Base Costs'!$B$11</f>
        <v>30667.311972</v>
      </c>
      <c r="Q550" s="269">
        <f>'[2]Base Costs'!$B$13+'[2]Base Costs'!$B$14</f>
        <v>414</v>
      </c>
      <c r="R550" s="303">
        <f>'[2]Base Costs'!$D$2</f>
        <v>1105.3024868650327</v>
      </c>
      <c r="S550" s="305">
        <f t="shared" si="62"/>
        <v>10659.881685080258</v>
      </c>
    </row>
    <row r="551" spans="1:19" s="269" customFormat="1" x14ac:dyDescent="0.25">
      <c r="A551" s="310" t="s">
        <v>1771</v>
      </c>
      <c r="B551" s="310" t="s">
        <v>1060</v>
      </c>
      <c r="C551" s="309">
        <v>158.4048992780514</v>
      </c>
      <c r="D551" s="307">
        <f>C551*'[2]Base Costs'!$B$5</f>
        <v>158.4048992780514</v>
      </c>
      <c r="E551" s="307">
        <f t="shared" si="56"/>
        <v>20</v>
      </c>
      <c r="F551" s="307">
        <f t="shared" si="57"/>
        <v>4</v>
      </c>
      <c r="G551" s="307">
        <f t="shared" si="58"/>
        <v>1</v>
      </c>
      <c r="H551" s="306">
        <f>4*D551*'[2]Base Costs'!$B$7</f>
        <v>31482.023302117053</v>
      </c>
      <c r="I551" s="304">
        <f>4*IF(E551&lt;=3,E551*'[2]Base Costs'!$B$8,IF(F551&lt;=3,F551*'[2]Base Costs'!$B$9,'[2]Base Costs'!$B$10*G551))</f>
        <v>4400</v>
      </c>
      <c r="J551" s="308">
        <f>C551*'[2]Base Costs'!$B$6</f>
        <v>40.234844416625059</v>
      </c>
      <c r="K551" s="307">
        <f t="shared" si="59"/>
        <v>6</v>
      </c>
      <c r="L551" s="307">
        <f t="shared" si="60"/>
        <v>2</v>
      </c>
      <c r="M551" s="307">
        <f t="shared" si="61"/>
        <v>1</v>
      </c>
      <c r="N551" s="306">
        <f>4*J551*'[2]Base Costs'!$B$7</f>
        <v>7996.4339187377318</v>
      </c>
      <c r="O551" s="304">
        <f>4*IF(K551&lt;=3,K551*'[2]Base Costs'!$B$8,IF(L551&lt;=3,L551*'[2]Base Costs'!$B$9,'[2]Base Costs'!$B$10*M551))</f>
        <v>2800</v>
      </c>
      <c r="P551" s="304">
        <f>4*C551*'[2]Base Costs'!$B$11</f>
        <v>31680.97985561028</v>
      </c>
      <c r="Q551" s="269">
        <f>'[2]Base Costs'!$B$13+'[2]Base Costs'!$B$14</f>
        <v>414</v>
      </c>
      <c r="R551" s="303">
        <f>'[2]Base Costs'!$D$2</f>
        <v>1105.3024868650327</v>
      </c>
      <c r="S551" s="305">
        <f t="shared" si="62"/>
        <v>12315.736405602765</v>
      </c>
    </row>
    <row r="552" spans="1:19" s="269" customFormat="1" x14ac:dyDescent="0.25">
      <c r="A552" s="310" t="s">
        <v>1771</v>
      </c>
      <c r="B552" s="310" t="s">
        <v>1059</v>
      </c>
      <c r="C552" s="309">
        <v>111.9592064738564</v>
      </c>
      <c r="D552" s="307">
        <f>C552*'[2]Base Costs'!$B$5</f>
        <v>111.9592064738564</v>
      </c>
      <c r="E552" s="307">
        <f t="shared" si="56"/>
        <v>14</v>
      </c>
      <c r="F552" s="307">
        <f t="shared" si="57"/>
        <v>3</v>
      </c>
      <c r="G552" s="307">
        <f t="shared" si="58"/>
        <v>1</v>
      </c>
      <c r="H552" s="306">
        <f>4*D552*'[2]Base Costs'!$B$7</f>
        <v>22251.220531440118</v>
      </c>
      <c r="I552" s="304">
        <f>4*IF(E552&lt;=3,E552*'[2]Base Costs'!$B$8,IF(F552&lt;=3,F552*'[2]Base Costs'!$B$9,'[2]Base Costs'!$B$10*G552))</f>
        <v>4200</v>
      </c>
      <c r="J552" s="308">
        <f>C552*'[2]Base Costs'!$B$6</f>
        <v>28.437638444359525</v>
      </c>
      <c r="K552" s="307">
        <f t="shared" si="59"/>
        <v>4</v>
      </c>
      <c r="L552" s="307">
        <f t="shared" si="60"/>
        <v>1</v>
      </c>
      <c r="M552" s="307">
        <f t="shared" si="61"/>
        <v>1</v>
      </c>
      <c r="N552" s="306">
        <f>4*J552*'[2]Base Costs'!$B$7</f>
        <v>5651.8100149857901</v>
      </c>
      <c r="O552" s="304">
        <f>4*IF(K552&lt;=3,K552*'[2]Base Costs'!$B$8,IF(L552&lt;=3,L552*'[2]Base Costs'!$B$9,'[2]Base Costs'!$B$10*M552))</f>
        <v>1400</v>
      </c>
      <c r="P552" s="304">
        <f>4*C552*'[2]Base Costs'!$B$11</f>
        <v>22391.841294771279</v>
      </c>
      <c r="Q552" s="269">
        <f>'[2]Base Costs'!$B$13+'[2]Base Costs'!$B$14</f>
        <v>414</v>
      </c>
      <c r="R552" s="303">
        <f>'[2]Base Costs'!$D$2</f>
        <v>1105.3024868650327</v>
      </c>
      <c r="S552" s="305">
        <f t="shared" si="62"/>
        <v>8571.1125018508228</v>
      </c>
    </row>
    <row r="553" spans="1:19" s="269" customFormat="1" x14ac:dyDescent="0.25">
      <c r="A553" s="310" t="s">
        <v>1771</v>
      </c>
      <c r="B553" s="310" t="s">
        <v>1058</v>
      </c>
      <c r="C553" s="309">
        <v>106.18066791845436</v>
      </c>
      <c r="D553" s="307">
        <f>C553*'[2]Base Costs'!$B$5</f>
        <v>106.18066791845436</v>
      </c>
      <c r="E553" s="307">
        <f t="shared" si="56"/>
        <v>14</v>
      </c>
      <c r="F553" s="307">
        <f t="shared" si="57"/>
        <v>3</v>
      </c>
      <c r="G553" s="307">
        <f t="shared" si="58"/>
        <v>1</v>
      </c>
      <c r="H553" s="306">
        <f>4*D553*'[2]Base Costs'!$B$7</f>
        <v>21102.770664785297</v>
      </c>
      <c r="I553" s="304">
        <f>4*IF(E553&lt;=3,E553*'[2]Base Costs'!$B$8,IF(F553&lt;=3,F553*'[2]Base Costs'!$B$9,'[2]Base Costs'!$B$10*G553))</f>
        <v>4200</v>
      </c>
      <c r="J553" s="308">
        <f>C553*'[2]Base Costs'!$B$6</f>
        <v>26.969889651287406</v>
      </c>
      <c r="K553" s="307">
        <f t="shared" si="59"/>
        <v>4</v>
      </c>
      <c r="L553" s="307">
        <f t="shared" si="60"/>
        <v>1</v>
      </c>
      <c r="M553" s="307">
        <f t="shared" si="61"/>
        <v>1</v>
      </c>
      <c r="N553" s="306">
        <f>4*J553*'[2]Base Costs'!$B$7</f>
        <v>5360.1037488554648</v>
      </c>
      <c r="O553" s="304">
        <f>4*IF(K553&lt;=3,K553*'[2]Base Costs'!$B$8,IF(L553&lt;=3,L553*'[2]Base Costs'!$B$9,'[2]Base Costs'!$B$10*M553))</f>
        <v>1400</v>
      </c>
      <c r="P553" s="304">
        <f>4*C553*'[2]Base Costs'!$B$11</f>
        <v>21236.133583690873</v>
      </c>
      <c r="Q553" s="269">
        <f>'[2]Base Costs'!$B$13+'[2]Base Costs'!$B$14</f>
        <v>414</v>
      </c>
      <c r="R553" s="303">
        <f>'[2]Base Costs'!$D$2</f>
        <v>1105.3024868650327</v>
      </c>
      <c r="S553" s="305">
        <f t="shared" si="62"/>
        <v>8279.4062357204966</v>
      </c>
    </row>
    <row r="554" spans="1:19" s="269" customFormat="1" x14ac:dyDescent="0.25">
      <c r="A554" s="310" t="s">
        <v>1771</v>
      </c>
      <c r="B554" s="310" t="s">
        <v>1056</v>
      </c>
      <c r="C554" s="309">
        <v>119.199745425</v>
      </c>
      <c r="D554" s="307">
        <f>C554*'[2]Base Costs'!$B$5</f>
        <v>119.199745425</v>
      </c>
      <c r="E554" s="307">
        <f t="shared" si="56"/>
        <v>15</v>
      </c>
      <c r="F554" s="307">
        <f t="shared" si="57"/>
        <v>3</v>
      </c>
      <c r="G554" s="307">
        <f t="shared" si="58"/>
        <v>1</v>
      </c>
      <c r="H554" s="306">
        <f>4*D554*'[2]Base Costs'!$B$7</f>
        <v>23690.234204746204</v>
      </c>
      <c r="I554" s="304">
        <f>4*IF(E554&lt;=3,E554*'[2]Base Costs'!$B$8,IF(F554&lt;=3,F554*'[2]Base Costs'!$B$9,'[2]Base Costs'!$B$10*G554))</f>
        <v>4200</v>
      </c>
      <c r="J554" s="308">
        <f>C554*'[2]Base Costs'!$B$6</f>
        <v>30.276735337950001</v>
      </c>
      <c r="K554" s="307">
        <f t="shared" si="59"/>
        <v>4</v>
      </c>
      <c r="L554" s="307">
        <f t="shared" si="60"/>
        <v>1</v>
      </c>
      <c r="M554" s="307">
        <f t="shared" si="61"/>
        <v>1</v>
      </c>
      <c r="N554" s="306">
        <f>4*J554*'[2]Base Costs'!$B$7</f>
        <v>6017.3194880055362</v>
      </c>
      <c r="O554" s="304">
        <f>4*IF(K554&lt;=3,K554*'[2]Base Costs'!$B$8,IF(L554&lt;=3,L554*'[2]Base Costs'!$B$9,'[2]Base Costs'!$B$10*M554))</f>
        <v>1400</v>
      </c>
      <c r="P554" s="304">
        <f>4*C554*'[2]Base Costs'!$B$11</f>
        <v>23839.949085</v>
      </c>
      <c r="Q554" s="269">
        <f>'[2]Base Costs'!$B$13+'[2]Base Costs'!$B$14</f>
        <v>414</v>
      </c>
      <c r="R554" s="303">
        <f>'[2]Base Costs'!$D$2</f>
        <v>1105.3024868650327</v>
      </c>
      <c r="S554" s="305">
        <f t="shared" si="62"/>
        <v>8936.6219748705698</v>
      </c>
    </row>
    <row r="555" spans="1:19" s="269" customFormat="1" x14ac:dyDescent="0.25">
      <c r="A555" s="310" t="s">
        <v>1771</v>
      </c>
      <c r="B555" s="310" t="s">
        <v>1055</v>
      </c>
      <c r="C555" s="309">
        <v>99.426027120326168</v>
      </c>
      <c r="D555" s="307">
        <f>C555*'[2]Base Costs'!$B$5</f>
        <v>99.426027120326168</v>
      </c>
      <c r="E555" s="307">
        <f t="shared" si="56"/>
        <v>13</v>
      </c>
      <c r="F555" s="307">
        <f t="shared" si="57"/>
        <v>3</v>
      </c>
      <c r="G555" s="307">
        <f t="shared" si="58"/>
        <v>1</v>
      </c>
      <c r="H555" s="306">
        <f>4*D555*'[2]Base Costs'!$B$7</f>
        <v>19760.326334002108</v>
      </c>
      <c r="I555" s="304">
        <f>4*IF(E555&lt;=3,E555*'[2]Base Costs'!$B$8,IF(F555&lt;=3,F555*'[2]Base Costs'!$B$9,'[2]Base Costs'!$B$10*G555))</f>
        <v>4200</v>
      </c>
      <c r="J555" s="308">
        <f>C555*'[2]Base Costs'!$B$6</f>
        <v>25.254210888562849</v>
      </c>
      <c r="K555" s="307">
        <f t="shared" si="59"/>
        <v>4</v>
      </c>
      <c r="L555" s="307">
        <f t="shared" si="60"/>
        <v>1</v>
      </c>
      <c r="M555" s="307">
        <f t="shared" si="61"/>
        <v>1</v>
      </c>
      <c r="N555" s="306">
        <f>4*J555*'[2]Base Costs'!$B$7</f>
        <v>5019.1228888365358</v>
      </c>
      <c r="O555" s="304">
        <f>4*IF(K555&lt;=3,K555*'[2]Base Costs'!$B$8,IF(L555&lt;=3,L555*'[2]Base Costs'!$B$9,'[2]Base Costs'!$B$10*M555))</f>
        <v>1400</v>
      </c>
      <c r="P555" s="304">
        <f>4*C555*'[2]Base Costs'!$B$11</f>
        <v>19885.205424065232</v>
      </c>
      <c r="Q555" s="269">
        <f>'[2]Base Costs'!$B$13+'[2]Base Costs'!$B$14</f>
        <v>414</v>
      </c>
      <c r="R555" s="303">
        <f>'[2]Base Costs'!$D$2</f>
        <v>1105.3024868650327</v>
      </c>
      <c r="S555" s="305">
        <f t="shared" si="62"/>
        <v>7938.4253757015686</v>
      </c>
    </row>
    <row r="556" spans="1:19" s="269" customFormat="1" x14ac:dyDescent="0.25">
      <c r="A556" s="310" t="s">
        <v>1771</v>
      </c>
      <c r="B556" s="310" t="s">
        <v>1054</v>
      </c>
      <c r="C556" s="309">
        <v>175.10156826000002</v>
      </c>
      <c r="D556" s="307">
        <f>C556*'[2]Base Costs'!$B$5</f>
        <v>175.10156826000002</v>
      </c>
      <c r="E556" s="307">
        <f t="shared" si="56"/>
        <v>22</v>
      </c>
      <c r="F556" s="307">
        <f t="shared" si="57"/>
        <v>5</v>
      </c>
      <c r="G556" s="307">
        <f t="shared" si="58"/>
        <v>2</v>
      </c>
      <c r="H556" s="306">
        <f>4*D556*'[2]Base Costs'!$B$7</f>
        <v>34800.386082265446</v>
      </c>
      <c r="I556" s="304">
        <f>4*IF(E556&lt;=3,E556*'[2]Base Costs'!$B$8,IF(F556&lt;=3,F556*'[2]Base Costs'!$B$9,'[2]Base Costs'!$B$10*G556))</f>
        <v>8800</v>
      </c>
      <c r="J556" s="308">
        <f>C556*'[2]Base Costs'!$B$6</f>
        <v>44.475798338040008</v>
      </c>
      <c r="K556" s="307">
        <f t="shared" si="59"/>
        <v>6</v>
      </c>
      <c r="L556" s="307">
        <f t="shared" si="60"/>
        <v>2</v>
      </c>
      <c r="M556" s="307">
        <f t="shared" si="61"/>
        <v>1</v>
      </c>
      <c r="N556" s="306">
        <f>4*J556*'[2]Base Costs'!$B$7</f>
        <v>8839.2980648954253</v>
      </c>
      <c r="O556" s="304">
        <f>4*IF(K556&lt;=3,K556*'[2]Base Costs'!$B$8,IF(L556&lt;=3,L556*'[2]Base Costs'!$B$9,'[2]Base Costs'!$B$10*M556))</f>
        <v>2800</v>
      </c>
      <c r="P556" s="304">
        <f>4*C556*'[2]Base Costs'!$B$11</f>
        <v>35020.313652000004</v>
      </c>
      <c r="Q556" s="269">
        <f>'[2]Base Costs'!$B$13+'[2]Base Costs'!$B$14</f>
        <v>414</v>
      </c>
      <c r="R556" s="303">
        <f>'[2]Base Costs'!$D$2</f>
        <v>1105.3024868650327</v>
      </c>
      <c r="S556" s="305">
        <f t="shared" si="62"/>
        <v>13158.600551760457</v>
      </c>
    </row>
    <row r="557" spans="1:19" s="269" customFormat="1" x14ac:dyDescent="0.25">
      <c r="A557" s="310" t="s">
        <v>1771</v>
      </c>
      <c r="B557" s="310" t="s">
        <v>1053</v>
      </c>
      <c r="C557" s="309">
        <v>80.600708900000001</v>
      </c>
      <c r="D557" s="307">
        <f>C557*'[2]Base Costs'!$B$5</f>
        <v>80.600708900000001</v>
      </c>
      <c r="E557" s="307">
        <f t="shared" si="56"/>
        <v>11</v>
      </c>
      <c r="F557" s="307">
        <f t="shared" si="57"/>
        <v>3</v>
      </c>
      <c r="G557" s="307">
        <f t="shared" si="58"/>
        <v>1</v>
      </c>
      <c r="H557" s="306">
        <f>4*D557*'[2]Base Costs'!$B$7</f>
        <v>16018.907289621602</v>
      </c>
      <c r="I557" s="304">
        <f>4*IF(E557&lt;=3,E557*'[2]Base Costs'!$B$8,IF(F557&lt;=3,F557*'[2]Base Costs'!$B$9,'[2]Base Costs'!$B$10*G557))</f>
        <v>4200</v>
      </c>
      <c r="J557" s="308">
        <f>C557*'[2]Base Costs'!$B$6</f>
        <v>20.472580060600002</v>
      </c>
      <c r="K557" s="307">
        <f t="shared" si="59"/>
        <v>3</v>
      </c>
      <c r="L557" s="307">
        <f t="shared" si="60"/>
        <v>1</v>
      </c>
      <c r="M557" s="307">
        <f t="shared" si="61"/>
        <v>1</v>
      </c>
      <c r="N557" s="306">
        <f>4*J557*'[2]Base Costs'!$B$7</f>
        <v>4068.8024515638872</v>
      </c>
      <c r="O557" s="304">
        <f>4*IF(K557&lt;=3,K557*'[2]Base Costs'!$B$8,IF(L557&lt;=3,L557*'[2]Base Costs'!$B$9,'[2]Base Costs'!$B$10*M557))</f>
        <v>1500</v>
      </c>
      <c r="P557" s="304">
        <f>4*C557*'[2]Base Costs'!$B$11</f>
        <v>16120.14178</v>
      </c>
      <c r="Q557" s="269">
        <f>'[2]Base Costs'!$B$13+'[2]Base Costs'!$B$14</f>
        <v>414</v>
      </c>
      <c r="R557" s="303">
        <f>'[2]Base Costs'!$D$2</f>
        <v>1105.3024868650327</v>
      </c>
      <c r="S557" s="305">
        <f t="shared" si="62"/>
        <v>7088.1049384289199</v>
      </c>
    </row>
    <row r="558" spans="1:19" s="269" customFormat="1" x14ac:dyDescent="0.25">
      <c r="A558" s="310" t="s">
        <v>1771</v>
      </c>
      <c r="B558" s="310" t="s">
        <v>1052</v>
      </c>
      <c r="C558" s="309">
        <v>125.18214933403439</v>
      </c>
      <c r="D558" s="307">
        <f>C558*'[2]Base Costs'!$B$5</f>
        <v>125.18214933403439</v>
      </c>
      <c r="E558" s="307">
        <f t="shared" si="56"/>
        <v>16</v>
      </c>
      <c r="F558" s="307">
        <f t="shared" si="57"/>
        <v>4</v>
      </c>
      <c r="G558" s="307">
        <f t="shared" si="58"/>
        <v>1</v>
      </c>
      <c r="H558" s="306">
        <f>4*D558*'[2]Base Costs'!$B$7</f>
        <v>24879.201087243335</v>
      </c>
      <c r="I558" s="304">
        <f>4*IF(E558&lt;=3,E558*'[2]Base Costs'!$B$8,IF(F558&lt;=3,F558*'[2]Base Costs'!$B$9,'[2]Base Costs'!$B$10*G558))</f>
        <v>4400</v>
      </c>
      <c r="J558" s="308">
        <f>C558*'[2]Base Costs'!$B$6</f>
        <v>31.796265930844736</v>
      </c>
      <c r="K558" s="307">
        <f t="shared" si="59"/>
        <v>4</v>
      </c>
      <c r="L558" s="307">
        <f t="shared" si="60"/>
        <v>1</v>
      </c>
      <c r="M558" s="307">
        <f t="shared" si="61"/>
        <v>1</v>
      </c>
      <c r="N558" s="306">
        <f>4*J558*'[2]Base Costs'!$B$7</f>
        <v>6319.3170761598076</v>
      </c>
      <c r="O558" s="304">
        <f>4*IF(K558&lt;=3,K558*'[2]Base Costs'!$B$8,IF(L558&lt;=3,L558*'[2]Base Costs'!$B$9,'[2]Base Costs'!$B$10*M558))</f>
        <v>1400</v>
      </c>
      <c r="P558" s="304">
        <f>4*C558*'[2]Base Costs'!$B$11</f>
        <v>25036.429866806877</v>
      </c>
      <c r="Q558" s="269">
        <f>'[2]Base Costs'!$B$13+'[2]Base Costs'!$B$14</f>
        <v>414</v>
      </c>
      <c r="R558" s="303">
        <f>'[2]Base Costs'!$D$2</f>
        <v>1105.3024868650327</v>
      </c>
      <c r="S558" s="305">
        <f t="shared" si="62"/>
        <v>9238.6195630248403</v>
      </c>
    </row>
    <row r="559" spans="1:19" s="269" customFormat="1" x14ac:dyDescent="0.25">
      <c r="A559" s="310" t="s">
        <v>1771</v>
      </c>
      <c r="B559" s="310" t="s">
        <v>1050</v>
      </c>
      <c r="C559" s="309">
        <v>129.94110325090995</v>
      </c>
      <c r="D559" s="307">
        <f>C559*'[2]Base Costs'!$B$5</f>
        <v>129.94110325090995</v>
      </c>
      <c r="E559" s="307">
        <f t="shared" si="56"/>
        <v>17</v>
      </c>
      <c r="F559" s="307">
        <f t="shared" si="57"/>
        <v>4</v>
      </c>
      <c r="G559" s="307">
        <f t="shared" si="58"/>
        <v>1</v>
      </c>
      <c r="H559" s="306">
        <f>4*D559*'[2]Base Costs'!$B$7</f>
        <v>25825.01462449885</v>
      </c>
      <c r="I559" s="304">
        <f>4*IF(E559&lt;=3,E559*'[2]Base Costs'!$B$8,IF(F559&lt;=3,F559*'[2]Base Costs'!$B$9,'[2]Base Costs'!$B$10*G559))</f>
        <v>4400</v>
      </c>
      <c r="J559" s="308">
        <f>C559*'[2]Base Costs'!$B$6</f>
        <v>33.005040225731129</v>
      </c>
      <c r="K559" s="307">
        <f t="shared" si="59"/>
        <v>5</v>
      </c>
      <c r="L559" s="307">
        <f t="shared" si="60"/>
        <v>1</v>
      </c>
      <c r="M559" s="307">
        <f t="shared" si="61"/>
        <v>1</v>
      </c>
      <c r="N559" s="306">
        <f>4*J559*'[2]Base Costs'!$B$7</f>
        <v>6559.5537146227089</v>
      </c>
      <c r="O559" s="304">
        <f>4*IF(K559&lt;=3,K559*'[2]Base Costs'!$B$8,IF(L559&lt;=3,L559*'[2]Base Costs'!$B$9,'[2]Base Costs'!$B$10*M559))</f>
        <v>1400</v>
      </c>
      <c r="P559" s="304">
        <f>4*C559*'[2]Base Costs'!$B$11</f>
        <v>25988.220650181989</v>
      </c>
      <c r="Q559" s="269">
        <f>'[2]Base Costs'!$B$13+'[2]Base Costs'!$B$14</f>
        <v>414</v>
      </c>
      <c r="R559" s="303">
        <f>'[2]Base Costs'!$D$2</f>
        <v>1105.3024868650327</v>
      </c>
      <c r="S559" s="305">
        <f t="shared" si="62"/>
        <v>9478.8562014877425</v>
      </c>
    </row>
    <row r="560" spans="1:19" s="269" customFormat="1" x14ac:dyDescent="0.25">
      <c r="A560" s="310" t="s">
        <v>1771</v>
      </c>
      <c r="B560" s="310" t="s">
        <v>1049</v>
      </c>
      <c r="C560" s="309">
        <v>129.52885007322271</v>
      </c>
      <c r="D560" s="307">
        <f>C560*'[2]Base Costs'!$B$5</f>
        <v>129.52885007322271</v>
      </c>
      <c r="E560" s="307">
        <f t="shared" si="56"/>
        <v>17</v>
      </c>
      <c r="F560" s="307">
        <f t="shared" si="57"/>
        <v>4</v>
      </c>
      <c r="G560" s="307">
        <f t="shared" si="58"/>
        <v>1</v>
      </c>
      <c r="H560" s="306">
        <f>4*D560*'[2]Base Costs'!$B$7</f>
        <v>25743.081778952579</v>
      </c>
      <c r="I560" s="304">
        <f>4*IF(E560&lt;=3,E560*'[2]Base Costs'!$B$8,IF(F560&lt;=3,F560*'[2]Base Costs'!$B$9,'[2]Base Costs'!$B$10*G560))</f>
        <v>4400</v>
      </c>
      <c r="J560" s="308">
        <f>C560*'[2]Base Costs'!$B$6</f>
        <v>32.90032791859857</v>
      </c>
      <c r="K560" s="307">
        <f t="shared" si="59"/>
        <v>5</v>
      </c>
      <c r="L560" s="307">
        <f t="shared" si="60"/>
        <v>1</v>
      </c>
      <c r="M560" s="307">
        <f t="shared" si="61"/>
        <v>1</v>
      </c>
      <c r="N560" s="306">
        <f>4*J560*'[2]Base Costs'!$B$7</f>
        <v>6538.7427718539548</v>
      </c>
      <c r="O560" s="304">
        <f>4*IF(K560&lt;=3,K560*'[2]Base Costs'!$B$8,IF(L560&lt;=3,L560*'[2]Base Costs'!$B$9,'[2]Base Costs'!$B$10*M560))</f>
        <v>1400</v>
      </c>
      <c r="P560" s="304">
        <f>4*C560*'[2]Base Costs'!$B$11</f>
        <v>25905.770014644542</v>
      </c>
      <c r="Q560" s="269">
        <f>'[2]Base Costs'!$B$13+'[2]Base Costs'!$B$14</f>
        <v>414</v>
      </c>
      <c r="R560" s="303">
        <f>'[2]Base Costs'!$D$2</f>
        <v>1105.3024868650327</v>
      </c>
      <c r="S560" s="305">
        <f t="shared" si="62"/>
        <v>9458.0452587189866</v>
      </c>
    </row>
    <row r="561" spans="1:19" s="269" customFormat="1" x14ac:dyDescent="0.25">
      <c r="A561" s="310" t="s">
        <v>1771</v>
      </c>
      <c r="B561" s="310" t="s">
        <v>1048</v>
      </c>
      <c r="C561" s="309">
        <v>107.43816212100772</v>
      </c>
      <c r="D561" s="307">
        <f>C561*'[2]Base Costs'!$B$5</f>
        <v>107.43816212100772</v>
      </c>
      <c r="E561" s="307">
        <f t="shared" si="56"/>
        <v>14</v>
      </c>
      <c r="F561" s="307">
        <f t="shared" si="57"/>
        <v>3</v>
      </c>
      <c r="G561" s="307">
        <f t="shared" si="58"/>
        <v>1</v>
      </c>
      <c r="H561" s="306">
        <f>4*D561*'[2]Base Costs'!$B$7</f>
        <v>21352.690092577563</v>
      </c>
      <c r="I561" s="304">
        <f>4*IF(E561&lt;=3,E561*'[2]Base Costs'!$B$8,IF(F561&lt;=3,F561*'[2]Base Costs'!$B$9,'[2]Base Costs'!$B$10*G561))</f>
        <v>4200</v>
      </c>
      <c r="J561" s="308">
        <f>C561*'[2]Base Costs'!$B$6</f>
        <v>27.28929317873596</v>
      </c>
      <c r="K561" s="307">
        <f t="shared" si="59"/>
        <v>4</v>
      </c>
      <c r="L561" s="307">
        <f t="shared" si="60"/>
        <v>1</v>
      </c>
      <c r="M561" s="307">
        <f t="shared" si="61"/>
        <v>1</v>
      </c>
      <c r="N561" s="306">
        <f>4*J561*'[2]Base Costs'!$B$7</f>
        <v>5423.5832835147003</v>
      </c>
      <c r="O561" s="304">
        <f>4*IF(K561&lt;=3,K561*'[2]Base Costs'!$B$8,IF(L561&lt;=3,L561*'[2]Base Costs'!$B$9,'[2]Base Costs'!$B$10*M561))</f>
        <v>1400</v>
      </c>
      <c r="P561" s="304">
        <f>4*C561*'[2]Base Costs'!$B$11</f>
        <v>21487.632424201543</v>
      </c>
      <c r="Q561" s="269">
        <f>'[2]Base Costs'!$B$13+'[2]Base Costs'!$B$14</f>
        <v>414</v>
      </c>
      <c r="R561" s="303">
        <f>'[2]Base Costs'!$D$2</f>
        <v>1105.3024868650327</v>
      </c>
      <c r="S561" s="305">
        <f t="shared" si="62"/>
        <v>8342.885770379733</v>
      </c>
    </row>
    <row r="562" spans="1:19" s="269" customFormat="1" x14ac:dyDescent="0.25">
      <c r="A562" s="310" t="s">
        <v>1771</v>
      </c>
      <c r="B562" s="310" t="s">
        <v>1047</v>
      </c>
      <c r="C562" s="309">
        <v>87.100805925000003</v>
      </c>
      <c r="D562" s="307">
        <f>C562*'[2]Base Costs'!$B$5</f>
        <v>87.100805925000003</v>
      </c>
      <c r="E562" s="307">
        <f t="shared" si="56"/>
        <v>11</v>
      </c>
      <c r="F562" s="307">
        <f t="shared" si="57"/>
        <v>3</v>
      </c>
      <c r="G562" s="307">
        <f t="shared" si="58"/>
        <v>1</v>
      </c>
      <c r="H562" s="306">
        <f>4*D562*'[2]Base Costs'!$B$7</f>
        <v>17310.762572758202</v>
      </c>
      <c r="I562" s="304">
        <f>4*IF(E562&lt;=3,E562*'[2]Base Costs'!$B$8,IF(F562&lt;=3,F562*'[2]Base Costs'!$B$9,'[2]Base Costs'!$B$10*G562))</f>
        <v>4200</v>
      </c>
      <c r="J562" s="308">
        <f>C562*'[2]Base Costs'!$B$6</f>
        <v>22.123604704950001</v>
      </c>
      <c r="K562" s="307">
        <f t="shared" si="59"/>
        <v>3</v>
      </c>
      <c r="L562" s="307">
        <f t="shared" si="60"/>
        <v>1</v>
      </c>
      <c r="M562" s="307">
        <f t="shared" si="61"/>
        <v>1</v>
      </c>
      <c r="N562" s="306">
        <f>4*J562*'[2]Base Costs'!$B$7</f>
        <v>4396.9336934805833</v>
      </c>
      <c r="O562" s="304">
        <f>4*IF(K562&lt;=3,K562*'[2]Base Costs'!$B$8,IF(L562&lt;=3,L562*'[2]Base Costs'!$B$9,'[2]Base Costs'!$B$10*M562))</f>
        <v>1500</v>
      </c>
      <c r="P562" s="304">
        <f>4*C562*'[2]Base Costs'!$B$11</f>
        <v>17420.161185000001</v>
      </c>
      <c r="Q562" s="269">
        <f>'[2]Base Costs'!$B$13+'[2]Base Costs'!$B$14</f>
        <v>414</v>
      </c>
      <c r="R562" s="303">
        <f>'[2]Base Costs'!$D$2</f>
        <v>1105.3024868650327</v>
      </c>
      <c r="S562" s="305">
        <f t="shared" si="62"/>
        <v>7416.236180345616</v>
      </c>
    </row>
    <row r="563" spans="1:19" s="269" customFormat="1" x14ac:dyDescent="0.25">
      <c r="A563" s="310" t="s">
        <v>1771</v>
      </c>
      <c r="B563" s="310" t="s">
        <v>1046</v>
      </c>
      <c r="C563" s="309">
        <v>120.56554525018925</v>
      </c>
      <c r="D563" s="307">
        <f>C563*'[2]Base Costs'!$B$5</f>
        <v>120.56554525018925</v>
      </c>
      <c r="E563" s="307">
        <f t="shared" si="56"/>
        <v>16</v>
      </c>
      <c r="F563" s="307">
        <f t="shared" si="57"/>
        <v>4</v>
      </c>
      <c r="G563" s="307">
        <f t="shared" si="58"/>
        <v>1</v>
      </c>
      <c r="H563" s="306">
        <f>4*D563*'[2]Base Costs'!$B$7</f>
        <v>23961.678725203616</v>
      </c>
      <c r="I563" s="304">
        <f>4*IF(E563&lt;=3,E563*'[2]Base Costs'!$B$8,IF(F563&lt;=3,F563*'[2]Base Costs'!$B$9,'[2]Base Costs'!$B$10*G563))</f>
        <v>4400</v>
      </c>
      <c r="J563" s="308">
        <f>C563*'[2]Base Costs'!$B$6</f>
        <v>30.623648493548068</v>
      </c>
      <c r="K563" s="307">
        <f t="shared" si="59"/>
        <v>4</v>
      </c>
      <c r="L563" s="307">
        <f t="shared" si="60"/>
        <v>1</v>
      </c>
      <c r="M563" s="307">
        <f t="shared" si="61"/>
        <v>1</v>
      </c>
      <c r="N563" s="306">
        <f>4*J563*'[2]Base Costs'!$B$7</f>
        <v>6086.2663962017177</v>
      </c>
      <c r="O563" s="304">
        <f>4*IF(K563&lt;=3,K563*'[2]Base Costs'!$B$8,IF(L563&lt;=3,L563*'[2]Base Costs'!$B$9,'[2]Base Costs'!$B$10*M563))</f>
        <v>1400</v>
      </c>
      <c r="P563" s="304">
        <f>4*C563*'[2]Base Costs'!$B$11</f>
        <v>24113.109050037849</v>
      </c>
      <c r="Q563" s="269">
        <f>'[2]Base Costs'!$B$13+'[2]Base Costs'!$B$14</f>
        <v>414</v>
      </c>
      <c r="R563" s="303">
        <f>'[2]Base Costs'!$D$2</f>
        <v>1105.3024868650327</v>
      </c>
      <c r="S563" s="305">
        <f t="shared" si="62"/>
        <v>9005.5688830667495</v>
      </c>
    </row>
    <row r="564" spans="1:19" s="269" customFormat="1" x14ac:dyDescent="0.25">
      <c r="A564" s="310" t="s">
        <v>1771</v>
      </c>
      <c r="B564" s="310" t="s">
        <v>1045</v>
      </c>
      <c r="C564" s="309">
        <v>191.4104147659373</v>
      </c>
      <c r="D564" s="307">
        <f>C564*'[2]Base Costs'!$B$5</f>
        <v>191.4104147659373</v>
      </c>
      <c r="E564" s="307">
        <f t="shared" si="56"/>
        <v>24</v>
      </c>
      <c r="F564" s="307">
        <f t="shared" si="57"/>
        <v>5</v>
      </c>
      <c r="G564" s="307">
        <f t="shared" si="58"/>
        <v>2</v>
      </c>
      <c r="H564" s="306">
        <f>4*D564*'[2]Base Costs'!$B$7</f>
        <v>38041.671472241447</v>
      </c>
      <c r="I564" s="304">
        <f>4*IF(E564&lt;=3,E564*'[2]Base Costs'!$B$8,IF(F564&lt;=3,F564*'[2]Base Costs'!$B$9,'[2]Base Costs'!$B$10*G564))</f>
        <v>8800</v>
      </c>
      <c r="J564" s="308">
        <f>C564*'[2]Base Costs'!$B$6</f>
        <v>48.618245350548079</v>
      </c>
      <c r="K564" s="307">
        <f t="shared" si="59"/>
        <v>7</v>
      </c>
      <c r="L564" s="307">
        <f t="shared" si="60"/>
        <v>2</v>
      </c>
      <c r="M564" s="307">
        <f t="shared" si="61"/>
        <v>1</v>
      </c>
      <c r="N564" s="306">
        <f>4*J564*'[2]Base Costs'!$B$7</f>
        <v>9662.5845539493293</v>
      </c>
      <c r="O564" s="304">
        <f>4*IF(K564&lt;=3,K564*'[2]Base Costs'!$B$8,IF(L564&lt;=3,L564*'[2]Base Costs'!$B$9,'[2]Base Costs'!$B$10*M564))</f>
        <v>2800</v>
      </c>
      <c r="P564" s="304">
        <f>4*C564*'[2]Base Costs'!$B$11</f>
        <v>38282.082953187462</v>
      </c>
      <c r="Q564" s="269">
        <f>'[2]Base Costs'!$B$13+'[2]Base Costs'!$B$14</f>
        <v>414</v>
      </c>
      <c r="R564" s="303">
        <f>'[2]Base Costs'!$D$2</f>
        <v>1105.3024868650327</v>
      </c>
      <c r="S564" s="305">
        <f t="shared" si="62"/>
        <v>13981.887040814363</v>
      </c>
    </row>
    <row r="565" spans="1:19" s="269" customFormat="1" x14ac:dyDescent="0.25">
      <c r="A565" s="310" t="s">
        <v>1771</v>
      </c>
      <c r="B565" s="310" t="s">
        <v>1043</v>
      </c>
      <c r="C565" s="309">
        <v>114.100980855</v>
      </c>
      <c r="D565" s="307">
        <f>C565*'[2]Base Costs'!$B$5</f>
        <v>114.100980855</v>
      </c>
      <c r="E565" s="307">
        <f t="shared" si="56"/>
        <v>15</v>
      </c>
      <c r="F565" s="307">
        <f t="shared" si="57"/>
        <v>3</v>
      </c>
      <c r="G565" s="307">
        <f t="shared" si="58"/>
        <v>1</v>
      </c>
      <c r="H565" s="306">
        <f>4*D565*'[2]Base Costs'!$B$7</f>
        <v>22676.885339046123</v>
      </c>
      <c r="I565" s="304">
        <f>4*IF(E565&lt;=3,E565*'[2]Base Costs'!$B$8,IF(F565&lt;=3,F565*'[2]Base Costs'!$B$9,'[2]Base Costs'!$B$10*G565))</f>
        <v>4200</v>
      </c>
      <c r="J565" s="308">
        <f>C565*'[2]Base Costs'!$B$6</f>
        <v>28.981649137170002</v>
      </c>
      <c r="K565" s="307">
        <f t="shared" si="59"/>
        <v>4</v>
      </c>
      <c r="L565" s="307">
        <f t="shared" si="60"/>
        <v>1</v>
      </c>
      <c r="M565" s="307">
        <f t="shared" si="61"/>
        <v>1</v>
      </c>
      <c r="N565" s="306">
        <f>4*J565*'[2]Base Costs'!$B$7</f>
        <v>5759.9288761177158</v>
      </c>
      <c r="O565" s="304">
        <f>4*IF(K565&lt;=3,K565*'[2]Base Costs'!$B$8,IF(L565&lt;=3,L565*'[2]Base Costs'!$B$9,'[2]Base Costs'!$B$10*M565))</f>
        <v>1400</v>
      </c>
      <c r="P565" s="304">
        <f>4*C565*'[2]Base Costs'!$B$11</f>
        <v>22820.196171</v>
      </c>
      <c r="Q565" s="269">
        <f>'[2]Base Costs'!$B$13+'[2]Base Costs'!$B$14</f>
        <v>414</v>
      </c>
      <c r="R565" s="303">
        <f>'[2]Base Costs'!$D$2</f>
        <v>1105.3024868650327</v>
      </c>
      <c r="S565" s="305">
        <f t="shared" si="62"/>
        <v>8679.2313629827477</v>
      </c>
    </row>
    <row r="566" spans="1:19" s="269" customFormat="1" x14ac:dyDescent="0.25">
      <c r="A566" s="310" t="s">
        <v>1771</v>
      </c>
      <c r="B566" s="310" t="s">
        <v>1042</v>
      </c>
      <c r="C566" s="309">
        <v>54.100427385000003</v>
      </c>
      <c r="D566" s="307">
        <f>C566*'[2]Base Costs'!$B$5</f>
        <v>54.100427385000003</v>
      </c>
      <c r="E566" s="307">
        <f t="shared" si="56"/>
        <v>7</v>
      </c>
      <c r="F566" s="307">
        <f t="shared" si="57"/>
        <v>2</v>
      </c>
      <c r="G566" s="307">
        <f t="shared" si="58"/>
        <v>1</v>
      </c>
      <c r="H566" s="306">
        <f>4*D566*'[2]Base Costs'!$B$7</f>
        <v>10752.135340204442</v>
      </c>
      <c r="I566" s="304">
        <f>4*IF(E566&lt;=3,E566*'[2]Base Costs'!$B$8,IF(F566&lt;=3,F566*'[2]Base Costs'!$B$9,'[2]Base Costs'!$B$10*G566))</f>
        <v>2800</v>
      </c>
      <c r="J566" s="308">
        <f>C566*'[2]Base Costs'!$B$6</f>
        <v>13.74150855579</v>
      </c>
      <c r="K566" s="307">
        <f t="shared" si="59"/>
        <v>2</v>
      </c>
      <c r="L566" s="307">
        <f t="shared" si="60"/>
        <v>1</v>
      </c>
      <c r="M566" s="307">
        <f t="shared" si="61"/>
        <v>1</v>
      </c>
      <c r="N566" s="306">
        <f>4*J566*'[2]Base Costs'!$B$7</f>
        <v>2731.0423764119282</v>
      </c>
      <c r="O566" s="304">
        <f>4*IF(K566&lt;=3,K566*'[2]Base Costs'!$B$8,IF(L566&lt;=3,L566*'[2]Base Costs'!$B$9,'[2]Base Costs'!$B$10*M566))</f>
        <v>1000</v>
      </c>
      <c r="P566" s="304">
        <f>4*C566*'[2]Base Costs'!$B$11</f>
        <v>10820.085477000001</v>
      </c>
      <c r="Q566" s="269">
        <f>'[2]Base Costs'!$B$13+'[2]Base Costs'!$B$14</f>
        <v>414</v>
      </c>
      <c r="R566" s="303">
        <f>'[2]Base Costs'!$D$2</f>
        <v>1105.3024868650327</v>
      </c>
      <c r="S566" s="305">
        <f t="shared" si="62"/>
        <v>5250.3448632769614</v>
      </c>
    </row>
    <row r="567" spans="1:19" s="269" customFormat="1" x14ac:dyDescent="0.25">
      <c r="A567" s="310" t="s">
        <v>1771</v>
      </c>
      <c r="B567" s="310" t="s">
        <v>1040</v>
      </c>
      <c r="C567" s="309">
        <v>139.001257495</v>
      </c>
      <c r="D567" s="307">
        <f>C567*'[2]Base Costs'!$B$5</f>
        <v>139.001257495</v>
      </c>
      <c r="E567" s="307">
        <f t="shared" si="56"/>
        <v>18</v>
      </c>
      <c r="F567" s="307">
        <f t="shared" si="57"/>
        <v>4</v>
      </c>
      <c r="G567" s="307">
        <f t="shared" si="58"/>
        <v>1</v>
      </c>
      <c r="H567" s="306">
        <f>4*D567*'[2]Base Costs'!$B$7</f>
        <v>27625.665919586285</v>
      </c>
      <c r="I567" s="304">
        <f>4*IF(E567&lt;=3,E567*'[2]Base Costs'!$B$8,IF(F567&lt;=3,F567*'[2]Base Costs'!$B$9,'[2]Base Costs'!$B$10*G567))</f>
        <v>4400</v>
      </c>
      <c r="J567" s="308">
        <f>C567*'[2]Base Costs'!$B$6</f>
        <v>35.306319403730001</v>
      </c>
      <c r="K567" s="307">
        <f t="shared" si="59"/>
        <v>5</v>
      </c>
      <c r="L567" s="307">
        <f t="shared" si="60"/>
        <v>1</v>
      </c>
      <c r="M567" s="307">
        <f t="shared" si="61"/>
        <v>1</v>
      </c>
      <c r="N567" s="306">
        <f>4*J567*'[2]Base Costs'!$B$7</f>
        <v>7016.9191435749162</v>
      </c>
      <c r="O567" s="304">
        <f>4*IF(K567&lt;=3,K567*'[2]Base Costs'!$B$8,IF(L567&lt;=3,L567*'[2]Base Costs'!$B$9,'[2]Base Costs'!$B$10*M567))</f>
        <v>1400</v>
      </c>
      <c r="P567" s="304">
        <f>4*C567*'[2]Base Costs'!$B$11</f>
        <v>27800.251499000002</v>
      </c>
      <c r="Q567" s="269">
        <f>'[2]Base Costs'!$B$13+'[2]Base Costs'!$B$14</f>
        <v>414</v>
      </c>
      <c r="R567" s="303">
        <f>'[2]Base Costs'!$D$2</f>
        <v>1105.3024868650327</v>
      </c>
      <c r="S567" s="305">
        <f t="shared" si="62"/>
        <v>9936.2216304399481</v>
      </c>
    </row>
    <row r="568" spans="1:19" s="269" customFormat="1" x14ac:dyDescent="0.25">
      <c r="A568" s="310" t="s">
        <v>938</v>
      </c>
      <c r="B568" s="310" t="s">
        <v>1769</v>
      </c>
      <c r="C568" s="309">
        <v>211.4529216</v>
      </c>
      <c r="D568" s="307">
        <f>C568*'[2]Base Costs'!$B$5</f>
        <v>211.4529216</v>
      </c>
      <c r="E568" s="307">
        <f t="shared" si="56"/>
        <v>27</v>
      </c>
      <c r="F568" s="307">
        <f t="shared" si="57"/>
        <v>6</v>
      </c>
      <c r="G568" s="307">
        <f t="shared" si="58"/>
        <v>2</v>
      </c>
      <c r="H568" s="306">
        <f>4*D568*'[2]Base Costs'!$B$7</f>
        <v>42024.999450470408</v>
      </c>
      <c r="I568" s="304">
        <f>4*IF(E568&lt;=3,E568*'[2]Base Costs'!$B$8,IF(F568&lt;=3,F568*'[2]Base Costs'!$B$9,'[2]Base Costs'!$B$10*G568))</f>
        <v>8800</v>
      </c>
      <c r="J568" s="308">
        <f>C568*'[2]Base Costs'!$B$6</f>
        <v>53.709042086399997</v>
      </c>
      <c r="K568" s="307">
        <f t="shared" si="59"/>
        <v>7</v>
      </c>
      <c r="L568" s="307">
        <f t="shared" si="60"/>
        <v>2</v>
      </c>
      <c r="M568" s="307">
        <f t="shared" si="61"/>
        <v>1</v>
      </c>
      <c r="N568" s="306">
        <f>4*J568*'[2]Base Costs'!$B$7</f>
        <v>10674.349860419483</v>
      </c>
      <c r="O568" s="304">
        <f>4*IF(K568&lt;=3,K568*'[2]Base Costs'!$B$8,IF(L568&lt;=3,L568*'[2]Base Costs'!$B$9,'[2]Base Costs'!$B$10*M568))</f>
        <v>2800</v>
      </c>
      <c r="P568" s="304">
        <f>4*C568*'[2]Base Costs'!$B$11</f>
        <v>42290.584320000002</v>
      </c>
      <c r="Q568" s="269">
        <f>'[2]Base Costs'!$B$13+'[2]Base Costs'!$B$14</f>
        <v>414</v>
      </c>
      <c r="R568" s="303">
        <f>'[2]Base Costs'!$D$2</f>
        <v>1105.3024868650327</v>
      </c>
      <c r="S568" s="305">
        <f t="shared" si="62"/>
        <v>14993.652347284515</v>
      </c>
    </row>
    <row r="569" spans="1:19" s="269" customFormat="1" x14ac:dyDescent="0.25">
      <c r="A569" s="310" t="s">
        <v>938</v>
      </c>
      <c r="B569" s="310" t="s">
        <v>1768</v>
      </c>
      <c r="C569" s="309">
        <v>325.00089757000001</v>
      </c>
      <c r="D569" s="307">
        <f>C569*'[2]Base Costs'!$B$5</f>
        <v>325.00089757000001</v>
      </c>
      <c r="E569" s="307">
        <f t="shared" si="56"/>
        <v>41</v>
      </c>
      <c r="F569" s="307">
        <f t="shared" si="57"/>
        <v>9</v>
      </c>
      <c r="G569" s="307">
        <f t="shared" si="58"/>
        <v>3</v>
      </c>
      <c r="H569" s="306">
        <f>4*D569*'[2]Base Costs'!$B$7</f>
        <v>64591.978386652088</v>
      </c>
      <c r="I569" s="304">
        <f>4*IF(E569&lt;=3,E569*'[2]Base Costs'!$B$8,IF(F569&lt;=3,F569*'[2]Base Costs'!$B$9,'[2]Base Costs'!$B$10*G569))</f>
        <v>13200</v>
      </c>
      <c r="J569" s="308">
        <f>C569*'[2]Base Costs'!$B$6</f>
        <v>82.550227982780001</v>
      </c>
      <c r="K569" s="307">
        <f t="shared" si="59"/>
        <v>11</v>
      </c>
      <c r="L569" s="307">
        <f t="shared" si="60"/>
        <v>3</v>
      </c>
      <c r="M569" s="307">
        <f t="shared" si="61"/>
        <v>1</v>
      </c>
      <c r="N569" s="306">
        <f>4*J569*'[2]Base Costs'!$B$7</f>
        <v>16406.36251020963</v>
      </c>
      <c r="O569" s="304">
        <f>4*IF(K569&lt;=3,K569*'[2]Base Costs'!$B$8,IF(L569&lt;=3,L569*'[2]Base Costs'!$B$9,'[2]Base Costs'!$B$10*M569))</f>
        <v>4200</v>
      </c>
      <c r="P569" s="304">
        <f>4*C569*'[2]Base Costs'!$B$11</f>
        <v>65000.179514000003</v>
      </c>
      <c r="Q569" s="269">
        <f>'[2]Base Costs'!$B$13+'[2]Base Costs'!$B$14</f>
        <v>414</v>
      </c>
      <c r="R569" s="303">
        <f>'[2]Base Costs'!$D$2</f>
        <v>1105.3024868650327</v>
      </c>
      <c r="S569" s="305">
        <f t="shared" si="62"/>
        <v>22125.664997074662</v>
      </c>
    </row>
    <row r="570" spans="1:19" s="269" customFormat="1" x14ac:dyDescent="0.25">
      <c r="A570" s="310" t="s">
        <v>938</v>
      </c>
      <c r="B570" s="310" t="s">
        <v>1767</v>
      </c>
      <c r="C570" s="309">
        <v>144.00142717</v>
      </c>
      <c r="D570" s="307">
        <f>C570*'[2]Base Costs'!$B$5</f>
        <v>144.00142717</v>
      </c>
      <c r="E570" s="307">
        <f t="shared" si="56"/>
        <v>19</v>
      </c>
      <c r="F570" s="307">
        <f t="shared" si="57"/>
        <v>4</v>
      </c>
      <c r="G570" s="307">
        <f t="shared" si="58"/>
        <v>1</v>
      </c>
      <c r="H570" s="306">
        <f>4*D570*'[2]Base Costs'!$B$7</f>
        <v>28619.419641474484</v>
      </c>
      <c r="I570" s="304">
        <f>4*IF(E570&lt;=3,E570*'[2]Base Costs'!$B$8,IF(F570&lt;=3,F570*'[2]Base Costs'!$B$9,'[2]Base Costs'!$B$10*G570))</f>
        <v>4400</v>
      </c>
      <c r="J570" s="308">
        <f>C570*'[2]Base Costs'!$B$6</f>
        <v>36.57636250118</v>
      </c>
      <c r="K570" s="307">
        <f t="shared" si="59"/>
        <v>5</v>
      </c>
      <c r="L570" s="307">
        <f t="shared" si="60"/>
        <v>1</v>
      </c>
      <c r="M570" s="307">
        <f t="shared" si="61"/>
        <v>1</v>
      </c>
      <c r="N570" s="306">
        <f>4*J570*'[2]Base Costs'!$B$7</f>
        <v>7269.3325889345188</v>
      </c>
      <c r="O570" s="304">
        <f>4*IF(K570&lt;=3,K570*'[2]Base Costs'!$B$8,IF(L570&lt;=3,L570*'[2]Base Costs'!$B$9,'[2]Base Costs'!$B$10*M570))</f>
        <v>1400</v>
      </c>
      <c r="P570" s="304">
        <f>4*C570*'[2]Base Costs'!$B$11</f>
        <v>28800.285434000001</v>
      </c>
      <c r="Q570" s="269">
        <f>'[2]Base Costs'!$B$13+'[2]Base Costs'!$B$14</f>
        <v>414</v>
      </c>
      <c r="R570" s="303">
        <f>'[2]Base Costs'!$D$2</f>
        <v>1105.3024868650327</v>
      </c>
      <c r="S570" s="305">
        <f t="shared" si="62"/>
        <v>10188.635075799551</v>
      </c>
    </row>
    <row r="571" spans="1:19" s="269" customFormat="1" x14ac:dyDescent="0.25">
      <c r="A571" s="310" t="s">
        <v>938</v>
      </c>
      <c r="B571" s="310" t="s">
        <v>1766</v>
      </c>
      <c r="C571" s="309">
        <v>108</v>
      </c>
      <c r="D571" s="307">
        <f>C571*'[2]Base Costs'!$B$5</f>
        <v>108</v>
      </c>
      <c r="E571" s="307">
        <f t="shared" si="56"/>
        <v>14</v>
      </c>
      <c r="F571" s="307">
        <f t="shared" si="57"/>
        <v>3</v>
      </c>
      <c r="G571" s="307">
        <f t="shared" si="58"/>
        <v>1</v>
      </c>
      <c r="H571" s="306">
        <f>4*D571*'[2]Base Costs'!$B$7</f>
        <v>21464.352000000003</v>
      </c>
      <c r="I571" s="304">
        <f>4*IF(E571&lt;=3,E571*'[2]Base Costs'!$B$8,IF(F571&lt;=3,F571*'[2]Base Costs'!$B$9,'[2]Base Costs'!$B$10*G571))</f>
        <v>4200</v>
      </c>
      <c r="J571" s="308">
        <f>C571*'[2]Base Costs'!$B$6</f>
        <v>27.432000000000002</v>
      </c>
      <c r="K571" s="307">
        <f t="shared" si="59"/>
        <v>4</v>
      </c>
      <c r="L571" s="307">
        <f t="shared" si="60"/>
        <v>1</v>
      </c>
      <c r="M571" s="307">
        <f t="shared" si="61"/>
        <v>1</v>
      </c>
      <c r="N571" s="306">
        <f>4*J571*'[2]Base Costs'!$B$7</f>
        <v>5451.9454080000014</v>
      </c>
      <c r="O571" s="304">
        <f>4*IF(K571&lt;=3,K571*'[2]Base Costs'!$B$8,IF(L571&lt;=3,L571*'[2]Base Costs'!$B$9,'[2]Base Costs'!$B$10*M571))</f>
        <v>1400</v>
      </c>
      <c r="P571" s="304">
        <f>4*C571*'[2]Base Costs'!$B$11</f>
        <v>21600</v>
      </c>
      <c r="Q571" s="269">
        <f>'[2]Base Costs'!$B$13+'[2]Base Costs'!$B$14</f>
        <v>414</v>
      </c>
      <c r="R571" s="303">
        <f>'[2]Base Costs'!$D$2</f>
        <v>1105.3024868650327</v>
      </c>
      <c r="S571" s="305">
        <f t="shared" si="62"/>
        <v>8371.2478948650351</v>
      </c>
    </row>
    <row r="572" spans="1:19" s="269" customFormat="1" x14ac:dyDescent="0.25">
      <c r="A572" s="310" t="s">
        <v>938</v>
      </c>
      <c r="B572" s="310" t="s">
        <v>1765</v>
      </c>
      <c r="C572" s="309">
        <v>155.1062048</v>
      </c>
      <c r="D572" s="307">
        <f>C572*'[2]Base Costs'!$B$5</f>
        <v>155.1062048</v>
      </c>
      <c r="E572" s="307">
        <f t="shared" si="56"/>
        <v>20</v>
      </c>
      <c r="F572" s="307">
        <f t="shared" si="57"/>
        <v>4</v>
      </c>
      <c r="G572" s="307">
        <f t="shared" si="58"/>
        <v>1</v>
      </c>
      <c r="H572" s="306">
        <f>4*D572*'[2]Base Costs'!$B$7</f>
        <v>30826.427566771203</v>
      </c>
      <c r="I572" s="304">
        <f>4*IF(E572&lt;=3,E572*'[2]Base Costs'!$B$8,IF(F572&lt;=3,F572*'[2]Base Costs'!$B$9,'[2]Base Costs'!$B$10*G572))</f>
        <v>4400</v>
      </c>
      <c r="J572" s="308">
        <f>C572*'[2]Base Costs'!$B$6</f>
        <v>39.396976019200004</v>
      </c>
      <c r="K572" s="307">
        <f t="shared" si="59"/>
        <v>5</v>
      </c>
      <c r="L572" s="307">
        <f t="shared" si="60"/>
        <v>1</v>
      </c>
      <c r="M572" s="307">
        <f t="shared" si="61"/>
        <v>1</v>
      </c>
      <c r="N572" s="306">
        <f>4*J572*'[2]Base Costs'!$B$7</f>
        <v>7829.9126019598871</v>
      </c>
      <c r="O572" s="304">
        <f>4*IF(K572&lt;=3,K572*'[2]Base Costs'!$B$8,IF(L572&lt;=3,L572*'[2]Base Costs'!$B$9,'[2]Base Costs'!$B$10*M572))</f>
        <v>1400</v>
      </c>
      <c r="P572" s="304">
        <f>4*C572*'[2]Base Costs'!$B$11</f>
        <v>31021.240959999999</v>
      </c>
      <c r="Q572" s="269">
        <f>'[2]Base Costs'!$B$13+'[2]Base Costs'!$B$14</f>
        <v>414</v>
      </c>
      <c r="R572" s="303">
        <f>'[2]Base Costs'!$D$2</f>
        <v>1105.3024868650327</v>
      </c>
      <c r="S572" s="305">
        <f t="shared" si="62"/>
        <v>10749.21508882492</v>
      </c>
    </row>
    <row r="573" spans="1:19" s="269" customFormat="1" x14ac:dyDescent="0.25">
      <c r="A573" s="310" t="s">
        <v>938</v>
      </c>
      <c r="B573" s="310" t="s">
        <v>1764</v>
      </c>
      <c r="C573" s="309">
        <v>217.001927585</v>
      </c>
      <c r="D573" s="307">
        <f>C573*'[2]Base Costs'!$B$5</f>
        <v>217.001927585</v>
      </c>
      <c r="E573" s="307">
        <f t="shared" si="56"/>
        <v>28</v>
      </c>
      <c r="F573" s="307">
        <f t="shared" si="57"/>
        <v>6</v>
      </c>
      <c r="G573" s="307">
        <f t="shared" si="58"/>
        <v>2</v>
      </c>
      <c r="H573" s="306">
        <f>4*D573*'[2]Base Costs'!$B$7</f>
        <v>43127.831095953246</v>
      </c>
      <c r="I573" s="304">
        <f>4*IF(E573&lt;=3,E573*'[2]Base Costs'!$B$8,IF(F573&lt;=3,F573*'[2]Base Costs'!$B$9,'[2]Base Costs'!$B$10*G573))</f>
        <v>8800</v>
      </c>
      <c r="J573" s="308">
        <f>C573*'[2]Base Costs'!$B$6</f>
        <v>55.118489606590003</v>
      </c>
      <c r="K573" s="307">
        <f t="shared" si="59"/>
        <v>7</v>
      </c>
      <c r="L573" s="307">
        <f t="shared" si="60"/>
        <v>2</v>
      </c>
      <c r="M573" s="307">
        <f t="shared" si="61"/>
        <v>1</v>
      </c>
      <c r="N573" s="306">
        <f>4*J573*'[2]Base Costs'!$B$7</f>
        <v>10954.469098372125</v>
      </c>
      <c r="O573" s="304">
        <f>4*IF(K573&lt;=3,K573*'[2]Base Costs'!$B$8,IF(L573&lt;=3,L573*'[2]Base Costs'!$B$9,'[2]Base Costs'!$B$10*M573))</f>
        <v>2800</v>
      </c>
      <c r="P573" s="304">
        <f>4*C573*'[2]Base Costs'!$B$11</f>
        <v>43400.385517000002</v>
      </c>
      <c r="Q573" s="269">
        <f>'[2]Base Costs'!$B$13+'[2]Base Costs'!$B$14</f>
        <v>414</v>
      </c>
      <c r="R573" s="303">
        <f>'[2]Base Costs'!$D$2</f>
        <v>1105.3024868650327</v>
      </c>
      <c r="S573" s="305">
        <f t="shared" si="62"/>
        <v>15273.771585237158</v>
      </c>
    </row>
    <row r="574" spans="1:19" s="269" customFormat="1" x14ac:dyDescent="0.25">
      <c r="A574" s="310" t="s">
        <v>938</v>
      </c>
      <c r="B574" s="310" t="s">
        <v>1763</v>
      </c>
      <c r="C574" s="309">
        <v>167.00344320000002</v>
      </c>
      <c r="D574" s="307">
        <f>C574*'[2]Base Costs'!$B$5</f>
        <v>167.00344320000002</v>
      </c>
      <c r="E574" s="307">
        <f t="shared" si="56"/>
        <v>21</v>
      </c>
      <c r="F574" s="307">
        <f t="shared" si="57"/>
        <v>5</v>
      </c>
      <c r="G574" s="307">
        <f t="shared" si="58"/>
        <v>2</v>
      </c>
      <c r="H574" s="306">
        <f>4*D574*'[2]Base Costs'!$B$7</f>
        <v>33190.932315340811</v>
      </c>
      <c r="I574" s="304">
        <f>4*IF(E574&lt;=3,E574*'[2]Base Costs'!$B$8,IF(F574&lt;=3,F574*'[2]Base Costs'!$B$9,'[2]Base Costs'!$B$10*G574))</f>
        <v>8800</v>
      </c>
      <c r="J574" s="308">
        <f>C574*'[2]Base Costs'!$B$6</f>
        <v>42.418874572800007</v>
      </c>
      <c r="K574" s="307">
        <f t="shared" si="59"/>
        <v>6</v>
      </c>
      <c r="L574" s="307">
        <f t="shared" si="60"/>
        <v>2</v>
      </c>
      <c r="M574" s="307">
        <f t="shared" si="61"/>
        <v>1</v>
      </c>
      <c r="N574" s="306">
        <f>4*J574*'[2]Base Costs'!$B$7</f>
        <v>8430.4968080965664</v>
      </c>
      <c r="O574" s="304">
        <f>4*IF(K574&lt;=3,K574*'[2]Base Costs'!$B$8,IF(L574&lt;=3,L574*'[2]Base Costs'!$B$9,'[2]Base Costs'!$B$10*M574))</f>
        <v>2800</v>
      </c>
      <c r="P574" s="304">
        <f>4*C574*'[2]Base Costs'!$B$11</f>
        <v>33400.688640000008</v>
      </c>
      <c r="Q574" s="269">
        <f>'[2]Base Costs'!$B$13+'[2]Base Costs'!$B$14</f>
        <v>414</v>
      </c>
      <c r="R574" s="303">
        <f>'[2]Base Costs'!$D$2</f>
        <v>1105.3024868650327</v>
      </c>
      <c r="S574" s="305">
        <f t="shared" si="62"/>
        <v>12749.799294961598</v>
      </c>
    </row>
    <row r="575" spans="1:19" s="269" customFormat="1" x14ac:dyDescent="0.25">
      <c r="A575" s="310" t="s">
        <v>938</v>
      </c>
      <c r="B575" s="310" t="s">
        <v>1762</v>
      </c>
      <c r="C575" s="309">
        <v>240.00493203500002</v>
      </c>
      <c r="D575" s="307">
        <f>C575*'[2]Base Costs'!$B$5</f>
        <v>240.00493203500002</v>
      </c>
      <c r="E575" s="307">
        <f t="shared" si="56"/>
        <v>31</v>
      </c>
      <c r="F575" s="307">
        <f t="shared" si="57"/>
        <v>7</v>
      </c>
      <c r="G575" s="307">
        <f t="shared" si="58"/>
        <v>2</v>
      </c>
      <c r="H575" s="306">
        <f>4*D575*'[2]Base Costs'!$B$7</f>
        <v>47699.540212364052</v>
      </c>
      <c r="I575" s="304">
        <f>4*IF(E575&lt;=3,E575*'[2]Base Costs'!$B$8,IF(F575&lt;=3,F575*'[2]Base Costs'!$B$9,'[2]Base Costs'!$B$10*G575))</f>
        <v>8800</v>
      </c>
      <c r="J575" s="308">
        <f>C575*'[2]Base Costs'!$B$6</f>
        <v>60.96125273689001</v>
      </c>
      <c r="K575" s="307">
        <f t="shared" si="59"/>
        <v>8</v>
      </c>
      <c r="L575" s="307">
        <f t="shared" si="60"/>
        <v>2</v>
      </c>
      <c r="M575" s="307">
        <f t="shared" si="61"/>
        <v>1</v>
      </c>
      <c r="N575" s="306">
        <f>4*J575*'[2]Base Costs'!$B$7</f>
        <v>12115.683213940471</v>
      </c>
      <c r="O575" s="304">
        <f>4*IF(K575&lt;=3,K575*'[2]Base Costs'!$B$8,IF(L575&lt;=3,L575*'[2]Base Costs'!$B$9,'[2]Base Costs'!$B$10*M575))</f>
        <v>2800</v>
      </c>
      <c r="P575" s="304">
        <f>4*C575*'[2]Base Costs'!$B$11</f>
        <v>48000.986407000004</v>
      </c>
      <c r="Q575" s="269">
        <f>'[2]Base Costs'!$B$13+'[2]Base Costs'!$B$14</f>
        <v>414</v>
      </c>
      <c r="R575" s="303">
        <f>'[2]Base Costs'!$D$2</f>
        <v>1105.3024868650327</v>
      </c>
      <c r="S575" s="305">
        <f t="shared" si="62"/>
        <v>16434.985700805504</v>
      </c>
    </row>
    <row r="576" spans="1:19" s="269" customFormat="1" x14ac:dyDescent="0.25">
      <c r="A576" s="310" t="s">
        <v>938</v>
      </c>
      <c r="B576" s="310" t="s">
        <v>1761</v>
      </c>
      <c r="C576" s="309">
        <v>342.729445795</v>
      </c>
      <c r="D576" s="307">
        <f>C576*'[2]Base Costs'!$B$5</f>
        <v>342.729445795</v>
      </c>
      <c r="E576" s="307">
        <f t="shared" si="56"/>
        <v>43</v>
      </c>
      <c r="F576" s="307">
        <f t="shared" si="57"/>
        <v>9</v>
      </c>
      <c r="G576" s="307">
        <f t="shared" si="58"/>
        <v>3</v>
      </c>
      <c r="H576" s="306">
        <f>4*D576*'[2]Base Costs'!$B$7</f>
        <v>68115.420975081492</v>
      </c>
      <c r="I576" s="304">
        <f>4*IF(E576&lt;=3,E576*'[2]Base Costs'!$B$8,IF(F576&lt;=3,F576*'[2]Base Costs'!$B$9,'[2]Base Costs'!$B$10*G576))</f>
        <v>13200</v>
      </c>
      <c r="J576" s="308">
        <f>C576*'[2]Base Costs'!$B$6</f>
        <v>87.053279231930006</v>
      </c>
      <c r="K576" s="307">
        <f t="shared" si="59"/>
        <v>11</v>
      </c>
      <c r="L576" s="307">
        <f t="shared" si="60"/>
        <v>3</v>
      </c>
      <c r="M576" s="307">
        <f t="shared" si="61"/>
        <v>1</v>
      </c>
      <c r="N576" s="306">
        <f>4*J576*'[2]Base Costs'!$B$7</f>
        <v>17301.316927670701</v>
      </c>
      <c r="O576" s="304">
        <f>4*IF(K576&lt;=3,K576*'[2]Base Costs'!$B$8,IF(L576&lt;=3,L576*'[2]Base Costs'!$B$9,'[2]Base Costs'!$B$10*M576))</f>
        <v>4200</v>
      </c>
      <c r="P576" s="304">
        <f>4*C576*'[2]Base Costs'!$B$11</f>
        <v>68545.889158999998</v>
      </c>
      <c r="Q576" s="269">
        <f>'[2]Base Costs'!$B$13+'[2]Base Costs'!$B$14</f>
        <v>414</v>
      </c>
      <c r="R576" s="303">
        <f>'[2]Base Costs'!$D$2</f>
        <v>1105.3024868650327</v>
      </c>
      <c r="S576" s="305">
        <f t="shared" si="62"/>
        <v>23020.619414535733</v>
      </c>
    </row>
    <row r="577" spans="1:19" s="269" customFormat="1" x14ac:dyDescent="0.25">
      <c r="A577" s="310" t="s">
        <v>938</v>
      </c>
      <c r="B577" s="310" t="s">
        <v>1760</v>
      </c>
      <c r="C577" s="309">
        <v>420.00387429</v>
      </c>
      <c r="D577" s="307">
        <f>C577*'[2]Base Costs'!$B$5</f>
        <v>420.00387429</v>
      </c>
      <c r="E577" s="307">
        <f t="shared" si="56"/>
        <v>53</v>
      </c>
      <c r="F577" s="307">
        <f t="shared" si="57"/>
        <v>11</v>
      </c>
      <c r="G577" s="307">
        <f t="shared" si="58"/>
        <v>3</v>
      </c>
      <c r="H577" s="306">
        <f>4*D577*'[2]Base Costs'!$B$7</f>
        <v>83473.249991891775</v>
      </c>
      <c r="I577" s="304">
        <f>4*IF(E577&lt;=3,E577*'[2]Base Costs'!$B$8,IF(F577&lt;=3,F577*'[2]Base Costs'!$B$9,'[2]Base Costs'!$B$10*G577))</f>
        <v>13200</v>
      </c>
      <c r="J577" s="308">
        <f>C577*'[2]Base Costs'!$B$6</f>
        <v>106.68098406966</v>
      </c>
      <c r="K577" s="307">
        <f t="shared" si="59"/>
        <v>14</v>
      </c>
      <c r="L577" s="307">
        <f t="shared" si="60"/>
        <v>3</v>
      </c>
      <c r="M577" s="307">
        <f t="shared" si="61"/>
        <v>1</v>
      </c>
      <c r="N577" s="306">
        <f>4*J577*'[2]Base Costs'!$B$7</f>
        <v>21202.205497940511</v>
      </c>
      <c r="O577" s="304">
        <f>4*IF(K577&lt;=3,K577*'[2]Base Costs'!$B$8,IF(L577&lt;=3,L577*'[2]Base Costs'!$B$9,'[2]Base Costs'!$B$10*M577))</f>
        <v>4200</v>
      </c>
      <c r="P577" s="304">
        <f>4*C577*'[2]Base Costs'!$B$11</f>
        <v>84000.774858000004</v>
      </c>
      <c r="Q577" s="269">
        <f>'[2]Base Costs'!$B$13+'[2]Base Costs'!$B$14</f>
        <v>414</v>
      </c>
      <c r="R577" s="303">
        <f>'[2]Base Costs'!$D$2</f>
        <v>1105.3024868650327</v>
      </c>
      <c r="S577" s="305">
        <f t="shared" si="62"/>
        <v>26921.507984805543</v>
      </c>
    </row>
    <row r="578" spans="1:19" s="269" customFormat="1" x14ac:dyDescent="0.25">
      <c r="A578" s="310" t="s">
        <v>938</v>
      </c>
      <c r="B578" s="310" t="s">
        <v>1759</v>
      </c>
      <c r="C578" s="309">
        <v>247.38052207500002</v>
      </c>
      <c r="D578" s="307">
        <f>C578*'[2]Base Costs'!$B$5</f>
        <v>247.38052207500002</v>
      </c>
      <c r="E578" s="307">
        <f t="shared" si="56"/>
        <v>31</v>
      </c>
      <c r="F578" s="307">
        <f t="shared" si="57"/>
        <v>7</v>
      </c>
      <c r="G578" s="307">
        <f t="shared" si="58"/>
        <v>2</v>
      </c>
      <c r="H578" s="306">
        <f>4*D578*'[2]Base Costs'!$B$7</f>
        <v>49165.394479273811</v>
      </c>
      <c r="I578" s="304">
        <f>4*IF(E578&lt;=3,E578*'[2]Base Costs'!$B$8,IF(F578&lt;=3,F578*'[2]Base Costs'!$B$9,'[2]Base Costs'!$B$10*G578))</f>
        <v>8800</v>
      </c>
      <c r="J578" s="308">
        <f>C578*'[2]Base Costs'!$B$6</f>
        <v>62.834652607050003</v>
      </c>
      <c r="K578" s="307">
        <f t="shared" si="59"/>
        <v>8</v>
      </c>
      <c r="L578" s="307">
        <f t="shared" si="60"/>
        <v>2</v>
      </c>
      <c r="M578" s="307">
        <f t="shared" si="61"/>
        <v>1</v>
      </c>
      <c r="N578" s="306">
        <f>4*J578*'[2]Base Costs'!$B$7</f>
        <v>12488.010197735548</v>
      </c>
      <c r="O578" s="304">
        <f>4*IF(K578&lt;=3,K578*'[2]Base Costs'!$B$8,IF(L578&lt;=3,L578*'[2]Base Costs'!$B$9,'[2]Base Costs'!$B$10*M578))</f>
        <v>2800</v>
      </c>
      <c r="P578" s="304">
        <f>4*C578*'[2]Base Costs'!$B$11</f>
        <v>49476.104415000002</v>
      </c>
      <c r="Q578" s="269">
        <f>'[2]Base Costs'!$B$13+'[2]Base Costs'!$B$14</f>
        <v>414</v>
      </c>
      <c r="R578" s="303">
        <f>'[2]Base Costs'!$D$2</f>
        <v>1105.3024868650327</v>
      </c>
      <c r="S578" s="305">
        <f t="shared" si="62"/>
        <v>16807.31268460058</v>
      </c>
    </row>
    <row r="579" spans="1:19" s="269" customFormat="1" x14ac:dyDescent="0.25">
      <c r="A579" s="310" t="s">
        <v>938</v>
      </c>
      <c r="B579" s="310" t="s">
        <v>1758</v>
      </c>
      <c r="C579" s="309">
        <v>211.99978107000001</v>
      </c>
      <c r="D579" s="307">
        <f>C579*'[2]Base Costs'!$B$5</f>
        <v>211.99978107000001</v>
      </c>
      <c r="E579" s="307">
        <f t="shared" ref="E579:E642" si="63">ROUNDUP(D579/8,0)</f>
        <v>27</v>
      </c>
      <c r="F579" s="307">
        <f t="shared" ref="F579:F642" si="64">ROUNDUP(D579/40,0)</f>
        <v>6</v>
      </c>
      <c r="G579" s="307">
        <f t="shared" ref="G579:G642" si="65">ROUNDUP(D579/(40*4),0)</f>
        <v>2</v>
      </c>
      <c r="H579" s="306">
        <f>4*D579*'[2]Base Costs'!$B$7</f>
        <v>42133.684488976091</v>
      </c>
      <c r="I579" s="304">
        <f>4*IF(E579&lt;=3,E579*'[2]Base Costs'!$B$8,IF(F579&lt;=3,F579*'[2]Base Costs'!$B$9,'[2]Base Costs'!$B$10*G579))</f>
        <v>8800</v>
      </c>
      <c r="J579" s="308">
        <f>C579*'[2]Base Costs'!$B$6</f>
        <v>53.847944391780004</v>
      </c>
      <c r="K579" s="307">
        <f t="shared" ref="K579:K642" si="66">ROUNDUP(J579/8,0)</f>
        <v>7</v>
      </c>
      <c r="L579" s="307">
        <f t="shared" ref="L579:L642" si="67">ROUNDUP(J579/40,0)</f>
        <v>2</v>
      </c>
      <c r="M579" s="307">
        <f t="shared" ref="M579:M642" si="68">ROUNDUP(J579/(40*4),0)</f>
        <v>1</v>
      </c>
      <c r="N579" s="306">
        <f>4*J579*'[2]Base Costs'!$B$7</f>
        <v>10701.955860199927</v>
      </c>
      <c r="O579" s="304">
        <f>4*IF(K579&lt;=3,K579*'[2]Base Costs'!$B$8,IF(L579&lt;=3,L579*'[2]Base Costs'!$B$9,'[2]Base Costs'!$B$10*M579))</f>
        <v>2800</v>
      </c>
      <c r="P579" s="304">
        <f>4*C579*'[2]Base Costs'!$B$11</f>
        <v>42399.956214000005</v>
      </c>
      <c r="Q579" s="269">
        <f>'[2]Base Costs'!$B$13+'[2]Base Costs'!$B$14</f>
        <v>414</v>
      </c>
      <c r="R579" s="303">
        <f>'[2]Base Costs'!$D$2</f>
        <v>1105.3024868650327</v>
      </c>
      <c r="S579" s="305">
        <f t="shared" ref="S579:S642" si="69">R579+Q579+N579+O579</f>
        <v>15021.258347064959</v>
      </c>
    </row>
    <row r="580" spans="1:19" s="269" customFormat="1" x14ac:dyDescent="0.25">
      <c r="A580" s="310" t="s">
        <v>938</v>
      </c>
      <c r="B580" s="310" t="s">
        <v>1757</v>
      </c>
      <c r="C580" s="309">
        <v>249.99958797000002</v>
      </c>
      <c r="D580" s="307">
        <f>C580*'[2]Base Costs'!$B$5</f>
        <v>249.99958797000002</v>
      </c>
      <c r="E580" s="307">
        <f t="shared" si="63"/>
        <v>32</v>
      </c>
      <c r="F580" s="307">
        <f t="shared" si="64"/>
        <v>7</v>
      </c>
      <c r="G580" s="307">
        <f t="shared" si="65"/>
        <v>2</v>
      </c>
      <c r="H580" s="306">
        <f>4*D580*'[2]Base Costs'!$B$7</f>
        <v>49685.918111509694</v>
      </c>
      <c r="I580" s="304">
        <f>4*IF(E580&lt;=3,E580*'[2]Base Costs'!$B$8,IF(F580&lt;=3,F580*'[2]Base Costs'!$B$9,'[2]Base Costs'!$B$10*G580))</f>
        <v>8800</v>
      </c>
      <c r="J580" s="308">
        <f>C580*'[2]Base Costs'!$B$6</f>
        <v>63.499895344380008</v>
      </c>
      <c r="K580" s="307">
        <f t="shared" si="66"/>
        <v>8</v>
      </c>
      <c r="L580" s="307">
        <f t="shared" si="67"/>
        <v>2</v>
      </c>
      <c r="M580" s="307">
        <f t="shared" si="68"/>
        <v>1</v>
      </c>
      <c r="N580" s="306">
        <f>4*J580*'[2]Base Costs'!$B$7</f>
        <v>12620.223200323462</v>
      </c>
      <c r="O580" s="304">
        <f>4*IF(K580&lt;=3,K580*'[2]Base Costs'!$B$8,IF(L580&lt;=3,L580*'[2]Base Costs'!$B$9,'[2]Base Costs'!$B$10*M580))</f>
        <v>2800</v>
      </c>
      <c r="P580" s="304">
        <f>4*C580*'[2]Base Costs'!$B$11</f>
        <v>49999.917594000006</v>
      </c>
      <c r="Q580" s="269">
        <f>'[2]Base Costs'!$B$13+'[2]Base Costs'!$B$14</f>
        <v>414</v>
      </c>
      <c r="R580" s="303">
        <f>'[2]Base Costs'!$D$2</f>
        <v>1105.3024868650327</v>
      </c>
      <c r="S580" s="305">
        <f t="shared" si="69"/>
        <v>16939.525687188496</v>
      </c>
    </row>
    <row r="581" spans="1:19" s="269" customFormat="1" x14ac:dyDescent="0.25">
      <c r="A581" s="310" t="s">
        <v>938</v>
      </c>
      <c r="B581" s="310" t="s">
        <v>1756</v>
      </c>
      <c r="C581" s="309">
        <v>147.84069755500002</v>
      </c>
      <c r="D581" s="307">
        <f>C581*'[2]Base Costs'!$B$5</f>
        <v>147.84069755500002</v>
      </c>
      <c r="E581" s="307">
        <f t="shared" si="63"/>
        <v>19</v>
      </c>
      <c r="F581" s="307">
        <f t="shared" si="64"/>
        <v>4</v>
      </c>
      <c r="G581" s="307">
        <f t="shared" si="65"/>
        <v>1</v>
      </c>
      <c r="H581" s="306">
        <f>4*D581*'[2]Base Costs'!$B$7</f>
        <v>29382.451594870927</v>
      </c>
      <c r="I581" s="304">
        <f>4*IF(E581&lt;=3,E581*'[2]Base Costs'!$B$8,IF(F581&lt;=3,F581*'[2]Base Costs'!$B$9,'[2]Base Costs'!$B$10*G581))</f>
        <v>4400</v>
      </c>
      <c r="J581" s="308">
        <f>C581*'[2]Base Costs'!$B$6</f>
        <v>37.551537178970008</v>
      </c>
      <c r="K581" s="307">
        <f t="shared" si="66"/>
        <v>5</v>
      </c>
      <c r="L581" s="307">
        <f t="shared" si="67"/>
        <v>1</v>
      </c>
      <c r="M581" s="307">
        <f t="shared" si="68"/>
        <v>1</v>
      </c>
      <c r="N581" s="306">
        <f>4*J581*'[2]Base Costs'!$B$7</f>
        <v>7463.1427050972161</v>
      </c>
      <c r="O581" s="304">
        <f>4*IF(K581&lt;=3,K581*'[2]Base Costs'!$B$8,IF(L581&lt;=3,L581*'[2]Base Costs'!$B$9,'[2]Base Costs'!$B$10*M581))</f>
        <v>1400</v>
      </c>
      <c r="P581" s="304">
        <f>4*C581*'[2]Base Costs'!$B$11</f>
        <v>29568.139511000005</v>
      </c>
      <c r="Q581" s="269">
        <f>'[2]Base Costs'!$B$13+'[2]Base Costs'!$B$14</f>
        <v>414</v>
      </c>
      <c r="R581" s="303">
        <f>'[2]Base Costs'!$D$2</f>
        <v>1105.3024868650327</v>
      </c>
      <c r="S581" s="305">
        <f t="shared" si="69"/>
        <v>10382.445191962248</v>
      </c>
    </row>
    <row r="582" spans="1:19" s="269" customFormat="1" x14ac:dyDescent="0.25">
      <c r="A582" s="310" t="s">
        <v>938</v>
      </c>
      <c r="B582" s="310" t="s">
        <v>1755</v>
      </c>
      <c r="C582" s="309">
        <v>198.004000975</v>
      </c>
      <c r="D582" s="307">
        <f>C582*'[2]Base Costs'!$B$5</f>
        <v>198.004000975</v>
      </c>
      <c r="E582" s="307">
        <f t="shared" si="63"/>
        <v>25</v>
      </c>
      <c r="F582" s="307">
        <f t="shared" si="64"/>
        <v>5</v>
      </c>
      <c r="G582" s="307">
        <f t="shared" si="65"/>
        <v>2</v>
      </c>
      <c r="H582" s="306">
        <f>4*D582*'[2]Base Costs'!$B$7</f>
        <v>39352.107169775401</v>
      </c>
      <c r="I582" s="304">
        <f>4*IF(E582&lt;=3,E582*'[2]Base Costs'!$B$8,IF(F582&lt;=3,F582*'[2]Base Costs'!$B$9,'[2]Base Costs'!$B$10*G582))</f>
        <v>8800</v>
      </c>
      <c r="J582" s="308">
        <f>C582*'[2]Base Costs'!$B$6</f>
        <v>50.293016247650002</v>
      </c>
      <c r="K582" s="307">
        <f t="shared" si="66"/>
        <v>7</v>
      </c>
      <c r="L582" s="307">
        <f t="shared" si="67"/>
        <v>2</v>
      </c>
      <c r="M582" s="307">
        <f t="shared" si="68"/>
        <v>1</v>
      </c>
      <c r="N582" s="306">
        <f>4*J582*'[2]Base Costs'!$B$7</f>
        <v>9995.4352211229525</v>
      </c>
      <c r="O582" s="304">
        <f>4*IF(K582&lt;=3,K582*'[2]Base Costs'!$B$8,IF(L582&lt;=3,L582*'[2]Base Costs'!$B$9,'[2]Base Costs'!$B$10*M582))</f>
        <v>2800</v>
      </c>
      <c r="P582" s="304">
        <f>4*C582*'[2]Base Costs'!$B$11</f>
        <v>39600.800194999996</v>
      </c>
      <c r="Q582" s="269">
        <f>'[2]Base Costs'!$B$13+'[2]Base Costs'!$B$14</f>
        <v>414</v>
      </c>
      <c r="R582" s="303">
        <f>'[2]Base Costs'!$D$2</f>
        <v>1105.3024868650327</v>
      </c>
      <c r="S582" s="305">
        <f t="shared" si="69"/>
        <v>14314.737707987984</v>
      </c>
    </row>
    <row r="583" spans="1:19" s="269" customFormat="1" x14ac:dyDescent="0.25">
      <c r="A583" s="310" t="s">
        <v>938</v>
      </c>
      <c r="B583" s="310" t="s">
        <v>1754</v>
      </c>
      <c r="C583" s="309">
        <v>165.99970269000002</v>
      </c>
      <c r="D583" s="307">
        <f>C583*'[2]Base Costs'!$B$5</f>
        <v>165.99970269000002</v>
      </c>
      <c r="E583" s="307">
        <f t="shared" si="63"/>
        <v>21</v>
      </c>
      <c r="F583" s="307">
        <f t="shared" si="64"/>
        <v>5</v>
      </c>
      <c r="G583" s="307">
        <f t="shared" si="65"/>
        <v>2</v>
      </c>
      <c r="H583" s="306">
        <f>4*D583*'[2]Base Costs'!$B$7</f>
        <v>32991.444911421371</v>
      </c>
      <c r="I583" s="304">
        <f>4*IF(E583&lt;=3,E583*'[2]Base Costs'!$B$8,IF(F583&lt;=3,F583*'[2]Base Costs'!$B$9,'[2]Base Costs'!$B$10*G583))</f>
        <v>8800</v>
      </c>
      <c r="J583" s="308">
        <f>C583*'[2]Base Costs'!$B$6</f>
        <v>42.163924483260004</v>
      </c>
      <c r="K583" s="307">
        <f t="shared" si="66"/>
        <v>6</v>
      </c>
      <c r="L583" s="307">
        <f t="shared" si="67"/>
        <v>2</v>
      </c>
      <c r="M583" s="307">
        <f t="shared" si="68"/>
        <v>1</v>
      </c>
      <c r="N583" s="306">
        <f>4*J583*'[2]Base Costs'!$B$7</f>
        <v>8379.8270075010278</v>
      </c>
      <c r="O583" s="304">
        <f>4*IF(K583&lt;=3,K583*'[2]Base Costs'!$B$8,IF(L583&lt;=3,L583*'[2]Base Costs'!$B$9,'[2]Base Costs'!$B$10*M583))</f>
        <v>2800</v>
      </c>
      <c r="P583" s="304">
        <f>4*C583*'[2]Base Costs'!$B$11</f>
        <v>33199.940538000003</v>
      </c>
      <c r="Q583" s="269">
        <f>'[2]Base Costs'!$B$13+'[2]Base Costs'!$B$14</f>
        <v>414</v>
      </c>
      <c r="R583" s="303">
        <f>'[2]Base Costs'!$D$2</f>
        <v>1105.3024868650327</v>
      </c>
      <c r="S583" s="305">
        <f t="shared" si="69"/>
        <v>12699.129494366061</v>
      </c>
    </row>
    <row r="584" spans="1:19" s="269" customFormat="1" x14ac:dyDescent="0.25">
      <c r="A584" s="310" t="s">
        <v>938</v>
      </c>
      <c r="B584" s="310" t="s">
        <v>1753</v>
      </c>
      <c r="C584" s="309">
        <v>674.43919716646997</v>
      </c>
      <c r="D584" s="307">
        <f>C584*'[2]Base Costs'!$B$5</f>
        <v>674.43919716646997</v>
      </c>
      <c r="E584" s="307">
        <f t="shared" si="63"/>
        <v>85</v>
      </c>
      <c r="F584" s="307">
        <f t="shared" si="64"/>
        <v>17</v>
      </c>
      <c r="G584" s="307">
        <f t="shared" si="65"/>
        <v>5</v>
      </c>
      <c r="H584" s="306">
        <f>4*D584*'[2]Base Costs'!$B$7</f>
        <v>134040.74380165292</v>
      </c>
      <c r="I584" s="304">
        <f>4*IF(E584&lt;=3,E584*'[2]Base Costs'!$B$8,IF(F584&lt;=3,F584*'[2]Base Costs'!$B$9,'[2]Base Costs'!$B$10*G584))</f>
        <v>22000</v>
      </c>
      <c r="J584" s="308">
        <f>C584*'[2]Base Costs'!$B$6</f>
        <v>171.30755608028338</v>
      </c>
      <c r="K584" s="307">
        <f t="shared" si="66"/>
        <v>22</v>
      </c>
      <c r="L584" s="307">
        <f t="shared" si="67"/>
        <v>5</v>
      </c>
      <c r="M584" s="307">
        <f t="shared" si="68"/>
        <v>2</v>
      </c>
      <c r="N584" s="306">
        <f>4*J584*'[2]Base Costs'!$B$7</f>
        <v>34046.348925619845</v>
      </c>
      <c r="O584" s="304">
        <f>4*IF(K584&lt;=3,K584*'[2]Base Costs'!$B$8,IF(L584&lt;=3,L584*'[2]Base Costs'!$B$9,'[2]Base Costs'!$B$10*M584))</f>
        <v>8800</v>
      </c>
      <c r="P584" s="304">
        <f>4*C584*'[2]Base Costs'!$B$11</f>
        <v>134887.83943329399</v>
      </c>
      <c r="Q584" s="269">
        <f>'[2]Base Costs'!$B$13+'[2]Base Costs'!$B$14</f>
        <v>414</v>
      </c>
      <c r="R584" s="303">
        <f>'[2]Base Costs'!$D$2</f>
        <v>1105.3024868650327</v>
      </c>
      <c r="S584" s="305">
        <f t="shared" si="69"/>
        <v>44365.651412484876</v>
      </c>
    </row>
    <row r="585" spans="1:19" s="269" customFormat="1" x14ac:dyDescent="0.25">
      <c r="A585" s="310" t="s">
        <v>938</v>
      </c>
      <c r="B585" s="310" t="s">
        <v>1752</v>
      </c>
      <c r="C585" s="309">
        <v>102.00099032</v>
      </c>
      <c r="D585" s="307">
        <f>C585*'[2]Base Costs'!$B$5</f>
        <v>102.00099032</v>
      </c>
      <c r="E585" s="307">
        <f t="shared" si="63"/>
        <v>13</v>
      </c>
      <c r="F585" s="307">
        <f t="shared" si="64"/>
        <v>3</v>
      </c>
      <c r="G585" s="307">
        <f t="shared" si="65"/>
        <v>1</v>
      </c>
      <c r="H585" s="306">
        <f>4*D585*'[2]Base Costs'!$B$7</f>
        <v>20272.084820158081</v>
      </c>
      <c r="I585" s="304">
        <f>4*IF(E585&lt;=3,E585*'[2]Base Costs'!$B$8,IF(F585&lt;=3,F585*'[2]Base Costs'!$B$9,'[2]Base Costs'!$B$10*G585))</f>
        <v>4200</v>
      </c>
      <c r="J585" s="308">
        <f>C585*'[2]Base Costs'!$B$6</f>
        <v>25.908251541279999</v>
      </c>
      <c r="K585" s="307">
        <f t="shared" si="66"/>
        <v>4</v>
      </c>
      <c r="L585" s="307">
        <f t="shared" si="67"/>
        <v>1</v>
      </c>
      <c r="M585" s="307">
        <f t="shared" si="68"/>
        <v>1</v>
      </c>
      <c r="N585" s="306">
        <f>4*J585*'[2]Base Costs'!$B$7</f>
        <v>5149.109544320153</v>
      </c>
      <c r="O585" s="304">
        <f>4*IF(K585&lt;=3,K585*'[2]Base Costs'!$B$8,IF(L585&lt;=3,L585*'[2]Base Costs'!$B$9,'[2]Base Costs'!$B$10*M585))</f>
        <v>1400</v>
      </c>
      <c r="P585" s="304">
        <f>4*C585*'[2]Base Costs'!$B$11</f>
        <v>20400.198064</v>
      </c>
      <c r="Q585" s="269">
        <f>'[2]Base Costs'!$B$13+'[2]Base Costs'!$B$14</f>
        <v>414</v>
      </c>
      <c r="R585" s="303">
        <f>'[2]Base Costs'!$D$2</f>
        <v>1105.3024868650327</v>
      </c>
      <c r="S585" s="305">
        <f t="shared" si="69"/>
        <v>8068.4120311851857</v>
      </c>
    </row>
    <row r="586" spans="1:19" s="269" customFormat="1" x14ac:dyDescent="0.25">
      <c r="A586" s="310" t="s">
        <v>938</v>
      </c>
      <c r="B586" s="310" t="s">
        <v>1751</v>
      </c>
      <c r="C586" s="309">
        <v>309.75946117000001</v>
      </c>
      <c r="D586" s="307">
        <f>C586*'[2]Base Costs'!$B$5</f>
        <v>309.75946117000001</v>
      </c>
      <c r="E586" s="307">
        <f t="shared" si="63"/>
        <v>39</v>
      </c>
      <c r="F586" s="307">
        <f t="shared" si="64"/>
        <v>8</v>
      </c>
      <c r="G586" s="307">
        <f t="shared" si="65"/>
        <v>2</v>
      </c>
      <c r="H586" s="306">
        <f>4*D586*'[2]Base Costs'!$B$7</f>
        <v>61562.834350770492</v>
      </c>
      <c r="I586" s="304">
        <f>4*IF(E586&lt;=3,E586*'[2]Base Costs'!$B$8,IF(F586&lt;=3,F586*'[2]Base Costs'!$B$9,'[2]Base Costs'!$B$10*G586))</f>
        <v>8800</v>
      </c>
      <c r="J586" s="308">
        <f>C586*'[2]Base Costs'!$B$6</f>
        <v>78.678903137180001</v>
      </c>
      <c r="K586" s="307">
        <f t="shared" si="66"/>
        <v>10</v>
      </c>
      <c r="L586" s="307">
        <f t="shared" si="67"/>
        <v>2</v>
      </c>
      <c r="M586" s="307">
        <f t="shared" si="68"/>
        <v>1</v>
      </c>
      <c r="N586" s="306">
        <f>4*J586*'[2]Base Costs'!$B$7</f>
        <v>15636.959925095704</v>
      </c>
      <c r="O586" s="304">
        <f>4*IF(K586&lt;=3,K586*'[2]Base Costs'!$B$8,IF(L586&lt;=3,L586*'[2]Base Costs'!$B$9,'[2]Base Costs'!$B$10*M586))</f>
        <v>2800</v>
      </c>
      <c r="P586" s="304">
        <f>4*C586*'[2]Base Costs'!$B$11</f>
        <v>61951.892233999999</v>
      </c>
      <c r="Q586" s="269">
        <f>'[2]Base Costs'!$B$13+'[2]Base Costs'!$B$14</f>
        <v>414</v>
      </c>
      <c r="R586" s="303">
        <f>'[2]Base Costs'!$D$2</f>
        <v>1105.3024868650327</v>
      </c>
      <c r="S586" s="305">
        <f t="shared" si="69"/>
        <v>19956.262411960735</v>
      </c>
    </row>
    <row r="587" spans="1:19" s="269" customFormat="1" x14ac:dyDescent="0.25">
      <c r="A587" s="310" t="s">
        <v>938</v>
      </c>
      <c r="B587" s="310" t="s">
        <v>1750</v>
      </c>
      <c r="C587" s="309">
        <v>131.997313375</v>
      </c>
      <c r="D587" s="307">
        <f>C587*'[2]Base Costs'!$B$5</f>
        <v>131.997313375</v>
      </c>
      <c r="E587" s="307">
        <f t="shared" si="63"/>
        <v>17</v>
      </c>
      <c r="F587" s="307">
        <f t="shared" si="64"/>
        <v>4</v>
      </c>
      <c r="G587" s="307">
        <f t="shared" si="65"/>
        <v>1</v>
      </c>
      <c r="H587" s="306">
        <f>4*D587*'[2]Base Costs'!$B$7</f>
        <v>26233.674049401005</v>
      </c>
      <c r="I587" s="304">
        <f>4*IF(E587&lt;=3,E587*'[2]Base Costs'!$B$8,IF(F587&lt;=3,F587*'[2]Base Costs'!$B$9,'[2]Base Costs'!$B$10*G587))</f>
        <v>4400</v>
      </c>
      <c r="J587" s="308">
        <f>C587*'[2]Base Costs'!$B$6</f>
        <v>33.527317597250004</v>
      </c>
      <c r="K587" s="307">
        <f t="shared" si="66"/>
        <v>5</v>
      </c>
      <c r="L587" s="307">
        <f t="shared" si="67"/>
        <v>1</v>
      </c>
      <c r="M587" s="307">
        <f t="shared" si="68"/>
        <v>1</v>
      </c>
      <c r="N587" s="306">
        <f>4*J587*'[2]Base Costs'!$B$7</f>
        <v>6663.3532085478555</v>
      </c>
      <c r="O587" s="304">
        <f>4*IF(K587&lt;=3,K587*'[2]Base Costs'!$B$8,IF(L587&lt;=3,L587*'[2]Base Costs'!$B$9,'[2]Base Costs'!$B$10*M587))</f>
        <v>1400</v>
      </c>
      <c r="P587" s="304">
        <f>4*C587*'[2]Base Costs'!$B$11</f>
        <v>26399.462675000002</v>
      </c>
      <c r="Q587" s="269">
        <f>'[2]Base Costs'!$B$13+'[2]Base Costs'!$B$14</f>
        <v>414</v>
      </c>
      <c r="R587" s="303">
        <f>'[2]Base Costs'!$D$2</f>
        <v>1105.3024868650327</v>
      </c>
      <c r="S587" s="305">
        <f t="shared" si="69"/>
        <v>9582.6556954128882</v>
      </c>
    </row>
    <row r="588" spans="1:19" s="269" customFormat="1" x14ac:dyDescent="0.25">
      <c r="A588" s="310" t="s">
        <v>938</v>
      </c>
      <c r="B588" s="310" t="s">
        <v>1749</v>
      </c>
      <c r="C588" s="309">
        <v>230.00212163500001</v>
      </c>
      <c r="D588" s="307">
        <f>C588*'[2]Base Costs'!$B$5</f>
        <v>230.00212163500001</v>
      </c>
      <c r="E588" s="307">
        <f t="shared" si="63"/>
        <v>29</v>
      </c>
      <c r="F588" s="307">
        <f t="shared" si="64"/>
        <v>6</v>
      </c>
      <c r="G588" s="307">
        <f t="shared" si="65"/>
        <v>2</v>
      </c>
      <c r="H588" s="306">
        <f>4*D588*'[2]Base Costs'!$B$7</f>
        <v>45711.541662226446</v>
      </c>
      <c r="I588" s="304">
        <f>4*IF(E588&lt;=3,E588*'[2]Base Costs'!$B$8,IF(F588&lt;=3,F588*'[2]Base Costs'!$B$9,'[2]Base Costs'!$B$10*G588))</f>
        <v>8800</v>
      </c>
      <c r="J588" s="308">
        <f>C588*'[2]Base Costs'!$B$6</f>
        <v>58.420538895290001</v>
      </c>
      <c r="K588" s="307">
        <f t="shared" si="66"/>
        <v>8</v>
      </c>
      <c r="L588" s="307">
        <f t="shared" si="67"/>
        <v>2</v>
      </c>
      <c r="M588" s="307">
        <f t="shared" si="68"/>
        <v>1</v>
      </c>
      <c r="N588" s="306">
        <f>4*J588*'[2]Base Costs'!$B$7</f>
        <v>11610.731582205517</v>
      </c>
      <c r="O588" s="304">
        <f>4*IF(K588&lt;=3,K588*'[2]Base Costs'!$B$8,IF(L588&lt;=3,L588*'[2]Base Costs'!$B$9,'[2]Base Costs'!$B$10*M588))</f>
        <v>2800</v>
      </c>
      <c r="P588" s="304">
        <f>4*C588*'[2]Base Costs'!$B$11</f>
        <v>46000.424327000001</v>
      </c>
      <c r="Q588" s="269">
        <f>'[2]Base Costs'!$B$13+'[2]Base Costs'!$B$14</f>
        <v>414</v>
      </c>
      <c r="R588" s="303">
        <f>'[2]Base Costs'!$D$2</f>
        <v>1105.3024868650327</v>
      </c>
      <c r="S588" s="305">
        <f t="shared" si="69"/>
        <v>15930.034069070549</v>
      </c>
    </row>
    <row r="589" spans="1:19" s="269" customFormat="1" x14ac:dyDescent="0.25">
      <c r="A589" s="310" t="s">
        <v>938</v>
      </c>
      <c r="B589" s="310" t="s">
        <v>1748</v>
      </c>
      <c r="C589" s="309">
        <v>61.776250000000005</v>
      </c>
      <c r="D589" s="307">
        <f>C589*'[2]Base Costs'!$B$5</f>
        <v>61.776250000000005</v>
      </c>
      <c r="E589" s="307">
        <f t="shared" si="63"/>
        <v>8</v>
      </c>
      <c r="F589" s="307">
        <f t="shared" si="64"/>
        <v>2</v>
      </c>
      <c r="G589" s="307">
        <f t="shared" si="65"/>
        <v>1</v>
      </c>
      <c r="H589" s="306">
        <f>4*D589*'[2]Base Costs'!$B$7</f>
        <v>12277.659030000003</v>
      </c>
      <c r="I589" s="304">
        <f>4*IF(E589&lt;=3,E589*'[2]Base Costs'!$B$8,IF(F589&lt;=3,F589*'[2]Base Costs'!$B$9,'[2]Base Costs'!$B$10*G589))</f>
        <v>2800</v>
      </c>
      <c r="J589" s="308">
        <f>C589*'[2]Base Costs'!$B$6</f>
        <v>15.691167500000001</v>
      </c>
      <c r="K589" s="307">
        <f t="shared" si="66"/>
        <v>2</v>
      </c>
      <c r="L589" s="307">
        <f t="shared" si="67"/>
        <v>1</v>
      </c>
      <c r="M589" s="307">
        <f t="shared" si="68"/>
        <v>1</v>
      </c>
      <c r="N589" s="306">
        <f>4*J589*'[2]Base Costs'!$B$7</f>
        <v>3118.5253936200006</v>
      </c>
      <c r="O589" s="304">
        <f>4*IF(K589&lt;=3,K589*'[2]Base Costs'!$B$8,IF(L589&lt;=3,L589*'[2]Base Costs'!$B$9,'[2]Base Costs'!$B$10*M589))</f>
        <v>1000</v>
      </c>
      <c r="P589" s="304">
        <f>4*C589*'[2]Base Costs'!$B$11</f>
        <v>12355.25</v>
      </c>
      <c r="Q589" s="269">
        <f>'[2]Base Costs'!$B$13+'[2]Base Costs'!$B$14</f>
        <v>414</v>
      </c>
      <c r="R589" s="303">
        <f>'[2]Base Costs'!$D$2</f>
        <v>1105.3024868650327</v>
      </c>
      <c r="S589" s="305">
        <f t="shared" si="69"/>
        <v>5637.8278804850333</v>
      </c>
    </row>
    <row r="590" spans="1:19" s="269" customFormat="1" x14ac:dyDescent="0.25">
      <c r="A590" s="310" t="s">
        <v>938</v>
      </c>
      <c r="B590" s="310" t="s">
        <v>1747</v>
      </c>
      <c r="C590" s="309">
        <v>112.60130061000001</v>
      </c>
      <c r="D590" s="307">
        <f>C590*'[2]Base Costs'!$B$5</f>
        <v>112.60130061000001</v>
      </c>
      <c r="E590" s="307">
        <f t="shared" si="63"/>
        <v>15</v>
      </c>
      <c r="F590" s="307">
        <f t="shared" si="64"/>
        <v>3</v>
      </c>
      <c r="G590" s="307">
        <f t="shared" si="65"/>
        <v>1</v>
      </c>
      <c r="H590" s="306">
        <f>4*D590*'[2]Base Costs'!$B$7</f>
        <v>22378.832888433844</v>
      </c>
      <c r="I590" s="304">
        <f>4*IF(E590&lt;=3,E590*'[2]Base Costs'!$B$8,IF(F590&lt;=3,F590*'[2]Base Costs'!$B$9,'[2]Base Costs'!$B$10*G590))</f>
        <v>4200</v>
      </c>
      <c r="J590" s="308">
        <f>C590*'[2]Base Costs'!$B$6</f>
        <v>28.600730354940001</v>
      </c>
      <c r="K590" s="307">
        <f t="shared" si="66"/>
        <v>4</v>
      </c>
      <c r="L590" s="307">
        <f t="shared" si="67"/>
        <v>1</v>
      </c>
      <c r="M590" s="307">
        <f t="shared" si="68"/>
        <v>1</v>
      </c>
      <c r="N590" s="306">
        <f>4*J590*'[2]Base Costs'!$B$7</f>
        <v>5684.2235536621965</v>
      </c>
      <c r="O590" s="304">
        <f>4*IF(K590&lt;=3,K590*'[2]Base Costs'!$B$8,IF(L590&lt;=3,L590*'[2]Base Costs'!$B$9,'[2]Base Costs'!$B$10*M590))</f>
        <v>1400</v>
      </c>
      <c r="P590" s="304">
        <f>4*C590*'[2]Base Costs'!$B$11</f>
        <v>22520.260122000003</v>
      </c>
      <c r="Q590" s="269">
        <f>'[2]Base Costs'!$B$13+'[2]Base Costs'!$B$14</f>
        <v>414</v>
      </c>
      <c r="R590" s="303">
        <f>'[2]Base Costs'!$D$2</f>
        <v>1105.3024868650327</v>
      </c>
      <c r="S590" s="305">
        <f t="shared" si="69"/>
        <v>8603.5260405272293</v>
      </c>
    </row>
    <row r="591" spans="1:19" s="269" customFormat="1" x14ac:dyDescent="0.25">
      <c r="A591" s="310" t="s">
        <v>938</v>
      </c>
      <c r="B591" s="310" t="s">
        <v>1746</v>
      </c>
      <c r="C591" s="309">
        <v>172.998457605</v>
      </c>
      <c r="D591" s="307">
        <f>C591*'[2]Base Costs'!$B$5</f>
        <v>172.998457605</v>
      </c>
      <c r="E591" s="307">
        <f t="shared" si="63"/>
        <v>22</v>
      </c>
      <c r="F591" s="307">
        <f t="shared" si="64"/>
        <v>5</v>
      </c>
      <c r="G591" s="307">
        <f t="shared" si="65"/>
        <v>2</v>
      </c>
      <c r="H591" s="306">
        <f>4*D591*'[2]Base Costs'!$B$7</f>
        <v>34382.405458248126</v>
      </c>
      <c r="I591" s="304">
        <f>4*IF(E591&lt;=3,E591*'[2]Base Costs'!$B$8,IF(F591&lt;=3,F591*'[2]Base Costs'!$B$9,'[2]Base Costs'!$B$10*G591))</f>
        <v>8800</v>
      </c>
      <c r="J591" s="308">
        <f>C591*'[2]Base Costs'!$B$6</f>
        <v>43.941608231670003</v>
      </c>
      <c r="K591" s="307">
        <f t="shared" si="66"/>
        <v>6</v>
      </c>
      <c r="L591" s="307">
        <f t="shared" si="67"/>
        <v>2</v>
      </c>
      <c r="M591" s="307">
        <f t="shared" si="68"/>
        <v>1</v>
      </c>
      <c r="N591" s="306">
        <f>4*J591*'[2]Base Costs'!$B$7</f>
        <v>8733.1309863950246</v>
      </c>
      <c r="O591" s="304">
        <f>4*IF(K591&lt;=3,K591*'[2]Base Costs'!$B$8,IF(L591&lt;=3,L591*'[2]Base Costs'!$B$9,'[2]Base Costs'!$B$10*M591))</f>
        <v>2800</v>
      </c>
      <c r="P591" s="304">
        <f>4*C591*'[2]Base Costs'!$B$11</f>
        <v>34599.691521000001</v>
      </c>
      <c r="Q591" s="269">
        <f>'[2]Base Costs'!$B$13+'[2]Base Costs'!$B$14</f>
        <v>414</v>
      </c>
      <c r="R591" s="303">
        <f>'[2]Base Costs'!$D$2</f>
        <v>1105.3024868650327</v>
      </c>
      <c r="S591" s="305">
        <f t="shared" si="69"/>
        <v>13052.433473260058</v>
      </c>
    </row>
    <row r="592" spans="1:19" s="269" customFormat="1" x14ac:dyDescent="0.25">
      <c r="A592" s="310" t="s">
        <v>938</v>
      </c>
      <c r="B592" s="310" t="s">
        <v>1745</v>
      </c>
      <c r="C592" s="309">
        <v>142.9996635</v>
      </c>
      <c r="D592" s="307">
        <f>C592*'[2]Base Costs'!$B$5</f>
        <v>142.9996635</v>
      </c>
      <c r="E592" s="307">
        <f t="shared" si="63"/>
        <v>18</v>
      </c>
      <c r="F592" s="307">
        <f t="shared" si="64"/>
        <v>4</v>
      </c>
      <c r="G592" s="307">
        <f t="shared" si="65"/>
        <v>1</v>
      </c>
      <c r="H592" s="306">
        <f>4*D592*'[2]Base Costs'!$B$7</f>
        <v>28420.325122644004</v>
      </c>
      <c r="I592" s="304">
        <f>4*IF(E592&lt;=3,E592*'[2]Base Costs'!$B$8,IF(F592&lt;=3,F592*'[2]Base Costs'!$B$9,'[2]Base Costs'!$B$10*G592))</f>
        <v>4400</v>
      </c>
      <c r="J592" s="308">
        <f>C592*'[2]Base Costs'!$B$6</f>
        <v>36.321914528999997</v>
      </c>
      <c r="K592" s="307">
        <f t="shared" si="66"/>
        <v>5</v>
      </c>
      <c r="L592" s="307">
        <f t="shared" si="67"/>
        <v>1</v>
      </c>
      <c r="M592" s="307">
        <f t="shared" si="68"/>
        <v>1</v>
      </c>
      <c r="N592" s="306">
        <f>4*J592*'[2]Base Costs'!$B$7</f>
        <v>7218.7625811515763</v>
      </c>
      <c r="O592" s="304">
        <f>4*IF(K592&lt;=3,K592*'[2]Base Costs'!$B$8,IF(L592&lt;=3,L592*'[2]Base Costs'!$B$9,'[2]Base Costs'!$B$10*M592))</f>
        <v>1400</v>
      </c>
      <c r="P592" s="304">
        <f>4*C592*'[2]Base Costs'!$B$11</f>
        <v>28599.932699999998</v>
      </c>
      <c r="Q592" s="269">
        <f>'[2]Base Costs'!$B$13+'[2]Base Costs'!$B$14</f>
        <v>414</v>
      </c>
      <c r="R592" s="303">
        <f>'[2]Base Costs'!$D$2</f>
        <v>1105.3024868650327</v>
      </c>
      <c r="S592" s="305">
        <f t="shared" si="69"/>
        <v>10138.065068016609</v>
      </c>
    </row>
    <row r="593" spans="1:19" s="269" customFormat="1" x14ac:dyDescent="0.25">
      <c r="A593" s="310" t="s">
        <v>938</v>
      </c>
      <c r="B593" s="310" t="s">
        <v>1744</v>
      </c>
      <c r="C593" s="309">
        <v>933.63163229500003</v>
      </c>
      <c r="D593" s="307">
        <f>C593*'[2]Base Costs'!$B$5</f>
        <v>933.63163229500003</v>
      </c>
      <c r="E593" s="307">
        <f t="shared" si="63"/>
        <v>117</v>
      </c>
      <c r="F593" s="307">
        <f t="shared" si="64"/>
        <v>24</v>
      </c>
      <c r="G593" s="307">
        <f t="shared" si="65"/>
        <v>6</v>
      </c>
      <c r="H593" s="306">
        <f>4*D593*'[2]Base Costs'!$B$7</f>
        <v>185553.6851288375</v>
      </c>
      <c r="I593" s="304">
        <f>4*IF(E593&lt;=3,E593*'[2]Base Costs'!$B$8,IF(F593&lt;=3,F593*'[2]Base Costs'!$B$9,'[2]Base Costs'!$B$10*G593))</f>
        <v>26400</v>
      </c>
      <c r="J593" s="308">
        <f>C593*'[2]Base Costs'!$B$6</f>
        <v>237.14243460293002</v>
      </c>
      <c r="K593" s="307">
        <f t="shared" si="66"/>
        <v>30</v>
      </c>
      <c r="L593" s="307">
        <f t="shared" si="67"/>
        <v>6</v>
      </c>
      <c r="M593" s="307">
        <f t="shared" si="68"/>
        <v>2</v>
      </c>
      <c r="N593" s="306">
        <f>4*J593*'[2]Base Costs'!$B$7</f>
        <v>47130.636022724728</v>
      </c>
      <c r="O593" s="304">
        <f>4*IF(K593&lt;=3,K593*'[2]Base Costs'!$B$8,IF(L593&lt;=3,L593*'[2]Base Costs'!$B$9,'[2]Base Costs'!$B$10*M593))</f>
        <v>8800</v>
      </c>
      <c r="P593" s="304">
        <f>4*C593*'[2]Base Costs'!$B$11</f>
        <v>186726.326459</v>
      </c>
      <c r="Q593" s="269">
        <f>'[2]Base Costs'!$B$13+'[2]Base Costs'!$B$14</f>
        <v>414</v>
      </c>
      <c r="R593" s="303">
        <f>'[2]Base Costs'!$D$2</f>
        <v>1105.3024868650327</v>
      </c>
      <c r="S593" s="305">
        <f t="shared" si="69"/>
        <v>57449.93850958976</v>
      </c>
    </row>
    <row r="594" spans="1:19" s="269" customFormat="1" x14ac:dyDescent="0.25">
      <c r="A594" s="310" t="s">
        <v>938</v>
      </c>
      <c r="B594" s="310" t="s">
        <v>1743</v>
      </c>
      <c r="C594" s="309">
        <v>103.002012675</v>
      </c>
      <c r="D594" s="307">
        <f>C594*'[2]Base Costs'!$B$5</f>
        <v>103.002012675</v>
      </c>
      <c r="E594" s="307">
        <f t="shared" si="63"/>
        <v>13</v>
      </c>
      <c r="F594" s="307">
        <f t="shared" si="64"/>
        <v>3</v>
      </c>
      <c r="G594" s="307">
        <f t="shared" si="65"/>
        <v>1</v>
      </c>
      <c r="H594" s="306">
        <f>4*D594*'[2]Base Costs'!$B$7</f>
        <v>20471.032007080204</v>
      </c>
      <c r="I594" s="304">
        <f>4*IF(E594&lt;=3,E594*'[2]Base Costs'!$B$8,IF(F594&lt;=3,F594*'[2]Base Costs'!$B$9,'[2]Base Costs'!$B$10*G594))</f>
        <v>4200</v>
      </c>
      <c r="J594" s="308">
        <f>C594*'[2]Base Costs'!$B$6</f>
        <v>26.16251121945</v>
      </c>
      <c r="K594" s="307">
        <f t="shared" si="66"/>
        <v>4</v>
      </c>
      <c r="L594" s="307">
        <f t="shared" si="67"/>
        <v>1</v>
      </c>
      <c r="M594" s="307">
        <f t="shared" si="68"/>
        <v>1</v>
      </c>
      <c r="N594" s="306">
        <f>4*J594*'[2]Base Costs'!$B$7</f>
        <v>5199.6421297983716</v>
      </c>
      <c r="O594" s="304">
        <f>4*IF(K594&lt;=3,K594*'[2]Base Costs'!$B$8,IF(L594&lt;=3,L594*'[2]Base Costs'!$B$9,'[2]Base Costs'!$B$10*M594))</f>
        <v>1400</v>
      </c>
      <c r="P594" s="304">
        <f>4*C594*'[2]Base Costs'!$B$11</f>
        <v>20600.402535000001</v>
      </c>
      <c r="Q594" s="269">
        <f>'[2]Base Costs'!$B$13+'[2]Base Costs'!$B$14</f>
        <v>414</v>
      </c>
      <c r="R594" s="303">
        <f>'[2]Base Costs'!$D$2</f>
        <v>1105.3024868650327</v>
      </c>
      <c r="S594" s="305">
        <f t="shared" si="69"/>
        <v>8118.9446166634043</v>
      </c>
    </row>
    <row r="595" spans="1:19" s="269" customFormat="1" x14ac:dyDescent="0.25">
      <c r="A595" s="310" t="s">
        <v>938</v>
      </c>
      <c r="B595" s="310" t="s">
        <v>1742</v>
      </c>
      <c r="C595" s="309">
        <v>110.00225022000001</v>
      </c>
      <c r="D595" s="307">
        <f>C595*'[2]Base Costs'!$B$5</f>
        <v>110.00225022000001</v>
      </c>
      <c r="E595" s="307">
        <f t="shared" si="63"/>
        <v>14</v>
      </c>
      <c r="F595" s="307">
        <f t="shared" si="64"/>
        <v>3</v>
      </c>
      <c r="G595" s="307">
        <f t="shared" si="65"/>
        <v>1</v>
      </c>
      <c r="H595" s="306">
        <f>4*D595*'[2]Base Costs'!$B$7</f>
        <v>21862.287217723686</v>
      </c>
      <c r="I595" s="304">
        <f>4*IF(E595&lt;=3,E595*'[2]Base Costs'!$B$8,IF(F595&lt;=3,F595*'[2]Base Costs'!$B$9,'[2]Base Costs'!$B$10*G595))</f>
        <v>4200</v>
      </c>
      <c r="J595" s="308">
        <f>C595*'[2]Base Costs'!$B$6</f>
        <v>27.940571555880002</v>
      </c>
      <c r="K595" s="307">
        <f t="shared" si="66"/>
        <v>4</v>
      </c>
      <c r="L595" s="307">
        <f t="shared" si="67"/>
        <v>1</v>
      </c>
      <c r="M595" s="307">
        <f t="shared" si="68"/>
        <v>1</v>
      </c>
      <c r="N595" s="306">
        <f>4*J595*'[2]Base Costs'!$B$7</f>
        <v>5553.020953301816</v>
      </c>
      <c r="O595" s="304">
        <f>4*IF(K595&lt;=3,K595*'[2]Base Costs'!$B$8,IF(L595&lt;=3,L595*'[2]Base Costs'!$B$9,'[2]Base Costs'!$B$10*M595))</f>
        <v>1400</v>
      </c>
      <c r="P595" s="304">
        <f>4*C595*'[2]Base Costs'!$B$11</f>
        <v>22000.450044000001</v>
      </c>
      <c r="Q595" s="269">
        <f>'[2]Base Costs'!$B$13+'[2]Base Costs'!$B$14</f>
        <v>414</v>
      </c>
      <c r="R595" s="303">
        <f>'[2]Base Costs'!$D$2</f>
        <v>1105.3024868650327</v>
      </c>
      <c r="S595" s="305">
        <f t="shared" si="69"/>
        <v>8472.3234401668487</v>
      </c>
    </row>
    <row r="596" spans="1:19" s="269" customFormat="1" x14ac:dyDescent="0.25">
      <c r="A596" s="310" t="s">
        <v>938</v>
      </c>
      <c r="B596" s="310" t="s">
        <v>1741</v>
      </c>
      <c r="C596" s="309">
        <v>516</v>
      </c>
      <c r="D596" s="307">
        <f>C596*'[2]Base Costs'!$B$5</f>
        <v>516</v>
      </c>
      <c r="E596" s="307">
        <f t="shared" si="63"/>
        <v>65</v>
      </c>
      <c r="F596" s="307">
        <f t="shared" si="64"/>
        <v>13</v>
      </c>
      <c r="G596" s="307">
        <f t="shared" si="65"/>
        <v>4</v>
      </c>
      <c r="H596" s="306">
        <f>4*D596*'[2]Base Costs'!$B$7</f>
        <v>102551.90400000001</v>
      </c>
      <c r="I596" s="304">
        <f>4*IF(E596&lt;=3,E596*'[2]Base Costs'!$B$8,IF(F596&lt;=3,F596*'[2]Base Costs'!$B$9,'[2]Base Costs'!$B$10*G596))</f>
        <v>17600</v>
      </c>
      <c r="J596" s="308">
        <f>C596*'[2]Base Costs'!$B$6</f>
        <v>131.06399999999999</v>
      </c>
      <c r="K596" s="307">
        <f t="shared" si="66"/>
        <v>17</v>
      </c>
      <c r="L596" s="307">
        <f t="shared" si="67"/>
        <v>4</v>
      </c>
      <c r="M596" s="307">
        <f t="shared" si="68"/>
        <v>1</v>
      </c>
      <c r="N596" s="306">
        <f>4*J596*'[2]Base Costs'!$B$7</f>
        <v>26048.183616000002</v>
      </c>
      <c r="O596" s="304">
        <f>4*IF(K596&lt;=3,K596*'[2]Base Costs'!$B$8,IF(L596&lt;=3,L596*'[2]Base Costs'!$B$9,'[2]Base Costs'!$B$10*M596))</f>
        <v>4400</v>
      </c>
      <c r="P596" s="304">
        <f>4*C596*'[2]Base Costs'!$B$11</f>
        <v>103200</v>
      </c>
      <c r="Q596" s="269">
        <f>'[2]Base Costs'!$B$13+'[2]Base Costs'!$B$14</f>
        <v>414</v>
      </c>
      <c r="R596" s="303">
        <f>'[2]Base Costs'!$D$2</f>
        <v>1105.3024868650327</v>
      </c>
      <c r="S596" s="305">
        <f t="shared" si="69"/>
        <v>31967.486102865034</v>
      </c>
    </row>
    <row r="597" spans="1:19" s="269" customFormat="1" x14ac:dyDescent="0.25">
      <c r="A597" s="310" t="s">
        <v>938</v>
      </c>
      <c r="B597" s="310" t="s">
        <v>1740</v>
      </c>
      <c r="C597" s="309">
        <v>126.81033232</v>
      </c>
      <c r="D597" s="307">
        <f>C597*'[2]Base Costs'!$B$5</f>
        <v>126.81033232</v>
      </c>
      <c r="E597" s="307">
        <f t="shared" si="63"/>
        <v>16</v>
      </c>
      <c r="F597" s="307">
        <f t="shared" si="64"/>
        <v>4</v>
      </c>
      <c r="G597" s="307">
        <f t="shared" si="65"/>
        <v>1</v>
      </c>
      <c r="H597" s="306">
        <f>4*D597*'[2]Base Costs'!$B$7</f>
        <v>25202.792686606084</v>
      </c>
      <c r="I597" s="304">
        <f>4*IF(E597&lt;=3,E597*'[2]Base Costs'!$B$8,IF(F597&lt;=3,F597*'[2]Base Costs'!$B$9,'[2]Base Costs'!$B$10*G597))</f>
        <v>4400</v>
      </c>
      <c r="J597" s="308">
        <f>C597*'[2]Base Costs'!$B$6</f>
        <v>32.209824409280003</v>
      </c>
      <c r="K597" s="307">
        <f t="shared" si="66"/>
        <v>5</v>
      </c>
      <c r="L597" s="307">
        <f t="shared" si="67"/>
        <v>1</v>
      </c>
      <c r="M597" s="307">
        <f t="shared" si="68"/>
        <v>1</v>
      </c>
      <c r="N597" s="306">
        <f>4*J597*'[2]Base Costs'!$B$7</f>
        <v>6401.5093423979461</v>
      </c>
      <c r="O597" s="304">
        <f>4*IF(K597&lt;=3,K597*'[2]Base Costs'!$B$8,IF(L597&lt;=3,L597*'[2]Base Costs'!$B$9,'[2]Base Costs'!$B$10*M597))</f>
        <v>1400</v>
      </c>
      <c r="P597" s="304">
        <f>4*C597*'[2]Base Costs'!$B$11</f>
        <v>25362.066464</v>
      </c>
      <c r="Q597" s="269">
        <f>'[2]Base Costs'!$B$13+'[2]Base Costs'!$B$14</f>
        <v>414</v>
      </c>
      <c r="R597" s="303">
        <f>'[2]Base Costs'!$D$2</f>
        <v>1105.3024868650327</v>
      </c>
      <c r="S597" s="305">
        <f t="shared" si="69"/>
        <v>9320.8118292629788</v>
      </c>
    </row>
    <row r="598" spans="1:19" s="269" customFormat="1" x14ac:dyDescent="0.25">
      <c r="A598" s="310" t="s">
        <v>938</v>
      </c>
      <c r="B598" s="310" t="s">
        <v>1739</v>
      </c>
      <c r="C598" s="309">
        <v>65.001217355000009</v>
      </c>
      <c r="D598" s="307">
        <f>C598*'[2]Base Costs'!$B$5</f>
        <v>65.001217355000009</v>
      </c>
      <c r="E598" s="307">
        <f t="shared" si="63"/>
        <v>9</v>
      </c>
      <c r="F598" s="307">
        <f t="shared" si="64"/>
        <v>2</v>
      </c>
      <c r="G598" s="307">
        <f t="shared" si="65"/>
        <v>1</v>
      </c>
      <c r="H598" s="306">
        <f>4*D598*'[2]Base Costs'!$B$7</f>
        <v>12918.601942002124</v>
      </c>
      <c r="I598" s="304">
        <f>4*IF(E598&lt;=3,E598*'[2]Base Costs'!$B$8,IF(F598&lt;=3,F598*'[2]Base Costs'!$B$9,'[2]Base Costs'!$B$10*G598))</f>
        <v>2800</v>
      </c>
      <c r="J598" s="308">
        <f>C598*'[2]Base Costs'!$B$6</f>
        <v>16.510309208170003</v>
      </c>
      <c r="K598" s="307">
        <f t="shared" si="66"/>
        <v>3</v>
      </c>
      <c r="L598" s="307">
        <f t="shared" si="67"/>
        <v>1</v>
      </c>
      <c r="M598" s="307">
        <f t="shared" si="68"/>
        <v>1</v>
      </c>
      <c r="N598" s="306">
        <f>4*J598*'[2]Base Costs'!$B$7</f>
        <v>3281.3248932685397</v>
      </c>
      <c r="O598" s="304">
        <f>4*IF(K598&lt;=3,K598*'[2]Base Costs'!$B$8,IF(L598&lt;=3,L598*'[2]Base Costs'!$B$9,'[2]Base Costs'!$B$10*M598))</f>
        <v>1500</v>
      </c>
      <c r="P598" s="304">
        <f>4*C598*'[2]Base Costs'!$B$11</f>
        <v>13000.243471000002</v>
      </c>
      <c r="Q598" s="269">
        <f>'[2]Base Costs'!$B$13+'[2]Base Costs'!$B$14</f>
        <v>414</v>
      </c>
      <c r="R598" s="303">
        <f>'[2]Base Costs'!$D$2</f>
        <v>1105.3024868650327</v>
      </c>
      <c r="S598" s="305">
        <f t="shared" si="69"/>
        <v>6300.6273801335719</v>
      </c>
    </row>
    <row r="599" spans="1:19" s="269" customFormat="1" x14ac:dyDescent="0.25">
      <c r="A599" s="310" t="s">
        <v>938</v>
      </c>
      <c r="B599" s="310" t="s">
        <v>1738</v>
      </c>
      <c r="C599" s="309">
        <v>104.00204661000001</v>
      </c>
      <c r="D599" s="307">
        <f>C599*'[2]Base Costs'!$B$5</f>
        <v>104.00204661000001</v>
      </c>
      <c r="E599" s="307">
        <f t="shared" si="63"/>
        <v>14</v>
      </c>
      <c r="F599" s="307">
        <f t="shared" si="64"/>
        <v>3</v>
      </c>
      <c r="G599" s="307">
        <f t="shared" si="65"/>
        <v>1</v>
      </c>
      <c r="H599" s="306">
        <f>4*D599*'[2]Base Costs'!$B$7</f>
        <v>20669.782751457846</v>
      </c>
      <c r="I599" s="304">
        <f>4*IF(E599&lt;=3,E599*'[2]Base Costs'!$B$8,IF(F599&lt;=3,F599*'[2]Base Costs'!$B$9,'[2]Base Costs'!$B$10*G599))</f>
        <v>4200</v>
      </c>
      <c r="J599" s="308">
        <f>C599*'[2]Base Costs'!$B$6</f>
        <v>26.416519838940001</v>
      </c>
      <c r="K599" s="307">
        <f t="shared" si="66"/>
        <v>4</v>
      </c>
      <c r="L599" s="307">
        <f t="shared" si="67"/>
        <v>1</v>
      </c>
      <c r="M599" s="307">
        <f t="shared" si="68"/>
        <v>1</v>
      </c>
      <c r="N599" s="306">
        <f>4*J599*'[2]Base Costs'!$B$7</f>
        <v>5250.1248188702921</v>
      </c>
      <c r="O599" s="304">
        <f>4*IF(K599&lt;=3,K599*'[2]Base Costs'!$B$8,IF(L599&lt;=3,L599*'[2]Base Costs'!$B$9,'[2]Base Costs'!$B$10*M599))</f>
        <v>1400</v>
      </c>
      <c r="P599" s="304">
        <f>4*C599*'[2]Base Costs'!$B$11</f>
        <v>20800.409322000003</v>
      </c>
      <c r="Q599" s="269">
        <f>'[2]Base Costs'!$B$13+'[2]Base Costs'!$B$14</f>
        <v>414</v>
      </c>
      <c r="R599" s="303">
        <f>'[2]Base Costs'!$D$2</f>
        <v>1105.3024868650327</v>
      </c>
      <c r="S599" s="305">
        <f t="shared" si="69"/>
        <v>8169.4273057353248</v>
      </c>
    </row>
    <row r="600" spans="1:19" s="269" customFormat="1" x14ac:dyDescent="0.25">
      <c r="A600" s="310" t="s">
        <v>938</v>
      </c>
      <c r="B600" s="310" t="s">
        <v>1737</v>
      </c>
      <c r="C600" s="309">
        <v>130.00268181500002</v>
      </c>
      <c r="D600" s="307">
        <f>C600*'[2]Base Costs'!$B$5</f>
        <v>130.00268181500002</v>
      </c>
      <c r="E600" s="307">
        <f t="shared" si="63"/>
        <v>17</v>
      </c>
      <c r="F600" s="307">
        <f t="shared" si="64"/>
        <v>4</v>
      </c>
      <c r="G600" s="307">
        <f t="shared" si="65"/>
        <v>1</v>
      </c>
      <c r="H600" s="306">
        <f>4*D600*'[2]Base Costs'!$B$7</f>
        <v>25837.252994640367</v>
      </c>
      <c r="I600" s="304">
        <f>4*IF(E600&lt;=3,E600*'[2]Base Costs'!$B$8,IF(F600&lt;=3,F600*'[2]Base Costs'!$B$9,'[2]Base Costs'!$B$10*G600))</f>
        <v>4400</v>
      </c>
      <c r="J600" s="308">
        <f>C600*'[2]Base Costs'!$B$6</f>
        <v>33.020681181010005</v>
      </c>
      <c r="K600" s="307">
        <f t="shared" si="66"/>
        <v>5</v>
      </c>
      <c r="L600" s="307">
        <f t="shared" si="67"/>
        <v>1</v>
      </c>
      <c r="M600" s="307">
        <f t="shared" si="68"/>
        <v>1</v>
      </c>
      <c r="N600" s="306">
        <f>4*J600*'[2]Base Costs'!$B$7</f>
        <v>6562.6622606386536</v>
      </c>
      <c r="O600" s="304">
        <f>4*IF(K600&lt;=3,K600*'[2]Base Costs'!$B$8,IF(L600&lt;=3,L600*'[2]Base Costs'!$B$9,'[2]Base Costs'!$B$10*M600))</f>
        <v>1400</v>
      </c>
      <c r="P600" s="304">
        <f>4*C600*'[2]Base Costs'!$B$11</f>
        <v>26000.536363000003</v>
      </c>
      <c r="Q600" s="269">
        <f>'[2]Base Costs'!$B$13+'[2]Base Costs'!$B$14</f>
        <v>414</v>
      </c>
      <c r="R600" s="303">
        <f>'[2]Base Costs'!$D$2</f>
        <v>1105.3024868650327</v>
      </c>
      <c r="S600" s="305">
        <f t="shared" si="69"/>
        <v>9481.9647475036872</v>
      </c>
    </row>
    <row r="601" spans="1:19" s="269" customFormat="1" x14ac:dyDescent="0.25">
      <c r="A601" s="310" t="s">
        <v>938</v>
      </c>
      <c r="B601" s="310" t="s">
        <v>1736</v>
      </c>
      <c r="C601" s="309">
        <v>52.000529095000005</v>
      </c>
      <c r="D601" s="307">
        <f>C601*'[2]Base Costs'!$B$5</f>
        <v>52.000529095000005</v>
      </c>
      <c r="E601" s="307">
        <f t="shared" si="63"/>
        <v>7</v>
      </c>
      <c r="F601" s="307">
        <f t="shared" si="64"/>
        <v>2</v>
      </c>
      <c r="G601" s="307">
        <f t="shared" si="65"/>
        <v>1</v>
      </c>
      <c r="H601" s="306">
        <f>4*D601*'[2]Base Costs'!$B$7</f>
        <v>10334.793154456682</v>
      </c>
      <c r="I601" s="304">
        <f>4*IF(E601&lt;=3,E601*'[2]Base Costs'!$B$8,IF(F601&lt;=3,F601*'[2]Base Costs'!$B$9,'[2]Base Costs'!$B$10*G601))</f>
        <v>2800</v>
      </c>
      <c r="J601" s="308">
        <f>C601*'[2]Base Costs'!$B$6</f>
        <v>13.208134390130001</v>
      </c>
      <c r="K601" s="307">
        <f t="shared" si="66"/>
        <v>2</v>
      </c>
      <c r="L601" s="307">
        <f t="shared" si="67"/>
        <v>1</v>
      </c>
      <c r="M601" s="307">
        <f t="shared" si="68"/>
        <v>1</v>
      </c>
      <c r="N601" s="306">
        <f>4*J601*'[2]Base Costs'!$B$7</f>
        <v>2625.037461231997</v>
      </c>
      <c r="O601" s="304">
        <f>4*IF(K601&lt;=3,K601*'[2]Base Costs'!$B$8,IF(L601&lt;=3,L601*'[2]Base Costs'!$B$9,'[2]Base Costs'!$B$10*M601))</f>
        <v>1000</v>
      </c>
      <c r="P601" s="304">
        <f>4*C601*'[2]Base Costs'!$B$11</f>
        <v>10400.105819</v>
      </c>
      <c r="Q601" s="269">
        <f>'[2]Base Costs'!$B$13+'[2]Base Costs'!$B$14</f>
        <v>414</v>
      </c>
      <c r="R601" s="303">
        <f>'[2]Base Costs'!$D$2</f>
        <v>1105.3024868650327</v>
      </c>
      <c r="S601" s="305">
        <f t="shared" si="69"/>
        <v>5144.3399480970293</v>
      </c>
    </row>
    <row r="602" spans="1:19" s="269" customFormat="1" x14ac:dyDescent="0.25">
      <c r="A602" s="310" t="s">
        <v>938</v>
      </c>
      <c r="B602" s="310" t="s">
        <v>1734</v>
      </c>
      <c r="C602" s="309">
        <v>422.90982909000002</v>
      </c>
      <c r="D602" s="307">
        <f>C602*'[2]Base Costs'!$B$5</f>
        <v>422.90982909000002</v>
      </c>
      <c r="E602" s="307">
        <f t="shared" si="63"/>
        <v>53</v>
      </c>
      <c r="F602" s="307">
        <f t="shared" si="64"/>
        <v>11</v>
      </c>
      <c r="G602" s="307">
        <f t="shared" si="65"/>
        <v>3</v>
      </c>
      <c r="H602" s="306">
        <f>4*D602*'[2]Base Costs'!$B$7</f>
        <v>84050.791072662978</v>
      </c>
      <c r="I602" s="304">
        <f>4*IF(E602&lt;=3,E602*'[2]Base Costs'!$B$8,IF(F602&lt;=3,F602*'[2]Base Costs'!$B$9,'[2]Base Costs'!$B$10*G602))</f>
        <v>13200</v>
      </c>
      <c r="J602" s="308">
        <f>C602*'[2]Base Costs'!$B$6</f>
        <v>107.41909658886</v>
      </c>
      <c r="K602" s="307">
        <f t="shared" si="66"/>
        <v>14</v>
      </c>
      <c r="L602" s="307">
        <f t="shared" si="67"/>
        <v>3</v>
      </c>
      <c r="M602" s="307">
        <f t="shared" si="68"/>
        <v>1</v>
      </c>
      <c r="N602" s="306">
        <f>4*J602*'[2]Base Costs'!$B$7</f>
        <v>21348.900932456396</v>
      </c>
      <c r="O602" s="304">
        <f>4*IF(K602&lt;=3,K602*'[2]Base Costs'!$B$8,IF(L602&lt;=3,L602*'[2]Base Costs'!$B$9,'[2]Base Costs'!$B$10*M602))</f>
        <v>4200</v>
      </c>
      <c r="P602" s="304">
        <f>4*C602*'[2]Base Costs'!$B$11</f>
        <v>84581.965817999997</v>
      </c>
      <c r="Q602" s="269">
        <f>'[2]Base Costs'!$B$13+'[2]Base Costs'!$B$14</f>
        <v>414</v>
      </c>
      <c r="R602" s="303">
        <f>'[2]Base Costs'!$D$2</f>
        <v>1105.3024868650327</v>
      </c>
      <c r="S602" s="305">
        <f t="shared" si="69"/>
        <v>27068.203419321428</v>
      </c>
    </row>
    <row r="603" spans="1:19" s="269" customFormat="1" x14ac:dyDescent="0.25">
      <c r="A603" s="310" t="s">
        <v>938</v>
      </c>
      <c r="B603" s="310" t="s">
        <v>1733</v>
      </c>
      <c r="C603" s="309">
        <v>288.0058196</v>
      </c>
      <c r="D603" s="307">
        <f>C603*'[2]Base Costs'!$B$5</f>
        <v>288.0058196</v>
      </c>
      <c r="E603" s="307">
        <f t="shared" si="63"/>
        <v>37</v>
      </c>
      <c r="F603" s="307">
        <f t="shared" si="64"/>
        <v>8</v>
      </c>
      <c r="G603" s="307">
        <f t="shared" si="65"/>
        <v>2</v>
      </c>
      <c r="H603" s="306">
        <f>4*D603*'[2]Base Costs'!$B$7</f>
        <v>57239.428610582407</v>
      </c>
      <c r="I603" s="304">
        <f>4*IF(E603&lt;=3,E603*'[2]Base Costs'!$B$8,IF(F603&lt;=3,F603*'[2]Base Costs'!$B$9,'[2]Base Costs'!$B$10*G603))</f>
        <v>8800</v>
      </c>
      <c r="J603" s="308">
        <f>C603*'[2]Base Costs'!$B$6</f>
        <v>73.153478178399993</v>
      </c>
      <c r="K603" s="307">
        <f t="shared" si="66"/>
        <v>10</v>
      </c>
      <c r="L603" s="307">
        <f t="shared" si="67"/>
        <v>2</v>
      </c>
      <c r="M603" s="307">
        <f t="shared" si="68"/>
        <v>1</v>
      </c>
      <c r="N603" s="306">
        <f>4*J603*'[2]Base Costs'!$B$7</f>
        <v>14538.814867087931</v>
      </c>
      <c r="O603" s="304">
        <f>4*IF(K603&lt;=3,K603*'[2]Base Costs'!$B$8,IF(L603&lt;=3,L603*'[2]Base Costs'!$B$9,'[2]Base Costs'!$B$10*M603))</f>
        <v>2800</v>
      </c>
      <c r="P603" s="304">
        <f>4*C603*'[2]Base Costs'!$B$11</f>
        <v>57601.163919999999</v>
      </c>
      <c r="Q603" s="269">
        <f>'[2]Base Costs'!$B$13+'[2]Base Costs'!$B$14</f>
        <v>414</v>
      </c>
      <c r="R603" s="303">
        <f>'[2]Base Costs'!$D$2</f>
        <v>1105.3024868650327</v>
      </c>
      <c r="S603" s="305">
        <f t="shared" si="69"/>
        <v>18858.117353952963</v>
      </c>
    </row>
    <row r="604" spans="1:19" s="269" customFormat="1" x14ac:dyDescent="0.25">
      <c r="A604" s="310" t="s">
        <v>938</v>
      </c>
      <c r="B604" s="310" t="s">
        <v>1732</v>
      </c>
      <c r="C604" s="309">
        <v>207.20199039000002</v>
      </c>
      <c r="D604" s="307">
        <f>C604*'[2]Base Costs'!$B$5</f>
        <v>207.20199039000002</v>
      </c>
      <c r="E604" s="307">
        <f t="shared" si="63"/>
        <v>26</v>
      </c>
      <c r="F604" s="307">
        <f t="shared" si="64"/>
        <v>6</v>
      </c>
      <c r="G604" s="307">
        <f t="shared" si="65"/>
        <v>2</v>
      </c>
      <c r="H604" s="306">
        <f>4*D604*'[2]Base Costs'!$B$7</f>
        <v>41180.152378070168</v>
      </c>
      <c r="I604" s="304">
        <f>4*IF(E604&lt;=3,E604*'[2]Base Costs'!$B$8,IF(F604&lt;=3,F604*'[2]Base Costs'!$B$9,'[2]Base Costs'!$B$10*G604))</f>
        <v>8800</v>
      </c>
      <c r="J604" s="308">
        <f>C604*'[2]Base Costs'!$B$6</f>
        <v>52.629305559060008</v>
      </c>
      <c r="K604" s="307">
        <f t="shared" si="66"/>
        <v>7</v>
      </c>
      <c r="L604" s="307">
        <f t="shared" si="67"/>
        <v>2</v>
      </c>
      <c r="M604" s="307">
        <f t="shared" si="68"/>
        <v>1</v>
      </c>
      <c r="N604" s="306">
        <f>4*J604*'[2]Base Costs'!$B$7</f>
        <v>10459.758704029824</v>
      </c>
      <c r="O604" s="304">
        <f>4*IF(K604&lt;=3,K604*'[2]Base Costs'!$B$8,IF(L604&lt;=3,L604*'[2]Base Costs'!$B$9,'[2]Base Costs'!$B$10*M604))</f>
        <v>2800</v>
      </c>
      <c r="P604" s="304">
        <f>4*C604*'[2]Base Costs'!$B$11</f>
        <v>41440.398078000006</v>
      </c>
      <c r="Q604" s="269">
        <f>'[2]Base Costs'!$B$13+'[2]Base Costs'!$B$14</f>
        <v>414</v>
      </c>
      <c r="R604" s="303">
        <f>'[2]Base Costs'!$D$2</f>
        <v>1105.3024868650327</v>
      </c>
      <c r="S604" s="305">
        <f t="shared" si="69"/>
        <v>14779.061190894856</v>
      </c>
    </row>
    <row r="605" spans="1:19" s="269" customFormat="1" x14ac:dyDescent="0.25">
      <c r="A605" s="310" t="s">
        <v>938</v>
      </c>
      <c r="B605" s="310" t="s">
        <v>1731</v>
      </c>
      <c r="C605" s="309">
        <v>272.005523745</v>
      </c>
      <c r="D605" s="307">
        <f>C605*'[2]Base Costs'!$B$5</f>
        <v>272.005523745</v>
      </c>
      <c r="E605" s="307">
        <f t="shared" si="63"/>
        <v>35</v>
      </c>
      <c r="F605" s="307">
        <f t="shared" si="64"/>
        <v>7</v>
      </c>
      <c r="G605" s="307">
        <f t="shared" si="65"/>
        <v>2</v>
      </c>
      <c r="H605" s="306">
        <f>4*D605*'[2]Base Costs'!$B$7</f>
        <v>54059.465811176291</v>
      </c>
      <c r="I605" s="304">
        <f>4*IF(E605&lt;=3,E605*'[2]Base Costs'!$B$8,IF(F605&lt;=3,F605*'[2]Base Costs'!$B$9,'[2]Base Costs'!$B$10*G605))</f>
        <v>8800</v>
      </c>
      <c r="J605" s="308">
        <f>C605*'[2]Base Costs'!$B$6</f>
        <v>69.089403031230006</v>
      </c>
      <c r="K605" s="307">
        <f t="shared" si="66"/>
        <v>9</v>
      </c>
      <c r="L605" s="307">
        <f t="shared" si="67"/>
        <v>2</v>
      </c>
      <c r="M605" s="307">
        <f t="shared" si="68"/>
        <v>1</v>
      </c>
      <c r="N605" s="306">
        <f>4*J605*'[2]Base Costs'!$B$7</f>
        <v>13731.104316038778</v>
      </c>
      <c r="O605" s="304">
        <f>4*IF(K605&lt;=3,K605*'[2]Base Costs'!$B$8,IF(L605&lt;=3,L605*'[2]Base Costs'!$B$9,'[2]Base Costs'!$B$10*M605))</f>
        <v>2800</v>
      </c>
      <c r="P605" s="304">
        <f>4*C605*'[2]Base Costs'!$B$11</f>
        <v>54401.104748999998</v>
      </c>
      <c r="Q605" s="269">
        <f>'[2]Base Costs'!$B$13+'[2]Base Costs'!$B$14</f>
        <v>414</v>
      </c>
      <c r="R605" s="303">
        <f>'[2]Base Costs'!$D$2</f>
        <v>1105.3024868650327</v>
      </c>
      <c r="S605" s="305">
        <f t="shared" si="69"/>
        <v>18050.40680290381</v>
      </c>
    </row>
    <row r="606" spans="1:19" s="269" customFormat="1" x14ac:dyDescent="0.25">
      <c r="A606" s="310" t="s">
        <v>938</v>
      </c>
      <c r="B606" s="310" t="s">
        <v>1730</v>
      </c>
      <c r="C606" s="309">
        <v>69.999657295000006</v>
      </c>
      <c r="D606" s="307">
        <f>C606*'[2]Base Costs'!$B$5</f>
        <v>69.999657295000006</v>
      </c>
      <c r="E606" s="307">
        <f t="shared" si="63"/>
        <v>9</v>
      </c>
      <c r="F606" s="307">
        <f t="shared" si="64"/>
        <v>2</v>
      </c>
      <c r="G606" s="307">
        <f t="shared" si="65"/>
        <v>1</v>
      </c>
      <c r="H606" s="306">
        <f>4*D606*'[2]Base Costs'!$B$7</f>
        <v>13912.011889437483</v>
      </c>
      <c r="I606" s="304">
        <f>4*IF(E606&lt;=3,E606*'[2]Base Costs'!$B$8,IF(F606&lt;=3,F606*'[2]Base Costs'!$B$9,'[2]Base Costs'!$B$10*G606))</f>
        <v>2800</v>
      </c>
      <c r="J606" s="308">
        <f>C606*'[2]Base Costs'!$B$6</f>
        <v>17.779912952930001</v>
      </c>
      <c r="K606" s="307">
        <f t="shared" si="66"/>
        <v>3</v>
      </c>
      <c r="L606" s="307">
        <f t="shared" si="67"/>
        <v>1</v>
      </c>
      <c r="M606" s="307">
        <f t="shared" si="68"/>
        <v>1</v>
      </c>
      <c r="N606" s="306">
        <f>4*J606*'[2]Base Costs'!$B$7</f>
        <v>3533.6510199171207</v>
      </c>
      <c r="O606" s="304">
        <f>4*IF(K606&lt;=3,K606*'[2]Base Costs'!$B$8,IF(L606&lt;=3,L606*'[2]Base Costs'!$B$9,'[2]Base Costs'!$B$10*M606))</f>
        <v>1500</v>
      </c>
      <c r="P606" s="304">
        <f>4*C606*'[2]Base Costs'!$B$11</f>
        <v>13999.931459000001</v>
      </c>
      <c r="Q606" s="269">
        <f>'[2]Base Costs'!$B$13+'[2]Base Costs'!$B$14</f>
        <v>414</v>
      </c>
      <c r="R606" s="303">
        <f>'[2]Base Costs'!$D$2</f>
        <v>1105.3024868650327</v>
      </c>
      <c r="S606" s="305">
        <f t="shared" si="69"/>
        <v>6552.9535067821535</v>
      </c>
    </row>
    <row r="607" spans="1:19" s="269" customFormat="1" x14ac:dyDescent="0.25">
      <c r="A607" s="310" t="s">
        <v>938</v>
      </c>
      <c r="B607" s="310" t="s">
        <v>1729</v>
      </c>
      <c r="C607" s="309">
        <v>168.003477135</v>
      </c>
      <c r="D607" s="307">
        <f>C607*'[2]Base Costs'!$B$5</f>
        <v>168.003477135</v>
      </c>
      <c r="E607" s="307">
        <f t="shared" si="63"/>
        <v>22</v>
      </c>
      <c r="F607" s="307">
        <f t="shared" si="64"/>
        <v>5</v>
      </c>
      <c r="G607" s="307">
        <f t="shared" si="65"/>
        <v>2</v>
      </c>
      <c r="H607" s="306">
        <f>4*D607*'[2]Base Costs'!$B$7</f>
        <v>33389.683059718445</v>
      </c>
      <c r="I607" s="304">
        <f>4*IF(E607&lt;=3,E607*'[2]Base Costs'!$B$8,IF(F607&lt;=3,F607*'[2]Base Costs'!$B$9,'[2]Base Costs'!$B$10*G607))</f>
        <v>8800</v>
      </c>
      <c r="J607" s="308">
        <f>C607*'[2]Base Costs'!$B$6</f>
        <v>42.672883192290001</v>
      </c>
      <c r="K607" s="307">
        <f t="shared" si="66"/>
        <v>6</v>
      </c>
      <c r="L607" s="307">
        <f t="shared" si="67"/>
        <v>2</v>
      </c>
      <c r="M607" s="307">
        <f t="shared" si="68"/>
        <v>1</v>
      </c>
      <c r="N607" s="306">
        <f>4*J607*'[2]Base Costs'!$B$7</f>
        <v>8480.979497168486</v>
      </c>
      <c r="O607" s="304">
        <f>4*IF(K607&lt;=3,K607*'[2]Base Costs'!$B$8,IF(L607&lt;=3,L607*'[2]Base Costs'!$B$9,'[2]Base Costs'!$B$10*M607))</f>
        <v>2800</v>
      </c>
      <c r="P607" s="304">
        <f>4*C607*'[2]Base Costs'!$B$11</f>
        <v>33600.695426999999</v>
      </c>
      <c r="Q607" s="269">
        <f>'[2]Base Costs'!$B$13+'[2]Base Costs'!$B$14</f>
        <v>414</v>
      </c>
      <c r="R607" s="303">
        <f>'[2]Base Costs'!$D$2</f>
        <v>1105.3024868650327</v>
      </c>
      <c r="S607" s="305">
        <f t="shared" si="69"/>
        <v>12800.281984033518</v>
      </c>
    </row>
    <row r="608" spans="1:19" s="269" customFormat="1" x14ac:dyDescent="0.25">
      <c r="A608" s="310" t="s">
        <v>938</v>
      </c>
      <c r="B608" s="310" t="s">
        <v>1728</v>
      </c>
      <c r="C608" s="309">
        <v>106.10219200500001</v>
      </c>
      <c r="D608" s="307">
        <f>C608*'[2]Base Costs'!$B$5</f>
        <v>106.10219200500001</v>
      </c>
      <c r="E608" s="307">
        <f t="shared" si="63"/>
        <v>14</v>
      </c>
      <c r="F608" s="307">
        <f t="shared" si="64"/>
        <v>3</v>
      </c>
      <c r="G608" s="307">
        <f t="shared" si="65"/>
        <v>1</v>
      </c>
      <c r="H608" s="306">
        <f>4*D608*'[2]Base Costs'!$B$7</f>
        <v>21087.174047841723</v>
      </c>
      <c r="I608" s="304">
        <f>4*IF(E608&lt;=3,E608*'[2]Base Costs'!$B$8,IF(F608&lt;=3,F608*'[2]Base Costs'!$B$9,'[2]Base Costs'!$B$10*G608))</f>
        <v>4200</v>
      </c>
      <c r="J608" s="308">
        <f>C608*'[2]Base Costs'!$B$6</f>
        <v>26.949956769270003</v>
      </c>
      <c r="K608" s="307">
        <f t="shared" si="66"/>
        <v>4</v>
      </c>
      <c r="L608" s="307">
        <f t="shared" si="67"/>
        <v>1</v>
      </c>
      <c r="M608" s="307">
        <f t="shared" si="68"/>
        <v>1</v>
      </c>
      <c r="N608" s="306">
        <f>4*J608*'[2]Base Costs'!$B$7</f>
        <v>5356.1422081517985</v>
      </c>
      <c r="O608" s="304">
        <f>4*IF(K608&lt;=3,K608*'[2]Base Costs'!$B$8,IF(L608&lt;=3,L608*'[2]Base Costs'!$B$9,'[2]Base Costs'!$B$10*M608))</f>
        <v>1400</v>
      </c>
      <c r="P608" s="304">
        <f>4*C608*'[2]Base Costs'!$B$11</f>
        <v>21220.438400999999</v>
      </c>
      <c r="Q608" s="269">
        <f>'[2]Base Costs'!$B$13+'[2]Base Costs'!$B$14</f>
        <v>414</v>
      </c>
      <c r="R608" s="303">
        <f>'[2]Base Costs'!$D$2</f>
        <v>1105.3024868650327</v>
      </c>
      <c r="S608" s="305">
        <f t="shared" si="69"/>
        <v>8275.4446950168312</v>
      </c>
    </row>
    <row r="609" spans="1:19" s="269" customFormat="1" x14ac:dyDescent="0.25">
      <c r="A609" s="310" t="s">
        <v>938</v>
      </c>
      <c r="B609" s="310" t="s">
        <v>1727</v>
      </c>
      <c r="C609" s="309">
        <v>400.00368980000002</v>
      </c>
      <c r="D609" s="307">
        <f>C609*'[2]Base Costs'!$B$5</f>
        <v>400.00368980000002</v>
      </c>
      <c r="E609" s="307">
        <f t="shared" si="63"/>
        <v>51</v>
      </c>
      <c r="F609" s="307">
        <f t="shared" si="64"/>
        <v>11</v>
      </c>
      <c r="G609" s="307">
        <f t="shared" si="65"/>
        <v>3</v>
      </c>
      <c r="H609" s="306">
        <f>4*D609*'[2]Base Costs'!$B$7</f>
        <v>79498.333325611209</v>
      </c>
      <c r="I609" s="304">
        <f>4*IF(E609&lt;=3,E609*'[2]Base Costs'!$B$8,IF(F609&lt;=3,F609*'[2]Base Costs'!$B$9,'[2]Base Costs'!$B$10*G609))</f>
        <v>13200</v>
      </c>
      <c r="J609" s="308">
        <f>C609*'[2]Base Costs'!$B$6</f>
        <v>101.60093720920001</v>
      </c>
      <c r="K609" s="307">
        <f t="shared" si="66"/>
        <v>13</v>
      </c>
      <c r="L609" s="307">
        <f t="shared" si="67"/>
        <v>3</v>
      </c>
      <c r="M609" s="307">
        <f t="shared" si="68"/>
        <v>1</v>
      </c>
      <c r="N609" s="306">
        <f>4*J609*'[2]Base Costs'!$B$7</f>
        <v>20192.576664705251</v>
      </c>
      <c r="O609" s="304">
        <f>4*IF(K609&lt;=3,K609*'[2]Base Costs'!$B$8,IF(L609&lt;=3,L609*'[2]Base Costs'!$B$9,'[2]Base Costs'!$B$10*M609))</f>
        <v>4200</v>
      </c>
      <c r="P609" s="304">
        <f>4*C609*'[2]Base Costs'!$B$11</f>
        <v>80000.737959999999</v>
      </c>
      <c r="Q609" s="269">
        <f>'[2]Base Costs'!$B$13+'[2]Base Costs'!$B$14</f>
        <v>414</v>
      </c>
      <c r="R609" s="303">
        <f>'[2]Base Costs'!$D$2</f>
        <v>1105.3024868650327</v>
      </c>
      <c r="S609" s="305">
        <f t="shared" si="69"/>
        <v>25911.879151570283</v>
      </c>
    </row>
    <row r="610" spans="1:19" s="269" customFormat="1" x14ac:dyDescent="0.25">
      <c r="A610" s="310" t="s">
        <v>938</v>
      </c>
      <c r="B610" s="310" t="s">
        <v>1726</v>
      </c>
      <c r="C610" s="309">
        <v>55.000630900000004</v>
      </c>
      <c r="D610" s="307">
        <f>C610*'[2]Base Costs'!$B$5</f>
        <v>55.000630900000004</v>
      </c>
      <c r="E610" s="307">
        <f t="shared" si="63"/>
        <v>7</v>
      </c>
      <c r="F610" s="307">
        <f t="shared" si="64"/>
        <v>2</v>
      </c>
      <c r="G610" s="307">
        <f t="shared" si="65"/>
        <v>1</v>
      </c>
      <c r="H610" s="306">
        <f>4*D610*'[2]Base Costs'!$B$7</f>
        <v>10931.045387589602</v>
      </c>
      <c r="I610" s="304">
        <f>4*IF(E610&lt;=3,E610*'[2]Base Costs'!$B$8,IF(F610&lt;=3,F610*'[2]Base Costs'!$B$9,'[2]Base Costs'!$B$10*G610))</f>
        <v>2800</v>
      </c>
      <c r="J610" s="308">
        <f>C610*'[2]Base Costs'!$B$6</f>
        <v>13.970160248600001</v>
      </c>
      <c r="K610" s="307">
        <f t="shared" si="66"/>
        <v>2</v>
      </c>
      <c r="L610" s="307">
        <f t="shared" si="67"/>
        <v>1</v>
      </c>
      <c r="M610" s="307">
        <f t="shared" si="68"/>
        <v>1</v>
      </c>
      <c r="N610" s="306">
        <f>4*J610*'[2]Base Costs'!$B$7</f>
        <v>2776.485528447759</v>
      </c>
      <c r="O610" s="304">
        <f>4*IF(K610&lt;=3,K610*'[2]Base Costs'!$B$8,IF(L610&lt;=3,L610*'[2]Base Costs'!$B$9,'[2]Base Costs'!$B$10*M610))</f>
        <v>1000</v>
      </c>
      <c r="P610" s="304">
        <f>4*C610*'[2]Base Costs'!$B$11</f>
        <v>11000.126180000001</v>
      </c>
      <c r="Q610" s="269">
        <f>'[2]Base Costs'!$B$13+'[2]Base Costs'!$B$14</f>
        <v>414</v>
      </c>
      <c r="R610" s="303">
        <f>'[2]Base Costs'!$D$2</f>
        <v>1105.3024868650327</v>
      </c>
      <c r="S610" s="305">
        <f t="shared" si="69"/>
        <v>5295.7880153127917</v>
      </c>
    </row>
    <row r="611" spans="1:19" s="269" customFormat="1" x14ac:dyDescent="0.25">
      <c r="A611" s="310" t="s">
        <v>938</v>
      </c>
      <c r="B611" s="310" t="s">
        <v>1725</v>
      </c>
      <c r="C611" s="309">
        <v>105.001092125</v>
      </c>
      <c r="D611" s="307">
        <f>C611*'[2]Base Costs'!$B$5</f>
        <v>105.001092125</v>
      </c>
      <c r="E611" s="307">
        <f t="shared" si="63"/>
        <v>14</v>
      </c>
      <c r="F611" s="307">
        <f t="shared" si="64"/>
        <v>3</v>
      </c>
      <c r="G611" s="307">
        <f t="shared" si="65"/>
        <v>1</v>
      </c>
      <c r="H611" s="306">
        <f>4*D611*'[2]Base Costs'!$B$7</f>
        <v>20868.337053291001</v>
      </c>
      <c r="I611" s="304">
        <f>4*IF(E611&lt;=3,E611*'[2]Base Costs'!$B$8,IF(F611&lt;=3,F611*'[2]Base Costs'!$B$9,'[2]Base Costs'!$B$10*G611))</f>
        <v>4200</v>
      </c>
      <c r="J611" s="308">
        <f>C611*'[2]Base Costs'!$B$6</f>
        <v>26.670277399749999</v>
      </c>
      <c r="K611" s="307">
        <f t="shared" si="66"/>
        <v>4</v>
      </c>
      <c r="L611" s="307">
        <f t="shared" si="67"/>
        <v>1</v>
      </c>
      <c r="M611" s="307">
        <f t="shared" si="68"/>
        <v>1</v>
      </c>
      <c r="N611" s="306">
        <f>4*J611*'[2]Base Costs'!$B$7</f>
        <v>5300.5576115359145</v>
      </c>
      <c r="O611" s="304">
        <f>4*IF(K611&lt;=3,K611*'[2]Base Costs'!$B$8,IF(L611&lt;=3,L611*'[2]Base Costs'!$B$9,'[2]Base Costs'!$B$10*M611))</f>
        <v>1400</v>
      </c>
      <c r="P611" s="304">
        <f>4*C611*'[2]Base Costs'!$B$11</f>
        <v>21000.218424999999</v>
      </c>
      <c r="Q611" s="269">
        <f>'[2]Base Costs'!$B$13+'[2]Base Costs'!$B$14</f>
        <v>414</v>
      </c>
      <c r="R611" s="303">
        <f>'[2]Base Costs'!$D$2</f>
        <v>1105.3024868650327</v>
      </c>
      <c r="S611" s="305">
        <f t="shared" si="69"/>
        <v>8219.8600984009463</v>
      </c>
    </row>
    <row r="612" spans="1:19" s="269" customFormat="1" x14ac:dyDescent="0.25">
      <c r="A612" s="310" t="s">
        <v>938</v>
      </c>
      <c r="B612" s="310" t="s">
        <v>1724</v>
      </c>
      <c r="C612" s="309">
        <v>161.00323959000002</v>
      </c>
      <c r="D612" s="307">
        <f>C612*'[2]Base Costs'!$B$5</f>
        <v>161.00323959000002</v>
      </c>
      <c r="E612" s="307">
        <f t="shared" si="63"/>
        <v>21</v>
      </c>
      <c r="F612" s="307">
        <f t="shared" si="64"/>
        <v>5</v>
      </c>
      <c r="G612" s="307">
        <f t="shared" si="65"/>
        <v>2</v>
      </c>
      <c r="H612" s="306">
        <f>4*D612*'[2]Base Costs'!$B$7</f>
        <v>31998.427849074968</v>
      </c>
      <c r="I612" s="304">
        <f>4*IF(E612&lt;=3,E612*'[2]Base Costs'!$B$8,IF(F612&lt;=3,F612*'[2]Base Costs'!$B$9,'[2]Base Costs'!$B$10*G612))</f>
        <v>8800</v>
      </c>
      <c r="J612" s="308">
        <f>C612*'[2]Base Costs'!$B$6</f>
        <v>40.894822855860006</v>
      </c>
      <c r="K612" s="307">
        <f t="shared" si="66"/>
        <v>6</v>
      </c>
      <c r="L612" s="307">
        <f t="shared" si="67"/>
        <v>2</v>
      </c>
      <c r="M612" s="307">
        <f t="shared" si="68"/>
        <v>1</v>
      </c>
      <c r="N612" s="306">
        <f>4*J612*'[2]Base Costs'!$B$7</f>
        <v>8127.6006736650425</v>
      </c>
      <c r="O612" s="304">
        <f>4*IF(K612&lt;=3,K612*'[2]Base Costs'!$B$8,IF(L612&lt;=3,L612*'[2]Base Costs'!$B$9,'[2]Base Costs'!$B$10*M612))</f>
        <v>2800</v>
      </c>
      <c r="P612" s="304">
        <f>4*C612*'[2]Base Costs'!$B$11</f>
        <v>32200.647918000002</v>
      </c>
      <c r="Q612" s="269">
        <f>'[2]Base Costs'!$B$13+'[2]Base Costs'!$B$14</f>
        <v>414</v>
      </c>
      <c r="R612" s="303">
        <f>'[2]Base Costs'!$D$2</f>
        <v>1105.3024868650327</v>
      </c>
      <c r="S612" s="305">
        <f t="shared" si="69"/>
        <v>12446.903160530075</v>
      </c>
    </row>
    <row r="613" spans="1:19" s="269" customFormat="1" x14ac:dyDescent="0.25">
      <c r="A613" s="310" t="s">
        <v>938</v>
      </c>
      <c r="B613" s="310" t="s">
        <v>1722</v>
      </c>
      <c r="C613" s="309">
        <v>48.112579025000002</v>
      </c>
      <c r="D613" s="307">
        <f>C613*'[2]Base Costs'!$B$5</f>
        <v>48.112579025000002</v>
      </c>
      <c r="E613" s="307">
        <f t="shared" si="63"/>
        <v>7</v>
      </c>
      <c r="F613" s="307">
        <f t="shared" si="64"/>
        <v>2</v>
      </c>
      <c r="G613" s="307">
        <f t="shared" si="65"/>
        <v>1</v>
      </c>
      <c r="H613" s="306">
        <f>4*D613*'[2]Base Costs'!$B$7</f>
        <v>9562.0864057446015</v>
      </c>
      <c r="I613" s="304">
        <f>4*IF(E613&lt;=3,E613*'[2]Base Costs'!$B$8,IF(F613&lt;=3,F613*'[2]Base Costs'!$B$9,'[2]Base Costs'!$B$10*G613))</f>
        <v>2800</v>
      </c>
      <c r="J613" s="308">
        <f>C613*'[2]Base Costs'!$B$6</f>
        <v>12.220595072350001</v>
      </c>
      <c r="K613" s="307">
        <f t="shared" si="66"/>
        <v>2</v>
      </c>
      <c r="L613" s="307">
        <f t="shared" si="67"/>
        <v>1</v>
      </c>
      <c r="M613" s="307">
        <f t="shared" si="68"/>
        <v>1</v>
      </c>
      <c r="N613" s="306">
        <f>4*J613*'[2]Base Costs'!$B$7</f>
        <v>2428.7699470591288</v>
      </c>
      <c r="O613" s="304">
        <f>4*IF(K613&lt;=3,K613*'[2]Base Costs'!$B$8,IF(L613&lt;=3,L613*'[2]Base Costs'!$B$9,'[2]Base Costs'!$B$10*M613))</f>
        <v>1000</v>
      </c>
      <c r="P613" s="304">
        <f>4*C613*'[2]Base Costs'!$B$11</f>
        <v>9622.5158050000009</v>
      </c>
      <c r="Q613" s="269">
        <f>'[2]Base Costs'!$B$13+'[2]Base Costs'!$B$14</f>
        <v>414</v>
      </c>
      <c r="R613" s="303">
        <f>'[2]Base Costs'!$D$2</f>
        <v>1105.3024868650327</v>
      </c>
      <c r="S613" s="305">
        <f t="shared" si="69"/>
        <v>4948.0724339241615</v>
      </c>
    </row>
    <row r="614" spans="1:19" s="269" customFormat="1" x14ac:dyDescent="0.25">
      <c r="A614" s="310" t="s">
        <v>938</v>
      </c>
      <c r="B614" s="310" t="s">
        <v>1720</v>
      </c>
      <c r="C614" s="309">
        <v>55.700432260000007</v>
      </c>
      <c r="D614" s="307">
        <f>C614*'[2]Base Costs'!$B$5</f>
        <v>55.700432260000007</v>
      </c>
      <c r="E614" s="307">
        <f t="shared" si="63"/>
        <v>7</v>
      </c>
      <c r="F614" s="307">
        <f t="shared" si="64"/>
        <v>2</v>
      </c>
      <c r="G614" s="307">
        <f t="shared" si="65"/>
        <v>1</v>
      </c>
      <c r="H614" s="306">
        <f>4*D614*'[2]Base Costs'!$B$7</f>
        <v>11070.126709081444</v>
      </c>
      <c r="I614" s="304">
        <f>4*IF(E614&lt;=3,E614*'[2]Base Costs'!$B$8,IF(F614&lt;=3,F614*'[2]Base Costs'!$B$9,'[2]Base Costs'!$B$10*G614))</f>
        <v>2800</v>
      </c>
      <c r="J614" s="308">
        <f>C614*'[2]Base Costs'!$B$6</f>
        <v>14.147909794040002</v>
      </c>
      <c r="K614" s="307">
        <f t="shared" si="66"/>
        <v>2</v>
      </c>
      <c r="L614" s="307">
        <f t="shared" si="67"/>
        <v>1</v>
      </c>
      <c r="M614" s="307">
        <f t="shared" si="68"/>
        <v>1</v>
      </c>
      <c r="N614" s="306">
        <f>4*J614*'[2]Base Costs'!$B$7</f>
        <v>2811.8121841066863</v>
      </c>
      <c r="O614" s="304">
        <f>4*IF(K614&lt;=3,K614*'[2]Base Costs'!$B$8,IF(L614&lt;=3,L614*'[2]Base Costs'!$B$9,'[2]Base Costs'!$B$10*M614))</f>
        <v>1000</v>
      </c>
      <c r="P614" s="304">
        <f>4*C614*'[2]Base Costs'!$B$11</f>
        <v>11140.086452000001</v>
      </c>
      <c r="Q614" s="269">
        <f>'[2]Base Costs'!$B$13+'[2]Base Costs'!$B$14</f>
        <v>414</v>
      </c>
      <c r="R614" s="303">
        <f>'[2]Base Costs'!$D$2</f>
        <v>1105.3024868650327</v>
      </c>
      <c r="S614" s="305">
        <f t="shared" si="69"/>
        <v>5331.1146709717195</v>
      </c>
    </row>
    <row r="615" spans="1:19" s="269" customFormat="1" x14ac:dyDescent="0.25">
      <c r="A615" s="310" t="s">
        <v>938</v>
      </c>
      <c r="B615" s="310" t="s">
        <v>1719</v>
      </c>
      <c r="C615" s="309">
        <v>151</v>
      </c>
      <c r="D615" s="307">
        <f>C615*'[2]Base Costs'!$B$5</f>
        <v>151</v>
      </c>
      <c r="E615" s="307">
        <f t="shared" si="63"/>
        <v>19</v>
      </c>
      <c r="F615" s="307">
        <f t="shared" si="64"/>
        <v>4</v>
      </c>
      <c r="G615" s="307">
        <f t="shared" si="65"/>
        <v>1</v>
      </c>
      <c r="H615" s="306">
        <f>4*D615*'[2]Base Costs'!$B$7</f>
        <v>30010.344000000005</v>
      </c>
      <c r="I615" s="304">
        <f>4*IF(E615&lt;=3,E615*'[2]Base Costs'!$B$8,IF(F615&lt;=3,F615*'[2]Base Costs'!$B$9,'[2]Base Costs'!$B$10*G615))</f>
        <v>4400</v>
      </c>
      <c r="J615" s="308">
        <f>C615*'[2]Base Costs'!$B$6</f>
        <v>38.353999999999999</v>
      </c>
      <c r="K615" s="307">
        <f t="shared" si="66"/>
        <v>5</v>
      </c>
      <c r="L615" s="307">
        <f t="shared" si="67"/>
        <v>1</v>
      </c>
      <c r="M615" s="307">
        <f t="shared" si="68"/>
        <v>1</v>
      </c>
      <c r="N615" s="306">
        <f>4*J615*'[2]Base Costs'!$B$7</f>
        <v>7622.6273760000013</v>
      </c>
      <c r="O615" s="304">
        <f>4*IF(K615&lt;=3,K615*'[2]Base Costs'!$B$8,IF(L615&lt;=3,L615*'[2]Base Costs'!$B$9,'[2]Base Costs'!$B$10*M615))</f>
        <v>1400</v>
      </c>
      <c r="P615" s="304">
        <f>4*C615*'[2]Base Costs'!$B$11</f>
        <v>30200</v>
      </c>
      <c r="Q615" s="269">
        <f>'[2]Base Costs'!$B$13+'[2]Base Costs'!$B$14</f>
        <v>414</v>
      </c>
      <c r="R615" s="303">
        <f>'[2]Base Costs'!$D$2</f>
        <v>1105.3024868650327</v>
      </c>
      <c r="S615" s="305">
        <f t="shared" si="69"/>
        <v>10541.929862865034</v>
      </c>
    </row>
    <row r="616" spans="1:19" s="269" customFormat="1" x14ac:dyDescent="0.25">
      <c r="A616" s="310" t="s">
        <v>938</v>
      </c>
      <c r="B616" s="310" t="s">
        <v>1718</v>
      </c>
      <c r="C616" s="309">
        <v>105.99989053500001</v>
      </c>
      <c r="D616" s="307">
        <f>C616*'[2]Base Costs'!$B$5</f>
        <v>105.99989053500001</v>
      </c>
      <c r="E616" s="307">
        <f t="shared" si="63"/>
        <v>14</v>
      </c>
      <c r="F616" s="307">
        <f t="shared" si="64"/>
        <v>3</v>
      </c>
      <c r="G616" s="307">
        <f t="shared" si="65"/>
        <v>1</v>
      </c>
      <c r="H616" s="306">
        <f>4*D616*'[2]Base Costs'!$B$7</f>
        <v>21066.842244488045</v>
      </c>
      <c r="I616" s="304">
        <f>4*IF(E616&lt;=3,E616*'[2]Base Costs'!$B$8,IF(F616&lt;=3,F616*'[2]Base Costs'!$B$9,'[2]Base Costs'!$B$10*G616))</f>
        <v>4200</v>
      </c>
      <c r="J616" s="308">
        <f>C616*'[2]Base Costs'!$B$6</f>
        <v>26.923972195890002</v>
      </c>
      <c r="K616" s="307">
        <f t="shared" si="66"/>
        <v>4</v>
      </c>
      <c r="L616" s="307">
        <f t="shared" si="67"/>
        <v>1</v>
      </c>
      <c r="M616" s="307">
        <f t="shared" si="68"/>
        <v>1</v>
      </c>
      <c r="N616" s="306">
        <f>4*J616*'[2]Base Costs'!$B$7</f>
        <v>5350.9779300999635</v>
      </c>
      <c r="O616" s="304">
        <f>4*IF(K616&lt;=3,K616*'[2]Base Costs'!$B$8,IF(L616&lt;=3,L616*'[2]Base Costs'!$B$9,'[2]Base Costs'!$B$10*M616))</f>
        <v>1400</v>
      </c>
      <c r="P616" s="304">
        <f>4*C616*'[2]Base Costs'!$B$11</f>
        <v>21199.978107000003</v>
      </c>
      <c r="Q616" s="269">
        <f>'[2]Base Costs'!$B$13+'[2]Base Costs'!$B$14</f>
        <v>414</v>
      </c>
      <c r="R616" s="303">
        <f>'[2]Base Costs'!$D$2</f>
        <v>1105.3024868650327</v>
      </c>
      <c r="S616" s="305">
        <f t="shared" si="69"/>
        <v>8270.2804169649971</v>
      </c>
    </row>
    <row r="617" spans="1:19" s="269" customFormat="1" x14ac:dyDescent="0.25">
      <c r="A617" s="310" t="s">
        <v>938</v>
      </c>
      <c r="B617" s="310" t="s">
        <v>1717</v>
      </c>
      <c r="C617" s="309">
        <v>126.001063445</v>
      </c>
      <c r="D617" s="307">
        <f>C617*'[2]Base Costs'!$B$5</f>
        <v>126.001063445</v>
      </c>
      <c r="E617" s="307">
        <f t="shared" si="63"/>
        <v>16</v>
      </c>
      <c r="F617" s="307">
        <f t="shared" si="64"/>
        <v>4</v>
      </c>
      <c r="G617" s="307">
        <f t="shared" si="65"/>
        <v>1</v>
      </c>
      <c r="H617" s="306">
        <f>4*D617*'[2]Base Costs'!$B$7</f>
        <v>25041.955353313082</v>
      </c>
      <c r="I617" s="304">
        <f>4*IF(E617&lt;=3,E617*'[2]Base Costs'!$B$8,IF(F617&lt;=3,F617*'[2]Base Costs'!$B$9,'[2]Base Costs'!$B$10*G617))</f>
        <v>4400</v>
      </c>
      <c r="J617" s="308">
        <f>C617*'[2]Base Costs'!$B$6</f>
        <v>32.004270115030003</v>
      </c>
      <c r="K617" s="307">
        <f t="shared" si="66"/>
        <v>5</v>
      </c>
      <c r="L617" s="307">
        <f t="shared" si="67"/>
        <v>1</v>
      </c>
      <c r="M617" s="307">
        <f t="shared" si="68"/>
        <v>1</v>
      </c>
      <c r="N617" s="306">
        <f>4*J617*'[2]Base Costs'!$B$7</f>
        <v>6360.656659741524</v>
      </c>
      <c r="O617" s="304">
        <f>4*IF(K617&lt;=3,K617*'[2]Base Costs'!$B$8,IF(L617&lt;=3,L617*'[2]Base Costs'!$B$9,'[2]Base Costs'!$B$10*M617))</f>
        <v>1400</v>
      </c>
      <c r="P617" s="304">
        <f>4*C617*'[2]Base Costs'!$B$11</f>
        <v>25200.212689</v>
      </c>
      <c r="Q617" s="269">
        <f>'[2]Base Costs'!$B$13+'[2]Base Costs'!$B$14</f>
        <v>414</v>
      </c>
      <c r="R617" s="303">
        <f>'[2]Base Costs'!$D$2</f>
        <v>1105.3024868650327</v>
      </c>
      <c r="S617" s="305">
        <f t="shared" si="69"/>
        <v>9279.9591466065576</v>
      </c>
    </row>
    <row r="618" spans="1:19" s="269" customFormat="1" x14ac:dyDescent="0.25">
      <c r="A618" s="310" t="s">
        <v>938</v>
      </c>
      <c r="B618" s="310" t="s">
        <v>1716</v>
      </c>
      <c r="C618" s="309">
        <v>79.3333333333333</v>
      </c>
      <c r="D618" s="307">
        <f>C618*'[2]Base Costs'!$B$5</f>
        <v>79.3333333333333</v>
      </c>
      <c r="E618" s="307">
        <f t="shared" si="63"/>
        <v>10</v>
      </c>
      <c r="F618" s="307">
        <f t="shared" si="64"/>
        <v>2</v>
      </c>
      <c r="G618" s="307">
        <f t="shared" si="65"/>
        <v>1</v>
      </c>
      <c r="H618" s="306">
        <f>4*D618*'[2]Base Costs'!$B$7</f>
        <v>15767.023999999996</v>
      </c>
      <c r="I618" s="304">
        <f>4*IF(E618&lt;=3,E618*'[2]Base Costs'!$B$8,IF(F618&lt;=3,F618*'[2]Base Costs'!$B$9,'[2]Base Costs'!$B$10*G618))</f>
        <v>2800</v>
      </c>
      <c r="J618" s="308">
        <f>C618*'[2]Base Costs'!$B$6</f>
        <v>20.150666666666659</v>
      </c>
      <c r="K618" s="307">
        <f t="shared" si="66"/>
        <v>3</v>
      </c>
      <c r="L618" s="307">
        <f t="shared" si="67"/>
        <v>1</v>
      </c>
      <c r="M618" s="307">
        <f t="shared" si="68"/>
        <v>1</v>
      </c>
      <c r="N618" s="306">
        <f>4*J618*'[2]Base Costs'!$B$7</f>
        <v>4004.8240959999989</v>
      </c>
      <c r="O618" s="304">
        <f>4*IF(K618&lt;=3,K618*'[2]Base Costs'!$B$8,IF(L618&lt;=3,L618*'[2]Base Costs'!$B$9,'[2]Base Costs'!$B$10*M618))</f>
        <v>1500</v>
      </c>
      <c r="P618" s="304">
        <f>4*C618*'[2]Base Costs'!$B$11</f>
        <v>15866.666666666661</v>
      </c>
      <c r="Q618" s="269">
        <f>'[2]Base Costs'!$B$13+'[2]Base Costs'!$B$14</f>
        <v>414</v>
      </c>
      <c r="R618" s="303">
        <f>'[2]Base Costs'!$D$2</f>
        <v>1105.3024868650327</v>
      </c>
      <c r="S618" s="305">
        <f t="shared" si="69"/>
        <v>7024.1265828650321</v>
      </c>
    </row>
    <row r="619" spans="1:19" s="269" customFormat="1" x14ac:dyDescent="0.25">
      <c r="A619" s="310" t="s">
        <v>938</v>
      </c>
      <c r="B619" s="310" t="s">
        <v>1715</v>
      </c>
      <c r="C619" s="309">
        <v>44.4444444444444</v>
      </c>
      <c r="D619" s="307">
        <f>C619*'[2]Base Costs'!$B$5</f>
        <v>44.4444444444444</v>
      </c>
      <c r="E619" s="307">
        <f t="shared" si="63"/>
        <v>6</v>
      </c>
      <c r="F619" s="307">
        <f t="shared" si="64"/>
        <v>2</v>
      </c>
      <c r="G619" s="307">
        <f t="shared" si="65"/>
        <v>1</v>
      </c>
      <c r="H619" s="306">
        <f>4*D619*'[2]Base Costs'!$B$7</f>
        <v>8833.0666666666584</v>
      </c>
      <c r="I619" s="304">
        <f>4*IF(E619&lt;=3,E619*'[2]Base Costs'!$B$8,IF(F619&lt;=3,F619*'[2]Base Costs'!$B$9,'[2]Base Costs'!$B$10*G619))</f>
        <v>2800</v>
      </c>
      <c r="J619" s="308">
        <f>C619*'[2]Base Costs'!$B$6</f>
        <v>11.288888888888877</v>
      </c>
      <c r="K619" s="307">
        <f t="shared" si="66"/>
        <v>2</v>
      </c>
      <c r="L619" s="307">
        <f t="shared" si="67"/>
        <v>1</v>
      </c>
      <c r="M619" s="307">
        <f t="shared" si="68"/>
        <v>1</v>
      </c>
      <c r="N619" s="306">
        <f>4*J619*'[2]Base Costs'!$B$7</f>
        <v>2243.5989333333314</v>
      </c>
      <c r="O619" s="304">
        <f>4*IF(K619&lt;=3,K619*'[2]Base Costs'!$B$8,IF(L619&lt;=3,L619*'[2]Base Costs'!$B$9,'[2]Base Costs'!$B$10*M619))</f>
        <v>1000</v>
      </c>
      <c r="P619" s="304">
        <f>4*C619*'[2]Base Costs'!$B$11</f>
        <v>8888.8888888888796</v>
      </c>
      <c r="Q619" s="269">
        <f>'[2]Base Costs'!$B$13+'[2]Base Costs'!$B$14</f>
        <v>414</v>
      </c>
      <c r="R619" s="303">
        <f>'[2]Base Costs'!$D$2</f>
        <v>1105.3024868650327</v>
      </c>
      <c r="S619" s="305">
        <f t="shared" si="69"/>
        <v>4762.9014201983646</v>
      </c>
    </row>
    <row r="620" spans="1:19" s="269" customFormat="1" x14ac:dyDescent="0.25">
      <c r="A620" s="310" t="s">
        <v>938</v>
      </c>
      <c r="B620" s="310" t="s">
        <v>1714</v>
      </c>
      <c r="C620" s="309">
        <v>64.88631353000001</v>
      </c>
      <c r="D620" s="307">
        <f>C620*'[2]Base Costs'!$B$5</f>
        <v>64.88631353000001</v>
      </c>
      <c r="E620" s="307">
        <f t="shared" si="63"/>
        <v>9</v>
      </c>
      <c r="F620" s="307">
        <f t="shared" si="64"/>
        <v>2</v>
      </c>
      <c r="G620" s="307">
        <f t="shared" si="65"/>
        <v>1</v>
      </c>
      <c r="H620" s="306">
        <f>4*D620*'[2]Base Costs'!$B$7</f>
        <v>12895.765496206324</v>
      </c>
      <c r="I620" s="304">
        <f>4*IF(E620&lt;=3,E620*'[2]Base Costs'!$B$8,IF(F620&lt;=3,F620*'[2]Base Costs'!$B$9,'[2]Base Costs'!$B$10*G620))</f>
        <v>2800</v>
      </c>
      <c r="J620" s="308">
        <f>C620*'[2]Base Costs'!$B$6</f>
        <v>16.481123636620001</v>
      </c>
      <c r="K620" s="307">
        <f t="shared" si="66"/>
        <v>3</v>
      </c>
      <c r="L620" s="307">
        <f t="shared" si="67"/>
        <v>1</v>
      </c>
      <c r="M620" s="307">
        <f t="shared" si="68"/>
        <v>1</v>
      </c>
      <c r="N620" s="306">
        <f>4*J620*'[2]Base Costs'!$B$7</f>
        <v>3275.5244360364059</v>
      </c>
      <c r="O620" s="304">
        <f>4*IF(K620&lt;=3,K620*'[2]Base Costs'!$B$8,IF(L620&lt;=3,L620*'[2]Base Costs'!$B$9,'[2]Base Costs'!$B$10*M620))</f>
        <v>1500</v>
      </c>
      <c r="P620" s="304">
        <f>4*C620*'[2]Base Costs'!$B$11</f>
        <v>12977.262706000001</v>
      </c>
      <c r="Q620" s="269">
        <f>'[2]Base Costs'!$B$13+'[2]Base Costs'!$B$14</f>
        <v>414</v>
      </c>
      <c r="R620" s="303">
        <f>'[2]Base Costs'!$D$2</f>
        <v>1105.3024868650327</v>
      </c>
      <c r="S620" s="305">
        <f t="shared" si="69"/>
        <v>6294.8269229014386</v>
      </c>
    </row>
    <row r="621" spans="1:19" s="269" customFormat="1" x14ac:dyDescent="0.25">
      <c r="A621" s="310" t="s">
        <v>938</v>
      </c>
      <c r="B621" s="310" t="s">
        <v>1713</v>
      </c>
      <c r="C621" s="309">
        <v>45.998348645</v>
      </c>
      <c r="D621" s="307">
        <f>C621*'[2]Base Costs'!$B$5</f>
        <v>45.998348645</v>
      </c>
      <c r="E621" s="307">
        <f t="shared" si="63"/>
        <v>6</v>
      </c>
      <c r="F621" s="307">
        <f t="shared" si="64"/>
        <v>2</v>
      </c>
      <c r="G621" s="307">
        <f t="shared" si="65"/>
        <v>1</v>
      </c>
      <c r="H621" s="306">
        <f>4*D621*'[2]Base Costs'!$B$7</f>
        <v>9141.895803101881</v>
      </c>
      <c r="I621" s="304">
        <f>4*IF(E621&lt;=3,E621*'[2]Base Costs'!$B$8,IF(F621&lt;=3,F621*'[2]Base Costs'!$B$9,'[2]Base Costs'!$B$10*G621))</f>
        <v>2800</v>
      </c>
      <c r="J621" s="308">
        <f>C621*'[2]Base Costs'!$B$6</f>
        <v>11.68358055583</v>
      </c>
      <c r="K621" s="307">
        <f t="shared" si="66"/>
        <v>2</v>
      </c>
      <c r="L621" s="307">
        <f t="shared" si="67"/>
        <v>1</v>
      </c>
      <c r="M621" s="307">
        <f t="shared" si="68"/>
        <v>1</v>
      </c>
      <c r="N621" s="306">
        <f>4*J621*'[2]Base Costs'!$B$7</f>
        <v>2322.0415339878778</v>
      </c>
      <c r="O621" s="304">
        <f>4*IF(K621&lt;=3,K621*'[2]Base Costs'!$B$8,IF(L621&lt;=3,L621*'[2]Base Costs'!$B$9,'[2]Base Costs'!$B$10*M621))</f>
        <v>1000</v>
      </c>
      <c r="P621" s="304">
        <f>4*C621*'[2]Base Costs'!$B$11</f>
        <v>9199.6697289999993</v>
      </c>
      <c r="Q621" s="269">
        <f>'[2]Base Costs'!$B$13+'[2]Base Costs'!$B$14</f>
        <v>414</v>
      </c>
      <c r="R621" s="303">
        <f>'[2]Base Costs'!$D$2</f>
        <v>1105.3024868650327</v>
      </c>
      <c r="S621" s="305">
        <f t="shared" si="69"/>
        <v>4841.34402085291</v>
      </c>
    </row>
    <row r="622" spans="1:19" s="269" customFormat="1" x14ac:dyDescent="0.25">
      <c r="A622" s="310" t="s">
        <v>938</v>
      </c>
      <c r="B622" s="310" t="s">
        <v>1712</v>
      </c>
      <c r="C622" s="309">
        <v>94.000965945000004</v>
      </c>
      <c r="D622" s="307">
        <f>C622*'[2]Base Costs'!$B$5</f>
        <v>94.000965945000004</v>
      </c>
      <c r="E622" s="307">
        <f t="shared" si="63"/>
        <v>12</v>
      </c>
      <c r="F622" s="307">
        <f t="shared" si="64"/>
        <v>3</v>
      </c>
      <c r="G622" s="307">
        <f t="shared" si="65"/>
        <v>1</v>
      </c>
      <c r="H622" s="306">
        <f>4*D622*'[2]Base Costs'!$B$7</f>
        <v>18682.127975773084</v>
      </c>
      <c r="I622" s="304">
        <f>4*IF(E622&lt;=3,E622*'[2]Base Costs'!$B$8,IF(F622&lt;=3,F622*'[2]Base Costs'!$B$9,'[2]Base Costs'!$B$10*G622))</f>
        <v>4200</v>
      </c>
      <c r="J622" s="308">
        <f>C622*'[2]Base Costs'!$B$6</f>
        <v>23.87624535003</v>
      </c>
      <c r="K622" s="307">
        <f t="shared" si="66"/>
        <v>3</v>
      </c>
      <c r="L622" s="307">
        <f t="shared" si="67"/>
        <v>1</v>
      </c>
      <c r="M622" s="307">
        <f t="shared" si="68"/>
        <v>1</v>
      </c>
      <c r="N622" s="306">
        <f>4*J622*'[2]Base Costs'!$B$7</f>
        <v>4745.2605058463632</v>
      </c>
      <c r="O622" s="304">
        <f>4*IF(K622&lt;=3,K622*'[2]Base Costs'!$B$8,IF(L622&lt;=3,L622*'[2]Base Costs'!$B$9,'[2]Base Costs'!$B$10*M622))</f>
        <v>1500</v>
      </c>
      <c r="P622" s="304">
        <f>4*C622*'[2]Base Costs'!$B$11</f>
        <v>18800.193189000001</v>
      </c>
      <c r="Q622" s="269">
        <f>'[2]Base Costs'!$B$13+'[2]Base Costs'!$B$14</f>
        <v>414</v>
      </c>
      <c r="R622" s="303">
        <f>'[2]Base Costs'!$D$2</f>
        <v>1105.3024868650327</v>
      </c>
      <c r="S622" s="305">
        <f t="shared" si="69"/>
        <v>7764.562992711396</v>
      </c>
    </row>
    <row r="623" spans="1:19" s="269" customFormat="1" x14ac:dyDescent="0.25">
      <c r="A623" s="310" t="s">
        <v>938</v>
      </c>
      <c r="B623" s="310" t="s">
        <v>1711</v>
      </c>
      <c r="C623" s="309">
        <v>59.000519535000002</v>
      </c>
      <c r="D623" s="307">
        <f>C623*'[2]Base Costs'!$B$5</f>
        <v>59.000519535000002</v>
      </c>
      <c r="E623" s="307">
        <f t="shared" si="63"/>
        <v>8</v>
      </c>
      <c r="F623" s="307">
        <f t="shared" si="64"/>
        <v>2</v>
      </c>
      <c r="G623" s="307">
        <f t="shared" si="65"/>
        <v>1</v>
      </c>
      <c r="H623" s="306">
        <f>4*D623*'[2]Base Costs'!$B$7</f>
        <v>11725.999254464043</v>
      </c>
      <c r="I623" s="304">
        <f>4*IF(E623&lt;=3,E623*'[2]Base Costs'!$B$8,IF(F623&lt;=3,F623*'[2]Base Costs'!$B$9,'[2]Base Costs'!$B$10*G623))</f>
        <v>2800</v>
      </c>
      <c r="J623" s="308">
        <f>C623*'[2]Base Costs'!$B$6</f>
        <v>14.986131961890001</v>
      </c>
      <c r="K623" s="307">
        <f t="shared" si="66"/>
        <v>2</v>
      </c>
      <c r="L623" s="307">
        <f t="shared" si="67"/>
        <v>1</v>
      </c>
      <c r="M623" s="307">
        <f t="shared" si="68"/>
        <v>1</v>
      </c>
      <c r="N623" s="306">
        <f>4*J623*'[2]Base Costs'!$B$7</f>
        <v>2978.4038106338667</v>
      </c>
      <c r="O623" s="304">
        <f>4*IF(K623&lt;=3,K623*'[2]Base Costs'!$B$8,IF(L623&lt;=3,L623*'[2]Base Costs'!$B$9,'[2]Base Costs'!$B$10*M623))</f>
        <v>1000</v>
      </c>
      <c r="P623" s="304">
        <f>4*C623*'[2]Base Costs'!$B$11</f>
        <v>11800.103907000001</v>
      </c>
      <c r="Q623" s="269">
        <f>'[2]Base Costs'!$B$13+'[2]Base Costs'!$B$14</f>
        <v>414</v>
      </c>
      <c r="R623" s="303">
        <f>'[2]Base Costs'!$D$2</f>
        <v>1105.3024868650327</v>
      </c>
      <c r="S623" s="305">
        <f t="shared" si="69"/>
        <v>5497.7062974988994</v>
      </c>
    </row>
    <row r="624" spans="1:19" s="269" customFormat="1" x14ac:dyDescent="0.25">
      <c r="A624" s="310" t="s">
        <v>938</v>
      </c>
      <c r="B624" s="310" t="s">
        <v>1709</v>
      </c>
      <c r="C624" s="309">
        <v>105.01193930007474</v>
      </c>
      <c r="D624" s="307">
        <f>C624*'[2]Base Costs'!$B$5</f>
        <v>105.01193930007474</v>
      </c>
      <c r="E624" s="307">
        <f t="shared" si="63"/>
        <v>14</v>
      </c>
      <c r="F624" s="307">
        <f t="shared" si="64"/>
        <v>3</v>
      </c>
      <c r="G624" s="307">
        <f t="shared" si="65"/>
        <v>1</v>
      </c>
      <c r="H624" s="306">
        <f>4*D624*'[2]Base Costs'!$B$7</f>
        <v>20870.492864254058</v>
      </c>
      <c r="I624" s="304">
        <f>4*IF(E624&lt;=3,E624*'[2]Base Costs'!$B$8,IF(F624&lt;=3,F624*'[2]Base Costs'!$B$9,'[2]Base Costs'!$B$10*G624))</f>
        <v>4200</v>
      </c>
      <c r="J624" s="308">
        <f>C624*'[2]Base Costs'!$B$6</f>
        <v>26.673032582218987</v>
      </c>
      <c r="K624" s="307">
        <f t="shared" si="66"/>
        <v>4</v>
      </c>
      <c r="L624" s="307">
        <f t="shared" si="67"/>
        <v>1</v>
      </c>
      <c r="M624" s="307">
        <f t="shared" si="68"/>
        <v>1</v>
      </c>
      <c r="N624" s="306">
        <f>4*J624*'[2]Base Costs'!$B$7</f>
        <v>5301.1051875205312</v>
      </c>
      <c r="O624" s="304">
        <f>4*IF(K624&lt;=3,K624*'[2]Base Costs'!$B$8,IF(L624&lt;=3,L624*'[2]Base Costs'!$B$9,'[2]Base Costs'!$B$10*M624))</f>
        <v>1400</v>
      </c>
      <c r="P624" s="304">
        <f>4*C624*'[2]Base Costs'!$B$11</f>
        <v>21002.387860014947</v>
      </c>
      <c r="Q624" s="269">
        <f>'[2]Base Costs'!$B$13+'[2]Base Costs'!$B$14</f>
        <v>414</v>
      </c>
      <c r="R624" s="303">
        <f>'[2]Base Costs'!$D$2</f>
        <v>1105.3024868650327</v>
      </c>
      <c r="S624" s="305">
        <f t="shared" si="69"/>
        <v>8220.407674385564</v>
      </c>
    </row>
    <row r="625" spans="1:19" s="269" customFormat="1" x14ac:dyDescent="0.25">
      <c r="A625" s="310" t="s">
        <v>938</v>
      </c>
      <c r="B625" s="310" t="s">
        <v>1708</v>
      </c>
      <c r="C625" s="309">
        <v>599.85627160472654</v>
      </c>
      <c r="D625" s="307">
        <f>C625*'[2]Base Costs'!$B$5</f>
        <v>599.85627160472654</v>
      </c>
      <c r="E625" s="307">
        <f t="shared" si="63"/>
        <v>75</v>
      </c>
      <c r="F625" s="307">
        <f t="shared" si="64"/>
        <v>15</v>
      </c>
      <c r="G625" s="307">
        <f t="shared" si="65"/>
        <v>4</v>
      </c>
      <c r="H625" s="306">
        <f>4*D625*'[2]Base Costs'!$B$7</f>
        <v>119217.83484380979</v>
      </c>
      <c r="I625" s="304">
        <f>4*IF(E625&lt;=3,E625*'[2]Base Costs'!$B$8,IF(F625&lt;=3,F625*'[2]Base Costs'!$B$9,'[2]Base Costs'!$B$10*G625))</f>
        <v>17600</v>
      </c>
      <c r="J625" s="308">
        <f>C625*'[2]Base Costs'!$B$6</f>
        <v>152.36349298760055</v>
      </c>
      <c r="K625" s="307">
        <f t="shared" si="66"/>
        <v>20</v>
      </c>
      <c r="L625" s="307">
        <f t="shared" si="67"/>
        <v>4</v>
      </c>
      <c r="M625" s="307">
        <f t="shared" si="68"/>
        <v>1</v>
      </c>
      <c r="N625" s="306">
        <f>4*J625*'[2]Base Costs'!$B$7</f>
        <v>30281.330050327688</v>
      </c>
      <c r="O625" s="304">
        <f>4*IF(K625&lt;=3,K625*'[2]Base Costs'!$B$8,IF(L625&lt;=3,L625*'[2]Base Costs'!$B$9,'[2]Base Costs'!$B$10*M625))</f>
        <v>4400</v>
      </c>
      <c r="P625" s="304">
        <f>4*C625*'[2]Base Costs'!$B$11</f>
        <v>119971.25432094531</v>
      </c>
      <c r="Q625" s="269">
        <f>'[2]Base Costs'!$B$13+'[2]Base Costs'!$B$14</f>
        <v>414</v>
      </c>
      <c r="R625" s="303">
        <f>'[2]Base Costs'!$D$2</f>
        <v>1105.3024868650327</v>
      </c>
      <c r="S625" s="305">
        <f t="shared" si="69"/>
        <v>36200.632537192723</v>
      </c>
    </row>
    <row r="626" spans="1:19" s="269" customFormat="1" x14ac:dyDescent="0.25">
      <c r="A626" s="310" t="s">
        <v>938</v>
      </c>
      <c r="B626" s="310" t="s">
        <v>1707</v>
      </c>
      <c r="C626" s="309">
        <v>115.00256884513627</v>
      </c>
      <c r="D626" s="307">
        <f>C626*'[2]Base Costs'!$B$5</f>
        <v>115.00256884513627</v>
      </c>
      <c r="E626" s="307">
        <f t="shared" si="63"/>
        <v>15</v>
      </c>
      <c r="F626" s="307">
        <f t="shared" si="64"/>
        <v>3</v>
      </c>
      <c r="G626" s="307">
        <f t="shared" si="65"/>
        <v>1</v>
      </c>
      <c r="H626" s="306">
        <f>4*D626*'[2]Base Costs'!$B$7</f>
        <v>22856.070542557765</v>
      </c>
      <c r="I626" s="304">
        <f>4*IF(E626&lt;=3,E626*'[2]Base Costs'!$B$8,IF(F626&lt;=3,F626*'[2]Base Costs'!$B$9,'[2]Base Costs'!$B$10*G626))</f>
        <v>4200</v>
      </c>
      <c r="J626" s="308">
        <f>C626*'[2]Base Costs'!$B$6</f>
        <v>29.21065248666461</v>
      </c>
      <c r="K626" s="307">
        <f t="shared" si="66"/>
        <v>4</v>
      </c>
      <c r="L626" s="307">
        <f t="shared" si="67"/>
        <v>1</v>
      </c>
      <c r="M626" s="307">
        <f t="shared" si="68"/>
        <v>1</v>
      </c>
      <c r="N626" s="306">
        <f>4*J626*'[2]Base Costs'!$B$7</f>
        <v>5805.4419178096723</v>
      </c>
      <c r="O626" s="304">
        <f>4*IF(K626&lt;=3,K626*'[2]Base Costs'!$B$8,IF(L626&lt;=3,L626*'[2]Base Costs'!$B$9,'[2]Base Costs'!$B$10*M626))</f>
        <v>1400</v>
      </c>
      <c r="P626" s="304">
        <f>4*C626*'[2]Base Costs'!$B$11</f>
        <v>23000.513769027253</v>
      </c>
      <c r="Q626" s="269">
        <f>'[2]Base Costs'!$B$13+'[2]Base Costs'!$B$14</f>
        <v>414</v>
      </c>
      <c r="R626" s="303">
        <f>'[2]Base Costs'!$D$2</f>
        <v>1105.3024868650327</v>
      </c>
      <c r="S626" s="305">
        <f t="shared" si="69"/>
        <v>8724.7444046747041</v>
      </c>
    </row>
    <row r="627" spans="1:19" s="269" customFormat="1" x14ac:dyDescent="0.25">
      <c r="A627" s="310" t="s">
        <v>938</v>
      </c>
      <c r="B627" s="310" t="s">
        <v>1706</v>
      </c>
      <c r="C627" s="309">
        <v>121.64790077772504</v>
      </c>
      <c r="D627" s="307">
        <f>C627*'[2]Base Costs'!$B$5</f>
        <v>121.64790077772504</v>
      </c>
      <c r="E627" s="307">
        <f t="shared" si="63"/>
        <v>16</v>
      </c>
      <c r="F627" s="307">
        <f t="shared" si="64"/>
        <v>4</v>
      </c>
      <c r="G627" s="307">
        <f t="shared" si="65"/>
        <v>1</v>
      </c>
      <c r="H627" s="306">
        <f>4*D627*'[2]Base Costs'!$B$7</f>
        <v>24176.79039216819</v>
      </c>
      <c r="I627" s="304">
        <f>4*IF(E627&lt;=3,E627*'[2]Base Costs'!$B$8,IF(F627&lt;=3,F627*'[2]Base Costs'!$B$9,'[2]Base Costs'!$B$10*G627))</f>
        <v>4400</v>
      </c>
      <c r="J627" s="308">
        <f>C627*'[2]Base Costs'!$B$6</f>
        <v>30.898566797542163</v>
      </c>
      <c r="K627" s="307">
        <f t="shared" si="66"/>
        <v>4</v>
      </c>
      <c r="L627" s="307">
        <f t="shared" si="67"/>
        <v>1</v>
      </c>
      <c r="M627" s="307">
        <f t="shared" si="68"/>
        <v>1</v>
      </c>
      <c r="N627" s="306">
        <f>4*J627*'[2]Base Costs'!$B$7</f>
        <v>6140.9047596107202</v>
      </c>
      <c r="O627" s="304">
        <f>4*IF(K627&lt;=3,K627*'[2]Base Costs'!$B$8,IF(L627&lt;=3,L627*'[2]Base Costs'!$B$9,'[2]Base Costs'!$B$10*M627))</f>
        <v>1400</v>
      </c>
      <c r="P627" s="304">
        <f>4*C627*'[2]Base Costs'!$B$11</f>
        <v>24329.580155545009</v>
      </c>
      <c r="Q627" s="269">
        <f>'[2]Base Costs'!$B$13+'[2]Base Costs'!$B$14</f>
        <v>414</v>
      </c>
      <c r="R627" s="303">
        <f>'[2]Base Costs'!$D$2</f>
        <v>1105.3024868650327</v>
      </c>
      <c r="S627" s="305">
        <f t="shared" si="69"/>
        <v>9060.207246475753</v>
      </c>
    </row>
    <row r="628" spans="1:19" s="269" customFormat="1" x14ac:dyDescent="0.25">
      <c r="A628" s="310" t="s">
        <v>938</v>
      </c>
      <c r="B628" s="310" t="s">
        <v>1705</v>
      </c>
      <c r="C628" s="309">
        <v>107.01483754270302</v>
      </c>
      <c r="D628" s="307">
        <f>C628*'[2]Base Costs'!$B$5</f>
        <v>107.01483754270302</v>
      </c>
      <c r="E628" s="307">
        <f t="shared" si="63"/>
        <v>14</v>
      </c>
      <c r="F628" s="307">
        <f t="shared" si="64"/>
        <v>3</v>
      </c>
      <c r="G628" s="307">
        <f t="shared" si="65"/>
        <v>1</v>
      </c>
      <c r="H628" s="306">
        <f>4*D628*'[2]Base Costs'!$B$7</f>
        <v>21268.556872586971</v>
      </c>
      <c r="I628" s="304">
        <f>4*IF(E628&lt;=3,E628*'[2]Base Costs'!$B$8,IF(F628&lt;=3,F628*'[2]Base Costs'!$B$9,'[2]Base Costs'!$B$10*G628))</f>
        <v>4200</v>
      </c>
      <c r="J628" s="308">
        <f>C628*'[2]Base Costs'!$B$6</f>
        <v>27.181768735846568</v>
      </c>
      <c r="K628" s="307">
        <f t="shared" si="66"/>
        <v>4</v>
      </c>
      <c r="L628" s="307">
        <f t="shared" si="67"/>
        <v>1</v>
      </c>
      <c r="M628" s="307">
        <f t="shared" si="68"/>
        <v>1</v>
      </c>
      <c r="N628" s="306">
        <f>4*J628*'[2]Base Costs'!$B$7</f>
        <v>5402.2134456370914</v>
      </c>
      <c r="O628" s="304">
        <f>4*IF(K628&lt;=3,K628*'[2]Base Costs'!$B$8,IF(L628&lt;=3,L628*'[2]Base Costs'!$B$9,'[2]Base Costs'!$B$10*M628))</f>
        <v>1400</v>
      </c>
      <c r="P628" s="304">
        <f>4*C628*'[2]Base Costs'!$B$11</f>
        <v>21402.967508540605</v>
      </c>
      <c r="Q628" s="269">
        <f>'[2]Base Costs'!$B$13+'[2]Base Costs'!$B$14</f>
        <v>414</v>
      </c>
      <c r="R628" s="303">
        <f>'[2]Base Costs'!$D$2</f>
        <v>1105.3024868650327</v>
      </c>
      <c r="S628" s="305">
        <f t="shared" si="69"/>
        <v>8321.5159325021232</v>
      </c>
    </row>
    <row r="629" spans="1:19" s="269" customFormat="1" x14ac:dyDescent="0.25">
      <c r="A629" s="310" t="s">
        <v>938</v>
      </c>
      <c r="B629" s="310" t="s">
        <v>1704</v>
      </c>
      <c r="C629" s="309">
        <v>124.17609036660103</v>
      </c>
      <c r="D629" s="307">
        <f>C629*'[2]Base Costs'!$B$5</f>
        <v>124.17609036660103</v>
      </c>
      <c r="E629" s="307">
        <f t="shared" si="63"/>
        <v>16</v>
      </c>
      <c r="F629" s="307">
        <f t="shared" si="64"/>
        <v>4</v>
      </c>
      <c r="G629" s="307">
        <f t="shared" si="65"/>
        <v>1</v>
      </c>
      <c r="H629" s="306">
        <f>4*D629*'[2]Base Costs'!$B$7</f>
        <v>24679.252903819757</v>
      </c>
      <c r="I629" s="304">
        <f>4*IF(E629&lt;=3,E629*'[2]Base Costs'!$B$8,IF(F629&lt;=3,F629*'[2]Base Costs'!$B$9,'[2]Base Costs'!$B$10*G629))</f>
        <v>4400</v>
      </c>
      <c r="J629" s="308">
        <f>C629*'[2]Base Costs'!$B$6</f>
        <v>31.540726953116661</v>
      </c>
      <c r="K629" s="307">
        <f t="shared" si="66"/>
        <v>4</v>
      </c>
      <c r="L629" s="307">
        <f t="shared" si="67"/>
        <v>1</v>
      </c>
      <c r="M629" s="307">
        <f t="shared" si="68"/>
        <v>1</v>
      </c>
      <c r="N629" s="306">
        <f>4*J629*'[2]Base Costs'!$B$7</f>
        <v>6268.5302375702186</v>
      </c>
      <c r="O629" s="304">
        <f>4*IF(K629&lt;=3,K629*'[2]Base Costs'!$B$8,IF(L629&lt;=3,L629*'[2]Base Costs'!$B$9,'[2]Base Costs'!$B$10*M629))</f>
        <v>1400</v>
      </c>
      <c r="P629" s="304">
        <f>4*C629*'[2]Base Costs'!$B$11</f>
        <v>24835.218073320208</v>
      </c>
      <c r="Q629" s="269">
        <f>'[2]Base Costs'!$B$13+'[2]Base Costs'!$B$14</f>
        <v>414</v>
      </c>
      <c r="R629" s="303">
        <f>'[2]Base Costs'!$D$2</f>
        <v>1105.3024868650327</v>
      </c>
      <c r="S629" s="305">
        <f t="shared" si="69"/>
        <v>9187.8327244352513</v>
      </c>
    </row>
    <row r="630" spans="1:19" s="269" customFormat="1" x14ac:dyDescent="0.25">
      <c r="A630" s="310" t="s">
        <v>938</v>
      </c>
      <c r="B630" s="310" t="s">
        <v>1703</v>
      </c>
      <c r="C630" s="309">
        <v>74.92025607186811</v>
      </c>
      <c r="D630" s="307">
        <f>C630*'[2]Base Costs'!$B$5</f>
        <v>74.92025607186811</v>
      </c>
      <c r="E630" s="307">
        <f t="shared" si="63"/>
        <v>10</v>
      </c>
      <c r="F630" s="307">
        <f t="shared" si="64"/>
        <v>2</v>
      </c>
      <c r="G630" s="307">
        <f t="shared" si="65"/>
        <v>1</v>
      </c>
      <c r="H630" s="306">
        <f>4*D630*'[2]Base Costs'!$B$7</f>
        <v>14889.951372747359</v>
      </c>
      <c r="I630" s="304">
        <f>4*IF(E630&lt;=3,E630*'[2]Base Costs'!$B$8,IF(F630&lt;=3,F630*'[2]Base Costs'!$B$9,'[2]Base Costs'!$B$10*G630))</f>
        <v>2800</v>
      </c>
      <c r="J630" s="308">
        <f>C630*'[2]Base Costs'!$B$6</f>
        <v>19.0297450422545</v>
      </c>
      <c r="K630" s="307">
        <f t="shared" si="66"/>
        <v>3</v>
      </c>
      <c r="L630" s="307">
        <f t="shared" si="67"/>
        <v>1</v>
      </c>
      <c r="M630" s="307">
        <f t="shared" si="68"/>
        <v>1</v>
      </c>
      <c r="N630" s="306">
        <f>4*J630*'[2]Base Costs'!$B$7</f>
        <v>3782.0476486778289</v>
      </c>
      <c r="O630" s="304">
        <f>4*IF(K630&lt;=3,K630*'[2]Base Costs'!$B$8,IF(L630&lt;=3,L630*'[2]Base Costs'!$B$9,'[2]Base Costs'!$B$10*M630))</f>
        <v>1500</v>
      </c>
      <c r="P630" s="304">
        <f>4*C630*'[2]Base Costs'!$B$11</f>
        <v>14984.051214373621</v>
      </c>
      <c r="Q630" s="269">
        <f>'[2]Base Costs'!$B$13+'[2]Base Costs'!$B$14</f>
        <v>414</v>
      </c>
      <c r="R630" s="303">
        <f>'[2]Base Costs'!$D$2</f>
        <v>1105.3024868650327</v>
      </c>
      <c r="S630" s="305">
        <f t="shared" si="69"/>
        <v>6801.3501355428616</v>
      </c>
    </row>
    <row r="631" spans="1:19" s="269" customFormat="1" x14ac:dyDescent="0.25">
      <c r="A631" s="310" t="s">
        <v>938</v>
      </c>
      <c r="B631" s="310" t="s">
        <v>1702</v>
      </c>
      <c r="C631" s="309">
        <v>269.66123493386584</v>
      </c>
      <c r="D631" s="307">
        <f>C631*'[2]Base Costs'!$B$5</f>
        <v>269.66123493386584</v>
      </c>
      <c r="E631" s="307">
        <f t="shared" si="63"/>
        <v>34</v>
      </c>
      <c r="F631" s="307">
        <f t="shared" si="64"/>
        <v>7</v>
      </c>
      <c r="G631" s="307">
        <f t="shared" si="65"/>
        <v>2</v>
      </c>
      <c r="H631" s="306">
        <f>4*D631*'[2]Base Costs'!$B$7</f>
        <v>53593.55247569624</v>
      </c>
      <c r="I631" s="304">
        <f>4*IF(E631&lt;=3,E631*'[2]Base Costs'!$B$8,IF(F631&lt;=3,F631*'[2]Base Costs'!$B$9,'[2]Base Costs'!$B$10*G631))</f>
        <v>8800</v>
      </c>
      <c r="J631" s="308">
        <f>C631*'[2]Base Costs'!$B$6</f>
        <v>68.493953673201929</v>
      </c>
      <c r="K631" s="307">
        <f t="shared" si="66"/>
        <v>9</v>
      </c>
      <c r="L631" s="307">
        <f t="shared" si="67"/>
        <v>2</v>
      </c>
      <c r="M631" s="307">
        <f t="shared" si="68"/>
        <v>1</v>
      </c>
      <c r="N631" s="306">
        <f>4*J631*'[2]Base Costs'!$B$7</f>
        <v>13612.762328826846</v>
      </c>
      <c r="O631" s="304">
        <f>4*IF(K631&lt;=3,K631*'[2]Base Costs'!$B$8,IF(L631&lt;=3,L631*'[2]Base Costs'!$B$9,'[2]Base Costs'!$B$10*M631))</f>
        <v>2800</v>
      </c>
      <c r="P631" s="304">
        <f>4*C631*'[2]Base Costs'!$B$11</f>
        <v>53932.246986773171</v>
      </c>
      <c r="Q631" s="269">
        <f>'[2]Base Costs'!$B$13+'[2]Base Costs'!$B$14</f>
        <v>414</v>
      </c>
      <c r="R631" s="303">
        <f>'[2]Base Costs'!$D$2</f>
        <v>1105.3024868650327</v>
      </c>
      <c r="S631" s="305">
        <f t="shared" si="69"/>
        <v>17932.06481569188</v>
      </c>
    </row>
    <row r="632" spans="1:19" s="269" customFormat="1" x14ac:dyDescent="0.25">
      <c r="A632" s="310" t="s">
        <v>938</v>
      </c>
      <c r="B632" s="310" t="s">
        <v>1701</v>
      </c>
      <c r="C632" s="309">
        <v>119.27528380085032</v>
      </c>
      <c r="D632" s="307">
        <f>C632*'[2]Base Costs'!$B$5</f>
        <v>119.27528380085032</v>
      </c>
      <c r="E632" s="307">
        <f t="shared" si="63"/>
        <v>15</v>
      </c>
      <c r="F632" s="307">
        <f t="shared" si="64"/>
        <v>3</v>
      </c>
      <c r="G632" s="307">
        <f t="shared" si="65"/>
        <v>1</v>
      </c>
      <c r="H632" s="306">
        <f>4*D632*'[2]Base Costs'!$B$7</f>
        <v>23705.247003716198</v>
      </c>
      <c r="I632" s="304">
        <f>4*IF(E632&lt;=3,E632*'[2]Base Costs'!$B$8,IF(F632&lt;=3,F632*'[2]Base Costs'!$B$9,'[2]Base Costs'!$B$10*G632))</f>
        <v>4200</v>
      </c>
      <c r="J632" s="308">
        <f>C632*'[2]Base Costs'!$B$6</f>
        <v>30.295922085415981</v>
      </c>
      <c r="K632" s="307">
        <f t="shared" si="66"/>
        <v>4</v>
      </c>
      <c r="L632" s="307">
        <f t="shared" si="67"/>
        <v>1</v>
      </c>
      <c r="M632" s="307">
        <f t="shared" si="68"/>
        <v>1</v>
      </c>
      <c r="N632" s="306">
        <f>4*J632*'[2]Base Costs'!$B$7</f>
        <v>6021.1327389439148</v>
      </c>
      <c r="O632" s="304">
        <f>4*IF(K632&lt;=3,K632*'[2]Base Costs'!$B$8,IF(L632&lt;=3,L632*'[2]Base Costs'!$B$9,'[2]Base Costs'!$B$10*M632))</f>
        <v>1400</v>
      </c>
      <c r="P632" s="304">
        <f>4*C632*'[2]Base Costs'!$B$11</f>
        <v>23855.056760170064</v>
      </c>
      <c r="Q632" s="269">
        <f>'[2]Base Costs'!$B$13+'[2]Base Costs'!$B$14</f>
        <v>414</v>
      </c>
      <c r="R632" s="303">
        <f>'[2]Base Costs'!$D$2</f>
        <v>1105.3024868650327</v>
      </c>
      <c r="S632" s="305">
        <f t="shared" si="69"/>
        <v>8940.4352258089475</v>
      </c>
    </row>
    <row r="633" spans="1:19" s="269" customFormat="1" x14ac:dyDescent="0.25">
      <c r="A633" s="310" t="s">
        <v>938</v>
      </c>
      <c r="B633" s="310" t="s">
        <v>1700</v>
      </c>
      <c r="C633" s="309">
        <v>65.26263277161982</v>
      </c>
      <c r="D633" s="307">
        <f>C633*'[2]Base Costs'!$B$5</f>
        <v>65.26263277161982</v>
      </c>
      <c r="E633" s="307">
        <f t="shared" si="63"/>
        <v>9</v>
      </c>
      <c r="F633" s="307">
        <f t="shared" si="64"/>
        <v>2</v>
      </c>
      <c r="G633" s="307">
        <f t="shared" si="65"/>
        <v>1</v>
      </c>
      <c r="H633" s="306">
        <f>4*D633*'[2]Base Costs'!$B$7</f>
        <v>12970.556687562812</v>
      </c>
      <c r="I633" s="304">
        <f>4*IF(E633&lt;=3,E633*'[2]Base Costs'!$B$8,IF(F633&lt;=3,F633*'[2]Base Costs'!$B$9,'[2]Base Costs'!$B$10*G633))</f>
        <v>2800</v>
      </c>
      <c r="J633" s="308">
        <f>C633*'[2]Base Costs'!$B$6</f>
        <v>16.576708723991434</v>
      </c>
      <c r="K633" s="307">
        <f t="shared" si="66"/>
        <v>3</v>
      </c>
      <c r="L633" s="307">
        <f t="shared" si="67"/>
        <v>1</v>
      </c>
      <c r="M633" s="307">
        <f t="shared" si="68"/>
        <v>1</v>
      </c>
      <c r="N633" s="306">
        <f>4*J633*'[2]Base Costs'!$B$7</f>
        <v>3294.521398640954</v>
      </c>
      <c r="O633" s="304">
        <f>4*IF(K633&lt;=3,K633*'[2]Base Costs'!$B$8,IF(L633&lt;=3,L633*'[2]Base Costs'!$B$9,'[2]Base Costs'!$B$10*M633))</f>
        <v>1500</v>
      </c>
      <c r="P633" s="304">
        <f>4*C633*'[2]Base Costs'!$B$11</f>
        <v>13052.526554323964</v>
      </c>
      <c r="Q633" s="269">
        <f>'[2]Base Costs'!$B$13+'[2]Base Costs'!$B$14</f>
        <v>414</v>
      </c>
      <c r="R633" s="303">
        <f>'[2]Base Costs'!$D$2</f>
        <v>1105.3024868650327</v>
      </c>
      <c r="S633" s="305">
        <f t="shared" si="69"/>
        <v>6313.8238855059863</v>
      </c>
    </row>
    <row r="634" spans="1:19" s="269" customFormat="1" x14ac:dyDescent="0.25">
      <c r="A634" s="310" t="s">
        <v>938</v>
      </c>
      <c r="B634" s="310" t="s">
        <v>1699</v>
      </c>
      <c r="C634" s="309">
        <v>83.40104427598115</v>
      </c>
      <c r="D634" s="307">
        <f>C634*'[2]Base Costs'!$B$5</f>
        <v>83.40104427598115</v>
      </c>
      <c r="E634" s="307">
        <f t="shared" si="63"/>
        <v>11</v>
      </c>
      <c r="F634" s="307">
        <f t="shared" si="64"/>
        <v>3</v>
      </c>
      <c r="G634" s="307">
        <f t="shared" si="65"/>
        <v>1</v>
      </c>
      <c r="H634" s="306">
        <f>4*D634*'[2]Base Costs'!$B$7</f>
        <v>16575.457143585601</v>
      </c>
      <c r="I634" s="304">
        <f>4*IF(E634&lt;=3,E634*'[2]Base Costs'!$B$8,IF(F634&lt;=3,F634*'[2]Base Costs'!$B$9,'[2]Base Costs'!$B$10*G634))</f>
        <v>4200</v>
      </c>
      <c r="J634" s="308">
        <f>C634*'[2]Base Costs'!$B$6</f>
        <v>21.183865246099213</v>
      </c>
      <c r="K634" s="307">
        <f t="shared" si="66"/>
        <v>3</v>
      </c>
      <c r="L634" s="307">
        <f t="shared" si="67"/>
        <v>1</v>
      </c>
      <c r="M634" s="307">
        <f t="shared" si="68"/>
        <v>1</v>
      </c>
      <c r="N634" s="306">
        <f>4*J634*'[2]Base Costs'!$B$7</f>
        <v>4210.1661144707423</v>
      </c>
      <c r="O634" s="304">
        <f>4*IF(K634&lt;=3,K634*'[2]Base Costs'!$B$8,IF(L634&lt;=3,L634*'[2]Base Costs'!$B$9,'[2]Base Costs'!$B$10*M634))</f>
        <v>1500</v>
      </c>
      <c r="P634" s="304">
        <f>4*C634*'[2]Base Costs'!$B$11</f>
        <v>16680.20885519623</v>
      </c>
      <c r="Q634" s="269">
        <f>'[2]Base Costs'!$B$13+'[2]Base Costs'!$B$14</f>
        <v>414</v>
      </c>
      <c r="R634" s="303">
        <f>'[2]Base Costs'!$D$2</f>
        <v>1105.3024868650327</v>
      </c>
      <c r="S634" s="305">
        <f t="shared" si="69"/>
        <v>7229.468601335775</v>
      </c>
    </row>
    <row r="635" spans="1:19" s="269" customFormat="1" x14ac:dyDescent="0.25">
      <c r="A635" s="310" t="s">
        <v>938</v>
      </c>
      <c r="B635" s="310" t="s">
        <v>1698</v>
      </c>
      <c r="C635" s="309">
        <v>73.30073299</v>
      </c>
      <c r="D635" s="307">
        <f>C635*'[2]Base Costs'!$B$5</f>
        <v>73.30073299</v>
      </c>
      <c r="E635" s="307">
        <f t="shared" si="63"/>
        <v>10</v>
      </c>
      <c r="F635" s="307">
        <f t="shared" si="64"/>
        <v>2</v>
      </c>
      <c r="G635" s="307">
        <f t="shared" si="65"/>
        <v>1</v>
      </c>
      <c r="H635" s="306">
        <f>4*D635*'[2]Base Costs'!$B$7</f>
        <v>14568.080877364562</v>
      </c>
      <c r="I635" s="304">
        <f>4*IF(E635&lt;=3,E635*'[2]Base Costs'!$B$8,IF(F635&lt;=3,F635*'[2]Base Costs'!$B$9,'[2]Base Costs'!$B$10*G635))</f>
        <v>2800</v>
      </c>
      <c r="J635" s="308">
        <f>C635*'[2]Base Costs'!$B$6</f>
        <v>18.61838617946</v>
      </c>
      <c r="K635" s="307">
        <f t="shared" si="66"/>
        <v>3</v>
      </c>
      <c r="L635" s="307">
        <f t="shared" si="67"/>
        <v>1</v>
      </c>
      <c r="M635" s="307">
        <f t="shared" si="68"/>
        <v>1</v>
      </c>
      <c r="N635" s="306">
        <f>4*J635*'[2]Base Costs'!$B$7</f>
        <v>3700.2925428505987</v>
      </c>
      <c r="O635" s="304">
        <f>4*IF(K635&lt;=3,K635*'[2]Base Costs'!$B$8,IF(L635&lt;=3,L635*'[2]Base Costs'!$B$9,'[2]Base Costs'!$B$10*M635))</f>
        <v>1500</v>
      </c>
      <c r="P635" s="304">
        <f>4*C635*'[2]Base Costs'!$B$11</f>
        <v>14660.146597999999</v>
      </c>
      <c r="Q635" s="269">
        <f>'[2]Base Costs'!$B$13+'[2]Base Costs'!$B$14</f>
        <v>414</v>
      </c>
      <c r="R635" s="303">
        <f>'[2]Base Costs'!$D$2</f>
        <v>1105.3024868650327</v>
      </c>
      <c r="S635" s="305">
        <f t="shared" si="69"/>
        <v>6719.5950297156314</v>
      </c>
    </row>
    <row r="636" spans="1:19" s="269" customFormat="1" x14ac:dyDescent="0.25">
      <c r="A636" s="310" t="s">
        <v>938</v>
      </c>
      <c r="B636" s="310" t="s">
        <v>1697</v>
      </c>
      <c r="C636" s="309">
        <v>66.797423600000002</v>
      </c>
      <c r="D636" s="307">
        <f>C636*'[2]Base Costs'!$B$5</f>
        <v>66.797423600000002</v>
      </c>
      <c r="E636" s="307">
        <f t="shared" si="63"/>
        <v>9</v>
      </c>
      <c r="F636" s="307">
        <f t="shared" si="64"/>
        <v>2</v>
      </c>
      <c r="G636" s="307">
        <f t="shared" si="65"/>
        <v>1</v>
      </c>
      <c r="H636" s="306">
        <f>4*D636*'[2]Base Costs'!$B$7</f>
        <v>13275.587155958403</v>
      </c>
      <c r="I636" s="304">
        <f>4*IF(E636&lt;=3,E636*'[2]Base Costs'!$B$8,IF(F636&lt;=3,F636*'[2]Base Costs'!$B$9,'[2]Base Costs'!$B$10*G636))</f>
        <v>2800</v>
      </c>
      <c r="J636" s="308">
        <f>C636*'[2]Base Costs'!$B$6</f>
        <v>16.966545594399999</v>
      </c>
      <c r="K636" s="307">
        <f t="shared" si="66"/>
        <v>3</v>
      </c>
      <c r="L636" s="307">
        <f t="shared" si="67"/>
        <v>1</v>
      </c>
      <c r="M636" s="307">
        <f t="shared" si="68"/>
        <v>1</v>
      </c>
      <c r="N636" s="306">
        <f>4*J636*'[2]Base Costs'!$B$7</f>
        <v>3371.999137613434</v>
      </c>
      <c r="O636" s="304">
        <f>4*IF(K636&lt;=3,K636*'[2]Base Costs'!$B$8,IF(L636&lt;=3,L636*'[2]Base Costs'!$B$9,'[2]Base Costs'!$B$10*M636))</f>
        <v>1500</v>
      </c>
      <c r="P636" s="304">
        <f>4*C636*'[2]Base Costs'!$B$11</f>
        <v>13359.48472</v>
      </c>
      <c r="Q636" s="269">
        <f>'[2]Base Costs'!$B$13+'[2]Base Costs'!$B$14</f>
        <v>414</v>
      </c>
      <c r="R636" s="303">
        <f>'[2]Base Costs'!$D$2</f>
        <v>1105.3024868650327</v>
      </c>
      <c r="S636" s="305">
        <f t="shared" si="69"/>
        <v>6391.3016244784667</v>
      </c>
    </row>
    <row r="637" spans="1:19" s="269" customFormat="1" x14ac:dyDescent="0.25">
      <c r="A637" s="310" t="s">
        <v>938</v>
      </c>
      <c r="B637" s="310" t="s">
        <v>1696</v>
      </c>
      <c r="C637" s="309">
        <v>52.536674316826719</v>
      </c>
      <c r="D637" s="307">
        <f>C637*'[2]Base Costs'!$B$5</f>
        <v>52.536674316826719</v>
      </c>
      <c r="E637" s="307">
        <f t="shared" si="63"/>
        <v>7</v>
      </c>
      <c r="F637" s="307">
        <f t="shared" si="64"/>
        <v>2</v>
      </c>
      <c r="G637" s="307">
        <f t="shared" si="65"/>
        <v>1</v>
      </c>
      <c r="H637" s="306">
        <f>4*D637*'[2]Base Costs'!$B$7</f>
        <v>10441.348800423411</v>
      </c>
      <c r="I637" s="304">
        <f>4*IF(E637&lt;=3,E637*'[2]Base Costs'!$B$8,IF(F637&lt;=3,F637*'[2]Base Costs'!$B$9,'[2]Base Costs'!$B$10*G637))</f>
        <v>2800</v>
      </c>
      <c r="J637" s="308">
        <f>C637*'[2]Base Costs'!$B$6</f>
        <v>13.344315276473987</v>
      </c>
      <c r="K637" s="307">
        <f t="shared" si="66"/>
        <v>2</v>
      </c>
      <c r="L637" s="307">
        <f t="shared" si="67"/>
        <v>1</v>
      </c>
      <c r="M637" s="307">
        <f t="shared" si="68"/>
        <v>1</v>
      </c>
      <c r="N637" s="306">
        <f>4*J637*'[2]Base Costs'!$B$7</f>
        <v>2652.1025953075464</v>
      </c>
      <c r="O637" s="304">
        <f>4*IF(K637&lt;=3,K637*'[2]Base Costs'!$B$8,IF(L637&lt;=3,L637*'[2]Base Costs'!$B$9,'[2]Base Costs'!$B$10*M637))</f>
        <v>1000</v>
      </c>
      <c r="P637" s="304">
        <f>4*C637*'[2]Base Costs'!$B$11</f>
        <v>10507.334863365344</v>
      </c>
      <c r="Q637" s="269">
        <f>'[2]Base Costs'!$B$13+'[2]Base Costs'!$B$14</f>
        <v>414</v>
      </c>
      <c r="R637" s="303">
        <f>'[2]Base Costs'!$D$2</f>
        <v>1105.3024868650327</v>
      </c>
      <c r="S637" s="305">
        <f t="shared" si="69"/>
        <v>5171.4050821725796</v>
      </c>
    </row>
    <row r="638" spans="1:19" s="269" customFormat="1" x14ac:dyDescent="0.25">
      <c r="A638" s="310" t="s">
        <v>938</v>
      </c>
      <c r="B638" s="310" t="s">
        <v>1695</v>
      </c>
      <c r="C638" s="309">
        <v>61.703354025000003</v>
      </c>
      <c r="D638" s="307">
        <f>C638*'[2]Base Costs'!$B$5</f>
        <v>61.703354025000003</v>
      </c>
      <c r="E638" s="307">
        <f t="shared" si="63"/>
        <v>8</v>
      </c>
      <c r="F638" s="307">
        <f t="shared" si="64"/>
        <v>2</v>
      </c>
      <c r="G638" s="307">
        <f t="shared" si="65"/>
        <v>1</v>
      </c>
      <c r="H638" s="306">
        <f>4*D638*'[2]Base Costs'!$B$7</f>
        <v>12263.171392344602</v>
      </c>
      <c r="I638" s="304">
        <f>4*IF(E638&lt;=3,E638*'[2]Base Costs'!$B$8,IF(F638&lt;=3,F638*'[2]Base Costs'!$B$9,'[2]Base Costs'!$B$10*G638))</f>
        <v>2800</v>
      </c>
      <c r="J638" s="308">
        <f>C638*'[2]Base Costs'!$B$6</f>
        <v>15.672651922350001</v>
      </c>
      <c r="K638" s="307">
        <f t="shared" si="66"/>
        <v>2</v>
      </c>
      <c r="L638" s="307">
        <f t="shared" si="67"/>
        <v>1</v>
      </c>
      <c r="M638" s="307">
        <f t="shared" si="68"/>
        <v>1</v>
      </c>
      <c r="N638" s="306">
        <f>4*J638*'[2]Base Costs'!$B$7</f>
        <v>3114.8455336555289</v>
      </c>
      <c r="O638" s="304">
        <f>4*IF(K638&lt;=3,K638*'[2]Base Costs'!$B$8,IF(L638&lt;=3,L638*'[2]Base Costs'!$B$9,'[2]Base Costs'!$B$10*M638))</f>
        <v>1000</v>
      </c>
      <c r="P638" s="304">
        <f>4*C638*'[2]Base Costs'!$B$11</f>
        <v>12340.670805</v>
      </c>
      <c r="Q638" s="269">
        <f>'[2]Base Costs'!$B$13+'[2]Base Costs'!$B$14</f>
        <v>414</v>
      </c>
      <c r="R638" s="303">
        <f>'[2]Base Costs'!$D$2</f>
        <v>1105.3024868650327</v>
      </c>
      <c r="S638" s="305">
        <f t="shared" si="69"/>
        <v>5634.1480205205617</v>
      </c>
    </row>
    <row r="639" spans="1:19" s="269" customFormat="1" x14ac:dyDescent="0.25">
      <c r="A639" s="310" t="s">
        <v>938</v>
      </c>
      <c r="B639" s="310" t="s">
        <v>1694</v>
      </c>
      <c r="C639" s="309">
        <v>98.427235954558611</v>
      </c>
      <c r="D639" s="307">
        <f>C639*'[2]Base Costs'!$B$5</f>
        <v>98.427235954558611</v>
      </c>
      <c r="E639" s="307">
        <f t="shared" si="63"/>
        <v>13</v>
      </c>
      <c r="F639" s="307">
        <f t="shared" si="64"/>
        <v>3</v>
      </c>
      <c r="G639" s="307">
        <f t="shared" si="65"/>
        <v>1</v>
      </c>
      <c r="H639" s="306">
        <f>4*D639*'[2]Base Costs'!$B$7</f>
        <v>19561.822582552799</v>
      </c>
      <c r="I639" s="304">
        <f>4*IF(E639&lt;=3,E639*'[2]Base Costs'!$B$8,IF(F639&lt;=3,F639*'[2]Base Costs'!$B$9,'[2]Base Costs'!$B$10*G639))</f>
        <v>4200</v>
      </c>
      <c r="J639" s="308">
        <f>C639*'[2]Base Costs'!$B$6</f>
        <v>25.000517932457889</v>
      </c>
      <c r="K639" s="307">
        <f t="shared" si="66"/>
        <v>4</v>
      </c>
      <c r="L639" s="307">
        <f t="shared" si="67"/>
        <v>1</v>
      </c>
      <c r="M639" s="307">
        <f t="shared" si="68"/>
        <v>1</v>
      </c>
      <c r="N639" s="306">
        <f>4*J639*'[2]Base Costs'!$B$7</f>
        <v>4968.7029359684111</v>
      </c>
      <c r="O639" s="304">
        <f>4*IF(K639&lt;=3,K639*'[2]Base Costs'!$B$8,IF(L639&lt;=3,L639*'[2]Base Costs'!$B$9,'[2]Base Costs'!$B$10*M639))</f>
        <v>1400</v>
      </c>
      <c r="P639" s="304">
        <f>4*C639*'[2]Base Costs'!$B$11</f>
        <v>19685.447190911724</v>
      </c>
      <c r="Q639" s="269">
        <f>'[2]Base Costs'!$B$13+'[2]Base Costs'!$B$14</f>
        <v>414</v>
      </c>
      <c r="R639" s="303">
        <f>'[2]Base Costs'!$D$2</f>
        <v>1105.3024868650327</v>
      </c>
      <c r="S639" s="305">
        <f t="shared" si="69"/>
        <v>7888.0054228334438</v>
      </c>
    </row>
    <row r="640" spans="1:19" s="269" customFormat="1" x14ac:dyDescent="0.25">
      <c r="A640" s="310" t="s">
        <v>938</v>
      </c>
      <c r="B640" s="310" t="s">
        <v>1693</v>
      </c>
      <c r="C640" s="309">
        <v>39.079304887436066</v>
      </c>
      <c r="D640" s="307">
        <f>C640*'[2]Base Costs'!$B$5</f>
        <v>39.079304887436066</v>
      </c>
      <c r="E640" s="307">
        <f t="shared" si="63"/>
        <v>5</v>
      </c>
      <c r="F640" s="307">
        <f t="shared" si="64"/>
        <v>1</v>
      </c>
      <c r="G640" s="307">
        <f t="shared" si="65"/>
        <v>1</v>
      </c>
      <c r="H640" s="306">
        <f>4*D640*'[2]Base Costs'!$B$7</f>
        <v>7766.7773705485943</v>
      </c>
      <c r="I640" s="304">
        <f>4*IF(E640&lt;=3,E640*'[2]Base Costs'!$B$8,IF(F640&lt;=3,F640*'[2]Base Costs'!$B$9,'[2]Base Costs'!$B$10*G640))</f>
        <v>1400</v>
      </c>
      <c r="J640" s="308">
        <f>C640*'[2]Base Costs'!$B$6</f>
        <v>9.9261434414087617</v>
      </c>
      <c r="K640" s="307">
        <f t="shared" si="66"/>
        <v>2</v>
      </c>
      <c r="L640" s="307">
        <f t="shared" si="67"/>
        <v>1</v>
      </c>
      <c r="M640" s="307">
        <f t="shared" si="68"/>
        <v>1</v>
      </c>
      <c r="N640" s="306">
        <f>4*J640*'[2]Base Costs'!$B$7</f>
        <v>1972.7614521193432</v>
      </c>
      <c r="O640" s="304">
        <f>4*IF(K640&lt;=3,K640*'[2]Base Costs'!$B$8,IF(L640&lt;=3,L640*'[2]Base Costs'!$B$9,'[2]Base Costs'!$B$10*M640))</f>
        <v>1000</v>
      </c>
      <c r="P640" s="304">
        <f>4*C640*'[2]Base Costs'!$B$11</f>
        <v>7815.8609774872129</v>
      </c>
      <c r="Q640" s="269">
        <f>'[2]Base Costs'!$B$13+'[2]Base Costs'!$B$14</f>
        <v>414</v>
      </c>
      <c r="R640" s="303">
        <f>'[2]Base Costs'!$D$2</f>
        <v>1105.3024868650327</v>
      </c>
      <c r="S640" s="305">
        <f t="shared" si="69"/>
        <v>4492.0639389843764</v>
      </c>
    </row>
    <row r="641" spans="1:19" s="269" customFormat="1" x14ac:dyDescent="0.25">
      <c r="A641" s="310" t="s">
        <v>938</v>
      </c>
      <c r="B641" s="310" t="s">
        <v>1692</v>
      </c>
      <c r="C641" s="309">
        <v>391.00163867859601</v>
      </c>
      <c r="D641" s="307">
        <f>C641*'[2]Base Costs'!$B$5</f>
        <v>391.00163867859601</v>
      </c>
      <c r="E641" s="307">
        <f t="shared" si="63"/>
        <v>49</v>
      </c>
      <c r="F641" s="307">
        <f t="shared" si="64"/>
        <v>10</v>
      </c>
      <c r="G641" s="307">
        <f t="shared" si="65"/>
        <v>3</v>
      </c>
      <c r="H641" s="306">
        <f>4*D641*'[2]Base Costs'!$B$7</f>
        <v>77709.229677538897</v>
      </c>
      <c r="I641" s="304">
        <f>4*IF(E641&lt;=3,E641*'[2]Base Costs'!$B$8,IF(F641&lt;=3,F641*'[2]Base Costs'!$B$9,'[2]Base Costs'!$B$10*G641))</f>
        <v>13200</v>
      </c>
      <c r="J641" s="308">
        <f>C641*'[2]Base Costs'!$B$6</f>
        <v>99.314416224363384</v>
      </c>
      <c r="K641" s="307">
        <f t="shared" si="66"/>
        <v>13</v>
      </c>
      <c r="L641" s="307">
        <f t="shared" si="67"/>
        <v>3</v>
      </c>
      <c r="M641" s="307">
        <f t="shared" si="68"/>
        <v>1</v>
      </c>
      <c r="N641" s="306">
        <f>4*J641*'[2]Base Costs'!$B$7</f>
        <v>19738.14433809488</v>
      </c>
      <c r="O641" s="304">
        <f>4*IF(K641&lt;=3,K641*'[2]Base Costs'!$B$8,IF(L641&lt;=3,L641*'[2]Base Costs'!$B$9,'[2]Base Costs'!$B$10*M641))</f>
        <v>4200</v>
      </c>
      <c r="P641" s="304">
        <f>4*C641*'[2]Base Costs'!$B$11</f>
        <v>78200.327735719198</v>
      </c>
      <c r="Q641" s="269">
        <f>'[2]Base Costs'!$B$13+'[2]Base Costs'!$B$14</f>
        <v>414</v>
      </c>
      <c r="R641" s="303">
        <f>'[2]Base Costs'!$D$2</f>
        <v>1105.3024868650327</v>
      </c>
      <c r="S641" s="305">
        <f t="shared" si="69"/>
        <v>25457.446824959912</v>
      </c>
    </row>
    <row r="642" spans="1:19" s="269" customFormat="1" x14ac:dyDescent="0.25">
      <c r="A642" s="310" t="s">
        <v>938</v>
      </c>
      <c r="B642" s="310" t="s">
        <v>1690</v>
      </c>
      <c r="C642" s="309">
        <v>98.010813422782036</v>
      </c>
      <c r="D642" s="307">
        <f>C642*'[2]Base Costs'!$B$5</f>
        <v>98.010813422782036</v>
      </c>
      <c r="E642" s="307">
        <f t="shared" si="63"/>
        <v>13</v>
      </c>
      <c r="F642" s="307">
        <f t="shared" si="64"/>
        <v>3</v>
      </c>
      <c r="G642" s="307">
        <f t="shared" si="65"/>
        <v>1</v>
      </c>
      <c r="H642" s="306">
        <f>4*D642*'[2]Base Costs'!$B$7</f>
        <v>19479.061102897394</v>
      </c>
      <c r="I642" s="304">
        <f>4*IF(E642&lt;=3,E642*'[2]Base Costs'!$B$8,IF(F642&lt;=3,F642*'[2]Base Costs'!$B$9,'[2]Base Costs'!$B$10*G642))</f>
        <v>4200</v>
      </c>
      <c r="J642" s="308">
        <f>C642*'[2]Base Costs'!$B$6</f>
        <v>24.894746609386637</v>
      </c>
      <c r="K642" s="307">
        <f t="shared" si="66"/>
        <v>4</v>
      </c>
      <c r="L642" s="307">
        <f t="shared" si="67"/>
        <v>1</v>
      </c>
      <c r="M642" s="307">
        <f t="shared" si="68"/>
        <v>1</v>
      </c>
      <c r="N642" s="306">
        <f>4*J642*'[2]Base Costs'!$B$7</f>
        <v>4947.6815201359386</v>
      </c>
      <c r="O642" s="304">
        <f>4*IF(K642&lt;=3,K642*'[2]Base Costs'!$B$8,IF(L642&lt;=3,L642*'[2]Base Costs'!$B$9,'[2]Base Costs'!$B$10*M642))</f>
        <v>1400</v>
      </c>
      <c r="P642" s="304">
        <f>4*C642*'[2]Base Costs'!$B$11</f>
        <v>19602.162684556406</v>
      </c>
      <c r="Q642" s="269">
        <f>'[2]Base Costs'!$B$13+'[2]Base Costs'!$B$14</f>
        <v>414</v>
      </c>
      <c r="R642" s="303">
        <f>'[2]Base Costs'!$D$2</f>
        <v>1105.3024868650327</v>
      </c>
      <c r="S642" s="305">
        <f t="shared" si="69"/>
        <v>7866.9840070009714</v>
      </c>
    </row>
    <row r="643" spans="1:19" s="269" customFormat="1" x14ac:dyDescent="0.25">
      <c r="A643" s="310" t="s">
        <v>938</v>
      </c>
      <c r="B643" s="310" t="s">
        <v>1688</v>
      </c>
      <c r="C643" s="309">
        <v>23.058467130749843</v>
      </c>
      <c r="D643" s="307">
        <f>C643*'[2]Base Costs'!$B$5</f>
        <v>23.058467130749843</v>
      </c>
      <c r="E643" s="307">
        <f t="shared" ref="E643:E706" si="70">ROUNDUP(D643/8,0)</f>
        <v>3</v>
      </c>
      <c r="F643" s="307">
        <f t="shared" ref="F643:F706" si="71">ROUNDUP(D643/40,0)</f>
        <v>1</v>
      </c>
      <c r="G643" s="307">
        <f t="shared" ref="G643:G706" si="72">ROUNDUP(D643/(40*4),0)</f>
        <v>1</v>
      </c>
      <c r="H643" s="306">
        <f>4*D643*'[2]Base Costs'!$B$7</f>
        <v>4582.7319914337477</v>
      </c>
      <c r="I643" s="304">
        <f>4*IF(E643&lt;=3,E643*'[2]Base Costs'!$B$8,IF(F643&lt;=3,F643*'[2]Base Costs'!$B$9,'[2]Base Costs'!$B$10*G643))</f>
        <v>1500</v>
      </c>
      <c r="J643" s="308">
        <f>C643*'[2]Base Costs'!$B$6</f>
        <v>5.8568506512104603</v>
      </c>
      <c r="K643" s="307">
        <f t="shared" ref="K643:K706" si="73">ROUNDUP(J643/8,0)</f>
        <v>1</v>
      </c>
      <c r="L643" s="307">
        <f t="shared" ref="L643:L706" si="74">ROUNDUP(J643/40,0)</f>
        <v>1</v>
      </c>
      <c r="M643" s="307">
        <f t="shared" ref="M643:M706" si="75">ROUNDUP(J643/(40*4),0)</f>
        <v>1</v>
      </c>
      <c r="N643" s="306">
        <f>4*J643*'[2]Base Costs'!$B$7</f>
        <v>1164.0139258241718</v>
      </c>
      <c r="O643" s="304">
        <f>4*IF(K643&lt;=3,K643*'[2]Base Costs'!$B$8,IF(L643&lt;=3,L643*'[2]Base Costs'!$B$9,'[2]Base Costs'!$B$10*M643))</f>
        <v>500</v>
      </c>
      <c r="P643" s="304">
        <f>4*C643*'[2]Base Costs'!$B$11</f>
        <v>4611.6934261499682</v>
      </c>
      <c r="Q643" s="269">
        <f>'[2]Base Costs'!$B$13+'[2]Base Costs'!$B$14</f>
        <v>414</v>
      </c>
      <c r="R643" s="303">
        <f>'[2]Base Costs'!$D$2</f>
        <v>1105.3024868650327</v>
      </c>
      <c r="S643" s="305">
        <f t="shared" ref="S643:S706" si="76">R643+Q643+N643+O643</f>
        <v>3183.3164126892043</v>
      </c>
    </row>
    <row r="644" spans="1:19" s="269" customFormat="1" x14ac:dyDescent="0.25">
      <c r="A644" s="310" t="s">
        <v>938</v>
      </c>
      <c r="B644" s="310" t="s">
        <v>1687</v>
      </c>
      <c r="C644" s="309">
        <v>109.09735171000004</v>
      </c>
      <c r="D644" s="307">
        <f>C644*'[2]Base Costs'!$B$5</f>
        <v>109.09735171000004</v>
      </c>
      <c r="E644" s="307">
        <f t="shared" si="70"/>
        <v>14</v>
      </c>
      <c r="F644" s="307">
        <f t="shared" si="71"/>
        <v>3</v>
      </c>
      <c r="G644" s="307">
        <f t="shared" si="72"/>
        <v>1</v>
      </c>
      <c r="H644" s="306">
        <f>4*D644*'[2]Base Costs'!$B$7</f>
        <v>21682.444068252251</v>
      </c>
      <c r="I644" s="304">
        <f>4*IF(E644&lt;=3,E644*'[2]Base Costs'!$B$8,IF(F644&lt;=3,F644*'[2]Base Costs'!$B$9,'[2]Base Costs'!$B$10*G644))</f>
        <v>4200</v>
      </c>
      <c r="J644" s="308">
        <f>C644*'[2]Base Costs'!$B$6</f>
        <v>27.71072733434001</v>
      </c>
      <c r="K644" s="307">
        <f t="shared" si="73"/>
        <v>4</v>
      </c>
      <c r="L644" s="307">
        <f t="shared" si="74"/>
        <v>1</v>
      </c>
      <c r="M644" s="307">
        <f t="shared" si="75"/>
        <v>1</v>
      </c>
      <c r="N644" s="306">
        <f>4*J644*'[2]Base Costs'!$B$7</f>
        <v>5507.3407933360713</v>
      </c>
      <c r="O644" s="304">
        <f>4*IF(K644&lt;=3,K644*'[2]Base Costs'!$B$8,IF(L644&lt;=3,L644*'[2]Base Costs'!$B$9,'[2]Base Costs'!$B$10*M644))</f>
        <v>1400</v>
      </c>
      <c r="P644" s="304">
        <f>4*C644*'[2]Base Costs'!$B$11</f>
        <v>21819.470342000008</v>
      </c>
      <c r="Q644" s="269">
        <f>'[2]Base Costs'!$B$13+'[2]Base Costs'!$B$14</f>
        <v>414</v>
      </c>
      <c r="R644" s="303">
        <f>'[2]Base Costs'!$D$2</f>
        <v>1105.3024868650327</v>
      </c>
      <c r="S644" s="305">
        <f t="shared" si="76"/>
        <v>8426.6432802011041</v>
      </c>
    </row>
    <row r="645" spans="1:19" s="269" customFormat="1" x14ac:dyDescent="0.25">
      <c r="A645" s="310" t="s">
        <v>938</v>
      </c>
      <c r="B645" s="310" t="s">
        <v>1686</v>
      </c>
      <c r="C645" s="309">
        <v>64.441413926501198</v>
      </c>
      <c r="D645" s="307">
        <f>C645*'[2]Base Costs'!$B$5</f>
        <v>64.441413926501198</v>
      </c>
      <c r="E645" s="307">
        <f t="shared" si="70"/>
        <v>9</v>
      </c>
      <c r="F645" s="307">
        <f t="shared" si="71"/>
        <v>2</v>
      </c>
      <c r="G645" s="307">
        <f t="shared" si="72"/>
        <v>1</v>
      </c>
      <c r="H645" s="306">
        <f>4*D645*'[2]Base Costs'!$B$7</f>
        <v>12807.344369408556</v>
      </c>
      <c r="I645" s="304">
        <f>4*IF(E645&lt;=3,E645*'[2]Base Costs'!$B$8,IF(F645&lt;=3,F645*'[2]Base Costs'!$B$9,'[2]Base Costs'!$B$10*G645))</f>
        <v>2800</v>
      </c>
      <c r="J645" s="308">
        <f>C645*'[2]Base Costs'!$B$6</f>
        <v>16.368119137331306</v>
      </c>
      <c r="K645" s="307">
        <f t="shared" si="73"/>
        <v>3</v>
      </c>
      <c r="L645" s="307">
        <f t="shared" si="74"/>
        <v>1</v>
      </c>
      <c r="M645" s="307">
        <f t="shared" si="75"/>
        <v>1</v>
      </c>
      <c r="N645" s="306">
        <f>4*J645*'[2]Base Costs'!$B$7</f>
        <v>3253.0654698297735</v>
      </c>
      <c r="O645" s="304">
        <f>4*IF(K645&lt;=3,K645*'[2]Base Costs'!$B$8,IF(L645&lt;=3,L645*'[2]Base Costs'!$B$9,'[2]Base Costs'!$B$10*M645))</f>
        <v>1500</v>
      </c>
      <c r="P645" s="304">
        <f>4*C645*'[2]Base Costs'!$B$11</f>
        <v>12888.28278530024</v>
      </c>
      <c r="Q645" s="269">
        <f>'[2]Base Costs'!$B$13+'[2]Base Costs'!$B$14</f>
        <v>414</v>
      </c>
      <c r="R645" s="303">
        <f>'[2]Base Costs'!$D$2</f>
        <v>1105.3024868650327</v>
      </c>
      <c r="S645" s="305">
        <f t="shared" si="76"/>
        <v>6272.3679566948067</v>
      </c>
    </row>
    <row r="646" spans="1:19" s="269" customFormat="1" x14ac:dyDescent="0.25">
      <c r="A646" s="310" t="s">
        <v>938</v>
      </c>
      <c r="B646" s="310" t="s">
        <v>1685</v>
      </c>
      <c r="C646" s="309">
        <v>325.61978252018844</v>
      </c>
      <c r="D646" s="307">
        <f>C646*'[2]Base Costs'!$B$5</f>
        <v>325.61978252018844</v>
      </c>
      <c r="E646" s="307">
        <f t="shared" si="70"/>
        <v>41</v>
      </c>
      <c r="F646" s="307">
        <f t="shared" si="71"/>
        <v>9</v>
      </c>
      <c r="G646" s="307">
        <f t="shared" si="72"/>
        <v>3</v>
      </c>
      <c r="H646" s="306">
        <f>4*D646*'[2]Base Costs'!$B$7</f>
        <v>64714.97805719234</v>
      </c>
      <c r="I646" s="304">
        <f>4*IF(E646&lt;=3,E646*'[2]Base Costs'!$B$8,IF(F646&lt;=3,F646*'[2]Base Costs'!$B$9,'[2]Base Costs'!$B$10*G646))</f>
        <v>13200</v>
      </c>
      <c r="J646" s="308">
        <f>C646*'[2]Base Costs'!$B$6</f>
        <v>82.707424760127864</v>
      </c>
      <c r="K646" s="307">
        <f t="shared" si="73"/>
        <v>11</v>
      </c>
      <c r="L646" s="307">
        <f t="shared" si="74"/>
        <v>3</v>
      </c>
      <c r="M646" s="307">
        <f t="shared" si="75"/>
        <v>1</v>
      </c>
      <c r="N646" s="306">
        <f>4*J646*'[2]Base Costs'!$B$7</f>
        <v>16437.604426526854</v>
      </c>
      <c r="O646" s="304">
        <f>4*IF(K646&lt;=3,K646*'[2]Base Costs'!$B$8,IF(L646&lt;=3,L646*'[2]Base Costs'!$B$9,'[2]Base Costs'!$B$10*M646))</f>
        <v>4200</v>
      </c>
      <c r="P646" s="304">
        <f>4*C646*'[2]Base Costs'!$B$11</f>
        <v>65123.956504037691</v>
      </c>
      <c r="Q646" s="269">
        <f>'[2]Base Costs'!$B$13+'[2]Base Costs'!$B$14</f>
        <v>414</v>
      </c>
      <c r="R646" s="303">
        <f>'[2]Base Costs'!$D$2</f>
        <v>1105.3024868650327</v>
      </c>
      <c r="S646" s="305">
        <f t="shared" si="76"/>
        <v>22156.906913391886</v>
      </c>
    </row>
    <row r="647" spans="1:19" s="269" customFormat="1" x14ac:dyDescent="0.25">
      <c r="A647" s="310" t="s">
        <v>938</v>
      </c>
      <c r="B647" s="310" t="s">
        <v>1683</v>
      </c>
      <c r="C647" s="309">
        <v>77.781780144649787</v>
      </c>
      <c r="D647" s="307">
        <f>C647*'[2]Base Costs'!$B$5</f>
        <v>77.781780144649787</v>
      </c>
      <c r="E647" s="307">
        <f t="shared" si="70"/>
        <v>10</v>
      </c>
      <c r="F647" s="307">
        <f t="shared" si="71"/>
        <v>2</v>
      </c>
      <c r="G647" s="307">
        <f t="shared" si="72"/>
        <v>1</v>
      </c>
      <c r="H647" s="306">
        <f>4*D647*'[2]Base Costs'!$B$7</f>
        <v>15458.66211306828</v>
      </c>
      <c r="I647" s="304">
        <f>4*IF(E647&lt;=3,E647*'[2]Base Costs'!$B$8,IF(F647&lt;=3,F647*'[2]Base Costs'!$B$9,'[2]Base Costs'!$B$10*G647))</f>
        <v>2800</v>
      </c>
      <c r="J647" s="308">
        <f>C647*'[2]Base Costs'!$B$6</f>
        <v>19.756572156741047</v>
      </c>
      <c r="K647" s="307">
        <f t="shared" si="73"/>
        <v>3</v>
      </c>
      <c r="L647" s="307">
        <f t="shared" si="74"/>
        <v>1</v>
      </c>
      <c r="M647" s="307">
        <f t="shared" si="75"/>
        <v>1</v>
      </c>
      <c r="N647" s="306">
        <f>4*J647*'[2]Base Costs'!$B$7</f>
        <v>3926.500176719343</v>
      </c>
      <c r="O647" s="304">
        <f>4*IF(K647&lt;=3,K647*'[2]Base Costs'!$B$8,IF(L647&lt;=3,L647*'[2]Base Costs'!$B$9,'[2]Base Costs'!$B$10*M647))</f>
        <v>1500</v>
      </c>
      <c r="P647" s="304">
        <f>4*C647*'[2]Base Costs'!$B$11</f>
        <v>15556.356028929957</v>
      </c>
      <c r="Q647" s="269">
        <f>'[2]Base Costs'!$B$13+'[2]Base Costs'!$B$14</f>
        <v>414</v>
      </c>
      <c r="R647" s="303">
        <f>'[2]Base Costs'!$D$2</f>
        <v>1105.3024868650327</v>
      </c>
      <c r="S647" s="305">
        <f t="shared" si="76"/>
        <v>6945.8026635843762</v>
      </c>
    </row>
    <row r="648" spans="1:19" s="269" customFormat="1" x14ac:dyDescent="0.25">
      <c r="A648" s="310" t="s">
        <v>938</v>
      </c>
      <c r="B648" s="310" t="s">
        <v>1682</v>
      </c>
      <c r="C648" s="309">
        <v>88.000762335000005</v>
      </c>
      <c r="D648" s="307">
        <f>C648*'[2]Base Costs'!$B$5</f>
        <v>88.000762335000005</v>
      </c>
      <c r="E648" s="307">
        <f t="shared" si="70"/>
        <v>12</v>
      </c>
      <c r="F648" s="307">
        <f t="shared" si="71"/>
        <v>3</v>
      </c>
      <c r="G648" s="307">
        <f t="shared" si="72"/>
        <v>1</v>
      </c>
      <c r="H648" s="306">
        <f>4*D648*'[2]Base Costs'!$B$7</f>
        <v>17489.623509507244</v>
      </c>
      <c r="I648" s="304">
        <f>4*IF(E648&lt;=3,E648*'[2]Base Costs'!$B$8,IF(F648&lt;=3,F648*'[2]Base Costs'!$B$9,'[2]Base Costs'!$B$10*G648))</f>
        <v>4200</v>
      </c>
      <c r="J648" s="308">
        <f>C648*'[2]Base Costs'!$B$6</f>
        <v>22.35219363309</v>
      </c>
      <c r="K648" s="307">
        <f t="shared" si="73"/>
        <v>3</v>
      </c>
      <c r="L648" s="307">
        <f t="shared" si="74"/>
        <v>1</v>
      </c>
      <c r="M648" s="307">
        <f t="shared" si="75"/>
        <v>1</v>
      </c>
      <c r="N648" s="306">
        <f>4*J648*'[2]Base Costs'!$B$7</f>
        <v>4442.3643714148393</v>
      </c>
      <c r="O648" s="304">
        <f>4*IF(K648&lt;=3,K648*'[2]Base Costs'!$B$8,IF(L648&lt;=3,L648*'[2]Base Costs'!$B$9,'[2]Base Costs'!$B$10*M648))</f>
        <v>1500</v>
      </c>
      <c r="P648" s="304">
        <f>4*C648*'[2]Base Costs'!$B$11</f>
        <v>17600.152467</v>
      </c>
      <c r="Q648" s="269">
        <f>'[2]Base Costs'!$B$13+'[2]Base Costs'!$B$14</f>
        <v>414</v>
      </c>
      <c r="R648" s="303">
        <f>'[2]Base Costs'!$D$2</f>
        <v>1105.3024868650327</v>
      </c>
      <c r="S648" s="305">
        <f t="shared" si="76"/>
        <v>7461.666858279872</v>
      </c>
    </row>
    <row r="649" spans="1:19" s="269" customFormat="1" x14ac:dyDescent="0.25">
      <c r="A649" s="310" t="s">
        <v>938</v>
      </c>
      <c r="B649" s="310" t="s">
        <v>1681</v>
      </c>
      <c r="C649" s="309">
        <v>89.485590211742675</v>
      </c>
      <c r="D649" s="307">
        <f>C649*'[2]Base Costs'!$B$5</f>
        <v>89.485590211742675</v>
      </c>
      <c r="E649" s="307">
        <f t="shared" si="70"/>
        <v>12</v>
      </c>
      <c r="F649" s="307">
        <f t="shared" si="71"/>
        <v>3</v>
      </c>
      <c r="G649" s="307">
        <f t="shared" si="72"/>
        <v>1</v>
      </c>
      <c r="H649" s="306">
        <f>4*D649*'[2]Base Costs'!$B$7</f>
        <v>17784.724141042589</v>
      </c>
      <c r="I649" s="304">
        <f>4*IF(E649&lt;=3,E649*'[2]Base Costs'!$B$8,IF(F649&lt;=3,F649*'[2]Base Costs'!$B$9,'[2]Base Costs'!$B$10*G649))</f>
        <v>4200</v>
      </c>
      <c r="J649" s="308">
        <f>C649*'[2]Base Costs'!$B$6</f>
        <v>22.729339913782638</v>
      </c>
      <c r="K649" s="307">
        <f t="shared" si="73"/>
        <v>3</v>
      </c>
      <c r="L649" s="307">
        <f t="shared" si="74"/>
        <v>1</v>
      </c>
      <c r="M649" s="307">
        <f t="shared" si="75"/>
        <v>1</v>
      </c>
      <c r="N649" s="306">
        <f>4*J649*'[2]Base Costs'!$B$7</f>
        <v>4517.3199318248171</v>
      </c>
      <c r="O649" s="304">
        <f>4*IF(K649&lt;=3,K649*'[2]Base Costs'!$B$8,IF(L649&lt;=3,L649*'[2]Base Costs'!$B$9,'[2]Base Costs'!$B$10*M649))</f>
        <v>1500</v>
      </c>
      <c r="P649" s="304">
        <f>4*C649*'[2]Base Costs'!$B$11</f>
        <v>17897.118042348535</v>
      </c>
      <c r="Q649" s="269">
        <f>'[2]Base Costs'!$B$13+'[2]Base Costs'!$B$14</f>
        <v>414</v>
      </c>
      <c r="R649" s="303">
        <f>'[2]Base Costs'!$D$2</f>
        <v>1105.3024868650327</v>
      </c>
      <c r="S649" s="305">
        <f t="shared" si="76"/>
        <v>7536.6224186898498</v>
      </c>
    </row>
    <row r="650" spans="1:19" s="269" customFormat="1" x14ac:dyDescent="0.25">
      <c r="A650" s="310" t="s">
        <v>938</v>
      </c>
      <c r="B650" s="310" t="s">
        <v>1680</v>
      </c>
      <c r="C650" s="309">
        <v>51.790984055000003</v>
      </c>
      <c r="D650" s="307">
        <f>C650*'[2]Base Costs'!$B$5</f>
        <v>51.790984055000003</v>
      </c>
      <c r="E650" s="307">
        <f t="shared" si="70"/>
        <v>7</v>
      </c>
      <c r="F650" s="307">
        <f t="shared" si="71"/>
        <v>2</v>
      </c>
      <c r="G650" s="307">
        <f t="shared" si="72"/>
        <v>1</v>
      </c>
      <c r="H650" s="306">
        <f>4*D650*'[2]Base Costs'!$B$7</f>
        <v>10293.147335026923</v>
      </c>
      <c r="I650" s="304">
        <f>4*IF(E650&lt;=3,E650*'[2]Base Costs'!$B$8,IF(F650&lt;=3,F650*'[2]Base Costs'!$B$9,'[2]Base Costs'!$B$10*G650))</f>
        <v>2800</v>
      </c>
      <c r="J650" s="308">
        <f>C650*'[2]Base Costs'!$B$6</f>
        <v>13.154909949970001</v>
      </c>
      <c r="K650" s="307">
        <f t="shared" si="73"/>
        <v>2</v>
      </c>
      <c r="L650" s="307">
        <f t="shared" si="74"/>
        <v>1</v>
      </c>
      <c r="M650" s="307">
        <f t="shared" si="75"/>
        <v>1</v>
      </c>
      <c r="N650" s="306">
        <f>4*J650*'[2]Base Costs'!$B$7</f>
        <v>2614.4594230968382</v>
      </c>
      <c r="O650" s="304">
        <f>4*IF(K650&lt;=3,K650*'[2]Base Costs'!$B$8,IF(L650&lt;=3,L650*'[2]Base Costs'!$B$9,'[2]Base Costs'!$B$10*M650))</f>
        <v>1000</v>
      </c>
      <c r="P650" s="304">
        <f>4*C650*'[2]Base Costs'!$B$11</f>
        <v>10358.196811</v>
      </c>
      <c r="Q650" s="269">
        <f>'[2]Base Costs'!$B$13+'[2]Base Costs'!$B$14</f>
        <v>414</v>
      </c>
      <c r="R650" s="303">
        <f>'[2]Base Costs'!$D$2</f>
        <v>1105.3024868650327</v>
      </c>
      <c r="S650" s="305">
        <f t="shared" si="76"/>
        <v>5133.7619099618714</v>
      </c>
    </row>
    <row r="651" spans="1:19" s="269" customFormat="1" x14ac:dyDescent="0.25">
      <c r="A651" s="310" t="s">
        <v>938</v>
      </c>
      <c r="B651" s="310" t="s">
        <v>1679</v>
      </c>
      <c r="C651" s="309">
        <v>177.09990639500009</v>
      </c>
      <c r="D651" s="307">
        <f>C651*'[2]Base Costs'!$B$5</f>
        <v>177.09990639500009</v>
      </c>
      <c r="E651" s="307">
        <f t="shared" si="70"/>
        <v>23</v>
      </c>
      <c r="F651" s="307">
        <f t="shared" si="71"/>
        <v>5</v>
      </c>
      <c r="G651" s="307">
        <f t="shared" si="72"/>
        <v>2</v>
      </c>
      <c r="H651" s="306">
        <f>4*D651*'[2]Base Costs'!$B$7</f>
        <v>35197.543796567901</v>
      </c>
      <c r="I651" s="304">
        <f>4*IF(E651&lt;=3,E651*'[2]Base Costs'!$B$8,IF(F651&lt;=3,F651*'[2]Base Costs'!$B$9,'[2]Base Costs'!$B$10*G651))</f>
        <v>8800</v>
      </c>
      <c r="J651" s="308">
        <f>C651*'[2]Base Costs'!$B$6</f>
        <v>44.983376224330023</v>
      </c>
      <c r="K651" s="307">
        <f t="shared" si="73"/>
        <v>6</v>
      </c>
      <c r="L651" s="307">
        <f t="shared" si="74"/>
        <v>2</v>
      </c>
      <c r="M651" s="307">
        <f t="shared" si="75"/>
        <v>1</v>
      </c>
      <c r="N651" s="306">
        <f>4*J651*'[2]Base Costs'!$B$7</f>
        <v>8940.1761243282472</v>
      </c>
      <c r="O651" s="304">
        <f>4*IF(K651&lt;=3,K651*'[2]Base Costs'!$B$8,IF(L651&lt;=3,L651*'[2]Base Costs'!$B$9,'[2]Base Costs'!$B$10*M651))</f>
        <v>2800</v>
      </c>
      <c r="P651" s="304">
        <f>4*C651*'[2]Base Costs'!$B$11</f>
        <v>35419.981279000021</v>
      </c>
      <c r="Q651" s="269">
        <f>'[2]Base Costs'!$B$13+'[2]Base Costs'!$B$14</f>
        <v>414</v>
      </c>
      <c r="R651" s="303">
        <f>'[2]Base Costs'!$D$2</f>
        <v>1105.3024868650327</v>
      </c>
      <c r="S651" s="305">
        <f t="shared" si="76"/>
        <v>13259.478611193281</v>
      </c>
    </row>
    <row r="652" spans="1:19" s="269" customFormat="1" x14ac:dyDescent="0.25">
      <c r="A652" s="310" t="s">
        <v>938</v>
      </c>
      <c r="B652" s="310" t="s">
        <v>1678</v>
      </c>
      <c r="C652" s="309">
        <v>437.08288709396004</v>
      </c>
      <c r="D652" s="307">
        <f>C652*'[2]Base Costs'!$B$5</f>
        <v>437.08288709396004</v>
      </c>
      <c r="E652" s="307">
        <f t="shared" si="70"/>
        <v>55</v>
      </c>
      <c r="F652" s="307">
        <f t="shared" si="71"/>
        <v>11</v>
      </c>
      <c r="G652" s="307">
        <f t="shared" si="72"/>
        <v>3</v>
      </c>
      <c r="H652" s="306">
        <f>4*D652*'[2]Base Costs'!$B$7</f>
        <v>86867.601312602012</v>
      </c>
      <c r="I652" s="304">
        <f>4*IF(E652&lt;=3,E652*'[2]Base Costs'!$B$8,IF(F652&lt;=3,F652*'[2]Base Costs'!$B$9,'[2]Base Costs'!$B$10*G652))</f>
        <v>13200</v>
      </c>
      <c r="J652" s="308">
        <f>C652*'[2]Base Costs'!$B$6</f>
        <v>111.01905332186585</v>
      </c>
      <c r="K652" s="307">
        <f t="shared" si="73"/>
        <v>14</v>
      </c>
      <c r="L652" s="307">
        <f t="shared" si="74"/>
        <v>3</v>
      </c>
      <c r="M652" s="307">
        <f t="shared" si="75"/>
        <v>1</v>
      </c>
      <c r="N652" s="306">
        <f>4*J652*'[2]Base Costs'!$B$7</f>
        <v>22064.370733400912</v>
      </c>
      <c r="O652" s="304">
        <f>4*IF(K652&lt;=3,K652*'[2]Base Costs'!$B$8,IF(L652&lt;=3,L652*'[2]Base Costs'!$B$9,'[2]Base Costs'!$B$10*M652))</f>
        <v>4200</v>
      </c>
      <c r="P652" s="304">
        <f>4*C652*'[2]Base Costs'!$B$11</f>
        <v>87416.577418792003</v>
      </c>
      <c r="Q652" s="269">
        <f>'[2]Base Costs'!$B$13+'[2]Base Costs'!$B$14</f>
        <v>414</v>
      </c>
      <c r="R652" s="303">
        <f>'[2]Base Costs'!$D$2</f>
        <v>1105.3024868650327</v>
      </c>
      <c r="S652" s="305">
        <f t="shared" si="76"/>
        <v>27783.673220265944</v>
      </c>
    </row>
    <row r="653" spans="1:19" s="269" customFormat="1" x14ac:dyDescent="0.25">
      <c r="A653" s="310" t="s">
        <v>938</v>
      </c>
      <c r="B653" s="310" t="s">
        <v>1677</v>
      </c>
      <c r="C653" s="309">
        <v>201.55819464634763</v>
      </c>
      <c r="D653" s="307">
        <f>C653*'[2]Base Costs'!$B$5</f>
        <v>201.55819464634763</v>
      </c>
      <c r="E653" s="307">
        <f t="shared" si="70"/>
        <v>26</v>
      </c>
      <c r="F653" s="307">
        <f t="shared" si="71"/>
        <v>6</v>
      </c>
      <c r="G653" s="307">
        <f t="shared" si="72"/>
        <v>2</v>
      </c>
      <c r="H653" s="306">
        <f>4*D653*'[2]Base Costs'!$B$7</f>
        <v>40058.481836793719</v>
      </c>
      <c r="I653" s="304">
        <f>4*IF(E653&lt;=3,E653*'[2]Base Costs'!$B$8,IF(F653&lt;=3,F653*'[2]Base Costs'!$B$9,'[2]Base Costs'!$B$10*G653))</f>
        <v>8800</v>
      </c>
      <c r="J653" s="308">
        <f>C653*'[2]Base Costs'!$B$6</f>
        <v>51.195781440172297</v>
      </c>
      <c r="K653" s="307">
        <f t="shared" si="73"/>
        <v>7</v>
      </c>
      <c r="L653" s="307">
        <f t="shared" si="74"/>
        <v>2</v>
      </c>
      <c r="M653" s="307">
        <f t="shared" si="75"/>
        <v>1</v>
      </c>
      <c r="N653" s="306">
        <f>4*J653*'[2]Base Costs'!$B$7</f>
        <v>10174.854386545605</v>
      </c>
      <c r="O653" s="304">
        <f>4*IF(K653&lt;=3,K653*'[2]Base Costs'!$B$8,IF(L653&lt;=3,L653*'[2]Base Costs'!$B$9,'[2]Base Costs'!$B$10*M653))</f>
        <v>2800</v>
      </c>
      <c r="P653" s="304">
        <f>4*C653*'[2]Base Costs'!$B$11</f>
        <v>40311.638929269524</v>
      </c>
      <c r="Q653" s="269">
        <f>'[2]Base Costs'!$B$13+'[2]Base Costs'!$B$14</f>
        <v>414</v>
      </c>
      <c r="R653" s="303">
        <f>'[2]Base Costs'!$D$2</f>
        <v>1105.3024868650327</v>
      </c>
      <c r="S653" s="305">
        <f t="shared" si="76"/>
        <v>14494.156873410637</v>
      </c>
    </row>
    <row r="654" spans="1:19" s="269" customFormat="1" x14ac:dyDescent="0.25">
      <c r="A654" s="310" t="s">
        <v>938</v>
      </c>
      <c r="B654" s="310" t="s">
        <v>1675</v>
      </c>
      <c r="C654" s="309">
        <v>333.00318533458272</v>
      </c>
      <c r="D654" s="307">
        <f>C654*'[2]Base Costs'!$B$5</f>
        <v>333.00318533458272</v>
      </c>
      <c r="E654" s="307">
        <f t="shared" si="70"/>
        <v>42</v>
      </c>
      <c r="F654" s="307">
        <f t="shared" si="71"/>
        <v>9</v>
      </c>
      <c r="G654" s="307">
        <f t="shared" si="72"/>
        <v>3</v>
      </c>
      <c r="H654" s="306">
        <f>4*D654*'[2]Base Costs'!$B$7</f>
        <v>66182.385066136325</v>
      </c>
      <c r="I654" s="304">
        <f>4*IF(E654&lt;=3,E654*'[2]Base Costs'!$B$8,IF(F654&lt;=3,F654*'[2]Base Costs'!$B$9,'[2]Base Costs'!$B$10*G654))</f>
        <v>13200</v>
      </c>
      <c r="J654" s="308">
        <f>C654*'[2]Base Costs'!$B$6</f>
        <v>84.582809074984013</v>
      </c>
      <c r="K654" s="307">
        <f t="shared" si="73"/>
        <v>11</v>
      </c>
      <c r="L654" s="307">
        <f t="shared" si="74"/>
        <v>3</v>
      </c>
      <c r="M654" s="307">
        <f t="shared" si="75"/>
        <v>1</v>
      </c>
      <c r="N654" s="306">
        <f>4*J654*'[2]Base Costs'!$B$7</f>
        <v>16810.325806798624</v>
      </c>
      <c r="O654" s="304">
        <f>4*IF(K654&lt;=3,K654*'[2]Base Costs'!$B$8,IF(L654&lt;=3,L654*'[2]Base Costs'!$B$9,'[2]Base Costs'!$B$10*M654))</f>
        <v>4200</v>
      </c>
      <c r="P654" s="304">
        <f>4*C654*'[2]Base Costs'!$B$11</f>
        <v>66600.637066916548</v>
      </c>
      <c r="Q654" s="269">
        <f>'[2]Base Costs'!$B$13+'[2]Base Costs'!$B$14</f>
        <v>414</v>
      </c>
      <c r="R654" s="303">
        <f>'[2]Base Costs'!$D$2</f>
        <v>1105.3024868650327</v>
      </c>
      <c r="S654" s="305">
        <f t="shared" si="76"/>
        <v>22529.628293663656</v>
      </c>
    </row>
    <row r="655" spans="1:19" s="269" customFormat="1" x14ac:dyDescent="0.25">
      <c r="A655" s="310" t="s">
        <v>938</v>
      </c>
      <c r="B655" s="310" t="s">
        <v>1674</v>
      </c>
      <c r="C655" s="309">
        <v>493.5961275855052</v>
      </c>
      <c r="D655" s="307">
        <f>C655*'[2]Base Costs'!$B$5</f>
        <v>493.5961275855052</v>
      </c>
      <c r="E655" s="307">
        <f t="shared" si="70"/>
        <v>62</v>
      </c>
      <c r="F655" s="307">
        <f t="shared" si="71"/>
        <v>13</v>
      </c>
      <c r="G655" s="307">
        <f t="shared" si="72"/>
        <v>4</v>
      </c>
      <c r="H655" s="306">
        <f>4*D655*'[2]Base Costs'!$B$7</f>
        <v>98099.268780853658</v>
      </c>
      <c r="I655" s="304">
        <f>4*IF(E655&lt;=3,E655*'[2]Base Costs'!$B$8,IF(F655&lt;=3,F655*'[2]Base Costs'!$B$9,'[2]Base Costs'!$B$10*G655))</f>
        <v>17600</v>
      </c>
      <c r="J655" s="308">
        <f>C655*'[2]Base Costs'!$B$6</f>
        <v>125.37341640671832</v>
      </c>
      <c r="K655" s="307">
        <f t="shared" si="73"/>
        <v>16</v>
      </c>
      <c r="L655" s="307">
        <f t="shared" si="74"/>
        <v>4</v>
      </c>
      <c r="M655" s="307">
        <f t="shared" si="75"/>
        <v>1</v>
      </c>
      <c r="N655" s="306">
        <f>4*J655*'[2]Base Costs'!$B$7</f>
        <v>24917.21427033683</v>
      </c>
      <c r="O655" s="304">
        <f>4*IF(K655&lt;=3,K655*'[2]Base Costs'!$B$8,IF(L655&lt;=3,L655*'[2]Base Costs'!$B$9,'[2]Base Costs'!$B$10*M655))</f>
        <v>4400</v>
      </c>
      <c r="P655" s="304">
        <f>4*C655*'[2]Base Costs'!$B$11</f>
        <v>98719.225517101033</v>
      </c>
      <c r="Q655" s="269">
        <f>'[2]Base Costs'!$B$13+'[2]Base Costs'!$B$14</f>
        <v>414</v>
      </c>
      <c r="R655" s="303">
        <f>'[2]Base Costs'!$D$2</f>
        <v>1105.3024868650327</v>
      </c>
      <c r="S655" s="305">
        <f t="shared" si="76"/>
        <v>30836.516757201862</v>
      </c>
    </row>
    <row r="656" spans="1:19" s="269" customFormat="1" x14ac:dyDescent="0.25">
      <c r="A656" s="310" t="s">
        <v>938</v>
      </c>
      <c r="B656" s="310" t="s">
        <v>1673</v>
      </c>
      <c r="C656" s="309">
        <v>176.70500751736745</v>
      </c>
      <c r="D656" s="307">
        <f>C656*'[2]Base Costs'!$B$5</f>
        <v>176.70500751736745</v>
      </c>
      <c r="E656" s="307">
        <f t="shared" si="70"/>
        <v>23</v>
      </c>
      <c r="F656" s="307">
        <f t="shared" si="71"/>
        <v>5</v>
      </c>
      <c r="G656" s="307">
        <f t="shared" si="72"/>
        <v>2</v>
      </c>
      <c r="H656" s="306">
        <f>4*D656*'[2]Base Costs'!$B$7</f>
        <v>35119.060014031682</v>
      </c>
      <c r="I656" s="304">
        <f>4*IF(E656&lt;=3,E656*'[2]Base Costs'!$B$8,IF(F656&lt;=3,F656*'[2]Base Costs'!$B$9,'[2]Base Costs'!$B$10*G656))</f>
        <v>8800</v>
      </c>
      <c r="J656" s="308">
        <f>C656*'[2]Base Costs'!$B$6</f>
        <v>44.883071909411335</v>
      </c>
      <c r="K656" s="307">
        <f t="shared" si="73"/>
        <v>6</v>
      </c>
      <c r="L656" s="307">
        <f t="shared" si="74"/>
        <v>2</v>
      </c>
      <c r="M656" s="307">
        <f t="shared" si="75"/>
        <v>1</v>
      </c>
      <c r="N656" s="306">
        <f>4*J656*'[2]Base Costs'!$B$7</f>
        <v>8920.2412435640472</v>
      </c>
      <c r="O656" s="304">
        <f>4*IF(K656&lt;=3,K656*'[2]Base Costs'!$B$8,IF(L656&lt;=3,L656*'[2]Base Costs'!$B$9,'[2]Base Costs'!$B$10*M656))</f>
        <v>2800</v>
      </c>
      <c r="P656" s="304">
        <f>4*C656*'[2]Base Costs'!$B$11</f>
        <v>35341.00150347349</v>
      </c>
      <c r="Q656" s="269">
        <f>'[2]Base Costs'!$B$13+'[2]Base Costs'!$B$14</f>
        <v>414</v>
      </c>
      <c r="R656" s="303">
        <f>'[2]Base Costs'!$D$2</f>
        <v>1105.3024868650327</v>
      </c>
      <c r="S656" s="305">
        <f t="shared" si="76"/>
        <v>13239.543730429079</v>
      </c>
    </row>
    <row r="657" spans="1:19" s="269" customFormat="1" x14ac:dyDescent="0.25">
      <c r="A657" s="310" t="s">
        <v>938</v>
      </c>
      <c r="B657" s="310" t="s">
        <v>1672</v>
      </c>
      <c r="C657" s="309">
        <v>312.7849837258928</v>
      </c>
      <c r="D657" s="307">
        <f>C657*'[2]Base Costs'!$B$5</f>
        <v>312.7849837258928</v>
      </c>
      <c r="E657" s="307">
        <f t="shared" si="70"/>
        <v>40</v>
      </c>
      <c r="F657" s="307">
        <f t="shared" si="71"/>
        <v>8</v>
      </c>
      <c r="G657" s="307">
        <f t="shared" si="72"/>
        <v>2</v>
      </c>
      <c r="H657" s="306">
        <f>4*D657*'[2]Base Costs'!$B$7</f>
        <v>62164.138805618844</v>
      </c>
      <c r="I657" s="304">
        <f>4*IF(E657&lt;=3,E657*'[2]Base Costs'!$B$8,IF(F657&lt;=3,F657*'[2]Base Costs'!$B$9,'[2]Base Costs'!$B$10*G657))</f>
        <v>8800</v>
      </c>
      <c r="J657" s="308">
        <f>C657*'[2]Base Costs'!$B$6</f>
        <v>79.447385866376777</v>
      </c>
      <c r="K657" s="307">
        <f t="shared" si="73"/>
        <v>10</v>
      </c>
      <c r="L657" s="307">
        <f t="shared" si="74"/>
        <v>2</v>
      </c>
      <c r="M657" s="307">
        <f t="shared" si="75"/>
        <v>1</v>
      </c>
      <c r="N657" s="306">
        <f>4*J657*'[2]Base Costs'!$B$7</f>
        <v>15789.691256627188</v>
      </c>
      <c r="O657" s="304">
        <f>4*IF(K657&lt;=3,K657*'[2]Base Costs'!$B$8,IF(L657&lt;=3,L657*'[2]Base Costs'!$B$9,'[2]Base Costs'!$B$10*M657))</f>
        <v>2800</v>
      </c>
      <c r="P657" s="304">
        <f>4*C657*'[2]Base Costs'!$B$11</f>
        <v>62556.996745178563</v>
      </c>
      <c r="Q657" s="269">
        <f>'[2]Base Costs'!$B$13+'[2]Base Costs'!$B$14</f>
        <v>414</v>
      </c>
      <c r="R657" s="303">
        <f>'[2]Base Costs'!$D$2</f>
        <v>1105.3024868650327</v>
      </c>
      <c r="S657" s="305">
        <f t="shared" si="76"/>
        <v>20108.993743492221</v>
      </c>
    </row>
    <row r="658" spans="1:19" s="269" customFormat="1" x14ac:dyDescent="0.25">
      <c r="A658" s="310" t="s">
        <v>938</v>
      </c>
      <c r="B658" s="310" t="s">
        <v>1670</v>
      </c>
      <c r="C658" s="309">
        <v>222.24113075606161</v>
      </c>
      <c r="D658" s="307">
        <f>C658*'[2]Base Costs'!$B$5</f>
        <v>222.24113075606161</v>
      </c>
      <c r="E658" s="307">
        <f t="shared" si="70"/>
        <v>28</v>
      </c>
      <c r="F658" s="307">
        <f t="shared" si="71"/>
        <v>6</v>
      </c>
      <c r="G658" s="307">
        <f t="shared" si="72"/>
        <v>2</v>
      </c>
      <c r="H658" s="306">
        <f>4*D658*'[2]Base Costs'!$B$7</f>
        <v>44169.091290982717</v>
      </c>
      <c r="I658" s="304">
        <f>4*IF(E658&lt;=3,E658*'[2]Base Costs'!$B$8,IF(F658&lt;=3,F658*'[2]Base Costs'!$B$9,'[2]Base Costs'!$B$10*G658))</f>
        <v>8800</v>
      </c>
      <c r="J658" s="308">
        <f>C658*'[2]Base Costs'!$B$6</f>
        <v>56.449247212039651</v>
      </c>
      <c r="K658" s="307">
        <f t="shared" si="73"/>
        <v>8</v>
      </c>
      <c r="L658" s="307">
        <f t="shared" si="74"/>
        <v>2</v>
      </c>
      <c r="M658" s="307">
        <f t="shared" si="75"/>
        <v>1</v>
      </c>
      <c r="N658" s="306">
        <f>4*J658*'[2]Base Costs'!$B$7</f>
        <v>11218.949187909609</v>
      </c>
      <c r="O658" s="304">
        <f>4*IF(K658&lt;=3,K658*'[2]Base Costs'!$B$8,IF(L658&lt;=3,L658*'[2]Base Costs'!$B$9,'[2]Base Costs'!$B$10*M658))</f>
        <v>2800</v>
      </c>
      <c r="P658" s="304">
        <f>4*C658*'[2]Base Costs'!$B$11</f>
        <v>44448.226151212322</v>
      </c>
      <c r="Q658" s="269">
        <f>'[2]Base Costs'!$B$13+'[2]Base Costs'!$B$14</f>
        <v>414</v>
      </c>
      <c r="R658" s="303">
        <f>'[2]Base Costs'!$D$2</f>
        <v>1105.3024868650327</v>
      </c>
      <c r="S658" s="305">
        <f t="shared" si="76"/>
        <v>15538.251674774641</v>
      </c>
    </row>
    <row r="659" spans="1:19" s="269" customFormat="1" x14ac:dyDescent="0.25">
      <c r="A659" s="310" t="s">
        <v>938</v>
      </c>
      <c r="B659" s="310" t="s">
        <v>1669</v>
      </c>
      <c r="C659" s="309">
        <v>108.29376625</v>
      </c>
      <c r="D659" s="307">
        <f>C659*'[2]Base Costs'!$B$5</f>
        <v>108.29376625</v>
      </c>
      <c r="E659" s="307">
        <f t="shared" si="70"/>
        <v>14</v>
      </c>
      <c r="F659" s="307">
        <f t="shared" si="71"/>
        <v>3</v>
      </c>
      <c r="G659" s="307">
        <f t="shared" si="72"/>
        <v>1</v>
      </c>
      <c r="H659" s="306">
        <f>4*D659*'[2]Base Costs'!$B$7</f>
        <v>21522.736279590004</v>
      </c>
      <c r="I659" s="304">
        <f>4*IF(E659&lt;=3,E659*'[2]Base Costs'!$B$8,IF(F659&lt;=3,F659*'[2]Base Costs'!$B$9,'[2]Base Costs'!$B$10*G659))</f>
        <v>4200</v>
      </c>
      <c r="J659" s="308">
        <f>C659*'[2]Base Costs'!$B$6</f>
        <v>27.506616627500001</v>
      </c>
      <c r="K659" s="307">
        <f t="shared" si="73"/>
        <v>4</v>
      </c>
      <c r="L659" s="307">
        <f t="shared" si="74"/>
        <v>1</v>
      </c>
      <c r="M659" s="307">
        <f t="shared" si="75"/>
        <v>1</v>
      </c>
      <c r="N659" s="306">
        <f>4*J659*'[2]Base Costs'!$B$7</f>
        <v>5466.7750150158608</v>
      </c>
      <c r="O659" s="304">
        <f>4*IF(K659&lt;=3,K659*'[2]Base Costs'!$B$8,IF(L659&lt;=3,L659*'[2]Base Costs'!$B$9,'[2]Base Costs'!$B$10*M659))</f>
        <v>1400</v>
      </c>
      <c r="P659" s="304">
        <f>4*C659*'[2]Base Costs'!$B$11</f>
        <v>21658.753250000002</v>
      </c>
      <c r="Q659" s="269">
        <f>'[2]Base Costs'!$B$13+'[2]Base Costs'!$B$14</f>
        <v>414</v>
      </c>
      <c r="R659" s="303">
        <f>'[2]Base Costs'!$D$2</f>
        <v>1105.3024868650327</v>
      </c>
      <c r="S659" s="305">
        <f t="shared" si="76"/>
        <v>8386.0775018808927</v>
      </c>
    </row>
    <row r="660" spans="1:19" s="269" customFormat="1" x14ac:dyDescent="0.25">
      <c r="A660" s="310" t="s">
        <v>938</v>
      </c>
      <c r="B660" s="310" t="s">
        <v>1668</v>
      </c>
      <c r="C660" s="309">
        <v>72.729738360025181</v>
      </c>
      <c r="D660" s="307">
        <f>C660*'[2]Base Costs'!$B$5</f>
        <v>72.729738360025181</v>
      </c>
      <c r="E660" s="307">
        <f t="shared" si="70"/>
        <v>10</v>
      </c>
      <c r="F660" s="307">
        <f t="shared" si="71"/>
        <v>2</v>
      </c>
      <c r="G660" s="307">
        <f t="shared" si="72"/>
        <v>1</v>
      </c>
      <c r="H660" s="306">
        <f>4*D660*'[2]Base Costs'!$B$7</f>
        <v>14454.599120624847</v>
      </c>
      <c r="I660" s="304">
        <f>4*IF(E660&lt;=3,E660*'[2]Base Costs'!$B$8,IF(F660&lt;=3,F660*'[2]Base Costs'!$B$9,'[2]Base Costs'!$B$10*G660))</f>
        <v>2800</v>
      </c>
      <c r="J660" s="308">
        <f>C660*'[2]Base Costs'!$B$6</f>
        <v>18.473353543446397</v>
      </c>
      <c r="K660" s="307">
        <f t="shared" si="73"/>
        <v>3</v>
      </c>
      <c r="L660" s="307">
        <f t="shared" si="74"/>
        <v>1</v>
      </c>
      <c r="M660" s="307">
        <f t="shared" si="75"/>
        <v>1</v>
      </c>
      <c r="N660" s="306">
        <f>4*J660*'[2]Base Costs'!$B$7</f>
        <v>3671.4681766387112</v>
      </c>
      <c r="O660" s="304">
        <f>4*IF(K660&lt;=3,K660*'[2]Base Costs'!$B$8,IF(L660&lt;=3,L660*'[2]Base Costs'!$B$9,'[2]Base Costs'!$B$10*M660))</f>
        <v>1500</v>
      </c>
      <c r="P660" s="304">
        <f>4*C660*'[2]Base Costs'!$B$11</f>
        <v>14545.947672005037</v>
      </c>
      <c r="Q660" s="269">
        <f>'[2]Base Costs'!$B$13+'[2]Base Costs'!$B$14</f>
        <v>414</v>
      </c>
      <c r="R660" s="303">
        <f>'[2]Base Costs'!$D$2</f>
        <v>1105.3024868650327</v>
      </c>
      <c r="S660" s="305">
        <f t="shared" si="76"/>
        <v>6690.7706635037439</v>
      </c>
    </row>
    <row r="661" spans="1:19" s="269" customFormat="1" x14ac:dyDescent="0.25">
      <c r="A661" s="310" t="s">
        <v>938</v>
      </c>
      <c r="B661" s="310" t="s">
        <v>1667</v>
      </c>
      <c r="C661" s="309">
        <v>54.557571634999988</v>
      </c>
      <c r="D661" s="307">
        <f>C661*'[2]Base Costs'!$B$5</f>
        <v>54.557571634999988</v>
      </c>
      <c r="E661" s="307">
        <f t="shared" si="70"/>
        <v>7</v>
      </c>
      <c r="F661" s="307">
        <f t="shared" si="71"/>
        <v>2</v>
      </c>
      <c r="G661" s="307">
        <f t="shared" si="72"/>
        <v>1</v>
      </c>
      <c r="H661" s="306">
        <f>4*D661*'[2]Base Costs'!$B$7</f>
        <v>10842.990017026439</v>
      </c>
      <c r="I661" s="304">
        <f>4*IF(E661&lt;=3,E661*'[2]Base Costs'!$B$8,IF(F661&lt;=3,F661*'[2]Base Costs'!$B$9,'[2]Base Costs'!$B$10*G661))</f>
        <v>2800</v>
      </c>
      <c r="J661" s="308">
        <f>C661*'[2]Base Costs'!$B$6</f>
        <v>13.857623195289998</v>
      </c>
      <c r="K661" s="307">
        <f t="shared" si="73"/>
        <v>2</v>
      </c>
      <c r="L661" s="307">
        <f t="shared" si="74"/>
        <v>1</v>
      </c>
      <c r="M661" s="307">
        <f t="shared" si="75"/>
        <v>1</v>
      </c>
      <c r="N661" s="306">
        <f>4*J661*'[2]Base Costs'!$B$7</f>
        <v>2754.1194643247159</v>
      </c>
      <c r="O661" s="304">
        <f>4*IF(K661&lt;=3,K661*'[2]Base Costs'!$B$8,IF(L661&lt;=3,L661*'[2]Base Costs'!$B$9,'[2]Base Costs'!$B$10*M661))</f>
        <v>1000</v>
      </c>
      <c r="P661" s="304">
        <f>4*C661*'[2]Base Costs'!$B$11</f>
        <v>10911.514326999997</v>
      </c>
      <c r="Q661" s="269">
        <f>'[2]Base Costs'!$B$13+'[2]Base Costs'!$B$14</f>
        <v>414</v>
      </c>
      <c r="R661" s="303">
        <f>'[2]Base Costs'!$D$2</f>
        <v>1105.3024868650327</v>
      </c>
      <c r="S661" s="305">
        <f t="shared" si="76"/>
        <v>5273.4219511897481</v>
      </c>
    </row>
    <row r="662" spans="1:19" s="269" customFormat="1" x14ac:dyDescent="0.25">
      <c r="A662" s="310" t="s">
        <v>938</v>
      </c>
      <c r="B662" s="310" t="s">
        <v>1666</v>
      </c>
      <c r="C662" s="309">
        <v>75.997389855000009</v>
      </c>
      <c r="D662" s="307">
        <f>C662*'[2]Base Costs'!$B$5</f>
        <v>75.997389855000009</v>
      </c>
      <c r="E662" s="307">
        <f t="shared" si="70"/>
        <v>10</v>
      </c>
      <c r="F662" s="307">
        <f t="shared" si="71"/>
        <v>2</v>
      </c>
      <c r="G662" s="307">
        <f t="shared" si="72"/>
        <v>1</v>
      </c>
      <c r="H662" s="306">
        <f>4*D662*'[2]Base Costs'!$B$7</f>
        <v>15104.025249342123</v>
      </c>
      <c r="I662" s="304">
        <f>4*IF(E662&lt;=3,E662*'[2]Base Costs'!$B$8,IF(F662&lt;=3,F662*'[2]Base Costs'!$B$9,'[2]Base Costs'!$B$10*G662))</f>
        <v>2800</v>
      </c>
      <c r="J662" s="308">
        <f>C662*'[2]Base Costs'!$B$6</f>
        <v>19.303337023170002</v>
      </c>
      <c r="K662" s="307">
        <f t="shared" si="73"/>
        <v>3</v>
      </c>
      <c r="L662" s="307">
        <f t="shared" si="74"/>
        <v>1</v>
      </c>
      <c r="M662" s="307">
        <f t="shared" si="75"/>
        <v>1</v>
      </c>
      <c r="N662" s="306">
        <f>4*J662*'[2]Base Costs'!$B$7</f>
        <v>3836.4224133328994</v>
      </c>
      <c r="O662" s="304">
        <f>4*IF(K662&lt;=3,K662*'[2]Base Costs'!$B$8,IF(L662&lt;=3,L662*'[2]Base Costs'!$B$9,'[2]Base Costs'!$B$10*M662))</f>
        <v>1500</v>
      </c>
      <c r="P662" s="304">
        <f>4*C662*'[2]Base Costs'!$B$11</f>
        <v>15199.477971000002</v>
      </c>
      <c r="Q662" s="269">
        <f>'[2]Base Costs'!$B$13+'[2]Base Costs'!$B$14</f>
        <v>414</v>
      </c>
      <c r="R662" s="303">
        <f>'[2]Base Costs'!$D$2</f>
        <v>1105.3024868650327</v>
      </c>
      <c r="S662" s="305">
        <f t="shared" si="76"/>
        <v>6855.7249001979326</v>
      </c>
    </row>
    <row r="663" spans="1:19" s="269" customFormat="1" x14ac:dyDescent="0.25">
      <c r="A663" s="310" t="s">
        <v>938</v>
      </c>
      <c r="B663" s="310" t="s">
        <v>1665</v>
      </c>
      <c r="C663" s="309">
        <v>227.00201983000002</v>
      </c>
      <c r="D663" s="307">
        <f>C663*'[2]Base Costs'!$B$5</f>
        <v>227.00201983000002</v>
      </c>
      <c r="E663" s="307">
        <f t="shared" si="70"/>
        <v>29</v>
      </c>
      <c r="F663" s="307">
        <f t="shared" si="71"/>
        <v>6</v>
      </c>
      <c r="G663" s="307">
        <f t="shared" si="72"/>
        <v>2</v>
      </c>
      <c r="H663" s="306">
        <f>4*D663*'[2]Base Costs'!$B$7</f>
        <v>45115.289429093529</v>
      </c>
      <c r="I663" s="304">
        <f>4*IF(E663&lt;=3,E663*'[2]Base Costs'!$B$8,IF(F663&lt;=3,F663*'[2]Base Costs'!$B$9,'[2]Base Costs'!$B$10*G663))</f>
        <v>8800</v>
      </c>
      <c r="J663" s="308">
        <f>C663*'[2]Base Costs'!$B$6</f>
        <v>57.658513036820004</v>
      </c>
      <c r="K663" s="307">
        <f t="shared" si="73"/>
        <v>8</v>
      </c>
      <c r="L663" s="307">
        <f t="shared" si="74"/>
        <v>2</v>
      </c>
      <c r="M663" s="307">
        <f t="shared" si="75"/>
        <v>1</v>
      </c>
      <c r="N663" s="306">
        <f>4*J663*'[2]Base Costs'!$B$7</f>
        <v>11459.283514989756</v>
      </c>
      <c r="O663" s="304">
        <f>4*IF(K663&lt;=3,K663*'[2]Base Costs'!$B$8,IF(L663&lt;=3,L663*'[2]Base Costs'!$B$9,'[2]Base Costs'!$B$10*M663))</f>
        <v>2800</v>
      </c>
      <c r="P663" s="304">
        <f>4*C663*'[2]Base Costs'!$B$11</f>
        <v>45400.403966000005</v>
      </c>
      <c r="Q663" s="269">
        <f>'[2]Base Costs'!$B$13+'[2]Base Costs'!$B$14</f>
        <v>414</v>
      </c>
      <c r="R663" s="303">
        <f>'[2]Base Costs'!$D$2</f>
        <v>1105.3024868650327</v>
      </c>
      <c r="S663" s="305">
        <f t="shared" si="76"/>
        <v>15778.58600185479</v>
      </c>
    </row>
    <row r="664" spans="1:19" s="269" customFormat="1" x14ac:dyDescent="0.25">
      <c r="A664" s="310" t="s">
        <v>938</v>
      </c>
      <c r="B664" s="310" t="s">
        <v>1664</v>
      </c>
      <c r="C664" s="309">
        <v>188.55461760100221</v>
      </c>
      <c r="D664" s="307">
        <f>C664*'[2]Base Costs'!$B$5</f>
        <v>188.55461760100221</v>
      </c>
      <c r="E664" s="307">
        <f t="shared" si="70"/>
        <v>24</v>
      </c>
      <c r="F664" s="307">
        <f t="shared" si="71"/>
        <v>5</v>
      </c>
      <c r="G664" s="307">
        <f t="shared" si="72"/>
        <v>2</v>
      </c>
      <c r="H664" s="306">
        <f>4*D664*'[2]Base Costs'!$B$7</f>
        <v>37474.09892049359</v>
      </c>
      <c r="I664" s="304">
        <f>4*IF(E664&lt;=3,E664*'[2]Base Costs'!$B$8,IF(F664&lt;=3,F664*'[2]Base Costs'!$B$9,'[2]Base Costs'!$B$10*G664))</f>
        <v>8800</v>
      </c>
      <c r="J664" s="308">
        <f>C664*'[2]Base Costs'!$B$6</f>
        <v>47.892872870654564</v>
      </c>
      <c r="K664" s="307">
        <f t="shared" si="73"/>
        <v>6</v>
      </c>
      <c r="L664" s="307">
        <f t="shared" si="74"/>
        <v>2</v>
      </c>
      <c r="M664" s="307">
        <f t="shared" si="75"/>
        <v>1</v>
      </c>
      <c r="N664" s="306">
        <f>4*J664*'[2]Base Costs'!$B$7</f>
        <v>9518.4211258053729</v>
      </c>
      <c r="O664" s="304">
        <f>4*IF(K664&lt;=3,K664*'[2]Base Costs'!$B$8,IF(L664&lt;=3,L664*'[2]Base Costs'!$B$9,'[2]Base Costs'!$B$10*M664))</f>
        <v>2800</v>
      </c>
      <c r="P664" s="304">
        <f>4*C664*'[2]Base Costs'!$B$11</f>
        <v>37710.923520200442</v>
      </c>
      <c r="Q664" s="269">
        <f>'[2]Base Costs'!$B$13+'[2]Base Costs'!$B$14</f>
        <v>414</v>
      </c>
      <c r="R664" s="303">
        <f>'[2]Base Costs'!$D$2</f>
        <v>1105.3024868650327</v>
      </c>
      <c r="S664" s="305">
        <f t="shared" si="76"/>
        <v>13837.723612670405</v>
      </c>
    </row>
    <row r="665" spans="1:19" s="269" customFormat="1" x14ac:dyDescent="0.25">
      <c r="A665" s="310" t="s">
        <v>938</v>
      </c>
      <c r="B665" s="310" t="s">
        <v>1663</v>
      </c>
      <c r="C665" s="309">
        <v>187.1914869389131</v>
      </c>
      <c r="D665" s="307">
        <f>C665*'[2]Base Costs'!$B$5</f>
        <v>187.1914869389131</v>
      </c>
      <c r="E665" s="307">
        <f t="shared" si="70"/>
        <v>24</v>
      </c>
      <c r="F665" s="307">
        <f t="shared" si="71"/>
        <v>5</v>
      </c>
      <c r="G665" s="307">
        <f t="shared" si="72"/>
        <v>2</v>
      </c>
      <c r="H665" s="306">
        <f>4*D665*'[2]Base Costs'!$B$7</f>
        <v>37203.184880187349</v>
      </c>
      <c r="I665" s="304">
        <f>4*IF(E665&lt;=3,E665*'[2]Base Costs'!$B$8,IF(F665&lt;=3,F665*'[2]Base Costs'!$B$9,'[2]Base Costs'!$B$10*G665))</f>
        <v>8800</v>
      </c>
      <c r="J665" s="308">
        <f>C665*'[2]Base Costs'!$B$6</f>
        <v>47.546637682483926</v>
      </c>
      <c r="K665" s="307">
        <f t="shared" si="73"/>
        <v>6</v>
      </c>
      <c r="L665" s="307">
        <f t="shared" si="74"/>
        <v>2</v>
      </c>
      <c r="M665" s="307">
        <f t="shared" si="75"/>
        <v>1</v>
      </c>
      <c r="N665" s="306">
        <f>4*J665*'[2]Base Costs'!$B$7</f>
        <v>9449.6089595675876</v>
      </c>
      <c r="O665" s="304">
        <f>4*IF(K665&lt;=3,K665*'[2]Base Costs'!$B$8,IF(L665&lt;=3,L665*'[2]Base Costs'!$B$9,'[2]Base Costs'!$B$10*M665))</f>
        <v>2800</v>
      </c>
      <c r="P665" s="304">
        <f>4*C665*'[2]Base Costs'!$B$11</f>
        <v>37438.297387782623</v>
      </c>
      <c r="Q665" s="269">
        <f>'[2]Base Costs'!$B$13+'[2]Base Costs'!$B$14</f>
        <v>414</v>
      </c>
      <c r="R665" s="303">
        <f>'[2]Base Costs'!$D$2</f>
        <v>1105.3024868650327</v>
      </c>
      <c r="S665" s="305">
        <f t="shared" si="76"/>
        <v>13768.911446432619</v>
      </c>
    </row>
    <row r="666" spans="1:19" s="269" customFormat="1" x14ac:dyDescent="0.25">
      <c r="A666" s="310" t="s">
        <v>938</v>
      </c>
      <c r="B666" s="310" t="s">
        <v>1662</v>
      </c>
      <c r="C666" s="309">
        <v>116.70101966500003</v>
      </c>
      <c r="D666" s="307">
        <f>C666*'[2]Base Costs'!$B$5</f>
        <v>116.70101966500003</v>
      </c>
      <c r="E666" s="307">
        <f t="shared" si="70"/>
        <v>15</v>
      </c>
      <c r="F666" s="307">
        <f t="shared" si="71"/>
        <v>3</v>
      </c>
      <c r="G666" s="307">
        <f t="shared" si="72"/>
        <v>1</v>
      </c>
      <c r="H666" s="306">
        <f>4*D666*'[2]Base Costs'!$B$7</f>
        <v>23193.627452300771</v>
      </c>
      <c r="I666" s="304">
        <f>4*IF(E666&lt;=3,E666*'[2]Base Costs'!$B$8,IF(F666&lt;=3,F666*'[2]Base Costs'!$B$9,'[2]Base Costs'!$B$10*G666))</f>
        <v>4200</v>
      </c>
      <c r="J666" s="308">
        <f>C666*'[2]Base Costs'!$B$6</f>
        <v>29.642058994910009</v>
      </c>
      <c r="K666" s="307">
        <f t="shared" si="73"/>
        <v>4</v>
      </c>
      <c r="L666" s="307">
        <f t="shared" si="74"/>
        <v>1</v>
      </c>
      <c r="M666" s="307">
        <f t="shared" si="75"/>
        <v>1</v>
      </c>
      <c r="N666" s="306">
        <f>4*J666*'[2]Base Costs'!$B$7</f>
        <v>5891.1813728843954</v>
      </c>
      <c r="O666" s="304">
        <f>4*IF(K666&lt;=3,K666*'[2]Base Costs'!$B$8,IF(L666&lt;=3,L666*'[2]Base Costs'!$B$9,'[2]Base Costs'!$B$10*M666))</f>
        <v>1400</v>
      </c>
      <c r="P666" s="304">
        <f>4*C666*'[2]Base Costs'!$B$11</f>
        <v>23340.203933000008</v>
      </c>
      <c r="Q666" s="269">
        <f>'[2]Base Costs'!$B$13+'[2]Base Costs'!$B$14</f>
        <v>414</v>
      </c>
      <c r="R666" s="303">
        <f>'[2]Base Costs'!$D$2</f>
        <v>1105.3024868650327</v>
      </c>
      <c r="S666" s="305">
        <f t="shared" si="76"/>
        <v>8810.4838597494272</v>
      </c>
    </row>
    <row r="667" spans="1:19" s="269" customFormat="1" x14ac:dyDescent="0.25">
      <c r="A667" s="310" t="s">
        <v>938</v>
      </c>
      <c r="B667" s="310" t="s">
        <v>1661</v>
      </c>
      <c r="C667" s="309">
        <v>120.63913205</v>
      </c>
      <c r="D667" s="307">
        <f>C667*'[2]Base Costs'!$B$5</f>
        <v>120.63913205</v>
      </c>
      <c r="E667" s="307">
        <f t="shared" si="70"/>
        <v>16</v>
      </c>
      <c r="F667" s="307">
        <f t="shared" si="71"/>
        <v>4</v>
      </c>
      <c r="G667" s="307">
        <f t="shared" si="72"/>
        <v>1</v>
      </c>
      <c r="H667" s="306">
        <f>4*D667*'[2]Base Costs'!$B$7</f>
        <v>23976.303660145204</v>
      </c>
      <c r="I667" s="304">
        <f>4*IF(E667&lt;=3,E667*'[2]Base Costs'!$B$8,IF(F667&lt;=3,F667*'[2]Base Costs'!$B$9,'[2]Base Costs'!$B$10*G667))</f>
        <v>4400</v>
      </c>
      <c r="J667" s="308">
        <f>C667*'[2]Base Costs'!$B$6</f>
        <v>30.6423395407</v>
      </c>
      <c r="K667" s="307">
        <f t="shared" si="73"/>
        <v>4</v>
      </c>
      <c r="L667" s="307">
        <f t="shared" si="74"/>
        <v>1</v>
      </c>
      <c r="M667" s="307">
        <f t="shared" si="75"/>
        <v>1</v>
      </c>
      <c r="N667" s="306">
        <f>4*J667*'[2]Base Costs'!$B$7</f>
        <v>6089.9811296768821</v>
      </c>
      <c r="O667" s="304">
        <f>4*IF(K667&lt;=3,K667*'[2]Base Costs'!$B$8,IF(L667&lt;=3,L667*'[2]Base Costs'!$B$9,'[2]Base Costs'!$B$10*M667))</f>
        <v>1400</v>
      </c>
      <c r="P667" s="304">
        <f>4*C667*'[2]Base Costs'!$B$11</f>
        <v>24127.826410000001</v>
      </c>
      <c r="Q667" s="269">
        <f>'[2]Base Costs'!$B$13+'[2]Base Costs'!$B$14</f>
        <v>414</v>
      </c>
      <c r="R667" s="303">
        <f>'[2]Base Costs'!$D$2</f>
        <v>1105.3024868650327</v>
      </c>
      <c r="S667" s="305">
        <f t="shared" si="76"/>
        <v>9009.2836165419139</v>
      </c>
    </row>
    <row r="668" spans="1:19" s="269" customFormat="1" x14ac:dyDescent="0.25">
      <c r="A668" s="310" t="s">
        <v>938</v>
      </c>
      <c r="B668" s="310" t="s">
        <v>1660</v>
      </c>
      <c r="C668" s="309">
        <v>125.5400250266642</v>
      </c>
      <c r="D668" s="307">
        <f>C668*'[2]Base Costs'!$B$5</f>
        <v>125.5400250266642</v>
      </c>
      <c r="E668" s="307">
        <f t="shared" si="70"/>
        <v>16</v>
      </c>
      <c r="F668" s="307">
        <f t="shared" si="71"/>
        <v>4</v>
      </c>
      <c r="G668" s="307">
        <f t="shared" si="72"/>
        <v>1</v>
      </c>
      <c r="H668" s="306">
        <f>4*D668*'[2]Base Costs'!$B$7</f>
        <v>24950.326733899354</v>
      </c>
      <c r="I668" s="304">
        <f>4*IF(E668&lt;=3,E668*'[2]Base Costs'!$B$8,IF(F668&lt;=3,F668*'[2]Base Costs'!$B$9,'[2]Base Costs'!$B$10*G668))</f>
        <v>4400</v>
      </c>
      <c r="J668" s="308">
        <f>C668*'[2]Base Costs'!$B$6</f>
        <v>31.887166356772706</v>
      </c>
      <c r="K668" s="307">
        <f t="shared" si="73"/>
        <v>4</v>
      </c>
      <c r="L668" s="307">
        <f t="shared" si="74"/>
        <v>1</v>
      </c>
      <c r="M668" s="307">
        <f t="shared" si="75"/>
        <v>1</v>
      </c>
      <c r="N668" s="306">
        <f>4*J668*'[2]Base Costs'!$B$7</f>
        <v>6337.3829904104359</v>
      </c>
      <c r="O668" s="304">
        <f>4*IF(K668&lt;=3,K668*'[2]Base Costs'!$B$8,IF(L668&lt;=3,L668*'[2]Base Costs'!$B$9,'[2]Base Costs'!$B$10*M668))</f>
        <v>1400</v>
      </c>
      <c r="P668" s="304">
        <f>4*C668*'[2]Base Costs'!$B$11</f>
        <v>25108.005005332838</v>
      </c>
      <c r="Q668" s="269">
        <f>'[2]Base Costs'!$B$13+'[2]Base Costs'!$B$14</f>
        <v>414</v>
      </c>
      <c r="R668" s="303">
        <f>'[2]Base Costs'!$D$2</f>
        <v>1105.3024868650327</v>
      </c>
      <c r="S668" s="305">
        <f t="shared" si="76"/>
        <v>9256.6854772754687</v>
      </c>
    </row>
    <row r="669" spans="1:19" s="269" customFormat="1" x14ac:dyDescent="0.25">
      <c r="A669" s="310" t="s">
        <v>938</v>
      </c>
      <c r="B669" s="310" t="s">
        <v>1659</v>
      </c>
      <c r="C669" s="309">
        <v>64.741262895000006</v>
      </c>
      <c r="D669" s="307">
        <f>C669*'[2]Base Costs'!$B$5</f>
        <v>64.741262895000006</v>
      </c>
      <c r="E669" s="307">
        <f t="shared" si="70"/>
        <v>9</v>
      </c>
      <c r="F669" s="307">
        <f t="shared" si="71"/>
        <v>2</v>
      </c>
      <c r="G669" s="307">
        <f t="shared" si="72"/>
        <v>1</v>
      </c>
      <c r="H669" s="306">
        <f>4*D669*'[2]Base Costs'!$B$7</f>
        <v>12866.937552803884</v>
      </c>
      <c r="I669" s="304">
        <f>4*IF(E669&lt;=3,E669*'[2]Base Costs'!$B$8,IF(F669&lt;=3,F669*'[2]Base Costs'!$B$9,'[2]Base Costs'!$B$10*G669))</f>
        <v>2800</v>
      </c>
      <c r="J669" s="308">
        <f>C669*'[2]Base Costs'!$B$6</f>
        <v>16.44428077533</v>
      </c>
      <c r="K669" s="307">
        <f t="shared" si="73"/>
        <v>3</v>
      </c>
      <c r="L669" s="307">
        <f t="shared" si="74"/>
        <v>1</v>
      </c>
      <c r="M669" s="307">
        <f t="shared" si="75"/>
        <v>1</v>
      </c>
      <c r="N669" s="306">
        <f>4*J669*'[2]Base Costs'!$B$7</f>
        <v>3268.2021384121858</v>
      </c>
      <c r="O669" s="304">
        <f>4*IF(K669&lt;=3,K669*'[2]Base Costs'!$B$8,IF(L669&lt;=3,L669*'[2]Base Costs'!$B$9,'[2]Base Costs'!$B$10*M669))</f>
        <v>1500</v>
      </c>
      <c r="P669" s="304">
        <f>4*C669*'[2]Base Costs'!$B$11</f>
        <v>12948.252579000002</v>
      </c>
      <c r="Q669" s="269">
        <f>'[2]Base Costs'!$B$13+'[2]Base Costs'!$B$14</f>
        <v>414</v>
      </c>
      <c r="R669" s="303">
        <f>'[2]Base Costs'!$D$2</f>
        <v>1105.3024868650327</v>
      </c>
      <c r="S669" s="305">
        <f t="shared" si="76"/>
        <v>6287.504625277219</v>
      </c>
    </row>
    <row r="670" spans="1:19" s="269" customFormat="1" x14ac:dyDescent="0.25">
      <c r="A670" s="310" t="s">
        <v>938</v>
      </c>
      <c r="B670" s="310" t="s">
        <v>1658</v>
      </c>
      <c r="C670" s="309">
        <v>56.858426110057657</v>
      </c>
      <c r="D670" s="307">
        <f>C670*'[2]Base Costs'!$B$5</f>
        <v>56.858426110057657</v>
      </c>
      <c r="E670" s="307">
        <f t="shared" si="70"/>
        <v>8</v>
      </c>
      <c r="F670" s="307">
        <f t="shared" si="71"/>
        <v>2</v>
      </c>
      <c r="G670" s="307">
        <f t="shared" si="72"/>
        <v>1</v>
      </c>
      <c r="H670" s="306">
        <f>4*D670*'[2]Base Costs'!$B$7</f>
        <v>11300.2710388173</v>
      </c>
      <c r="I670" s="304">
        <f>4*IF(E670&lt;=3,E670*'[2]Base Costs'!$B$8,IF(F670&lt;=3,F670*'[2]Base Costs'!$B$9,'[2]Base Costs'!$B$10*G670))</f>
        <v>2800</v>
      </c>
      <c r="J670" s="308">
        <f>C670*'[2]Base Costs'!$B$6</f>
        <v>14.442040231954644</v>
      </c>
      <c r="K670" s="307">
        <f t="shared" si="73"/>
        <v>2</v>
      </c>
      <c r="L670" s="307">
        <f t="shared" si="74"/>
        <v>1</v>
      </c>
      <c r="M670" s="307">
        <f t="shared" si="75"/>
        <v>1</v>
      </c>
      <c r="N670" s="306">
        <f>4*J670*'[2]Base Costs'!$B$7</f>
        <v>2870.2688438595942</v>
      </c>
      <c r="O670" s="304">
        <f>4*IF(K670&lt;=3,K670*'[2]Base Costs'!$B$8,IF(L670&lt;=3,L670*'[2]Base Costs'!$B$9,'[2]Base Costs'!$B$10*M670))</f>
        <v>1000</v>
      </c>
      <c r="P670" s="304">
        <f>4*C670*'[2]Base Costs'!$B$11</f>
        <v>11371.685222011531</v>
      </c>
      <c r="Q670" s="269">
        <f>'[2]Base Costs'!$B$13+'[2]Base Costs'!$B$14</f>
        <v>414</v>
      </c>
      <c r="R670" s="303">
        <f>'[2]Base Costs'!$D$2</f>
        <v>1105.3024868650327</v>
      </c>
      <c r="S670" s="305">
        <f t="shared" si="76"/>
        <v>5389.5713307246269</v>
      </c>
    </row>
    <row r="671" spans="1:19" s="269" customFormat="1" x14ac:dyDescent="0.25">
      <c r="A671" s="310" t="s">
        <v>938</v>
      </c>
      <c r="B671" s="310" t="s">
        <v>1657</v>
      </c>
      <c r="C671" s="309">
        <v>216.07317242073708</v>
      </c>
      <c r="D671" s="307">
        <f>C671*'[2]Base Costs'!$B$5</f>
        <v>216.07317242073708</v>
      </c>
      <c r="E671" s="307">
        <f t="shared" si="70"/>
        <v>28</v>
      </c>
      <c r="F671" s="307">
        <f t="shared" si="71"/>
        <v>6</v>
      </c>
      <c r="G671" s="307">
        <f t="shared" si="72"/>
        <v>2</v>
      </c>
      <c r="H671" s="306">
        <f>4*D671*'[2]Base Costs'!$B$7</f>
        <v>42943.246579586979</v>
      </c>
      <c r="I671" s="304">
        <f>4*IF(E671&lt;=3,E671*'[2]Base Costs'!$B$8,IF(F671&lt;=3,F671*'[2]Base Costs'!$B$9,'[2]Base Costs'!$B$10*G671))</f>
        <v>8800</v>
      </c>
      <c r="J671" s="308">
        <f>C671*'[2]Base Costs'!$B$6</f>
        <v>54.882585794867218</v>
      </c>
      <c r="K671" s="307">
        <f t="shared" si="73"/>
        <v>7</v>
      </c>
      <c r="L671" s="307">
        <f t="shared" si="74"/>
        <v>2</v>
      </c>
      <c r="M671" s="307">
        <f t="shared" si="75"/>
        <v>1</v>
      </c>
      <c r="N671" s="306">
        <f>4*J671*'[2]Base Costs'!$B$7</f>
        <v>10907.584631215092</v>
      </c>
      <c r="O671" s="304">
        <f>4*IF(K671&lt;=3,K671*'[2]Base Costs'!$B$8,IF(L671&lt;=3,L671*'[2]Base Costs'!$B$9,'[2]Base Costs'!$B$10*M671))</f>
        <v>2800</v>
      </c>
      <c r="P671" s="304">
        <f>4*C671*'[2]Base Costs'!$B$11</f>
        <v>43214.634484147413</v>
      </c>
      <c r="Q671" s="269">
        <f>'[2]Base Costs'!$B$13+'[2]Base Costs'!$B$14</f>
        <v>414</v>
      </c>
      <c r="R671" s="303">
        <f>'[2]Base Costs'!$D$2</f>
        <v>1105.3024868650327</v>
      </c>
      <c r="S671" s="305">
        <f t="shared" si="76"/>
        <v>15226.887118080125</v>
      </c>
    </row>
    <row r="672" spans="1:19" s="269" customFormat="1" x14ac:dyDescent="0.25">
      <c r="A672" s="310" t="s">
        <v>938</v>
      </c>
      <c r="B672" s="310" t="s">
        <v>1656</v>
      </c>
      <c r="C672" s="309">
        <v>100.0195507310394</v>
      </c>
      <c r="D672" s="307">
        <f>C672*'[2]Base Costs'!$B$5</f>
        <v>100.0195507310394</v>
      </c>
      <c r="E672" s="307">
        <f t="shared" si="70"/>
        <v>13</v>
      </c>
      <c r="F672" s="307">
        <f t="shared" si="71"/>
        <v>3</v>
      </c>
      <c r="G672" s="307">
        <f t="shared" si="72"/>
        <v>1</v>
      </c>
      <c r="H672" s="306">
        <f>4*D672*'[2]Base Costs'!$B$7</f>
        <v>19878.285590489697</v>
      </c>
      <c r="I672" s="304">
        <f>4*IF(E672&lt;=3,E672*'[2]Base Costs'!$B$8,IF(F672&lt;=3,F672*'[2]Base Costs'!$B$9,'[2]Base Costs'!$B$10*G672))</f>
        <v>4200</v>
      </c>
      <c r="J672" s="308">
        <f>C672*'[2]Base Costs'!$B$6</f>
        <v>25.404965885684007</v>
      </c>
      <c r="K672" s="307">
        <f t="shared" si="73"/>
        <v>4</v>
      </c>
      <c r="L672" s="307">
        <f t="shared" si="74"/>
        <v>1</v>
      </c>
      <c r="M672" s="307">
        <f t="shared" si="75"/>
        <v>1</v>
      </c>
      <c r="N672" s="306">
        <f>4*J672*'[2]Base Costs'!$B$7</f>
        <v>5049.0845399843829</v>
      </c>
      <c r="O672" s="304">
        <f>4*IF(K672&lt;=3,K672*'[2]Base Costs'!$B$8,IF(L672&lt;=3,L672*'[2]Base Costs'!$B$9,'[2]Base Costs'!$B$10*M672))</f>
        <v>1400</v>
      </c>
      <c r="P672" s="304">
        <f>4*C672*'[2]Base Costs'!$B$11</f>
        <v>20003.91014620788</v>
      </c>
      <c r="Q672" s="269">
        <f>'[2]Base Costs'!$B$13+'[2]Base Costs'!$B$14</f>
        <v>414</v>
      </c>
      <c r="R672" s="303">
        <f>'[2]Base Costs'!$D$2</f>
        <v>1105.3024868650327</v>
      </c>
      <c r="S672" s="305">
        <f t="shared" si="76"/>
        <v>7968.3870268494156</v>
      </c>
    </row>
    <row r="673" spans="1:19" s="269" customFormat="1" x14ac:dyDescent="0.25">
      <c r="A673" s="310" t="s">
        <v>938</v>
      </c>
      <c r="B673" s="310" t="s">
        <v>1655</v>
      </c>
      <c r="C673" s="309">
        <v>130</v>
      </c>
      <c r="D673" s="307">
        <f>C673*'[2]Base Costs'!$B$5</f>
        <v>130</v>
      </c>
      <c r="E673" s="307">
        <f t="shared" si="70"/>
        <v>17</v>
      </c>
      <c r="F673" s="307">
        <f t="shared" si="71"/>
        <v>4</v>
      </c>
      <c r="G673" s="307">
        <f t="shared" si="72"/>
        <v>1</v>
      </c>
      <c r="H673" s="306">
        <f>4*D673*'[2]Base Costs'!$B$7</f>
        <v>25836.720000000005</v>
      </c>
      <c r="I673" s="304">
        <f>4*IF(E673&lt;=3,E673*'[2]Base Costs'!$B$8,IF(F673&lt;=3,F673*'[2]Base Costs'!$B$9,'[2]Base Costs'!$B$10*G673))</f>
        <v>4400</v>
      </c>
      <c r="J673" s="308">
        <f>C673*'[2]Base Costs'!$B$6</f>
        <v>33.020000000000003</v>
      </c>
      <c r="K673" s="307">
        <f t="shared" si="73"/>
        <v>5</v>
      </c>
      <c r="L673" s="307">
        <f t="shared" si="74"/>
        <v>1</v>
      </c>
      <c r="M673" s="307">
        <f t="shared" si="75"/>
        <v>1</v>
      </c>
      <c r="N673" s="306">
        <f>4*J673*'[2]Base Costs'!$B$7</f>
        <v>6562.5268800000013</v>
      </c>
      <c r="O673" s="304">
        <f>4*IF(K673&lt;=3,K673*'[2]Base Costs'!$B$8,IF(L673&lt;=3,L673*'[2]Base Costs'!$B$9,'[2]Base Costs'!$B$10*M673))</f>
        <v>1400</v>
      </c>
      <c r="P673" s="304">
        <f>4*C673*'[2]Base Costs'!$B$11</f>
        <v>26000</v>
      </c>
      <c r="Q673" s="269">
        <f>'[2]Base Costs'!$B$13+'[2]Base Costs'!$B$14</f>
        <v>414</v>
      </c>
      <c r="R673" s="303">
        <f>'[2]Base Costs'!$D$2</f>
        <v>1105.3024868650327</v>
      </c>
      <c r="S673" s="305">
        <f t="shared" si="76"/>
        <v>9481.8293668650331</v>
      </c>
    </row>
    <row r="674" spans="1:19" s="269" customFormat="1" x14ac:dyDescent="0.25">
      <c r="A674" s="310" t="s">
        <v>938</v>
      </c>
      <c r="B674" s="310" t="s">
        <v>1654</v>
      </c>
      <c r="C674" s="309">
        <v>355</v>
      </c>
      <c r="D674" s="307">
        <f>C674*'[2]Base Costs'!$B$5</f>
        <v>355</v>
      </c>
      <c r="E674" s="307">
        <f t="shared" si="70"/>
        <v>45</v>
      </c>
      <c r="F674" s="307">
        <f t="shared" si="71"/>
        <v>9</v>
      </c>
      <c r="G674" s="307">
        <f t="shared" si="72"/>
        <v>3</v>
      </c>
      <c r="H674" s="306">
        <f>4*D674*'[2]Base Costs'!$B$7</f>
        <v>70554.12000000001</v>
      </c>
      <c r="I674" s="304">
        <f>4*IF(E674&lt;=3,E674*'[2]Base Costs'!$B$8,IF(F674&lt;=3,F674*'[2]Base Costs'!$B$9,'[2]Base Costs'!$B$10*G674))</f>
        <v>13200</v>
      </c>
      <c r="J674" s="308">
        <f>C674*'[2]Base Costs'!$B$6</f>
        <v>90.17</v>
      </c>
      <c r="K674" s="307">
        <f t="shared" si="73"/>
        <v>12</v>
      </c>
      <c r="L674" s="307">
        <f t="shared" si="74"/>
        <v>3</v>
      </c>
      <c r="M674" s="307">
        <f t="shared" si="75"/>
        <v>1</v>
      </c>
      <c r="N674" s="306">
        <f>4*J674*'[2]Base Costs'!$B$7</f>
        <v>17920.746480000002</v>
      </c>
      <c r="O674" s="304">
        <f>4*IF(K674&lt;=3,K674*'[2]Base Costs'!$B$8,IF(L674&lt;=3,L674*'[2]Base Costs'!$B$9,'[2]Base Costs'!$B$10*M674))</f>
        <v>4200</v>
      </c>
      <c r="P674" s="304">
        <f>4*C674*'[2]Base Costs'!$B$11</f>
        <v>71000</v>
      </c>
      <c r="Q674" s="269">
        <f>'[2]Base Costs'!$B$13+'[2]Base Costs'!$B$14</f>
        <v>414</v>
      </c>
      <c r="R674" s="303">
        <f>'[2]Base Costs'!$D$2</f>
        <v>1105.3024868650327</v>
      </c>
      <c r="S674" s="305">
        <f t="shared" si="76"/>
        <v>23640.048966865033</v>
      </c>
    </row>
    <row r="675" spans="1:19" s="269" customFormat="1" x14ac:dyDescent="0.25">
      <c r="A675" s="310" t="s">
        <v>938</v>
      </c>
      <c r="B675" s="310" t="s">
        <v>1653</v>
      </c>
      <c r="C675" s="309">
        <v>121.71956175073292</v>
      </c>
      <c r="D675" s="307">
        <f>C675*'[2]Base Costs'!$B$5</f>
        <v>121.71956175073292</v>
      </c>
      <c r="E675" s="307">
        <f t="shared" si="70"/>
        <v>16</v>
      </c>
      <c r="F675" s="307">
        <f t="shared" si="71"/>
        <v>4</v>
      </c>
      <c r="G675" s="307">
        <f t="shared" si="72"/>
        <v>1</v>
      </c>
      <c r="H675" s="306">
        <f>4*D675*'[2]Base Costs'!$B$7</f>
        <v>24191.032580587667</v>
      </c>
      <c r="I675" s="304">
        <f>4*IF(E675&lt;=3,E675*'[2]Base Costs'!$B$8,IF(F675&lt;=3,F675*'[2]Base Costs'!$B$9,'[2]Base Costs'!$B$10*G675))</f>
        <v>4400</v>
      </c>
      <c r="J675" s="308">
        <f>C675*'[2]Base Costs'!$B$6</f>
        <v>30.916768684686161</v>
      </c>
      <c r="K675" s="307">
        <f t="shared" si="73"/>
        <v>4</v>
      </c>
      <c r="L675" s="307">
        <f t="shared" si="74"/>
        <v>1</v>
      </c>
      <c r="M675" s="307">
        <f t="shared" si="75"/>
        <v>1</v>
      </c>
      <c r="N675" s="306">
        <f>4*J675*'[2]Base Costs'!$B$7</f>
        <v>6144.5222754692677</v>
      </c>
      <c r="O675" s="304">
        <f>4*IF(K675&lt;=3,K675*'[2]Base Costs'!$B$8,IF(L675&lt;=3,L675*'[2]Base Costs'!$B$9,'[2]Base Costs'!$B$10*M675))</f>
        <v>1400</v>
      </c>
      <c r="P675" s="304">
        <f>4*C675*'[2]Base Costs'!$B$11</f>
        <v>24343.912350146584</v>
      </c>
      <c r="Q675" s="269">
        <f>'[2]Base Costs'!$B$13+'[2]Base Costs'!$B$14</f>
        <v>414</v>
      </c>
      <c r="R675" s="303">
        <f>'[2]Base Costs'!$D$2</f>
        <v>1105.3024868650327</v>
      </c>
      <c r="S675" s="305">
        <f t="shared" si="76"/>
        <v>9063.8247623343013</v>
      </c>
    </row>
    <row r="676" spans="1:19" s="269" customFormat="1" x14ac:dyDescent="0.25">
      <c r="A676" s="310" t="s">
        <v>938</v>
      </c>
      <c r="B676" s="310" t="s">
        <v>1652</v>
      </c>
      <c r="C676" s="309">
        <v>192.10165094500007</v>
      </c>
      <c r="D676" s="307">
        <f>C676*'[2]Base Costs'!$B$5</f>
        <v>192.10165094500007</v>
      </c>
      <c r="E676" s="307">
        <f t="shared" si="70"/>
        <v>25</v>
      </c>
      <c r="F676" s="307">
        <f t="shared" si="71"/>
        <v>5</v>
      </c>
      <c r="G676" s="307">
        <f t="shared" si="72"/>
        <v>2</v>
      </c>
      <c r="H676" s="306">
        <f>4*D676*'[2]Base Costs'!$B$7</f>
        <v>38179.050515413102</v>
      </c>
      <c r="I676" s="304">
        <f>4*IF(E676&lt;=3,E676*'[2]Base Costs'!$B$8,IF(F676&lt;=3,F676*'[2]Base Costs'!$B$9,'[2]Base Costs'!$B$10*G676))</f>
        <v>8800</v>
      </c>
      <c r="J676" s="308">
        <f>C676*'[2]Base Costs'!$B$6</f>
        <v>48.793819340030019</v>
      </c>
      <c r="K676" s="307">
        <f t="shared" si="73"/>
        <v>7</v>
      </c>
      <c r="L676" s="307">
        <f t="shared" si="74"/>
        <v>2</v>
      </c>
      <c r="M676" s="307">
        <f t="shared" si="75"/>
        <v>1</v>
      </c>
      <c r="N676" s="306">
        <f>4*J676*'[2]Base Costs'!$B$7</f>
        <v>9697.478830914928</v>
      </c>
      <c r="O676" s="304">
        <f>4*IF(K676&lt;=3,K676*'[2]Base Costs'!$B$8,IF(L676&lt;=3,L676*'[2]Base Costs'!$B$9,'[2]Base Costs'!$B$10*M676))</f>
        <v>2800</v>
      </c>
      <c r="P676" s="304">
        <f>4*C676*'[2]Base Costs'!$B$11</f>
        <v>38420.330189000015</v>
      </c>
      <c r="Q676" s="269">
        <f>'[2]Base Costs'!$B$13+'[2]Base Costs'!$B$14</f>
        <v>414</v>
      </c>
      <c r="R676" s="303">
        <f>'[2]Base Costs'!$D$2</f>
        <v>1105.3024868650327</v>
      </c>
      <c r="S676" s="305">
        <f t="shared" si="76"/>
        <v>14016.781317779962</v>
      </c>
    </row>
    <row r="677" spans="1:19" s="269" customFormat="1" x14ac:dyDescent="0.25">
      <c r="A677" s="310" t="s">
        <v>938</v>
      </c>
      <c r="B677" s="310" t="s">
        <v>1651</v>
      </c>
      <c r="C677" s="309">
        <v>86.433138518893927</v>
      </c>
      <c r="D677" s="307">
        <f>C677*'[2]Base Costs'!$B$5</f>
        <v>86.433138518893927</v>
      </c>
      <c r="E677" s="307">
        <f t="shared" si="70"/>
        <v>11</v>
      </c>
      <c r="F677" s="307">
        <f t="shared" si="71"/>
        <v>3</v>
      </c>
      <c r="G677" s="307">
        <f t="shared" si="72"/>
        <v>1</v>
      </c>
      <c r="H677" s="306">
        <f>4*D677*'[2]Base Costs'!$B$7</f>
        <v>17178.067681799057</v>
      </c>
      <c r="I677" s="304">
        <f>4*IF(E677&lt;=3,E677*'[2]Base Costs'!$B$8,IF(F677&lt;=3,F677*'[2]Base Costs'!$B$9,'[2]Base Costs'!$B$10*G677))</f>
        <v>4200</v>
      </c>
      <c r="J677" s="308">
        <f>C677*'[2]Base Costs'!$B$6</f>
        <v>21.954017183799056</v>
      </c>
      <c r="K677" s="307">
        <f t="shared" si="73"/>
        <v>3</v>
      </c>
      <c r="L677" s="307">
        <f t="shared" si="74"/>
        <v>1</v>
      </c>
      <c r="M677" s="307">
        <f t="shared" si="75"/>
        <v>1</v>
      </c>
      <c r="N677" s="306">
        <f>4*J677*'[2]Base Costs'!$B$7</f>
        <v>4363.2291911769598</v>
      </c>
      <c r="O677" s="304">
        <f>4*IF(K677&lt;=3,K677*'[2]Base Costs'!$B$8,IF(L677&lt;=3,L677*'[2]Base Costs'!$B$9,'[2]Base Costs'!$B$10*M677))</f>
        <v>1500</v>
      </c>
      <c r="P677" s="304">
        <f>4*C677*'[2]Base Costs'!$B$11</f>
        <v>17286.627703778784</v>
      </c>
      <c r="Q677" s="269">
        <f>'[2]Base Costs'!$B$13+'[2]Base Costs'!$B$14</f>
        <v>414</v>
      </c>
      <c r="R677" s="303">
        <f>'[2]Base Costs'!$D$2</f>
        <v>1105.3024868650327</v>
      </c>
      <c r="S677" s="305">
        <f t="shared" si="76"/>
        <v>7382.5316780419926</v>
      </c>
    </row>
    <row r="678" spans="1:19" s="269" customFormat="1" x14ac:dyDescent="0.25">
      <c r="A678" s="310" t="s">
        <v>938</v>
      </c>
      <c r="B678" s="310" t="s">
        <v>1650</v>
      </c>
      <c r="C678" s="309">
        <v>125.01260616039166</v>
      </c>
      <c r="D678" s="307">
        <f>C678*'[2]Base Costs'!$B$5</f>
        <v>125.01260616039166</v>
      </c>
      <c r="E678" s="307">
        <f t="shared" si="70"/>
        <v>16</v>
      </c>
      <c r="F678" s="307">
        <f t="shared" si="71"/>
        <v>4</v>
      </c>
      <c r="G678" s="307">
        <f t="shared" si="72"/>
        <v>1</v>
      </c>
      <c r="H678" s="306">
        <f>4*D678*'[2]Base Costs'!$B$7</f>
        <v>24845.505398740883</v>
      </c>
      <c r="I678" s="304">
        <f>4*IF(E678&lt;=3,E678*'[2]Base Costs'!$B$8,IF(F678&lt;=3,F678*'[2]Base Costs'!$B$9,'[2]Base Costs'!$B$10*G678))</f>
        <v>4400</v>
      </c>
      <c r="J678" s="308">
        <f>C678*'[2]Base Costs'!$B$6</f>
        <v>31.753201964739482</v>
      </c>
      <c r="K678" s="307">
        <f t="shared" si="73"/>
        <v>4</v>
      </c>
      <c r="L678" s="307">
        <f t="shared" si="74"/>
        <v>1</v>
      </c>
      <c r="M678" s="307">
        <f t="shared" si="75"/>
        <v>1</v>
      </c>
      <c r="N678" s="306">
        <f>4*J678*'[2]Base Costs'!$B$7</f>
        <v>6310.7583712801843</v>
      </c>
      <c r="O678" s="304">
        <f>4*IF(K678&lt;=3,K678*'[2]Base Costs'!$B$8,IF(L678&lt;=3,L678*'[2]Base Costs'!$B$9,'[2]Base Costs'!$B$10*M678))</f>
        <v>1400</v>
      </c>
      <c r="P678" s="304">
        <f>4*C678*'[2]Base Costs'!$B$11</f>
        <v>25002.521232078332</v>
      </c>
      <c r="Q678" s="269">
        <f>'[2]Base Costs'!$B$13+'[2]Base Costs'!$B$14</f>
        <v>414</v>
      </c>
      <c r="R678" s="303">
        <f>'[2]Base Costs'!$D$2</f>
        <v>1105.3024868650327</v>
      </c>
      <c r="S678" s="305">
        <f t="shared" si="76"/>
        <v>9230.0608581452179</v>
      </c>
    </row>
    <row r="679" spans="1:19" s="269" customFormat="1" x14ac:dyDescent="0.25">
      <c r="A679" s="310" t="s">
        <v>938</v>
      </c>
      <c r="B679" s="310" t="s">
        <v>1649</v>
      </c>
      <c r="C679" s="309">
        <v>75.562525246776062</v>
      </c>
      <c r="D679" s="307">
        <f>C679*'[2]Base Costs'!$B$5</f>
        <v>75.562525246776062</v>
      </c>
      <c r="E679" s="307">
        <f t="shared" si="70"/>
        <v>10</v>
      </c>
      <c r="F679" s="307">
        <f t="shared" si="71"/>
        <v>2</v>
      </c>
      <c r="G679" s="307">
        <f t="shared" si="72"/>
        <v>1</v>
      </c>
      <c r="H679" s="306">
        <f>4*D679*'[2]Base Costs'!$B$7</f>
        <v>15017.598517645263</v>
      </c>
      <c r="I679" s="304">
        <f>4*IF(E679&lt;=3,E679*'[2]Base Costs'!$B$8,IF(F679&lt;=3,F679*'[2]Base Costs'!$B$9,'[2]Base Costs'!$B$10*G679))</f>
        <v>2800</v>
      </c>
      <c r="J679" s="308">
        <f>C679*'[2]Base Costs'!$B$6</f>
        <v>19.192881412681121</v>
      </c>
      <c r="K679" s="307">
        <f t="shared" si="73"/>
        <v>3</v>
      </c>
      <c r="L679" s="307">
        <f t="shared" si="74"/>
        <v>1</v>
      </c>
      <c r="M679" s="307">
        <f t="shared" si="75"/>
        <v>1</v>
      </c>
      <c r="N679" s="306">
        <f>4*J679*'[2]Base Costs'!$B$7</f>
        <v>3814.4700234818974</v>
      </c>
      <c r="O679" s="304">
        <f>4*IF(K679&lt;=3,K679*'[2]Base Costs'!$B$8,IF(L679&lt;=3,L679*'[2]Base Costs'!$B$9,'[2]Base Costs'!$B$10*M679))</f>
        <v>1500</v>
      </c>
      <c r="P679" s="304">
        <f>4*C679*'[2]Base Costs'!$B$11</f>
        <v>15112.505049355212</v>
      </c>
      <c r="Q679" s="269">
        <f>'[2]Base Costs'!$B$13+'[2]Base Costs'!$B$14</f>
        <v>414</v>
      </c>
      <c r="R679" s="303">
        <f>'[2]Base Costs'!$D$2</f>
        <v>1105.3024868650327</v>
      </c>
      <c r="S679" s="305">
        <f t="shared" si="76"/>
        <v>6833.7725103469302</v>
      </c>
    </row>
    <row r="680" spans="1:19" s="269" customFormat="1" x14ac:dyDescent="0.25">
      <c r="A680" s="310" t="s">
        <v>938</v>
      </c>
      <c r="B680" s="310" t="s">
        <v>1648</v>
      </c>
      <c r="C680" s="309">
        <v>384.67743086350816</v>
      </c>
      <c r="D680" s="307">
        <f>C680*'[2]Base Costs'!$B$5</f>
        <v>384.67743086350816</v>
      </c>
      <c r="E680" s="307">
        <f t="shared" si="70"/>
        <v>49</v>
      </c>
      <c r="F680" s="307">
        <f t="shared" si="71"/>
        <v>10</v>
      </c>
      <c r="G680" s="307">
        <f t="shared" si="72"/>
        <v>3</v>
      </c>
      <c r="H680" s="306">
        <f>4*D680*'[2]Base Costs'!$B$7</f>
        <v>76452.331319537072</v>
      </c>
      <c r="I680" s="304">
        <f>4*IF(E680&lt;=3,E680*'[2]Base Costs'!$B$8,IF(F680&lt;=3,F680*'[2]Base Costs'!$B$9,'[2]Base Costs'!$B$10*G680))</f>
        <v>13200</v>
      </c>
      <c r="J680" s="308">
        <f>C680*'[2]Base Costs'!$B$6</f>
        <v>97.708067439331074</v>
      </c>
      <c r="K680" s="307">
        <f t="shared" si="73"/>
        <v>13</v>
      </c>
      <c r="L680" s="307">
        <f t="shared" si="74"/>
        <v>3</v>
      </c>
      <c r="M680" s="307">
        <f t="shared" si="75"/>
        <v>1</v>
      </c>
      <c r="N680" s="306">
        <f>4*J680*'[2]Base Costs'!$B$7</f>
        <v>19418.892155162419</v>
      </c>
      <c r="O680" s="304">
        <f>4*IF(K680&lt;=3,K680*'[2]Base Costs'!$B$8,IF(L680&lt;=3,L680*'[2]Base Costs'!$B$9,'[2]Base Costs'!$B$10*M680))</f>
        <v>4200</v>
      </c>
      <c r="P680" s="304">
        <f>4*C680*'[2]Base Costs'!$B$11</f>
        <v>76935.48617270164</v>
      </c>
      <c r="Q680" s="269">
        <f>'[2]Base Costs'!$B$13+'[2]Base Costs'!$B$14</f>
        <v>414</v>
      </c>
      <c r="R680" s="303">
        <f>'[2]Base Costs'!$D$2</f>
        <v>1105.3024868650327</v>
      </c>
      <c r="S680" s="305">
        <f t="shared" si="76"/>
        <v>25138.194642027451</v>
      </c>
    </row>
    <row r="681" spans="1:19" s="269" customFormat="1" x14ac:dyDescent="0.25">
      <c r="A681" s="310" t="s">
        <v>938</v>
      </c>
      <c r="B681" s="310" t="s">
        <v>1647</v>
      </c>
      <c r="C681" s="309">
        <v>146.77055173743861</v>
      </c>
      <c r="D681" s="307">
        <f>C681*'[2]Base Costs'!$B$5</f>
        <v>146.77055173743861</v>
      </c>
      <c r="E681" s="307">
        <f t="shared" si="70"/>
        <v>19</v>
      </c>
      <c r="F681" s="307">
        <f t="shared" si="71"/>
        <v>4</v>
      </c>
      <c r="G681" s="307">
        <f t="shared" si="72"/>
        <v>1</v>
      </c>
      <c r="H681" s="306">
        <f>4*D681*'[2]Base Costs'!$B$7</f>
        <v>29169.766534505503</v>
      </c>
      <c r="I681" s="304">
        <f>4*IF(E681&lt;=3,E681*'[2]Base Costs'!$B$8,IF(F681&lt;=3,F681*'[2]Base Costs'!$B$9,'[2]Base Costs'!$B$10*G681))</f>
        <v>4400</v>
      </c>
      <c r="J681" s="308">
        <f>C681*'[2]Base Costs'!$B$6</f>
        <v>37.279720141309404</v>
      </c>
      <c r="K681" s="307">
        <f t="shared" si="73"/>
        <v>5</v>
      </c>
      <c r="L681" s="307">
        <f t="shared" si="74"/>
        <v>1</v>
      </c>
      <c r="M681" s="307">
        <f t="shared" si="75"/>
        <v>1</v>
      </c>
      <c r="N681" s="306">
        <f>4*J681*'[2]Base Costs'!$B$7</f>
        <v>7409.1206997643976</v>
      </c>
      <c r="O681" s="304">
        <f>4*IF(K681&lt;=3,K681*'[2]Base Costs'!$B$8,IF(L681&lt;=3,L681*'[2]Base Costs'!$B$9,'[2]Base Costs'!$B$10*M681))</f>
        <v>1400</v>
      </c>
      <c r="P681" s="304">
        <f>4*C681*'[2]Base Costs'!$B$11</f>
        <v>29354.110347487724</v>
      </c>
      <c r="Q681" s="269">
        <f>'[2]Base Costs'!$B$13+'[2]Base Costs'!$B$14</f>
        <v>414</v>
      </c>
      <c r="R681" s="303">
        <f>'[2]Base Costs'!$D$2</f>
        <v>1105.3024868650327</v>
      </c>
      <c r="S681" s="305">
        <f t="shared" si="76"/>
        <v>10328.42318662943</v>
      </c>
    </row>
    <row r="682" spans="1:19" s="269" customFormat="1" x14ac:dyDescent="0.25">
      <c r="A682" s="310" t="s">
        <v>938</v>
      </c>
      <c r="B682" s="310" t="s">
        <v>1646</v>
      </c>
      <c r="C682" s="309">
        <v>92.740977549999997</v>
      </c>
      <c r="D682" s="307">
        <f>C682*'[2]Base Costs'!$B$5</f>
        <v>92.740977549999997</v>
      </c>
      <c r="E682" s="307">
        <f t="shared" si="70"/>
        <v>12</v>
      </c>
      <c r="F682" s="307">
        <f t="shared" si="71"/>
        <v>3</v>
      </c>
      <c r="G682" s="307">
        <f t="shared" si="72"/>
        <v>1</v>
      </c>
      <c r="H682" s="306">
        <f>4*D682*'[2]Base Costs'!$B$7</f>
        <v>18431.712842197201</v>
      </c>
      <c r="I682" s="304">
        <f>4*IF(E682&lt;=3,E682*'[2]Base Costs'!$B$8,IF(F682&lt;=3,F682*'[2]Base Costs'!$B$9,'[2]Base Costs'!$B$10*G682))</f>
        <v>4200</v>
      </c>
      <c r="J682" s="308">
        <f>C682*'[2]Base Costs'!$B$6</f>
        <v>23.5562082977</v>
      </c>
      <c r="K682" s="307">
        <f t="shared" si="73"/>
        <v>3</v>
      </c>
      <c r="L682" s="307">
        <f t="shared" si="74"/>
        <v>1</v>
      </c>
      <c r="M682" s="307">
        <f t="shared" si="75"/>
        <v>1</v>
      </c>
      <c r="N682" s="306">
        <f>4*J682*'[2]Base Costs'!$B$7</f>
        <v>4681.6550619180898</v>
      </c>
      <c r="O682" s="304">
        <f>4*IF(K682&lt;=3,K682*'[2]Base Costs'!$B$8,IF(L682&lt;=3,L682*'[2]Base Costs'!$B$9,'[2]Base Costs'!$B$10*M682))</f>
        <v>1500</v>
      </c>
      <c r="P682" s="304">
        <f>4*C682*'[2]Base Costs'!$B$11</f>
        <v>18548.195509999998</v>
      </c>
      <c r="Q682" s="269">
        <f>'[2]Base Costs'!$B$13+'[2]Base Costs'!$B$14</f>
        <v>414</v>
      </c>
      <c r="R682" s="303">
        <f>'[2]Base Costs'!$D$2</f>
        <v>1105.3024868650327</v>
      </c>
      <c r="S682" s="305">
        <f t="shared" si="76"/>
        <v>7700.9575487831225</v>
      </c>
    </row>
    <row r="683" spans="1:19" s="269" customFormat="1" x14ac:dyDescent="0.25">
      <c r="A683" s="310" t="s">
        <v>938</v>
      </c>
      <c r="B683" s="310" t="s">
        <v>1645</v>
      </c>
      <c r="C683" s="309">
        <v>208.38215699629953</v>
      </c>
      <c r="D683" s="307">
        <f>C683*'[2]Base Costs'!$B$5</f>
        <v>208.38215699629953</v>
      </c>
      <c r="E683" s="307">
        <f t="shared" si="70"/>
        <v>27</v>
      </c>
      <c r="F683" s="307">
        <f t="shared" si="71"/>
        <v>6</v>
      </c>
      <c r="G683" s="307">
        <f t="shared" si="72"/>
        <v>2</v>
      </c>
      <c r="H683" s="306">
        <f>4*D683*'[2]Base Costs'!$B$7</f>
        <v>41414.703410072558</v>
      </c>
      <c r="I683" s="304">
        <f>4*IF(E683&lt;=3,E683*'[2]Base Costs'!$B$8,IF(F683&lt;=3,F683*'[2]Base Costs'!$B$9,'[2]Base Costs'!$B$10*G683))</f>
        <v>8800</v>
      </c>
      <c r="J683" s="308">
        <f>C683*'[2]Base Costs'!$B$6</f>
        <v>52.929067877060078</v>
      </c>
      <c r="K683" s="307">
        <f t="shared" si="73"/>
        <v>7</v>
      </c>
      <c r="L683" s="307">
        <f t="shared" si="74"/>
        <v>2</v>
      </c>
      <c r="M683" s="307">
        <f t="shared" si="75"/>
        <v>1</v>
      </c>
      <c r="N683" s="306">
        <f>4*J683*'[2]Base Costs'!$B$7</f>
        <v>10519.334666158429</v>
      </c>
      <c r="O683" s="304">
        <f>4*IF(K683&lt;=3,K683*'[2]Base Costs'!$B$8,IF(L683&lt;=3,L683*'[2]Base Costs'!$B$9,'[2]Base Costs'!$B$10*M683))</f>
        <v>2800</v>
      </c>
      <c r="P683" s="304">
        <f>4*C683*'[2]Base Costs'!$B$11</f>
        <v>41676.431399259905</v>
      </c>
      <c r="Q683" s="269">
        <f>'[2]Base Costs'!$B$13+'[2]Base Costs'!$B$14</f>
        <v>414</v>
      </c>
      <c r="R683" s="303">
        <f>'[2]Base Costs'!$D$2</f>
        <v>1105.3024868650327</v>
      </c>
      <c r="S683" s="305">
        <f t="shared" si="76"/>
        <v>14838.637153023461</v>
      </c>
    </row>
    <row r="684" spans="1:19" s="269" customFormat="1" x14ac:dyDescent="0.25">
      <c r="A684" s="310" t="s">
        <v>938</v>
      </c>
      <c r="B684" s="310" t="s">
        <v>1644</v>
      </c>
      <c r="C684" s="309">
        <v>69.138398771209495</v>
      </c>
      <c r="D684" s="307">
        <f>C684*'[2]Base Costs'!$B$5</f>
        <v>69.138398771209495</v>
      </c>
      <c r="E684" s="307">
        <f t="shared" si="70"/>
        <v>9</v>
      </c>
      <c r="F684" s="307">
        <f t="shared" si="71"/>
        <v>2</v>
      </c>
      <c r="G684" s="307">
        <f t="shared" si="72"/>
        <v>1</v>
      </c>
      <c r="H684" s="306">
        <f>4*D684*'[2]Base Costs'!$B$7</f>
        <v>13740.841925385263</v>
      </c>
      <c r="I684" s="304">
        <f>4*IF(E684&lt;=3,E684*'[2]Base Costs'!$B$8,IF(F684&lt;=3,F684*'[2]Base Costs'!$B$9,'[2]Base Costs'!$B$10*G684))</f>
        <v>2800</v>
      </c>
      <c r="J684" s="308">
        <f>C684*'[2]Base Costs'!$B$6</f>
        <v>17.561153287887212</v>
      </c>
      <c r="K684" s="307">
        <f t="shared" si="73"/>
        <v>3</v>
      </c>
      <c r="L684" s="307">
        <f t="shared" si="74"/>
        <v>1</v>
      </c>
      <c r="M684" s="307">
        <f t="shared" si="75"/>
        <v>1</v>
      </c>
      <c r="N684" s="306">
        <f>4*J684*'[2]Base Costs'!$B$7</f>
        <v>3490.1738490478565</v>
      </c>
      <c r="O684" s="304">
        <f>4*IF(K684&lt;=3,K684*'[2]Base Costs'!$B$8,IF(L684&lt;=3,L684*'[2]Base Costs'!$B$9,'[2]Base Costs'!$B$10*M684))</f>
        <v>1500</v>
      </c>
      <c r="P684" s="304">
        <f>4*C684*'[2]Base Costs'!$B$11</f>
        <v>13827.679754241899</v>
      </c>
      <c r="Q684" s="269">
        <f>'[2]Base Costs'!$B$13+'[2]Base Costs'!$B$14</f>
        <v>414</v>
      </c>
      <c r="R684" s="303">
        <f>'[2]Base Costs'!$D$2</f>
        <v>1105.3024868650327</v>
      </c>
      <c r="S684" s="305">
        <f t="shared" si="76"/>
        <v>6509.4763359128892</v>
      </c>
    </row>
    <row r="685" spans="1:19" s="269" customFormat="1" x14ac:dyDescent="0.25">
      <c r="A685" s="310" t="s">
        <v>938</v>
      </c>
      <c r="B685" s="310" t="s">
        <v>1643</v>
      </c>
      <c r="C685" s="309">
        <v>137.99702277500003</v>
      </c>
      <c r="D685" s="307">
        <f>C685*'[2]Base Costs'!$B$5</f>
        <v>137.99702277500003</v>
      </c>
      <c r="E685" s="307">
        <f t="shared" si="70"/>
        <v>18</v>
      </c>
      <c r="F685" s="307">
        <f t="shared" si="71"/>
        <v>4</v>
      </c>
      <c r="G685" s="307">
        <f t="shared" si="72"/>
        <v>1</v>
      </c>
      <c r="H685" s="306">
        <f>4*D685*'[2]Base Costs'!$B$7</f>
        <v>27426.080294394611</v>
      </c>
      <c r="I685" s="304">
        <f>4*IF(E685&lt;=3,E685*'[2]Base Costs'!$B$8,IF(F685&lt;=3,F685*'[2]Base Costs'!$B$9,'[2]Base Costs'!$B$10*G685))</f>
        <v>4400</v>
      </c>
      <c r="J685" s="308">
        <f>C685*'[2]Base Costs'!$B$6</f>
        <v>35.051243784850008</v>
      </c>
      <c r="K685" s="307">
        <f t="shared" si="73"/>
        <v>5</v>
      </c>
      <c r="L685" s="307">
        <f t="shared" si="74"/>
        <v>1</v>
      </c>
      <c r="M685" s="307">
        <f t="shared" si="75"/>
        <v>1</v>
      </c>
      <c r="N685" s="306">
        <f>4*J685*'[2]Base Costs'!$B$7</f>
        <v>6966.2243947762308</v>
      </c>
      <c r="O685" s="304">
        <f>4*IF(K685&lt;=3,K685*'[2]Base Costs'!$B$8,IF(L685&lt;=3,L685*'[2]Base Costs'!$B$9,'[2]Base Costs'!$B$10*M685))</f>
        <v>1400</v>
      </c>
      <c r="P685" s="304">
        <f>4*C685*'[2]Base Costs'!$B$11</f>
        <v>27599.404555000008</v>
      </c>
      <c r="Q685" s="269">
        <f>'[2]Base Costs'!$B$13+'[2]Base Costs'!$B$14</f>
        <v>414</v>
      </c>
      <c r="R685" s="303">
        <f>'[2]Base Costs'!$D$2</f>
        <v>1105.3024868650327</v>
      </c>
      <c r="S685" s="305">
        <f t="shared" si="76"/>
        <v>9885.5268816412645</v>
      </c>
    </row>
    <row r="686" spans="1:19" s="269" customFormat="1" x14ac:dyDescent="0.25">
      <c r="A686" s="310" t="s">
        <v>938</v>
      </c>
      <c r="B686" s="310" t="s">
        <v>1642</v>
      </c>
      <c r="C686" s="309">
        <v>75.990992693645467</v>
      </c>
      <c r="D686" s="307">
        <f>C686*'[2]Base Costs'!$B$5</f>
        <v>75.990992693645467</v>
      </c>
      <c r="E686" s="307">
        <f t="shared" si="70"/>
        <v>10</v>
      </c>
      <c r="F686" s="307">
        <f t="shared" si="71"/>
        <v>2</v>
      </c>
      <c r="G686" s="307">
        <f t="shared" si="72"/>
        <v>1</v>
      </c>
      <c r="H686" s="306">
        <f>4*D686*'[2]Base Costs'!$B$7</f>
        <v>15102.753851905876</v>
      </c>
      <c r="I686" s="304">
        <f>4*IF(E686&lt;=3,E686*'[2]Base Costs'!$B$8,IF(F686&lt;=3,F686*'[2]Base Costs'!$B$9,'[2]Base Costs'!$B$10*G686))</f>
        <v>2800</v>
      </c>
      <c r="J686" s="308">
        <f>C686*'[2]Base Costs'!$B$6</f>
        <v>19.301712144185949</v>
      </c>
      <c r="K686" s="307">
        <f t="shared" si="73"/>
        <v>3</v>
      </c>
      <c r="L686" s="307">
        <f t="shared" si="74"/>
        <v>1</v>
      </c>
      <c r="M686" s="307">
        <f t="shared" si="75"/>
        <v>1</v>
      </c>
      <c r="N686" s="306">
        <f>4*J686*'[2]Base Costs'!$B$7</f>
        <v>3836.0994783840929</v>
      </c>
      <c r="O686" s="304">
        <f>4*IF(K686&lt;=3,K686*'[2]Base Costs'!$B$8,IF(L686&lt;=3,L686*'[2]Base Costs'!$B$9,'[2]Base Costs'!$B$10*M686))</f>
        <v>1500</v>
      </c>
      <c r="P686" s="304">
        <f>4*C686*'[2]Base Costs'!$B$11</f>
        <v>15198.198538729093</v>
      </c>
      <c r="Q686" s="269">
        <f>'[2]Base Costs'!$B$13+'[2]Base Costs'!$B$14</f>
        <v>414</v>
      </c>
      <c r="R686" s="303">
        <f>'[2]Base Costs'!$D$2</f>
        <v>1105.3024868650327</v>
      </c>
      <c r="S686" s="305">
        <f t="shared" si="76"/>
        <v>6855.4019652491261</v>
      </c>
    </row>
    <row r="687" spans="1:19" s="269" customFormat="1" x14ac:dyDescent="0.25">
      <c r="A687" s="310" t="s">
        <v>938</v>
      </c>
      <c r="B687" s="310" t="s">
        <v>1641</v>
      </c>
      <c r="C687" s="309">
        <v>70.722676505600631</v>
      </c>
      <c r="D687" s="307">
        <f>C687*'[2]Base Costs'!$B$5</f>
        <v>70.722676505600631</v>
      </c>
      <c r="E687" s="307">
        <f t="shared" si="70"/>
        <v>9</v>
      </c>
      <c r="F687" s="307">
        <f t="shared" si="71"/>
        <v>2</v>
      </c>
      <c r="G687" s="307">
        <f t="shared" si="72"/>
        <v>1</v>
      </c>
      <c r="H687" s="306">
        <f>4*D687*'[2]Base Costs'!$B$7</f>
        <v>14055.707619429093</v>
      </c>
      <c r="I687" s="304">
        <f>4*IF(E687&lt;=3,E687*'[2]Base Costs'!$B$8,IF(F687&lt;=3,F687*'[2]Base Costs'!$B$9,'[2]Base Costs'!$B$10*G687))</f>
        <v>2800</v>
      </c>
      <c r="J687" s="308">
        <f>C687*'[2]Base Costs'!$B$6</f>
        <v>17.963559832422561</v>
      </c>
      <c r="K687" s="307">
        <f t="shared" si="73"/>
        <v>3</v>
      </c>
      <c r="L687" s="307">
        <f t="shared" si="74"/>
        <v>1</v>
      </c>
      <c r="M687" s="307">
        <f t="shared" si="75"/>
        <v>1</v>
      </c>
      <c r="N687" s="306">
        <f>4*J687*'[2]Base Costs'!$B$7</f>
        <v>3570.1497353349901</v>
      </c>
      <c r="O687" s="304">
        <f>4*IF(K687&lt;=3,K687*'[2]Base Costs'!$B$8,IF(L687&lt;=3,L687*'[2]Base Costs'!$B$9,'[2]Base Costs'!$B$10*M687))</f>
        <v>1500</v>
      </c>
      <c r="P687" s="304">
        <f>4*C687*'[2]Base Costs'!$B$11</f>
        <v>14144.535301120126</v>
      </c>
      <c r="Q687" s="269">
        <f>'[2]Base Costs'!$B$13+'[2]Base Costs'!$B$14</f>
        <v>414</v>
      </c>
      <c r="R687" s="303">
        <f>'[2]Base Costs'!$D$2</f>
        <v>1105.3024868650327</v>
      </c>
      <c r="S687" s="305">
        <f t="shared" si="76"/>
        <v>6589.4522222000232</v>
      </c>
    </row>
    <row r="688" spans="1:19" s="269" customFormat="1" x14ac:dyDescent="0.25">
      <c r="A688" s="310" t="s">
        <v>938</v>
      </c>
      <c r="B688" s="310" t="s">
        <v>1640</v>
      </c>
      <c r="C688" s="309">
        <v>45.958873991757415</v>
      </c>
      <c r="D688" s="307">
        <f>C688*'[2]Base Costs'!$B$5</f>
        <v>45.958873991757415</v>
      </c>
      <c r="E688" s="307">
        <f t="shared" si="70"/>
        <v>6</v>
      </c>
      <c r="F688" s="307">
        <f t="shared" si="71"/>
        <v>2</v>
      </c>
      <c r="G688" s="307">
        <f t="shared" si="72"/>
        <v>1</v>
      </c>
      <c r="H688" s="306">
        <f>4*D688*'[2]Base Costs'!$B$7</f>
        <v>9134.0504526178374</v>
      </c>
      <c r="I688" s="304">
        <f>4*IF(E688&lt;=3,E688*'[2]Base Costs'!$B$8,IF(F688&lt;=3,F688*'[2]Base Costs'!$B$9,'[2]Base Costs'!$B$10*G688))</f>
        <v>2800</v>
      </c>
      <c r="J688" s="308">
        <f>C688*'[2]Base Costs'!$B$6</f>
        <v>11.673553993906383</v>
      </c>
      <c r="K688" s="307">
        <f t="shared" si="73"/>
        <v>2</v>
      </c>
      <c r="L688" s="307">
        <f t="shared" si="74"/>
        <v>1</v>
      </c>
      <c r="M688" s="307">
        <f t="shared" si="75"/>
        <v>1</v>
      </c>
      <c r="N688" s="306">
        <f>4*J688*'[2]Base Costs'!$B$7</f>
        <v>2320.0488149649304</v>
      </c>
      <c r="O688" s="304">
        <f>4*IF(K688&lt;=3,K688*'[2]Base Costs'!$B$8,IF(L688&lt;=3,L688*'[2]Base Costs'!$B$9,'[2]Base Costs'!$B$10*M688))</f>
        <v>1000</v>
      </c>
      <c r="P688" s="304">
        <f>4*C688*'[2]Base Costs'!$B$11</f>
        <v>9191.7747983514837</v>
      </c>
      <c r="Q688" s="269">
        <f>'[2]Base Costs'!$B$13+'[2]Base Costs'!$B$14</f>
        <v>414</v>
      </c>
      <c r="R688" s="303">
        <f>'[2]Base Costs'!$D$2</f>
        <v>1105.3024868650327</v>
      </c>
      <c r="S688" s="305">
        <f t="shared" si="76"/>
        <v>4839.3513018299636</v>
      </c>
    </row>
    <row r="689" spans="1:19" s="269" customFormat="1" x14ac:dyDescent="0.25">
      <c r="A689" s="310" t="s">
        <v>938</v>
      </c>
      <c r="B689" s="310" t="s">
        <v>1639</v>
      </c>
      <c r="C689" s="309">
        <v>368.21142521016981</v>
      </c>
      <c r="D689" s="307">
        <f>C689*'[2]Base Costs'!$B$5</f>
        <v>368.21142521016981</v>
      </c>
      <c r="E689" s="307">
        <f t="shared" si="70"/>
        <v>47</v>
      </c>
      <c r="F689" s="307">
        <f t="shared" si="71"/>
        <v>10</v>
      </c>
      <c r="G689" s="307">
        <f t="shared" si="72"/>
        <v>3</v>
      </c>
      <c r="H689" s="306">
        <f>4*D689*'[2]Base Costs'!$B$7</f>
        <v>73179.811491970002</v>
      </c>
      <c r="I689" s="304">
        <f>4*IF(E689&lt;=3,E689*'[2]Base Costs'!$B$8,IF(F689&lt;=3,F689*'[2]Base Costs'!$B$9,'[2]Base Costs'!$B$10*G689))</f>
        <v>13200</v>
      </c>
      <c r="J689" s="308">
        <f>C689*'[2]Base Costs'!$B$6</f>
        <v>93.525702003383131</v>
      </c>
      <c r="K689" s="307">
        <f t="shared" si="73"/>
        <v>12</v>
      </c>
      <c r="L689" s="307">
        <f t="shared" si="74"/>
        <v>3</v>
      </c>
      <c r="M689" s="307">
        <f t="shared" si="75"/>
        <v>1</v>
      </c>
      <c r="N689" s="306">
        <f>4*J689*'[2]Base Costs'!$B$7</f>
        <v>18587.672118960381</v>
      </c>
      <c r="O689" s="304">
        <f>4*IF(K689&lt;=3,K689*'[2]Base Costs'!$B$8,IF(L689&lt;=3,L689*'[2]Base Costs'!$B$9,'[2]Base Costs'!$B$10*M689))</f>
        <v>4200</v>
      </c>
      <c r="P689" s="304">
        <f>4*C689*'[2]Base Costs'!$B$11</f>
        <v>73642.285042033967</v>
      </c>
      <c r="Q689" s="269">
        <f>'[2]Base Costs'!$B$13+'[2]Base Costs'!$B$14</f>
        <v>414</v>
      </c>
      <c r="R689" s="303">
        <f>'[2]Base Costs'!$D$2</f>
        <v>1105.3024868650327</v>
      </c>
      <c r="S689" s="305">
        <f t="shared" si="76"/>
        <v>24306.974605825413</v>
      </c>
    </row>
    <row r="690" spans="1:19" s="269" customFormat="1" x14ac:dyDescent="0.25">
      <c r="A690" s="310" t="s">
        <v>938</v>
      </c>
      <c r="B690" s="310" t="s">
        <v>1638</v>
      </c>
      <c r="C690" s="309">
        <v>132.69973557502209</v>
      </c>
      <c r="D690" s="307">
        <f>C690*'[2]Base Costs'!$B$5</f>
        <v>132.69973557502209</v>
      </c>
      <c r="E690" s="307">
        <f t="shared" si="70"/>
        <v>17</v>
      </c>
      <c r="F690" s="307">
        <f t="shared" si="71"/>
        <v>4</v>
      </c>
      <c r="G690" s="307">
        <f t="shared" si="72"/>
        <v>1</v>
      </c>
      <c r="H690" s="306">
        <f>4*D690*'[2]Base Costs'!$B$7</f>
        <v>26373.276247122194</v>
      </c>
      <c r="I690" s="304">
        <f>4*IF(E690&lt;=3,E690*'[2]Base Costs'!$B$8,IF(F690&lt;=3,F690*'[2]Base Costs'!$B$9,'[2]Base Costs'!$B$10*G690))</f>
        <v>4400</v>
      </c>
      <c r="J690" s="308">
        <f>C690*'[2]Base Costs'!$B$6</f>
        <v>33.70573283605561</v>
      </c>
      <c r="K690" s="307">
        <f t="shared" si="73"/>
        <v>5</v>
      </c>
      <c r="L690" s="307">
        <f t="shared" si="74"/>
        <v>1</v>
      </c>
      <c r="M690" s="307">
        <f t="shared" si="75"/>
        <v>1</v>
      </c>
      <c r="N690" s="306">
        <f>4*J690*'[2]Base Costs'!$B$7</f>
        <v>6698.8121667690375</v>
      </c>
      <c r="O690" s="304">
        <f>4*IF(K690&lt;=3,K690*'[2]Base Costs'!$B$8,IF(L690&lt;=3,L690*'[2]Base Costs'!$B$9,'[2]Base Costs'!$B$10*M690))</f>
        <v>1400</v>
      </c>
      <c r="P690" s="304">
        <f>4*C690*'[2]Base Costs'!$B$11</f>
        <v>26539.947115004419</v>
      </c>
      <c r="Q690" s="269">
        <f>'[2]Base Costs'!$B$13+'[2]Base Costs'!$B$14</f>
        <v>414</v>
      </c>
      <c r="R690" s="303">
        <f>'[2]Base Costs'!$D$2</f>
        <v>1105.3024868650327</v>
      </c>
      <c r="S690" s="305">
        <f t="shared" si="76"/>
        <v>9618.1146536340711</v>
      </c>
    </row>
    <row r="691" spans="1:19" s="269" customFormat="1" x14ac:dyDescent="0.25">
      <c r="A691" s="310" t="s">
        <v>938</v>
      </c>
      <c r="B691" s="310" t="s">
        <v>1637</v>
      </c>
      <c r="C691" s="309">
        <v>123.18005110676867</v>
      </c>
      <c r="D691" s="307">
        <f>C691*'[2]Base Costs'!$B$5</f>
        <v>123.18005110676867</v>
      </c>
      <c r="E691" s="307">
        <f t="shared" si="70"/>
        <v>16</v>
      </c>
      <c r="F691" s="307">
        <f t="shared" si="71"/>
        <v>4</v>
      </c>
      <c r="G691" s="307">
        <f t="shared" si="72"/>
        <v>1</v>
      </c>
      <c r="H691" s="306">
        <f>4*D691*'[2]Base Costs'!$B$7</f>
        <v>24481.296077163635</v>
      </c>
      <c r="I691" s="304">
        <f>4*IF(E691&lt;=3,E691*'[2]Base Costs'!$B$8,IF(F691&lt;=3,F691*'[2]Base Costs'!$B$9,'[2]Base Costs'!$B$10*G691))</f>
        <v>4400</v>
      </c>
      <c r="J691" s="308">
        <f>C691*'[2]Base Costs'!$B$6</f>
        <v>31.287732981119245</v>
      </c>
      <c r="K691" s="307">
        <f t="shared" si="73"/>
        <v>4</v>
      </c>
      <c r="L691" s="307">
        <f t="shared" si="74"/>
        <v>1</v>
      </c>
      <c r="M691" s="307">
        <f t="shared" si="75"/>
        <v>1</v>
      </c>
      <c r="N691" s="306">
        <f>4*J691*'[2]Base Costs'!$B$7</f>
        <v>6218.2492035995638</v>
      </c>
      <c r="O691" s="304">
        <f>4*IF(K691&lt;=3,K691*'[2]Base Costs'!$B$8,IF(L691&lt;=3,L691*'[2]Base Costs'!$B$9,'[2]Base Costs'!$B$10*M691))</f>
        <v>1400</v>
      </c>
      <c r="P691" s="304">
        <f>4*C691*'[2]Base Costs'!$B$11</f>
        <v>24636.010221353736</v>
      </c>
      <c r="Q691" s="269">
        <f>'[2]Base Costs'!$B$13+'[2]Base Costs'!$B$14</f>
        <v>414</v>
      </c>
      <c r="R691" s="303">
        <f>'[2]Base Costs'!$D$2</f>
        <v>1105.3024868650327</v>
      </c>
      <c r="S691" s="305">
        <f t="shared" si="76"/>
        <v>9137.5516904645956</v>
      </c>
    </row>
    <row r="692" spans="1:19" s="269" customFormat="1" x14ac:dyDescent="0.25">
      <c r="A692" s="310" t="s">
        <v>938</v>
      </c>
      <c r="B692" s="310" t="s">
        <v>1636</v>
      </c>
      <c r="C692" s="309">
        <v>140.34160000000008</v>
      </c>
      <c r="D692" s="307">
        <f>C692*'[2]Base Costs'!$B$5</f>
        <v>140.34160000000008</v>
      </c>
      <c r="E692" s="307">
        <f t="shared" si="70"/>
        <v>18</v>
      </c>
      <c r="F692" s="307">
        <f t="shared" si="71"/>
        <v>4</v>
      </c>
      <c r="G692" s="307">
        <f t="shared" si="72"/>
        <v>1</v>
      </c>
      <c r="H692" s="306">
        <f>4*D692*'[2]Base Costs'!$B$7</f>
        <v>27892.050950400022</v>
      </c>
      <c r="I692" s="304">
        <f>4*IF(E692&lt;=3,E692*'[2]Base Costs'!$B$8,IF(F692&lt;=3,F692*'[2]Base Costs'!$B$9,'[2]Base Costs'!$B$10*G692))</f>
        <v>4400</v>
      </c>
      <c r="J692" s="308">
        <f>C692*'[2]Base Costs'!$B$6</f>
        <v>35.646766400000025</v>
      </c>
      <c r="K692" s="307">
        <f t="shared" si="73"/>
        <v>5</v>
      </c>
      <c r="L692" s="307">
        <f t="shared" si="74"/>
        <v>1</v>
      </c>
      <c r="M692" s="307">
        <f t="shared" si="75"/>
        <v>1</v>
      </c>
      <c r="N692" s="306">
        <f>4*J692*'[2]Base Costs'!$B$7</f>
        <v>7084.5809414016057</v>
      </c>
      <c r="O692" s="304">
        <f>4*IF(K692&lt;=3,K692*'[2]Base Costs'!$B$8,IF(L692&lt;=3,L692*'[2]Base Costs'!$B$9,'[2]Base Costs'!$B$10*M692))</f>
        <v>1400</v>
      </c>
      <c r="P692" s="304">
        <f>4*C692*'[2]Base Costs'!$B$11</f>
        <v>28068.320000000018</v>
      </c>
      <c r="Q692" s="269">
        <f>'[2]Base Costs'!$B$13+'[2]Base Costs'!$B$14</f>
        <v>414</v>
      </c>
      <c r="R692" s="303">
        <f>'[2]Base Costs'!$D$2</f>
        <v>1105.3024868650327</v>
      </c>
      <c r="S692" s="305">
        <f t="shared" si="76"/>
        <v>10003.883428266639</v>
      </c>
    </row>
    <row r="693" spans="1:19" s="269" customFormat="1" x14ac:dyDescent="0.25">
      <c r="A693" s="310" t="s">
        <v>938</v>
      </c>
      <c r="B693" s="310" t="s">
        <v>1635</v>
      </c>
      <c r="C693" s="309">
        <v>72.413773236920463</v>
      </c>
      <c r="D693" s="307">
        <f>C693*'[2]Base Costs'!$B$5</f>
        <v>72.413773236920463</v>
      </c>
      <c r="E693" s="307">
        <f t="shared" si="70"/>
        <v>10</v>
      </c>
      <c r="F693" s="307">
        <f t="shared" si="71"/>
        <v>2</v>
      </c>
      <c r="G693" s="307">
        <f t="shared" si="72"/>
        <v>1</v>
      </c>
      <c r="H693" s="306">
        <f>4*D693*'[2]Base Costs'!$B$7</f>
        <v>14391.802948198523</v>
      </c>
      <c r="I693" s="304">
        <f>4*IF(E693&lt;=3,E693*'[2]Base Costs'!$B$8,IF(F693&lt;=3,F693*'[2]Base Costs'!$B$9,'[2]Base Costs'!$B$10*G693))</f>
        <v>2800</v>
      </c>
      <c r="J693" s="308">
        <f>C693*'[2]Base Costs'!$B$6</f>
        <v>18.393098402177799</v>
      </c>
      <c r="K693" s="307">
        <f t="shared" si="73"/>
        <v>3</v>
      </c>
      <c r="L693" s="307">
        <f t="shared" si="74"/>
        <v>1</v>
      </c>
      <c r="M693" s="307">
        <f t="shared" si="75"/>
        <v>1</v>
      </c>
      <c r="N693" s="306">
        <f>4*J693*'[2]Base Costs'!$B$7</f>
        <v>3655.5179488424251</v>
      </c>
      <c r="O693" s="304">
        <f>4*IF(K693&lt;=3,K693*'[2]Base Costs'!$B$8,IF(L693&lt;=3,L693*'[2]Base Costs'!$B$9,'[2]Base Costs'!$B$10*M693))</f>
        <v>1500</v>
      </c>
      <c r="P693" s="304">
        <f>4*C693*'[2]Base Costs'!$B$11</f>
        <v>14482.754647384092</v>
      </c>
      <c r="Q693" s="269">
        <f>'[2]Base Costs'!$B$13+'[2]Base Costs'!$B$14</f>
        <v>414</v>
      </c>
      <c r="R693" s="303">
        <f>'[2]Base Costs'!$D$2</f>
        <v>1105.3024868650327</v>
      </c>
      <c r="S693" s="305">
        <f t="shared" si="76"/>
        <v>6674.8204357074574</v>
      </c>
    </row>
    <row r="694" spans="1:19" s="269" customFormat="1" x14ac:dyDescent="0.25">
      <c r="A694" s="310" t="s">
        <v>938</v>
      </c>
      <c r="B694" s="310" t="s">
        <v>1634</v>
      </c>
      <c r="C694" s="309">
        <v>509.61110641947897</v>
      </c>
      <c r="D694" s="307">
        <f>C694*'[2]Base Costs'!$B$5</f>
        <v>509.61110641947897</v>
      </c>
      <c r="E694" s="307">
        <f t="shared" si="70"/>
        <v>64</v>
      </c>
      <c r="F694" s="307">
        <f t="shared" si="71"/>
        <v>13</v>
      </c>
      <c r="G694" s="307">
        <f t="shared" si="72"/>
        <v>4</v>
      </c>
      <c r="H694" s="306">
        <f>4*D694*'[2]Base Costs'!$B$7</f>
        <v>101282.14973423294</v>
      </c>
      <c r="I694" s="304">
        <f>4*IF(E694&lt;=3,E694*'[2]Base Costs'!$B$8,IF(F694&lt;=3,F694*'[2]Base Costs'!$B$9,'[2]Base Costs'!$B$10*G694))</f>
        <v>17600</v>
      </c>
      <c r="J694" s="308">
        <f>C694*'[2]Base Costs'!$B$6</f>
        <v>129.44122103054767</v>
      </c>
      <c r="K694" s="307">
        <f t="shared" si="73"/>
        <v>17</v>
      </c>
      <c r="L694" s="307">
        <f t="shared" si="74"/>
        <v>4</v>
      </c>
      <c r="M694" s="307">
        <f t="shared" si="75"/>
        <v>1</v>
      </c>
      <c r="N694" s="306">
        <f>4*J694*'[2]Base Costs'!$B$7</f>
        <v>25725.66603249517</v>
      </c>
      <c r="O694" s="304">
        <f>4*IF(K694&lt;=3,K694*'[2]Base Costs'!$B$8,IF(L694&lt;=3,L694*'[2]Base Costs'!$B$9,'[2]Base Costs'!$B$10*M694))</f>
        <v>4400</v>
      </c>
      <c r="P694" s="304">
        <f>4*C694*'[2]Base Costs'!$B$11</f>
        <v>101922.22128389579</v>
      </c>
      <c r="Q694" s="269">
        <f>'[2]Base Costs'!$B$13+'[2]Base Costs'!$B$14</f>
        <v>414</v>
      </c>
      <c r="R694" s="303">
        <f>'[2]Base Costs'!$D$2</f>
        <v>1105.3024868650327</v>
      </c>
      <c r="S694" s="305">
        <f t="shared" si="76"/>
        <v>31644.968519360202</v>
      </c>
    </row>
    <row r="695" spans="1:19" s="269" customFormat="1" x14ac:dyDescent="0.25">
      <c r="A695" s="310" t="s">
        <v>938</v>
      </c>
      <c r="B695" s="310" t="s">
        <v>1633</v>
      </c>
      <c r="C695" s="309">
        <v>284.02248700000001</v>
      </c>
      <c r="D695" s="307">
        <f>C695*'[2]Base Costs'!$B$5</f>
        <v>284.02248700000001</v>
      </c>
      <c r="E695" s="307">
        <f t="shared" si="70"/>
        <v>36</v>
      </c>
      <c r="F695" s="307">
        <f t="shared" si="71"/>
        <v>8</v>
      </c>
      <c r="G695" s="307">
        <f t="shared" si="72"/>
        <v>2</v>
      </c>
      <c r="H695" s="306">
        <f>4*D695*'[2]Base Costs'!$B$7</f>
        <v>56447.765156328009</v>
      </c>
      <c r="I695" s="304">
        <f>4*IF(E695&lt;=3,E695*'[2]Base Costs'!$B$8,IF(F695&lt;=3,F695*'[2]Base Costs'!$B$9,'[2]Base Costs'!$B$10*G695))</f>
        <v>8800</v>
      </c>
      <c r="J695" s="308">
        <f>C695*'[2]Base Costs'!$B$6</f>
        <v>72.141711698000009</v>
      </c>
      <c r="K695" s="307">
        <f t="shared" si="73"/>
        <v>10</v>
      </c>
      <c r="L695" s="307">
        <f t="shared" si="74"/>
        <v>2</v>
      </c>
      <c r="M695" s="307">
        <f t="shared" si="75"/>
        <v>1</v>
      </c>
      <c r="N695" s="306">
        <f>4*J695*'[2]Base Costs'!$B$7</f>
        <v>14337.732349707316</v>
      </c>
      <c r="O695" s="304">
        <f>4*IF(K695&lt;=3,K695*'[2]Base Costs'!$B$8,IF(L695&lt;=3,L695*'[2]Base Costs'!$B$9,'[2]Base Costs'!$B$10*M695))</f>
        <v>2800</v>
      </c>
      <c r="P695" s="304">
        <f>4*C695*'[2]Base Costs'!$B$11</f>
        <v>56804.4974</v>
      </c>
      <c r="Q695" s="269">
        <f>'[2]Base Costs'!$B$13+'[2]Base Costs'!$B$14</f>
        <v>414</v>
      </c>
      <c r="R695" s="303">
        <f>'[2]Base Costs'!$D$2</f>
        <v>1105.3024868650327</v>
      </c>
      <c r="S695" s="305">
        <f t="shared" si="76"/>
        <v>18657.034836572348</v>
      </c>
    </row>
    <row r="696" spans="1:19" s="269" customFormat="1" x14ac:dyDescent="0.25">
      <c r="A696" s="310" t="s">
        <v>938</v>
      </c>
      <c r="B696" s="310" t="s">
        <v>1632</v>
      </c>
      <c r="C696" s="309">
        <v>109.67331440254074</v>
      </c>
      <c r="D696" s="307">
        <f>C696*'[2]Base Costs'!$B$5</f>
        <v>109.67331440254074</v>
      </c>
      <c r="E696" s="307">
        <f t="shared" si="70"/>
        <v>14</v>
      </c>
      <c r="F696" s="307">
        <f t="shared" si="71"/>
        <v>3</v>
      </c>
      <c r="G696" s="307">
        <f t="shared" si="72"/>
        <v>1</v>
      </c>
      <c r="H696" s="306">
        <f>4*D696*'[2]Base Costs'!$B$7</f>
        <v>21796.91319761856</v>
      </c>
      <c r="I696" s="304">
        <f>4*IF(E696&lt;=3,E696*'[2]Base Costs'!$B$8,IF(F696&lt;=3,F696*'[2]Base Costs'!$B$9,'[2]Base Costs'!$B$10*G696))</f>
        <v>4200</v>
      </c>
      <c r="J696" s="308">
        <f>C696*'[2]Base Costs'!$B$6</f>
        <v>27.85702185824535</v>
      </c>
      <c r="K696" s="307">
        <f t="shared" si="73"/>
        <v>4</v>
      </c>
      <c r="L696" s="307">
        <f t="shared" si="74"/>
        <v>1</v>
      </c>
      <c r="M696" s="307">
        <f t="shared" si="75"/>
        <v>1</v>
      </c>
      <c r="N696" s="306">
        <f>4*J696*'[2]Base Costs'!$B$7</f>
        <v>5536.4159521951142</v>
      </c>
      <c r="O696" s="304">
        <f>4*IF(K696&lt;=3,K696*'[2]Base Costs'!$B$8,IF(L696&lt;=3,L696*'[2]Base Costs'!$B$9,'[2]Base Costs'!$B$10*M696))</f>
        <v>1400</v>
      </c>
      <c r="P696" s="304">
        <f>4*C696*'[2]Base Costs'!$B$11</f>
        <v>21934.662880508149</v>
      </c>
      <c r="Q696" s="269">
        <f>'[2]Base Costs'!$B$13+'[2]Base Costs'!$B$14</f>
        <v>414</v>
      </c>
      <c r="R696" s="303">
        <f>'[2]Base Costs'!$D$2</f>
        <v>1105.3024868650327</v>
      </c>
      <c r="S696" s="305">
        <f t="shared" si="76"/>
        <v>8455.7184390601469</v>
      </c>
    </row>
    <row r="697" spans="1:19" s="269" customFormat="1" x14ac:dyDescent="0.25">
      <c r="A697" s="310" t="s">
        <v>938</v>
      </c>
      <c r="B697" s="310" t="s">
        <v>1631</v>
      </c>
      <c r="C697" s="309">
        <v>98.614853754287523</v>
      </c>
      <c r="D697" s="307">
        <f>C697*'[2]Base Costs'!$B$5</f>
        <v>98.614853754287523</v>
      </c>
      <c r="E697" s="307">
        <f t="shared" si="70"/>
        <v>13</v>
      </c>
      <c r="F697" s="307">
        <f t="shared" si="71"/>
        <v>3</v>
      </c>
      <c r="G697" s="307">
        <f t="shared" si="72"/>
        <v>1</v>
      </c>
      <c r="H697" s="306">
        <f>4*D697*'[2]Base Costs'!$B$7</f>
        <v>19599.110494542121</v>
      </c>
      <c r="I697" s="304">
        <f>4*IF(E697&lt;=3,E697*'[2]Base Costs'!$B$8,IF(F697&lt;=3,F697*'[2]Base Costs'!$B$9,'[2]Base Costs'!$B$10*G697))</f>
        <v>4200</v>
      </c>
      <c r="J697" s="308">
        <f>C697*'[2]Base Costs'!$B$6</f>
        <v>25.04817285358903</v>
      </c>
      <c r="K697" s="307">
        <f t="shared" si="73"/>
        <v>4</v>
      </c>
      <c r="L697" s="307">
        <f t="shared" si="74"/>
        <v>1</v>
      </c>
      <c r="M697" s="307">
        <f t="shared" si="75"/>
        <v>1</v>
      </c>
      <c r="N697" s="306">
        <f>4*J697*'[2]Base Costs'!$B$7</f>
        <v>4978.174065613699</v>
      </c>
      <c r="O697" s="304">
        <f>4*IF(K697&lt;=3,K697*'[2]Base Costs'!$B$8,IF(L697&lt;=3,L697*'[2]Base Costs'!$B$9,'[2]Base Costs'!$B$10*M697))</f>
        <v>1400</v>
      </c>
      <c r="P697" s="304">
        <f>4*C697*'[2]Base Costs'!$B$11</f>
        <v>19722.970750857505</v>
      </c>
      <c r="Q697" s="269">
        <f>'[2]Base Costs'!$B$13+'[2]Base Costs'!$B$14</f>
        <v>414</v>
      </c>
      <c r="R697" s="303">
        <f>'[2]Base Costs'!$D$2</f>
        <v>1105.3024868650327</v>
      </c>
      <c r="S697" s="305">
        <f t="shared" si="76"/>
        <v>7897.4765524787317</v>
      </c>
    </row>
    <row r="698" spans="1:19" s="269" customFormat="1" x14ac:dyDescent="0.25">
      <c r="A698" s="310" t="s">
        <v>938</v>
      </c>
      <c r="B698" s="310" t="s">
        <v>1630</v>
      </c>
      <c r="C698" s="309">
        <v>85.903440396862734</v>
      </c>
      <c r="D698" s="307">
        <f>C698*'[2]Base Costs'!$B$5</f>
        <v>85.903440396862734</v>
      </c>
      <c r="E698" s="307">
        <f t="shared" si="70"/>
        <v>11</v>
      </c>
      <c r="F698" s="307">
        <f t="shared" si="71"/>
        <v>3</v>
      </c>
      <c r="G698" s="307">
        <f t="shared" si="72"/>
        <v>1</v>
      </c>
      <c r="H698" s="306">
        <f>4*D698*'[2]Base Costs'!$B$7</f>
        <v>17072.793358234088</v>
      </c>
      <c r="I698" s="304">
        <f>4*IF(E698&lt;=3,E698*'[2]Base Costs'!$B$8,IF(F698&lt;=3,F698*'[2]Base Costs'!$B$9,'[2]Base Costs'!$B$10*G698))</f>
        <v>4200</v>
      </c>
      <c r="J698" s="308">
        <f>C698*'[2]Base Costs'!$B$6</f>
        <v>21.819473860803136</v>
      </c>
      <c r="K698" s="307">
        <f t="shared" si="73"/>
        <v>3</v>
      </c>
      <c r="L698" s="307">
        <f t="shared" si="74"/>
        <v>1</v>
      </c>
      <c r="M698" s="307">
        <f t="shared" si="75"/>
        <v>1</v>
      </c>
      <c r="N698" s="306">
        <f>4*J698*'[2]Base Costs'!$B$7</f>
        <v>4336.4895129914594</v>
      </c>
      <c r="O698" s="304">
        <f>4*IF(K698&lt;=3,K698*'[2]Base Costs'!$B$8,IF(L698&lt;=3,L698*'[2]Base Costs'!$B$9,'[2]Base Costs'!$B$10*M698))</f>
        <v>1500</v>
      </c>
      <c r="P698" s="304">
        <f>4*C698*'[2]Base Costs'!$B$11</f>
        <v>17180.688079372547</v>
      </c>
      <c r="Q698" s="269">
        <f>'[2]Base Costs'!$B$13+'[2]Base Costs'!$B$14</f>
        <v>414</v>
      </c>
      <c r="R698" s="303">
        <f>'[2]Base Costs'!$D$2</f>
        <v>1105.3024868650327</v>
      </c>
      <c r="S698" s="305">
        <f t="shared" si="76"/>
        <v>7355.7919998564921</v>
      </c>
    </row>
    <row r="699" spans="1:19" s="269" customFormat="1" x14ac:dyDescent="0.25">
      <c r="A699" s="310" t="s">
        <v>938</v>
      </c>
      <c r="B699" s="310" t="s">
        <v>1629</v>
      </c>
      <c r="C699" s="309">
        <v>73.833899641156719</v>
      </c>
      <c r="D699" s="307">
        <f>C699*'[2]Base Costs'!$B$5</f>
        <v>73.833899641156719</v>
      </c>
      <c r="E699" s="307">
        <f t="shared" si="70"/>
        <v>10</v>
      </c>
      <c r="F699" s="307">
        <f t="shared" si="71"/>
        <v>2</v>
      </c>
      <c r="G699" s="307">
        <f t="shared" si="72"/>
        <v>1</v>
      </c>
      <c r="H699" s="306">
        <f>4*D699*'[2]Base Costs'!$B$7</f>
        <v>14674.044550282053</v>
      </c>
      <c r="I699" s="304">
        <f>4*IF(E699&lt;=3,E699*'[2]Base Costs'!$B$8,IF(F699&lt;=3,F699*'[2]Base Costs'!$B$9,'[2]Base Costs'!$B$10*G699))</f>
        <v>2800</v>
      </c>
      <c r="J699" s="308">
        <f>C699*'[2]Base Costs'!$B$6</f>
        <v>18.753810508853807</v>
      </c>
      <c r="K699" s="307">
        <f t="shared" si="73"/>
        <v>3</v>
      </c>
      <c r="L699" s="307">
        <f t="shared" si="74"/>
        <v>1</v>
      </c>
      <c r="M699" s="307">
        <f t="shared" si="75"/>
        <v>1</v>
      </c>
      <c r="N699" s="306">
        <f>4*J699*'[2]Base Costs'!$B$7</f>
        <v>3727.2073157716413</v>
      </c>
      <c r="O699" s="304">
        <f>4*IF(K699&lt;=3,K699*'[2]Base Costs'!$B$8,IF(L699&lt;=3,L699*'[2]Base Costs'!$B$9,'[2]Base Costs'!$B$10*M699))</f>
        <v>1500</v>
      </c>
      <c r="P699" s="304">
        <f>4*C699*'[2]Base Costs'!$B$11</f>
        <v>14766.779928231344</v>
      </c>
      <c r="Q699" s="269">
        <f>'[2]Base Costs'!$B$13+'[2]Base Costs'!$B$14</f>
        <v>414</v>
      </c>
      <c r="R699" s="303">
        <f>'[2]Base Costs'!$D$2</f>
        <v>1105.3024868650327</v>
      </c>
      <c r="S699" s="305">
        <f t="shared" si="76"/>
        <v>6746.5098026366741</v>
      </c>
    </row>
    <row r="700" spans="1:19" s="269" customFormat="1" x14ac:dyDescent="0.25">
      <c r="A700" s="310" t="s">
        <v>938</v>
      </c>
      <c r="B700" s="310" t="s">
        <v>1628</v>
      </c>
      <c r="C700" s="309">
        <v>162.53721893122366</v>
      </c>
      <c r="D700" s="307">
        <f>C700*'[2]Base Costs'!$B$5</f>
        <v>162.53721893122366</v>
      </c>
      <c r="E700" s="307">
        <f t="shared" si="70"/>
        <v>21</v>
      </c>
      <c r="F700" s="307">
        <f t="shared" si="71"/>
        <v>5</v>
      </c>
      <c r="G700" s="307">
        <f t="shared" si="72"/>
        <v>2</v>
      </c>
      <c r="H700" s="306">
        <f>4*D700*'[2]Base Costs'!$B$7</f>
        <v>32303.29703926712</v>
      </c>
      <c r="I700" s="304">
        <f>4*IF(E700&lt;=3,E700*'[2]Base Costs'!$B$8,IF(F700&lt;=3,F700*'[2]Base Costs'!$B$9,'[2]Base Costs'!$B$10*G700))</f>
        <v>8800</v>
      </c>
      <c r="J700" s="308">
        <f>C700*'[2]Base Costs'!$B$6</f>
        <v>41.284453608530811</v>
      </c>
      <c r="K700" s="307">
        <f t="shared" si="73"/>
        <v>6</v>
      </c>
      <c r="L700" s="307">
        <f t="shared" si="74"/>
        <v>2</v>
      </c>
      <c r="M700" s="307">
        <f t="shared" si="75"/>
        <v>1</v>
      </c>
      <c r="N700" s="306">
        <f>4*J700*'[2]Base Costs'!$B$7</f>
        <v>8205.0374479738493</v>
      </c>
      <c r="O700" s="304">
        <f>4*IF(K700&lt;=3,K700*'[2]Base Costs'!$B$8,IF(L700&lt;=3,L700*'[2]Base Costs'!$B$9,'[2]Base Costs'!$B$10*M700))</f>
        <v>2800</v>
      </c>
      <c r="P700" s="304">
        <f>4*C700*'[2]Base Costs'!$B$11</f>
        <v>32507.443786244734</v>
      </c>
      <c r="Q700" s="269">
        <f>'[2]Base Costs'!$B$13+'[2]Base Costs'!$B$14</f>
        <v>414</v>
      </c>
      <c r="R700" s="303">
        <f>'[2]Base Costs'!$D$2</f>
        <v>1105.3024868650327</v>
      </c>
      <c r="S700" s="305">
        <f t="shared" si="76"/>
        <v>12524.339934838881</v>
      </c>
    </row>
    <row r="701" spans="1:19" s="269" customFormat="1" x14ac:dyDescent="0.25">
      <c r="A701" s="310" t="s">
        <v>938</v>
      </c>
      <c r="B701" s="310" t="s">
        <v>1627</v>
      </c>
      <c r="C701" s="309">
        <v>119.87049292991061</v>
      </c>
      <c r="D701" s="307">
        <f>C701*'[2]Base Costs'!$B$5</f>
        <v>119.87049292991061</v>
      </c>
      <c r="E701" s="307">
        <f t="shared" si="70"/>
        <v>15</v>
      </c>
      <c r="F701" s="307">
        <f t="shared" si="71"/>
        <v>3</v>
      </c>
      <c r="G701" s="307">
        <f t="shared" si="72"/>
        <v>1</v>
      </c>
      <c r="H701" s="306">
        <f>4*D701*'[2]Base Costs'!$B$7</f>
        <v>23823.541246862158</v>
      </c>
      <c r="I701" s="304">
        <f>4*IF(E701&lt;=3,E701*'[2]Base Costs'!$B$8,IF(F701&lt;=3,F701*'[2]Base Costs'!$B$9,'[2]Base Costs'!$B$10*G701))</f>
        <v>4200</v>
      </c>
      <c r="J701" s="308">
        <f>C701*'[2]Base Costs'!$B$6</f>
        <v>30.447105204197296</v>
      </c>
      <c r="K701" s="307">
        <f t="shared" si="73"/>
        <v>4</v>
      </c>
      <c r="L701" s="307">
        <f t="shared" si="74"/>
        <v>1</v>
      </c>
      <c r="M701" s="307">
        <f t="shared" si="75"/>
        <v>1</v>
      </c>
      <c r="N701" s="306">
        <f>4*J701*'[2]Base Costs'!$B$7</f>
        <v>6051.1794767029878</v>
      </c>
      <c r="O701" s="304">
        <f>4*IF(K701&lt;=3,K701*'[2]Base Costs'!$B$8,IF(L701&lt;=3,L701*'[2]Base Costs'!$B$9,'[2]Base Costs'!$B$10*M701))</f>
        <v>1400</v>
      </c>
      <c r="P701" s="304">
        <f>4*C701*'[2]Base Costs'!$B$11</f>
        <v>23974.098585982123</v>
      </c>
      <c r="Q701" s="269">
        <f>'[2]Base Costs'!$B$13+'[2]Base Costs'!$B$14</f>
        <v>414</v>
      </c>
      <c r="R701" s="303">
        <f>'[2]Base Costs'!$D$2</f>
        <v>1105.3024868650327</v>
      </c>
      <c r="S701" s="305">
        <f t="shared" si="76"/>
        <v>8970.4819635680215</v>
      </c>
    </row>
    <row r="702" spans="1:19" s="269" customFormat="1" x14ac:dyDescent="0.25">
      <c r="A702" s="310" t="s">
        <v>938</v>
      </c>
      <c r="B702" s="310" t="s">
        <v>1626</v>
      </c>
      <c r="C702" s="309">
        <v>351.672468750056</v>
      </c>
      <c r="D702" s="307">
        <f>C702*'[2]Base Costs'!$B$5</f>
        <v>351.672468750056</v>
      </c>
      <c r="E702" s="307">
        <f t="shared" si="70"/>
        <v>44</v>
      </c>
      <c r="F702" s="307">
        <f t="shared" si="71"/>
        <v>9</v>
      </c>
      <c r="G702" s="307">
        <f t="shared" si="72"/>
        <v>3</v>
      </c>
      <c r="H702" s="306">
        <f>4*D702*'[2]Base Costs'!$B$7</f>
        <v>69892.793129261132</v>
      </c>
      <c r="I702" s="304">
        <f>4*IF(E702&lt;=3,E702*'[2]Base Costs'!$B$8,IF(F702&lt;=3,F702*'[2]Base Costs'!$B$9,'[2]Base Costs'!$B$10*G702))</f>
        <v>13200</v>
      </c>
      <c r="J702" s="308">
        <f>C702*'[2]Base Costs'!$B$6</f>
        <v>89.324807062514225</v>
      </c>
      <c r="K702" s="307">
        <f t="shared" si="73"/>
        <v>12</v>
      </c>
      <c r="L702" s="307">
        <f t="shared" si="74"/>
        <v>3</v>
      </c>
      <c r="M702" s="307">
        <f t="shared" si="75"/>
        <v>1</v>
      </c>
      <c r="N702" s="306">
        <f>4*J702*'[2]Base Costs'!$B$7</f>
        <v>17752.769454832331</v>
      </c>
      <c r="O702" s="304">
        <f>4*IF(K702&lt;=3,K702*'[2]Base Costs'!$B$8,IF(L702&lt;=3,L702*'[2]Base Costs'!$B$9,'[2]Base Costs'!$B$10*M702))</f>
        <v>4200</v>
      </c>
      <c r="P702" s="304">
        <f>4*C702*'[2]Base Costs'!$B$11</f>
        <v>70334.493750011199</v>
      </c>
      <c r="Q702" s="269">
        <f>'[2]Base Costs'!$B$13+'[2]Base Costs'!$B$14</f>
        <v>414</v>
      </c>
      <c r="R702" s="303">
        <f>'[2]Base Costs'!$D$2</f>
        <v>1105.3024868650327</v>
      </c>
      <c r="S702" s="305">
        <f t="shared" si="76"/>
        <v>23472.071941697362</v>
      </c>
    </row>
    <row r="703" spans="1:19" s="269" customFormat="1" x14ac:dyDescent="0.25">
      <c r="A703" s="310" t="s">
        <v>938</v>
      </c>
      <c r="B703" s="310" t="s">
        <v>1625</v>
      </c>
      <c r="C703" s="309">
        <v>61.453136633916422</v>
      </c>
      <c r="D703" s="307">
        <f>C703*'[2]Base Costs'!$B$5</f>
        <v>61.453136633916422</v>
      </c>
      <c r="E703" s="307">
        <f t="shared" si="70"/>
        <v>8</v>
      </c>
      <c r="F703" s="307">
        <f t="shared" si="71"/>
        <v>2</v>
      </c>
      <c r="G703" s="307">
        <f t="shared" si="72"/>
        <v>1</v>
      </c>
      <c r="H703" s="306">
        <f>4*D703*'[2]Base Costs'!$B$7</f>
        <v>12213.442187171087</v>
      </c>
      <c r="I703" s="304">
        <f>4*IF(E703&lt;=3,E703*'[2]Base Costs'!$B$8,IF(F703&lt;=3,F703*'[2]Base Costs'!$B$9,'[2]Base Costs'!$B$10*G703))</f>
        <v>2800</v>
      </c>
      <c r="J703" s="308">
        <f>C703*'[2]Base Costs'!$B$6</f>
        <v>15.609096705014771</v>
      </c>
      <c r="K703" s="307">
        <f t="shared" si="73"/>
        <v>2</v>
      </c>
      <c r="L703" s="307">
        <f t="shared" si="74"/>
        <v>1</v>
      </c>
      <c r="M703" s="307">
        <f t="shared" si="75"/>
        <v>1</v>
      </c>
      <c r="N703" s="306">
        <f>4*J703*'[2]Base Costs'!$B$7</f>
        <v>3102.214315541456</v>
      </c>
      <c r="O703" s="304">
        <f>4*IF(K703&lt;=3,K703*'[2]Base Costs'!$B$8,IF(L703&lt;=3,L703*'[2]Base Costs'!$B$9,'[2]Base Costs'!$B$10*M703))</f>
        <v>1000</v>
      </c>
      <c r="P703" s="304">
        <f>4*C703*'[2]Base Costs'!$B$11</f>
        <v>12290.627326783284</v>
      </c>
      <c r="Q703" s="269">
        <f>'[2]Base Costs'!$B$13+'[2]Base Costs'!$B$14</f>
        <v>414</v>
      </c>
      <c r="R703" s="303">
        <f>'[2]Base Costs'!$D$2</f>
        <v>1105.3024868650327</v>
      </c>
      <c r="S703" s="305">
        <f t="shared" si="76"/>
        <v>5621.5168024064888</v>
      </c>
    </row>
    <row r="704" spans="1:19" s="269" customFormat="1" x14ac:dyDescent="0.25">
      <c r="A704" s="310" t="s">
        <v>938</v>
      </c>
      <c r="B704" s="310" t="s">
        <v>1623</v>
      </c>
      <c r="C704" s="309">
        <v>86.000694465000009</v>
      </c>
      <c r="D704" s="307">
        <f>C704*'[2]Base Costs'!$B$5</f>
        <v>86.000694465000009</v>
      </c>
      <c r="E704" s="307">
        <f t="shared" si="70"/>
        <v>11</v>
      </c>
      <c r="F704" s="307">
        <f t="shared" si="71"/>
        <v>3</v>
      </c>
      <c r="G704" s="307">
        <f t="shared" si="72"/>
        <v>1</v>
      </c>
      <c r="H704" s="306">
        <f>4*D704*'[2]Base Costs'!$B$7</f>
        <v>17092.122020751965</v>
      </c>
      <c r="I704" s="304">
        <f>4*IF(E704&lt;=3,E704*'[2]Base Costs'!$B$8,IF(F704&lt;=3,F704*'[2]Base Costs'!$B$9,'[2]Base Costs'!$B$10*G704))</f>
        <v>4200</v>
      </c>
      <c r="J704" s="308">
        <f>C704*'[2]Base Costs'!$B$6</f>
        <v>21.844176394110004</v>
      </c>
      <c r="K704" s="307">
        <f t="shared" si="73"/>
        <v>3</v>
      </c>
      <c r="L704" s="307">
        <f t="shared" si="74"/>
        <v>1</v>
      </c>
      <c r="M704" s="307">
        <f t="shared" si="75"/>
        <v>1</v>
      </c>
      <c r="N704" s="306">
        <f>4*J704*'[2]Base Costs'!$B$7</f>
        <v>4341.3989932709992</v>
      </c>
      <c r="O704" s="304">
        <f>4*IF(K704&lt;=3,K704*'[2]Base Costs'!$B$8,IF(L704&lt;=3,L704*'[2]Base Costs'!$B$9,'[2]Base Costs'!$B$10*M704))</f>
        <v>1500</v>
      </c>
      <c r="P704" s="304">
        <f>4*C704*'[2]Base Costs'!$B$11</f>
        <v>17200.138893000003</v>
      </c>
      <c r="Q704" s="269">
        <f>'[2]Base Costs'!$B$13+'[2]Base Costs'!$B$14</f>
        <v>414</v>
      </c>
      <c r="R704" s="303">
        <f>'[2]Base Costs'!$D$2</f>
        <v>1105.3024868650327</v>
      </c>
      <c r="S704" s="305">
        <f t="shared" si="76"/>
        <v>7360.7014801360319</v>
      </c>
    </row>
    <row r="705" spans="1:19" s="269" customFormat="1" x14ac:dyDescent="0.25">
      <c r="A705" s="310" t="s">
        <v>938</v>
      </c>
      <c r="B705" s="310" t="s">
        <v>1622</v>
      </c>
      <c r="C705" s="309">
        <v>95.431951000000055</v>
      </c>
      <c r="D705" s="307">
        <f>C705*'[2]Base Costs'!$B$5</f>
        <v>95.431951000000055</v>
      </c>
      <c r="E705" s="307">
        <f t="shared" si="70"/>
        <v>12</v>
      </c>
      <c r="F705" s="307">
        <f t="shared" si="71"/>
        <v>3</v>
      </c>
      <c r="G705" s="307">
        <f t="shared" si="72"/>
        <v>1</v>
      </c>
      <c r="H705" s="306">
        <f>4*D705*'[2]Base Costs'!$B$7</f>
        <v>18966.527669544015</v>
      </c>
      <c r="I705" s="304">
        <f>4*IF(E705&lt;=3,E705*'[2]Base Costs'!$B$8,IF(F705&lt;=3,F705*'[2]Base Costs'!$B$9,'[2]Base Costs'!$B$10*G705))</f>
        <v>4200</v>
      </c>
      <c r="J705" s="308">
        <f>C705*'[2]Base Costs'!$B$6</f>
        <v>24.239715554000014</v>
      </c>
      <c r="K705" s="307">
        <f t="shared" si="73"/>
        <v>4</v>
      </c>
      <c r="L705" s="307">
        <f t="shared" si="74"/>
        <v>1</v>
      </c>
      <c r="M705" s="307">
        <f t="shared" si="75"/>
        <v>1</v>
      </c>
      <c r="N705" s="306">
        <f>4*J705*'[2]Base Costs'!$B$7</f>
        <v>4817.4980280641794</v>
      </c>
      <c r="O705" s="304">
        <f>4*IF(K705&lt;=3,K705*'[2]Base Costs'!$B$8,IF(L705&lt;=3,L705*'[2]Base Costs'!$B$9,'[2]Base Costs'!$B$10*M705))</f>
        <v>1400</v>
      </c>
      <c r="P705" s="304">
        <f>4*C705*'[2]Base Costs'!$B$11</f>
        <v>19086.390200000013</v>
      </c>
      <c r="Q705" s="269">
        <f>'[2]Base Costs'!$B$13+'[2]Base Costs'!$B$14</f>
        <v>414</v>
      </c>
      <c r="R705" s="303">
        <f>'[2]Base Costs'!$D$2</f>
        <v>1105.3024868650327</v>
      </c>
      <c r="S705" s="305">
        <f t="shared" si="76"/>
        <v>7736.8005149292121</v>
      </c>
    </row>
    <row r="706" spans="1:19" s="269" customFormat="1" x14ac:dyDescent="0.25">
      <c r="A706" s="310" t="s">
        <v>938</v>
      </c>
      <c r="B706" s="310" t="s">
        <v>1621</v>
      </c>
      <c r="C706" s="309">
        <v>89.065406628016532</v>
      </c>
      <c r="D706" s="307">
        <f>C706*'[2]Base Costs'!$B$5</f>
        <v>89.065406628016532</v>
      </c>
      <c r="E706" s="307">
        <f t="shared" si="70"/>
        <v>12</v>
      </c>
      <c r="F706" s="307">
        <f t="shared" si="71"/>
        <v>3</v>
      </c>
      <c r="G706" s="307">
        <f t="shared" si="72"/>
        <v>1</v>
      </c>
      <c r="H706" s="306">
        <f>4*D706*'[2]Base Costs'!$B$7</f>
        <v>17701.215174878522</v>
      </c>
      <c r="I706" s="304">
        <f>4*IF(E706&lt;=3,E706*'[2]Base Costs'!$B$8,IF(F706&lt;=3,F706*'[2]Base Costs'!$B$9,'[2]Base Costs'!$B$10*G706))</f>
        <v>4200</v>
      </c>
      <c r="J706" s="308">
        <f>C706*'[2]Base Costs'!$B$6</f>
        <v>22.622613283516198</v>
      </c>
      <c r="K706" s="307">
        <f t="shared" si="73"/>
        <v>3</v>
      </c>
      <c r="L706" s="307">
        <f t="shared" si="74"/>
        <v>1</v>
      </c>
      <c r="M706" s="307">
        <f t="shared" si="75"/>
        <v>1</v>
      </c>
      <c r="N706" s="306">
        <f>4*J706*'[2]Base Costs'!$B$7</f>
        <v>4496.1086544191439</v>
      </c>
      <c r="O706" s="304">
        <f>4*IF(K706&lt;=3,K706*'[2]Base Costs'!$B$8,IF(L706&lt;=3,L706*'[2]Base Costs'!$B$9,'[2]Base Costs'!$B$10*M706))</f>
        <v>1500</v>
      </c>
      <c r="P706" s="304">
        <f>4*C706*'[2]Base Costs'!$B$11</f>
        <v>17813.081325603307</v>
      </c>
      <c r="Q706" s="269">
        <f>'[2]Base Costs'!$B$13+'[2]Base Costs'!$B$14</f>
        <v>414</v>
      </c>
      <c r="R706" s="303">
        <f>'[2]Base Costs'!$D$2</f>
        <v>1105.3024868650327</v>
      </c>
      <c r="S706" s="305">
        <f t="shared" si="76"/>
        <v>7515.4111412841767</v>
      </c>
    </row>
    <row r="707" spans="1:19" s="269" customFormat="1" x14ac:dyDescent="0.25">
      <c r="A707" s="310" t="s">
        <v>938</v>
      </c>
      <c r="B707" s="310" t="s">
        <v>1620</v>
      </c>
      <c r="C707" s="309">
        <v>132.44841302269543</v>
      </c>
      <c r="D707" s="307">
        <f>C707*'[2]Base Costs'!$B$5</f>
        <v>132.44841302269543</v>
      </c>
      <c r="E707" s="307">
        <f t="shared" ref="E707:E770" si="77">ROUNDUP(D707/8,0)</f>
        <v>17</v>
      </c>
      <c r="F707" s="307">
        <f t="shared" ref="F707:F770" si="78">ROUNDUP(D707/40,0)</f>
        <v>4</v>
      </c>
      <c r="G707" s="307">
        <f t="shared" ref="G707:G770" si="79">ROUNDUP(D707/(40*4),0)</f>
        <v>1</v>
      </c>
      <c r="H707" s="306">
        <f>4*D707*'[2]Base Costs'!$B$7</f>
        <v>26323.327397782585</v>
      </c>
      <c r="I707" s="304">
        <f>4*IF(E707&lt;=3,E707*'[2]Base Costs'!$B$8,IF(F707&lt;=3,F707*'[2]Base Costs'!$B$9,'[2]Base Costs'!$B$10*G707))</f>
        <v>4400</v>
      </c>
      <c r="J707" s="308">
        <f>C707*'[2]Base Costs'!$B$6</f>
        <v>33.641896907764639</v>
      </c>
      <c r="K707" s="307">
        <f t="shared" ref="K707:K770" si="80">ROUNDUP(J707/8,0)</f>
        <v>5</v>
      </c>
      <c r="L707" s="307">
        <f t="shared" ref="L707:L770" si="81">ROUNDUP(J707/40,0)</f>
        <v>1</v>
      </c>
      <c r="M707" s="307">
        <f t="shared" ref="M707:M770" si="82">ROUNDUP(J707/(40*4),0)</f>
        <v>1</v>
      </c>
      <c r="N707" s="306">
        <f>4*J707*'[2]Base Costs'!$B$7</f>
        <v>6686.1251590367765</v>
      </c>
      <c r="O707" s="304">
        <f>4*IF(K707&lt;=3,K707*'[2]Base Costs'!$B$8,IF(L707&lt;=3,L707*'[2]Base Costs'!$B$9,'[2]Base Costs'!$B$10*M707))</f>
        <v>1400</v>
      </c>
      <c r="P707" s="304">
        <f>4*C707*'[2]Base Costs'!$B$11</f>
        <v>26489.682604539088</v>
      </c>
      <c r="Q707" s="269">
        <f>'[2]Base Costs'!$B$13+'[2]Base Costs'!$B$14</f>
        <v>414</v>
      </c>
      <c r="R707" s="303">
        <f>'[2]Base Costs'!$D$2</f>
        <v>1105.3024868650327</v>
      </c>
      <c r="S707" s="305">
        <f t="shared" ref="S707:S770" si="83">R707+Q707+N707+O707</f>
        <v>9605.4276459018092</v>
      </c>
    </row>
    <row r="708" spans="1:19" s="269" customFormat="1" x14ac:dyDescent="0.25">
      <c r="A708" s="310" t="s">
        <v>938</v>
      </c>
      <c r="B708" s="310" t="s">
        <v>1619</v>
      </c>
      <c r="C708" s="309">
        <v>48.715156136149417</v>
      </c>
      <c r="D708" s="307">
        <f>C708*'[2]Base Costs'!$B$5</f>
        <v>48.715156136149417</v>
      </c>
      <c r="E708" s="307">
        <f t="shared" si="77"/>
        <v>7</v>
      </c>
      <c r="F708" s="307">
        <f t="shared" si="78"/>
        <v>2</v>
      </c>
      <c r="G708" s="307">
        <f t="shared" si="79"/>
        <v>1</v>
      </c>
      <c r="H708" s="306">
        <f>4*D708*'[2]Base Costs'!$B$7</f>
        <v>9681.8449911228818</v>
      </c>
      <c r="I708" s="304">
        <f>4*IF(E708&lt;=3,E708*'[2]Base Costs'!$B$8,IF(F708&lt;=3,F708*'[2]Base Costs'!$B$9,'[2]Base Costs'!$B$10*G708))</f>
        <v>2800</v>
      </c>
      <c r="J708" s="308">
        <f>C708*'[2]Base Costs'!$B$6</f>
        <v>12.373649658581952</v>
      </c>
      <c r="K708" s="307">
        <f t="shared" si="80"/>
        <v>2</v>
      </c>
      <c r="L708" s="307">
        <f t="shared" si="81"/>
        <v>1</v>
      </c>
      <c r="M708" s="307">
        <f t="shared" si="82"/>
        <v>1</v>
      </c>
      <c r="N708" s="306">
        <f>4*J708*'[2]Base Costs'!$B$7</f>
        <v>2459.1886277452118</v>
      </c>
      <c r="O708" s="304">
        <f>4*IF(K708&lt;=3,K708*'[2]Base Costs'!$B$8,IF(L708&lt;=3,L708*'[2]Base Costs'!$B$9,'[2]Base Costs'!$B$10*M708))</f>
        <v>1000</v>
      </c>
      <c r="P708" s="304">
        <f>4*C708*'[2]Base Costs'!$B$11</f>
        <v>9743.0312272298834</v>
      </c>
      <c r="Q708" s="269">
        <f>'[2]Base Costs'!$B$13+'[2]Base Costs'!$B$14</f>
        <v>414</v>
      </c>
      <c r="R708" s="303">
        <f>'[2]Base Costs'!$D$2</f>
        <v>1105.3024868650327</v>
      </c>
      <c r="S708" s="305">
        <f t="shared" si="83"/>
        <v>4978.491114610244</v>
      </c>
    </row>
    <row r="709" spans="1:19" s="269" customFormat="1" x14ac:dyDescent="0.25">
      <c r="A709" s="310" t="s">
        <v>938</v>
      </c>
      <c r="B709" s="310" t="s">
        <v>1618</v>
      </c>
      <c r="C709" s="309">
        <v>47.024081500000023</v>
      </c>
      <c r="D709" s="307">
        <f>C709*'[2]Base Costs'!$B$5</f>
        <v>47.024081500000023</v>
      </c>
      <c r="E709" s="307">
        <f t="shared" si="77"/>
        <v>6</v>
      </c>
      <c r="F709" s="307">
        <f t="shared" si="78"/>
        <v>2</v>
      </c>
      <c r="G709" s="307">
        <f t="shared" si="79"/>
        <v>1</v>
      </c>
      <c r="H709" s="306">
        <f>4*D709*'[2]Base Costs'!$B$7</f>
        <v>9345.7540536360066</v>
      </c>
      <c r="I709" s="304">
        <f>4*IF(E709&lt;=3,E709*'[2]Base Costs'!$B$8,IF(F709&lt;=3,F709*'[2]Base Costs'!$B$9,'[2]Base Costs'!$B$10*G709))</f>
        <v>2800</v>
      </c>
      <c r="J709" s="308">
        <f>C709*'[2]Base Costs'!$B$6</f>
        <v>11.944116701000006</v>
      </c>
      <c r="K709" s="307">
        <f t="shared" si="80"/>
        <v>2</v>
      </c>
      <c r="L709" s="307">
        <f t="shared" si="81"/>
        <v>1</v>
      </c>
      <c r="M709" s="307">
        <f t="shared" si="82"/>
        <v>1</v>
      </c>
      <c r="N709" s="306">
        <f>4*J709*'[2]Base Costs'!$B$7</f>
        <v>2373.8215296235453</v>
      </c>
      <c r="O709" s="304">
        <f>4*IF(K709&lt;=3,K709*'[2]Base Costs'!$B$8,IF(L709&lt;=3,L709*'[2]Base Costs'!$B$9,'[2]Base Costs'!$B$10*M709))</f>
        <v>1000</v>
      </c>
      <c r="P709" s="304">
        <f>4*C709*'[2]Base Costs'!$B$11</f>
        <v>9404.816300000004</v>
      </c>
      <c r="Q709" s="269">
        <f>'[2]Base Costs'!$B$13+'[2]Base Costs'!$B$14</f>
        <v>414</v>
      </c>
      <c r="R709" s="303">
        <f>'[2]Base Costs'!$D$2</f>
        <v>1105.3024868650327</v>
      </c>
      <c r="S709" s="305">
        <f t="shared" si="83"/>
        <v>4893.1240164885785</v>
      </c>
    </row>
    <row r="710" spans="1:19" s="269" customFormat="1" x14ac:dyDescent="0.25">
      <c r="A710" s="310" t="s">
        <v>938</v>
      </c>
      <c r="B710" s="310" t="s">
        <v>1617</v>
      </c>
      <c r="C710" s="309">
        <v>150.62180046111499</v>
      </c>
      <c r="D710" s="307">
        <f>C710*'[2]Base Costs'!$B$5</f>
        <v>150.62180046111499</v>
      </c>
      <c r="E710" s="307">
        <f t="shared" si="77"/>
        <v>19</v>
      </c>
      <c r="F710" s="307">
        <f t="shared" si="78"/>
        <v>4</v>
      </c>
      <c r="G710" s="307">
        <f t="shared" si="79"/>
        <v>1</v>
      </c>
      <c r="H710" s="306">
        <f>4*D710*'[2]Base Costs'!$B$7</f>
        <v>29935.179110843841</v>
      </c>
      <c r="I710" s="304">
        <f>4*IF(E710&lt;=3,E710*'[2]Base Costs'!$B$8,IF(F710&lt;=3,F710*'[2]Base Costs'!$B$9,'[2]Base Costs'!$B$10*G710))</f>
        <v>4400</v>
      </c>
      <c r="J710" s="308">
        <f>C710*'[2]Base Costs'!$B$6</f>
        <v>38.257937317123208</v>
      </c>
      <c r="K710" s="307">
        <f t="shared" si="80"/>
        <v>5</v>
      </c>
      <c r="L710" s="307">
        <f t="shared" si="81"/>
        <v>1</v>
      </c>
      <c r="M710" s="307">
        <f t="shared" si="82"/>
        <v>1</v>
      </c>
      <c r="N710" s="306">
        <f>4*J710*'[2]Base Costs'!$B$7</f>
        <v>7603.5354941543355</v>
      </c>
      <c r="O710" s="304">
        <f>4*IF(K710&lt;=3,K710*'[2]Base Costs'!$B$8,IF(L710&lt;=3,L710*'[2]Base Costs'!$B$9,'[2]Base Costs'!$B$10*M710))</f>
        <v>1400</v>
      </c>
      <c r="P710" s="304">
        <f>4*C710*'[2]Base Costs'!$B$11</f>
        <v>30124.360092222996</v>
      </c>
      <c r="Q710" s="269">
        <f>'[2]Base Costs'!$B$13+'[2]Base Costs'!$B$14</f>
        <v>414</v>
      </c>
      <c r="R710" s="303">
        <f>'[2]Base Costs'!$D$2</f>
        <v>1105.3024868650327</v>
      </c>
      <c r="S710" s="305">
        <f t="shared" si="83"/>
        <v>10522.837981019369</v>
      </c>
    </row>
    <row r="711" spans="1:19" s="269" customFormat="1" x14ac:dyDescent="0.25">
      <c r="A711" s="310" t="s">
        <v>938</v>
      </c>
      <c r="B711" s="310" t="s">
        <v>1616</v>
      </c>
      <c r="C711" s="309">
        <v>70.99993833500001</v>
      </c>
      <c r="D711" s="307">
        <f>C711*'[2]Base Costs'!$B$5</f>
        <v>70.99993833500001</v>
      </c>
      <c r="E711" s="307">
        <f t="shared" si="77"/>
        <v>9</v>
      </c>
      <c r="F711" s="307">
        <f t="shared" si="78"/>
        <v>2</v>
      </c>
      <c r="G711" s="307">
        <f t="shared" si="79"/>
        <v>1</v>
      </c>
      <c r="H711" s="306">
        <f>4*D711*'[2]Base Costs'!$B$7</f>
        <v>14110.811744451245</v>
      </c>
      <c r="I711" s="304">
        <f>4*IF(E711&lt;=3,E711*'[2]Base Costs'!$B$8,IF(F711&lt;=3,F711*'[2]Base Costs'!$B$9,'[2]Base Costs'!$B$10*G711))</f>
        <v>2800</v>
      </c>
      <c r="J711" s="308">
        <f>C711*'[2]Base Costs'!$B$6</f>
        <v>18.033984337090004</v>
      </c>
      <c r="K711" s="307">
        <f t="shared" si="80"/>
        <v>3</v>
      </c>
      <c r="L711" s="307">
        <f t="shared" si="81"/>
        <v>1</v>
      </c>
      <c r="M711" s="307">
        <f t="shared" si="82"/>
        <v>1</v>
      </c>
      <c r="N711" s="306">
        <f>4*J711*'[2]Base Costs'!$B$7</f>
        <v>3584.1461830906164</v>
      </c>
      <c r="O711" s="304">
        <f>4*IF(K711&lt;=3,K711*'[2]Base Costs'!$B$8,IF(L711&lt;=3,L711*'[2]Base Costs'!$B$9,'[2]Base Costs'!$B$10*M711))</f>
        <v>1500</v>
      </c>
      <c r="P711" s="304">
        <f>4*C711*'[2]Base Costs'!$B$11</f>
        <v>14199.987667000001</v>
      </c>
      <c r="Q711" s="269">
        <f>'[2]Base Costs'!$B$13+'[2]Base Costs'!$B$14</f>
        <v>414</v>
      </c>
      <c r="R711" s="303">
        <f>'[2]Base Costs'!$D$2</f>
        <v>1105.3024868650327</v>
      </c>
      <c r="S711" s="305">
        <f t="shared" si="83"/>
        <v>6603.4486699556492</v>
      </c>
    </row>
    <row r="712" spans="1:19" s="269" customFormat="1" x14ac:dyDescent="0.25">
      <c r="A712" s="310" t="s">
        <v>938</v>
      </c>
      <c r="B712" s="310" t="s">
        <v>1615</v>
      </c>
      <c r="C712" s="309">
        <v>203.90042048500001</v>
      </c>
      <c r="D712" s="307">
        <f>C712*'[2]Base Costs'!$B$5</f>
        <v>203.90042048500001</v>
      </c>
      <c r="E712" s="307">
        <f t="shared" si="77"/>
        <v>26</v>
      </c>
      <c r="F712" s="307">
        <f t="shared" si="78"/>
        <v>6</v>
      </c>
      <c r="G712" s="307">
        <f t="shared" si="79"/>
        <v>2</v>
      </c>
      <c r="H712" s="306">
        <f>4*D712*'[2]Base Costs'!$B$7</f>
        <v>40523.985168870851</v>
      </c>
      <c r="I712" s="304">
        <f>4*IF(E712&lt;=3,E712*'[2]Base Costs'!$B$8,IF(F712&lt;=3,F712*'[2]Base Costs'!$B$9,'[2]Base Costs'!$B$10*G712))</f>
        <v>8800</v>
      </c>
      <c r="J712" s="308">
        <f>C712*'[2]Base Costs'!$B$6</f>
        <v>51.790706803190005</v>
      </c>
      <c r="K712" s="307">
        <f t="shared" si="80"/>
        <v>7</v>
      </c>
      <c r="L712" s="307">
        <f t="shared" si="81"/>
        <v>2</v>
      </c>
      <c r="M712" s="307">
        <f t="shared" si="82"/>
        <v>1</v>
      </c>
      <c r="N712" s="306">
        <f>4*J712*'[2]Base Costs'!$B$7</f>
        <v>10293.092232893196</v>
      </c>
      <c r="O712" s="304">
        <f>4*IF(K712&lt;=3,K712*'[2]Base Costs'!$B$8,IF(L712&lt;=3,L712*'[2]Base Costs'!$B$9,'[2]Base Costs'!$B$10*M712))</f>
        <v>2800</v>
      </c>
      <c r="P712" s="304">
        <f>4*C712*'[2]Base Costs'!$B$11</f>
        <v>40780.084096999999</v>
      </c>
      <c r="Q712" s="269">
        <f>'[2]Base Costs'!$B$13+'[2]Base Costs'!$B$14</f>
        <v>414</v>
      </c>
      <c r="R712" s="303">
        <f>'[2]Base Costs'!$D$2</f>
        <v>1105.3024868650327</v>
      </c>
      <c r="S712" s="305">
        <f t="shared" si="83"/>
        <v>14612.394719758227</v>
      </c>
    </row>
    <row r="713" spans="1:19" s="269" customFormat="1" x14ac:dyDescent="0.25">
      <c r="A713" s="310" t="s">
        <v>938</v>
      </c>
      <c r="B713" s="310" t="s">
        <v>1614</v>
      </c>
      <c r="C713" s="309">
        <v>119.84320684500001</v>
      </c>
      <c r="D713" s="307">
        <f>C713*'[2]Base Costs'!$B$5</f>
        <v>119.84320684500001</v>
      </c>
      <c r="E713" s="307">
        <f t="shared" si="77"/>
        <v>15</v>
      </c>
      <c r="F713" s="307">
        <f t="shared" si="78"/>
        <v>3</v>
      </c>
      <c r="G713" s="307">
        <f t="shared" si="79"/>
        <v>1</v>
      </c>
      <c r="H713" s="306">
        <f>4*D713*'[2]Base Costs'!$B$7</f>
        <v>23818.118301202685</v>
      </c>
      <c r="I713" s="304">
        <f>4*IF(E713&lt;=3,E713*'[2]Base Costs'!$B$8,IF(F713&lt;=3,F713*'[2]Base Costs'!$B$9,'[2]Base Costs'!$B$10*G713))</f>
        <v>4200</v>
      </c>
      <c r="J713" s="308">
        <f>C713*'[2]Base Costs'!$B$6</f>
        <v>30.440174538630004</v>
      </c>
      <c r="K713" s="307">
        <f t="shared" si="80"/>
        <v>4</v>
      </c>
      <c r="L713" s="307">
        <f t="shared" si="81"/>
        <v>1</v>
      </c>
      <c r="M713" s="307">
        <f t="shared" si="82"/>
        <v>1</v>
      </c>
      <c r="N713" s="306">
        <f>4*J713*'[2]Base Costs'!$B$7</f>
        <v>6049.8020485054822</v>
      </c>
      <c r="O713" s="304">
        <f>4*IF(K713&lt;=3,K713*'[2]Base Costs'!$B$8,IF(L713&lt;=3,L713*'[2]Base Costs'!$B$9,'[2]Base Costs'!$B$10*M713))</f>
        <v>1400</v>
      </c>
      <c r="P713" s="304">
        <f>4*C713*'[2]Base Costs'!$B$11</f>
        <v>23968.641369000001</v>
      </c>
      <c r="Q713" s="269">
        <f>'[2]Base Costs'!$B$13+'[2]Base Costs'!$B$14</f>
        <v>414</v>
      </c>
      <c r="R713" s="303">
        <f>'[2]Base Costs'!$D$2</f>
        <v>1105.3024868650327</v>
      </c>
      <c r="S713" s="305">
        <f t="shared" si="83"/>
        <v>8969.1045353705158</v>
      </c>
    </row>
    <row r="714" spans="1:19" s="269" customFormat="1" x14ac:dyDescent="0.25">
      <c r="A714" s="310" t="s">
        <v>938</v>
      </c>
      <c r="B714" s="310" t="s">
        <v>1613</v>
      </c>
      <c r="C714" s="309">
        <v>210.52188987690218</v>
      </c>
      <c r="D714" s="307">
        <f>C714*'[2]Base Costs'!$B$5</f>
        <v>210.52188987690218</v>
      </c>
      <c r="E714" s="307">
        <f t="shared" si="77"/>
        <v>27</v>
      </c>
      <c r="F714" s="307">
        <f t="shared" si="78"/>
        <v>6</v>
      </c>
      <c r="G714" s="307">
        <f t="shared" si="79"/>
        <v>2</v>
      </c>
      <c r="H714" s="306">
        <f>4*D714*'[2]Base Costs'!$B$7</f>
        <v>41839.962481695053</v>
      </c>
      <c r="I714" s="304">
        <f>4*IF(E714&lt;=3,E714*'[2]Base Costs'!$B$8,IF(F714&lt;=3,F714*'[2]Base Costs'!$B$9,'[2]Base Costs'!$B$10*G714))</f>
        <v>8800</v>
      </c>
      <c r="J714" s="308">
        <f>C714*'[2]Base Costs'!$B$6</f>
        <v>53.472560028733156</v>
      </c>
      <c r="K714" s="307">
        <f t="shared" si="80"/>
        <v>7</v>
      </c>
      <c r="L714" s="307">
        <f t="shared" si="81"/>
        <v>2</v>
      </c>
      <c r="M714" s="307">
        <f t="shared" si="82"/>
        <v>1</v>
      </c>
      <c r="N714" s="306">
        <f>4*J714*'[2]Base Costs'!$B$7</f>
        <v>10627.350470350544</v>
      </c>
      <c r="O714" s="304">
        <f>4*IF(K714&lt;=3,K714*'[2]Base Costs'!$B$8,IF(L714&lt;=3,L714*'[2]Base Costs'!$B$9,'[2]Base Costs'!$B$10*M714))</f>
        <v>2800</v>
      </c>
      <c r="P714" s="304">
        <f>4*C714*'[2]Base Costs'!$B$11</f>
        <v>42104.377975380434</v>
      </c>
      <c r="Q714" s="269">
        <f>'[2]Base Costs'!$B$13+'[2]Base Costs'!$B$14</f>
        <v>414</v>
      </c>
      <c r="R714" s="303">
        <f>'[2]Base Costs'!$D$2</f>
        <v>1105.3024868650327</v>
      </c>
      <c r="S714" s="305">
        <f t="shared" si="83"/>
        <v>14946.652957215578</v>
      </c>
    </row>
    <row r="715" spans="1:19" s="269" customFormat="1" x14ac:dyDescent="0.25">
      <c r="A715" s="310" t="s">
        <v>938</v>
      </c>
      <c r="B715" s="310" t="s">
        <v>1612</v>
      </c>
      <c r="C715" s="309">
        <v>567.03495715094118</v>
      </c>
      <c r="D715" s="307">
        <f>C715*'[2]Base Costs'!$B$5</f>
        <v>567.03495715094118</v>
      </c>
      <c r="E715" s="307">
        <f t="shared" si="77"/>
        <v>71</v>
      </c>
      <c r="F715" s="307">
        <f t="shared" si="78"/>
        <v>15</v>
      </c>
      <c r="G715" s="307">
        <f t="shared" si="79"/>
        <v>4</v>
      </c>
      <c r="H715" s="306">
        <f>4*D715*'[2]Base Costs'!$B$7</f>
        <v>112694.79552400667</v>
      </c>
      <c r="I715" s="304">
        <f>4*IF(E715&lt;=3,E715*'[2]Base Costs'!$B$8,IF(F715&lt;=3,F715*'[2]Base Costs'!$B$9,'[2]Base Costs'!$B$10*G715))</f>
        <v>17600</v>
      </c>
      <c r="J715" s="308">
        <f>C715*'[2]Base Costs'!$B$6</f>
        <v>144.02687911633907</v>
      </c>
      <c r="K715" s="307">
        <f t="shared" si="80"/>
        <v>19</v>
      </c>
      <c r="L715" s="307">
        <f t="shared" si="81"/>
        <v>4</v>
      </c>
      <c r="M715" s="307">
        <f t="shared" si="82"/>
        <v>1</v>
      </c>
      <c r="N715" s="306">
        <f>4*J715*'[2]Base Costs'!$B$7</f>
        <v>28624.478063097697</v>
      </c>
      <c r="O715" s="304">
        <f>4*IF(K715&lt;=3,K715*'[2]Base Costs'!$B$8,IF(L715&lt;=3,L715*'[2]Base Costs'!$B$9,'[2]Base Costs'!$B$10*M715))</f>
        <v>4400</v>
      </c>
      <c r="P715" s="304">
        <f>4*C715*'[2]Base Costs'!$B$11</f>
        <v>113406.99143018824</v>
      </c>
      <c r="Q715" s="269">
        <f>'[2]Base Costs'!$B$13+'[2]Base Costs'!$B$14</f>
        <v>414</v>
      </c>
      <c r="R715" s="303">
        <f>'[2]Base Costs'!$D$2</f>
        <v>1105.3024868650327</v>
      </c>
      <c r="S715" s="305">
        <f t="shared" si="83"/>
        <v>34543.780549962728</v>
      </c>
    </row>
    <row r="716" spans="1:19" s="269" customFormat="1" x14ac:dyDescent="0.25">
      <c r="A716" s="310" t="s">
        <v>938</v>
      </c>
      <c r="B716" s="310" t="s">
        <v>1611</v>
      </c>
      <c r="C716" s="309">
        <v>224.20207307500002</v>
      </c>
      <c r="D716" s="307">
        <f>C716*'[2]Base Costs'!$B$5</f>
        <v>224.20207307500002</v>
      </c>
      <c r="E716" s="307">
        <f t="shared" si="77"/>
        <v>29</v>
      </c>
      <c r="F716" s="307">
        <f t="shared" si="78"/>
        <v>6</v>
      </c>
      <c r="G716" s="307">
        <f t="shared" si="79"/>
        <v>2</v>
      </c>
      <c r="H716" s="306">
        <f>4*D716*'[2]Base Costs'!$B$7</f>
        <v>44558.81681121781</v>
      </c>
      <c r="I716" s="304">
        <f>4*IF(E716&lt;=3,E716*'[2]Base Costs'!$B$8,IF(F716&lt;=3,F716*'[2]Base Costs'!$B$9,'[2]Base Costs'!$B$10*G716))</f>
        <v>8800</v>
      </c>
      <c r="J716" s="308">
        <f>C716*'[2]Base Costs'!$B$6</f>
        <v>56.947326561050005</v>
      </c>
      <c r="K716" s="307">
        <f t="shared" si="80"/>
        <v>8</v>
      </c>
      <c r="L716" s="307">
        <f t="shared" si="81"/>
        <v>2</v>
      </c>
      <c r="M716" s="307">
        <f t="shared" si="82"/>
        <v>1</v>
      </c>
      <c r="N716" s="306">
        <f>4*J716*'[2]Base Costs'!$B$7</f>
        <v>11317.939470049323</v>
      </c>
      <c r="O716" s="304">
        <f>4*IF(K716&lt;=3,K716*'[2]Base Costs'!$B$8,IF(L716&lt;=3,L716*'[2]Base Costs'!$B$9,'[2]Base Costs'!$B$10*M716))</f>
        <v>2800</v>
      </c>
      <c r="P716" s="304">
        <f>4*C716*'[2]Base Costs'!$B$11</f>
        <v>44840.414615000002</v>
      </c>
      <c r="Q716" s="269">
        <f>'[2]Base Costs'!$B$13+'[2]Base Costs'!$B$14</f>
        <v>414</v>
      </c>
      <c r="R716" s="303">
        <f>'[2]Base Costs'!$D$2</f>
        <v>1105.3024868650327</v>
      </c>
      <c r="S716" s="305">
        <f t="shared" si="83"/>
        <v>15637.241956914357</v>
      </c>
    </row>
    <row r="717" spans="1:19" s="269" customFormat="1" x14ac:dyDescent="0.25">
      <c r="A717" s="310" t="s">
        <v>938</v>
      </c>
      <c r="B717" s="310" t="s">
        <v>1610</v>
      </c>
      <c r="C717" s="309">
        <v>84.028036272939218</v>
      </c>
      <c r="D717" s="307">
        <f>C717*'[2]Base Costs'!$B$5</f>
        <v>84.028036272939218</v>
      </c>
      <c r="E717" s="307">
        <f t="shared" si="77"/>
        <v>11</v>
      </c>
      <c r="F717" s="307">
        <f t="shared" si="78"/>
        <v>3</v>
      </c>
      <c r="G717" s="307">
        <f t="shared" si="79"/>
        <v>1</v>
      </c>
      <c r="H717" s="306">
        <f>4*D717*'[2]Base Costs'!$B$7</f>
        <v>16700.068041029033</v>
      </c>
      <c r="I717" s="304">
        <f>4*IF(E717&lt;=3,E717*'[2]Base Costs'!$B$8,IF(F717&lt;=3,F717*'[2]Base Costs'!$B$9,'[2]Base Costs'!$B$10*G717))</f>
        <v>4200</v>
      </c>
      <c r="J717" s="308">
        <f>C717*'[2]Base Costs'!$B$6</f>
        <v>21.343121213326562</v>
      </c>
      <c r="K717" s="307">
        <f t="shared" si="80"/>
        <v>3</v>
      </c>
      <c r="L717" s="307">
        <f t="shared" si="81"/>
        <v>1</v>
      </c>
      <c r="M717" s="307">
        <f t="shared" si="82"/>
        <v>1</v>
      </c>
      <c r="N717" s="306">
        <f>4*J717*'[2]Base Costs'!$B$7</f>
        <v>4241.8172824213752</v>
      </c>
      <c r="O717" s="304">
        <f>4*IF(K717&lt;=3,K717*'[2]Base Costs'!$B$8,IF(L717&lt;=3,L717*'[2]Base Costs'!$B$9,'[2]Base Costs'!$B$10*M717))</f>
        <v>1500</v>
      </c>
      <c r="P717" s="304">
        <f>4*C717*'[2]Base Costs'!$B$11</f>
        <v>16805.607254587845</v>
      </c>
      <c r="Q717" s="269">
        <f>'[2]Base Costs'!$B$13+'[2]Base Costs'!$B$14</f>
        <v>414</v>
      </c>
      <c r="R717" s="303">
        <f>'[2]Base Costs'!$D$2</f>
        <v>1105.3024868650327</v>
      </c>
      <c r="S717" s="305">
        <f t="shared" si="83"/>
        <v>7261.119769286408</v>
      </c>
    </row>
    <row r="718" spans="1:19" s="269" customFormat="1" x14ac:dyDescent="0.25">
      <c r="A718" s="310" t="s">
        <v>938</v>
      </c>
      <c r="B718" s="310" t="s">
        <v>1609</v>
      </c>
      <c r="C718" s="309">
        <v>114.34933867659421</v>
      </c>
      <c r="D718" s="307">
        <f>C718*'[2]Base Costs'!$B$5</f>
        <v>114.34933867659421</v>
      </c>
      <c r="E718" s="307">
        <f t="shared" si="77"/>
        <v>15</v>
      </c>
      <c r="F718" s="307">
        <f t="shared" si="78"/>
        <v>3</v>
      </c>
      <c r="G718" s="307">
        <f t="shared" si="79"/>
        <v>1</v>
      </c>
      <c r="H718" s="306">
        <f>4*D718*'[2]Base Costs'!$B$7</f>
        <v>22726.244965941045</v>
      </c>
      <c r="I718" s="304">
        <f>4*IF(E718&lt;=3,E718*'[2]Base Costs'!$B$8,IF(F718&lt;=3,F718*'[2]Base Costs'!$B$9,'[2]Base Costs'!$B$10*G718))</f>
        <v>4200</v>
      </c>
      <c r="J718" s="308">
        <f>C718*'[2]Base Costs'!$B$6</f>
        <v>29.04473202385493</v>
      </c>
      <c r="K718" s="307">
        <f t="shared" si="80"/>
        <v>4</v>
      </c>
      <c r="L718" s="307">
        <f t="shared" si="81"/>
        <v>1</v>
      </c>
      <c r="M718" s="307">
        <f t="shared" si="82"/>
        <v>1</v>
      </c>
      <c r="N718" s="306">
        <f>4*J718*'[2]Base Costs'!$B$7</f>
        <v>5772.4662213490246</v>
      </c>
      <c r="O718" s="304">
        <f>4*IF(K718&lt;=3,K718*'[2]Base Costs'!$B$8,IF(L718&lt;=3,L718*'[2]Base Costs'!$B$9,'[2]Base Costs'!$B$10*M718))</f>
        <v>1400</v>
      </c>
      <c r="P718" s="304">
        <f>4*C718*'[2]Base Costs'!$B$11</f>
        <v>22869.867735318843</v>
      </c>
      <c r="Q718" s="269">
        <f>'[2]Base Costs'!$B$13+'[2]Base Costs'!$B$14</f>
        <v>414</v>
      </c>
      <c r="R718" s="303">
        <f>'[2]Base Costs'!$D$2</f>
        <v>1105.3024868650327</v>
      </c>
      <c r="S718" s="305">
        <f t="shared" si="83"/>
        <v>8691.7687082140583</v>
      </c>
    </row>
    <row r="719" spans="1:19" s="269" customFormat="1" x14ac:dyDescent="0.25">
      <c r="A719" s="310" t="s">
        <v>938</v>
      </c>
      <c r="B719" s="310" t="s">
        <v>1608</v>
      </c>
      <c r="C719" s="309">
        <v>95.411078791045554</v>
      </c>
      <c r="D719" s="307">
        <f>C719*'[2]Base Costs'!$B$5</f>
        <v>95.411078791045554</v>
      </c>
      <c r="E719" s="307">
        <f t="shared" si="77"/>
        <v>12</v>
      </c>
      <c r="F719" s="307">
        <f t="shared" si="78"/>
        <v>3</v>
      </c>
      <c r="G719" s="307">
        <f t="shared" si="79"/>
        <v>1</v>
      </c>
      <c r="H719" s="306">
        <f>4*D719*'[2]Base Costs'!$B$7</f>
        <v>18962.379443247559</v>
      </c>
      <c r="I719" s="304">
        <f>4*IF(E719&lt;=3,E719*'[2]Base Costs'!$B$8,IF(F719&lt;=3,F719*'[2]Base Costs'!$B$9,'[2]Base Costs'!$B$10*G719))</f>
        <v>4200</v>
      </c>
      <c r="J719" s="308">
        <f>C719*'[2]Base Costs'!$B$6</f>
        <v>24.234414012925573</v>
      </c>
      <c r="K719" s="307">
        <f t="shared" si="80"/>
        <v>4</v>
      </c>
      <c r="L719" s="307">
        <f t="shared" si="81"/>
        <v>1</v>
      </c>
      <c r="M719" s="307">
        <f t="shared" si="82"/>
        <v>1</v>
      </c>
      <c r="N719" s="306">
        <f>4*J719*'[2]Base Costs'!$B$7</f>
        <v>4816.4443785848807</v>
      </c>
      <c r="O719" s="304">
        <f>4*IF(K719&lt;=3,K719*'[2]Base Costs'!$B$8,IF(L719&lt;=3,L719*'[2]Base Costs'!$B$9,'[2]Base Costs'!$B$10*M719))</f>
        <v>1400</v>
      </c>
      <c r="P719" s="304">
        <f>4*C719*'[2]Base Costs'!$B$11</f>
        <v>19082.215758209109</v>
      </c>
      <c r="Q719" s="269">
        <f>'[2]Base Costs'!$B$13+'[2]Base Costs'!$B$14</f>
        <v>414</v>
      </c>
      <c r="R719" s="303">
        <f>'[2]Base Costs'!$D$2</f>
        <v>1105.3024868650327</v>
      </c>
      <c r="S719" s="305">
        <f t="shared" si="83"/>
        <v>7735.7468654499135</v>
      </c>
    </row>
    <row r="720" spans="1:19" s="269" customFormat="1" x14ac:dyDescent="0.25">
      <c r="A720" s="310" t="s">
        <v>938</v>
      </c>
      <c r="B720" s="310" t="s">
        <v>1607</v>
      </c>
      <c r="C720" s="309">
        <v>135.25695999999999</v>
      </c>
      <c r="D720" s="307">
        <f>C720*'[2]Base Costs'!$B$5</f>
        <v>135.25695999999999</v>
      </c>
      <c r="E720" s="307">
        <f t="shared" si="77"/>
        <v>17</v>
      </c>
      <c r="F720" s="307">
        <f t="shared" si="78"/>
        <v>4</v>
      </c>
      <c r="G720" s="307">
        <f t="shared" si="79"/>
        <v>1</v>
      </c>
      <c r="H720" s="306">
        <f>4*D720*'[2]Base Costs'!$B$7</f>
        <v>26881.509258240003</v>
      </c>
      <c r="I720" s="304">
        <f>4*IF(E720&lt;=3,E720*'[2]Base Costs'!$B$8,IF(F720&lt;=3,F720*'[2]Base Costs'!$B$9,'[2]Base Costs'!$B$10*G720))</f>
        <v>4400</v>
      </c>
      <c r="J720" s="308">
        <f>C720*'[2]Base Costs'!$B$6</f>
        <v>34.355267839999996</v>
      </c>
      <c r="K720" s="307">
        <f t="shared" si="80"/>
        <v>5</v>
      </c>
      <c r="L720" s="307">
        <f t="shared" si="81"/>
        <v>1</v>
      </c>
      <c r="M720" s="307">
        <f t="shared" si="82"/>
        <v>1</v>
      </c>
      <c r="N720" s="306">
        <f>4*J720*'[2]Base Costs'!$B$7</f>
        <v>6827.9033515929605</v>
      </c>
      <c r="O720" s="304">
        <f>4*IF(K720&lt;=3,K720*'[2]Base Costs'!$B$8,IF(L720&lt;=3,L720*'[2]Base Costs'!$B$9,'[2]Base Costs'!$B$10*M720))</f>
        <v>1400</v>
      </c>
      <c r="P720" s="304">
        <f>4*C720*'[2]Base Costs'!$B$11</f>
        <v>27051.392</v>
      </c>
      <c r="Q720" s="269">
        <f>'[2]Base Costs'!$B$13+'[2]Base Costs'!$B$14</f>
        <v>414</v>
      </c>
      <c r="R720" s="303">
        <f>'[2]Base Costs'!$D$2</f>
        <v>1105.3024868650327</v>
      </c>
      <c r="S720" s="305">
        <f t="shared" si="83"/>
        <v>9747.2058384579941</v>
      </c>
    </row>
    <row r="721" spans="1:19" s="269" customFormat="1" x14ac:dyDescent="0.25">
      <c r="A721" s="310" t="s">
        <v>938</v>
      </c>
      <c r="B721" s="310" t="s">
        <v>1606</v>
      </c>
      <c r="C721" s="309">
        <v>303.10269957500014</v>
      </c>
      <c r="D721" s="307">
        <f>C721*'[2]Base Costs'!$B$5</f>
        <v>303.10269957500014</v>
      </c>
      <c r="E721" s="307">
        <f t="shared" si="77"/>
        <v>38</v>
      </c>
      <c r="F721" s="307">
        <f t="shared" si="78"/>
        <v>8</v>
      </c>
      <c r="G721" s="307">
        <f t="shared" si="79"/>
        <v>2</v>
      </c>
      <c r="H721" s="306">
        <f>4*D721*'[2]Base Costs'!$B$7</f>
        <v>60239.84292433384</v>
      </c>
      <c r="I721" s="304">
        <f>4*IF(E721&lt;=3,E721*'[2]Base Costs'!$B$8,IF(F721&lt;=3,F721*'[2]Base Costs'!$B$9,'[2]Base Costs'!$B$10*G721))</f>
        <v>8800</v>
      </c>
      <c r="J721" s="308">
        <f>C721*'[2]Base Costs'!$B$6</f>
        <v>76.988085692050035</v>
      </c>
      <c r="K721" s="307">
        <f t="shared" si="80"/>
        <v>10</v>
      </c>
      <c r="L721" s="307">
        <f t="shared" si="81"/>
        <v>2</v>
      </c>
      <c r="M721" s="307">
        <f t="shared" si="82"/>
        <v>1</v>
      </c>
      <c r="N721" s="306">
        <f>4*J721*'[2]Base Costs'!$B$7</f>
        <v>15300.920102780794</v>
      </c>
      <c r="O721" s="304">
        <f>4*IF(K721&lt;=3,K721*'[2]Base Costs'!$B$8,IF(L721&lt;=3,L721*'[2]Base Costs'!$B$9,'[2]Base Costs'!$B$10*M721))</f>
        <v>2800</v>
      </c>
      <c r="P721" s="304">
        <f>4*C721*'[2]Base Costs'!$B$11</f>
        <v>60620.53991500003</v>
      </c>
      <c r="Q721" s="269">
        <f>'[2]Base Costs'!$B$13+'[2]Base Costs'!$B$14</f>
        <v>414</v>
      </c>
      <c r="R721" s="303">
        <f>'[2]Base Costs'!$D$2</f>
        <v>1105.3024868650327</v>
      </c>
      <c r="S721" s="305">
        <f t="shared" si="83"/>
        <v>19620.222589645826</v>
      </c>
    </row>
    <row r="722" spans="1:19" s="269" customFormat="1" x14ac:dyDescent="0.25">
      <c r="A722" s="310" t="s">
        <v>938</v>
      </c>
      <c r="B722" s="310" t="s">
        <v>1605</v>
      </c>
      <c r="C722" s="309">
        <v>125.95803553718095</v>
      </c>
      <c r="D722" s="307">
        <f>C722*'[2]Base Costs'!$B$5</f>
        <v>125.95803553718095</v>
      </c>
      <c r="E722" s="307">
        <f t="shared" si="77"/>
        <v>16</v>
      </c>
      <c r="F722" s="307">
        <f t="shared" si="78"/>
        <v>4</v>
      </c>
      <c r="G722" s="307">
        <f t="shared" si="79"/>
        <v>1</v>
      </c>
      <c r="H722" s="306">
        <f>4*D722*'[2]Base Costs'!$B$7</f>
        <v>25033.403814801495</v>
      </c>
      <c r="I722" s="304">
        <f>4*IF(E722&lt;=3,E722*'[2]Base Costs'!$B$8,IF(F722&lt;=3,F722*'[2]Base Costs'!$B$9,'[2]Base Costs'!$B$10*G722))</f>
        <v>4400</v>
      </c>
      <c r="J722" s="308">
        <f>C722*'[2]Base Costs'!$B$6</f>
        <v>31.993341026443961</v>
      </c>
      <c r="K722" s="307">
        <f t="shared" si="80"/>
        <v>4</v>
      </c>
      <c r="L722" s="307">
        <f t="shared" si="81"/>
        <v>1</v>
      </c>
      <c r="M722" s="307">
        <f t="shared" si="82"/>
        <v>1</v>
      </c>
      <c r="N722" s="306">
        <f>4*J722*'[2]Base Costs'!$B$7</f>
        <v>6358.4845689595795</v>
      </c>
      <c r="O722" s="304">
        <f>4*IF(K722&lt;=3,K722*'[2]Base Costs'!$B$8,IF(L722&lt;=3,L722*'[2]Base Costs'!$B$9,'[2]Base Costs'!$B$10*M722))</f>
        <v>1400</v>
      </c>
      <c r="P722" s="304">
        <f>4*C722*'[2]Base Costs'!$B$11</f>
        <v>25191.60710743619</v>
      </c>
      <c r="Q722" s="269">
        <f>'[2]Base Costs'!$B$13+'[2]Base Costs'!$B$14</f>
        <v>414</v>
      </c>
      <c r="R722" s="303">
        <f>'[2]Base Costs'!$D$2</f>
        <v>1105.3024868650327</v>
      </c>
      <c r="S722" s="305">
        <f t="shared" si="83"/>
        <v>9277.7870558246123</v>
      </c>
    </row>
    <row r="723" spans="1:19" s="269" customFormat="1" x14ac:dyDescent="0.25">
      <c r="A723" s="310" t="s">
        <v>938</v>
      </c>
      <c r="B723" s="310" t="s">
        <v>1604</v>
      </c>
      <c r="C723" s="309">
        <v>204.99279558311991</v>
      </c>
      <c r="D723" s="307">
        <f>C723*'[2]Base Costs'!$B$5</f>
        <v>204.99279558311991</v>
      </c>
      <c r="E723" s="307">
        <f t="shared" si="77"/>
        <v>26</v>
      </c>
      <c r="F723" s="307">
        <f t="shared" si="78"/>
        <v>6</v>
      </c>
      <c r="G723" s="307">
        <f t="shared" si="79"/>
        <v>2</v>
      </c>
      <c r="H723" s="306">
        <f>4*D723*'[2]Base Costs'!$B$7</f>
        <v>40741.088165371591</v>
      </c>
      <c r="I723" s="304">
        <f>4*IF(E723&lt;=3,E723*'[2]Base Costs'!$B$8,IF(F723&lt;=3,F723*'[2]Base Costs'!$B$9,'[2]Base Costs'!$B$10*G723))</f>
        <v>8800</v>
      </c>
      <c r="J723" s="308">
        <f>C723*'[2]Base Costs'!$B$6</f>
        <v>52.068170078112459</v>
      </c>
      <c r="K723" s="307">
        <f t="shared" si="80"/>
        <v>7</v>
      </c>
      <c r="L723" s="307">
        <f t="shared" si="81"/>
        <v>2</v>
      </c>
      <c r="M723" s="307">
        <f t="shared" si="82"/>
        <v>1</v>
      </c>
      <c r="N723" s="306">
        <f>4*J723*'[2]Base Costs'!$B$7</f>
        <v>10348.236394004383</v>
      </c>
      <c r="O723" s="304">
        <f>4*IF(K723&lt;=3,K723*'[2]Base Costs'!$B$8,IF(L723&lt;=3,L723*'[2]Base Costs'!$B$9,'[2]Base Costs'!$B$10*M723))</f>
        <v>2800</v>
      </c>
      <c r="P723" s="304">
        <f>4*C723*'[2]Base Costs'!$B$11</f>
        <v>40998.559116623983</v>
      </c>
      <c r="Q723" s="269">
        <f>'[2]Base Costs'!$B$13+'[2]Base Costs'!$B$14</f>
        <v>414</v>
      </c>
      <c r="R723" s="303">
        <f>'[2]Base Costs'!$D$2</f>
        <v>1105.3024868650327</v>
      </c>
      <c r="S723" s="305">
        <f t="shared" si="83"/>
        <v>14667.538880869415</v>
      </c>
    </row>
    <row r="724" spans="1:19" s="269" customFormat="1" x14ac:dyDescent="0.25">
      <c r="A724" s="310" t="s">
        <v>938</v>
      </c>
      <c r="B724" s="310" t="s">
        <v>1603</v>
      </c>
      <c r="C724" s="309">
        <v>118.23743985791646</v>
      </c>
      <c r="D724" s="307">
        <f>C724*'[2]Base Costs'!$B$5</f>
        <v>118.23743985791646</v>
      </c>
      <c r="E724" s="307">
        <f t="shared" si="77"/>
        <v>15</v>
      </c>
      <c r="F724" s="307">
        <f t="shared" si="78"/>
        <v>3</v>
      </c>
      <c r="G724" s="307">
        <f t="shared" si="79"/>
        <v>1</v>
      </c>
      <c r="H724" s="306">
        <f>4*D724*'[2]Base Costs'!$B$7</f>
        <v>23498.98174712175</v>
      </c>
      <c r="I724" s="304">
        <f>4*IF(E724&lt;=3,E724*'[2]Base Costs'!$B$8,IF(F724&lt;=3,F724*'[2]Base Costs'!$B$9,'[2]Base Costs'!$B$10*G724))</f>
        <v>4200</v>
      </c>
      <c r="J724" s="308">
        <f>C724*'[2]Base Costs'!$B$6</f>
        <v>30.032309723910782</v>
      </c>
      <c r="K724" s="307">
        <f t="shared" si="80"/>
        <v>4</v>
      </c>
      <c r="L724" s="307">
        <f t="shared" si="81"/>
        <v>1</v>
      </c>
      <c r="M724" s="307">
        <f t="shared" si="82"/>
        <v>1</v>
      </c>
      <c r="N724" s="306">
        <f>4*J724*'[2]Base Costs'!$B$7</f>
        <v>5968.7413637689251</v>
      </c>
      <c r="O724" s="304">
        <f>4*IF(K724&lt;=3,K724*'[2]Base Costs'!$B$8,IF(L724&lt;=3,L724*'[2]Base Costs'!$B$9,'[2]Base Costs'!$B$10*M724))</f>
        <v>1400</v>
      </c>
      <c r="P724" s="304">
        <f>4*C724*'[2]Base Costs'!$B$11</f>
        <v>23647.48797158329</v>
      </c>
      <c r="Q724" s="269">
        <f>'[2]Base Costs'!$B$13+'[2]Base Costs'!$B$14</f>
        <v>414</v>
      </c>
      <c r="R724" s="303">
        <f>'[2]Base Costs'!$D$2</f>
        <v>1105.3024868650327</v>
      </c>
      <c r="S724" s="305">
        <f t="shared" si="83"/>
        <v>8888.0438506339578</v>
      </c>
    </row>
    <row r="725" spans="1:19" s="269" customFormat="1" x14ac:dyDescent="0.25">
      <c r="A725" s="310" t="s">
        <v>938</v>
      </c>
      <c r="B725" s="310" t="s">
        <v>1602</v>
      </c>
      <c r="C725" s="309">
        <v>103.31695799608627</v>
      </c>
      <c r="D725" s="307">
        <f>C725*'[2]Base Costs'!$B$5</f>
        <v>103.31695799608627</v>
      </c>
      <c r="E725" s="307">
        <f t="shared" si="77"/>
        <v>13</v>
      </c>
      <c r="F725" s="307">
        <f t="shared" si="78"/>
        <v>3</v>
      </c>
      <c r="G725" s="307">
        <f t="shared" si="79"/>
        <v>1</v>
      </c>
      <c r="H725" s="306">
        <f>4*D725*'[2]Base Costs'!$B$7</f>
        <v>20533.625499974172</v>
      </c>
      <c r="I725" s="304">
        <f>4*IF(E725&lt;=3,E725*'[2]Base Costs'!$B$8,IF(F725&lt;=3,F725*'[2]Base Costs'!$B$9,'[2]Base Costs'!$B$10*G725))</f>
        <v>4200</v>
      </c>
      <c r="J725" s="308">
        <f>C725*'[2]Base Costs'!$B$6</f>
        <v>26.242507331005914</v>
      </c>
      <c r="K725" s="307">
        <f t="shared" si="80"/>
        <v>4</v>
      </c>
      <c r="L725" s="307">
        <f t="shared" si="81"/>
        <v>1</v>
      </c>
      <c r="M725" s="307">
        <f t="shared" si="82"/>
        <v>1</v>
      </c>
      <c r="N725" s="306">
        <f>4*J725*'[2]Base Costs'!$B$7</f>
        <v>5215.5408769934402</v>
      </c>
      <c r="O725" s="304">
        <f>4*IF(K725&lt;=3,K725*'[2]Base Costs'!$B$8,IF(L725&lt;=3,L725*'[2]Base Costs'!$B$9,'[2]Base Costs'!$B$10*M725))</f>
        <v>1400</v>
      </c>
      <c r="P725" s="304">
        <f>4*C725*'[2]Base Costs'!$B$11</f>
        <v>20663.391599217255</v>
      </c>
      <c r="Q725" s="269">
        <f>'[2]Base Costs'!$B$13+'[2]Base Costs'!$B$14</f>
        <v>414</v>
      </c>
      <c r="R725" s="303">
        <f>'[2]Base Costs'!$D$2</f>
        <v>1105.3024868650327</v>
      </c>
      <c r="S725" s="305">
        <f t="shared" si="83"/>
        <v>8134.8433638584729</v>
      </c>
    </row>
    <row r="726" spans="1:19" s="269" customFormat="1" x14ac:dyDescent="0.25">
      <c r="A726" s="310" t="s">
        <v>938</v>
      </c>
      <c r="B726" s="310" t="s">
        <v>1601</v>
      </c>
      <c r="C726" s="309">
        <v>417.06418225318993</v>
      </c>
      <c r="D726" s="307">
        <f>C726*'[2]Base Costs'!$B$5</f>
        <v>417.06418225318993</v>
      </c>
      <c r="E726" s="307">
        <f t="shared" si="77"/>
        <v>53</v>
      </c>
      <c r="F726" s="307">
        <f t="shared" si="78"/>
        <v>11</v>
      </c>
      <c r="G726" s="307">
        <f t="shared" si="79"/>
        <v>3</v>
      </c>
      <c r="H726" s="306">
        <f>4*D726*'[2]Base Costs'!$B$7</f>
        <v>82889.003837727985</v>
      </c>
      <c r="I726" s="304">
        <f>4*IF(E726&lt;=3,E726*'[2]Base Costs'!$B$8,IF(F726&lt;=3,F726*'[2]Base Costs'!$B$9,'[2]Base Costs'!$B$10*G726))</f>
        <v>13200</v>
      </c>
      <c r="J726" s="308">
        <f>C726*'[2]Base Costs'!$B$6</f>
        <v>105.93430229231025</v>
      </c>
      <c r="K726" s="307">
        <f t="shared" si="80"/>
        <v>14</v>
      </c>
      <c r="L726" s="307">
        <f t="shared" si="81"/>
        <v>3</v>
      </c>
      <c r="M726" s="307">
        <f t="shared" si="82"/>
        <v>1</v>
      </c>
      <c r="N726" s="306">
        <f>4*J726*'[2]Base Costs'!$B$7</f>
        <v>21053.80697478291</v>
      </c>
      <c r="O726" s="304">
        <f>4*IF(K726&lt;=3,K726*'[2]Base Costs'!$B$8,IF(L726&lt;=3,L726*'[2]Base Costs'!$B$9,'[2]Base Costs'!$B$10*M726))</f>
        <v>4200</v>
      </c>
      <c r="P726" s="304">
        <f>4*C726*'[2]Base Costs'!$B$11</f>
        <v>83412.836450637988</v>
      </c>
      <c r="Q726" s="269">
        <f>'[2]Base Costs'!$B$13+'[2]Base Costs'!$B$14</f>
        <v>414</v>
      </c>
      <c r="R726" s="303">
        <f>'[2]Base Costs'!$D$2</f>
        <v>1105.3024868650327</v>
      </c>
      <c r="S726" s="305">
        <f t="shared" si="83"/>
        <v>26773.109461647942</v>
      </c>
    </row>
    <row r="727" spans="1:19" s="269" customFormat="1" x14ac:dyDescent="0.25">
      <c r="A727" s="310" t="s">
        <v>938</v>
      </c>
      <c r="B727" s="310" t="s">
        <v>1600</v>
      </c>
      <c r="C727" s="309">
        <v>67.350954737006447</v>
      </c>
      <c r="D727" s="307">
        <f>C727*'[2]Base Costs'!$B$5</f>
        <v>67.350954737006447</v>
      </c>
      <c r="E727" s="307">
        <f t="shared" si="77"/>
        <v>9</v>
      </c>
      <c r="F727" s="307">
        <f t="shared" si="78"/>
        <v>2</v>
      </c>
      <c r="G727" s="307">
        <f t="shared" si="79"/>
        <v>1</v>
      </c>
      <c r="H727" s="306">
        <f>4*D727*'[2]Base Costs'!$B$7</f>
        <v>13385.598148251611</v>
      </c>
      <c r="I727" s="304">
        <f>4*IF(E727&lt;=3,E727*'[2]Base Costs'!$B$8,IF(F727&lt;=3,F727*'[2]Base Costs'!$B$9,'[2]Base Costs'!$B$10*G727))</f>
        <v>2800</v>
      </c>
      <c r="J727" s="308">
        <f>C727*'[2]Base Costs'!$B$6</f>
        <v>17.107142503199636</v>
      </c>
      <c r="K727" s="307">
        <f t="shared" si="80"/>
        <v>3</v>
      </c>
      <c r="L727" s="307">
        <f t="shared" si="81"/>
        <v>1</v>
      </c>
      <c r="M727" s="307">
        <f t="shared" si="82"/>
        <v>1</v>
      </c>
      <c r="N727" s="306">
        <f>4*J727*'[2]Base Costs'!$B$7</f>
        <v>3399.941929655909</v>
      </c>
      <c r="O727" s="304">
        <f>4*IF(K727&lt;=3,K727*'[2]Base Costs'!$B$8,IF(L727&lt;=3,L727*'[2]Base Costs'!$B$9,'[2]Base Costs'!$B$10*M727))</f>
        <v>1500</v>
      </c>
      <c r="P727" s="304">
        <f>4*C727*'[2]Base Costs'!$B$11</f>
        <v>13470.19094740129</v>
      </c>
      <c r="Q727" s="269">
        <f>'[2]Base Costs'!$B$13+'[2]Base Costs'!$B$14</f>
        <v>414</v>
      </c>
      <c r="R727" s="303">
        <f>'[2]Base Costs'!$D$2</f>
        <v>1105.3024868650327</v>
      </c>
      <c r="S727" s="305">
        <f t="shared" si="83"/>
        <v>6419.2444165209417</v>
      </c>
    </row>
    <row r="728" spans="1:19" s="269" customFormat="1" x14ac:dyDescent="0.25">
      <c r="A728" s="310" t="s">
        <v>938</v>
      </c>
      <c r="B728" s="310" t="s">
        <v>1599</v>
      </c>
      <c r="C728" s="309">
        <v>180.5102025000001</v>
      </c>
      <c r="D728" s="307">
        <f>C728*'[2]Base Costs'!$B$5</f>
        <v>180.5102025000001</v>
      </c>
      <c r="E728" s="307">
        <f t="shared" si="77"/>
        <v>23</v>
      </c>
      <c r="F728" s="307">
        <f t="shared" si="78"/>
        <v>5</v>
      </c>
      <c r="G728" s="307">
        <f t="shared" si="79"/>
        <v>2</v>
      </c>
      <c r="H728" s="306">
        <f>4*D728*'[2]Base Costs'!$B$7</f>
        <v>35875.319685660026</v>
      </c>
      <c r="I728" s="304">
        <f>4*IF(E728&lt;=3,E728*'[2]Base Costs'!$B$8,IF(F728&lt;=3,F728*'[2]Base Costs'!$B$9,'[2]Base Costs'!$B$10*G728))</f>
        <v>8800</v>
      </c>
      <c r="J728" s="308">
        <f>C728*'[2]Base Costs'!$B$6</f>
        <v>45.849591435000029</v>
      </c>
      <c r="K728" s="307">
        <f t="shared" si="80"/>
        <v>6</v>
      </c>
      <c r="L728" s="307">
        <f t="shared" si="81"/>
        <v>2</v>
      </c>
      <c r="M728" s="307">
        <f t="shared" si="82"/>
        <v>1</v>
      </c>
      <c r="N728" s="306">
        <f>4*J728*'[2]Base Costs'!$B$7</f>
        <v>9112.3312001576469</v>
      </c>
      <c r="O728" s="304">
        <f>4*IF(K728&lt;=3,K728*'[2]Base Costs'!$B$8,IF(L728&lt;=3,L728*'[2]Base Costs'!$B$9,'[2]Base Costs'!$B$10*M728))</f>
        <v>2800</v>
      </c>
      <c r="P728" s="304">
        <f>4*C728*'[2]Base Costs'!$B$11</f>
        <v>36102.040500000017</v>
      </c>
      <c r="Q728" s="269">
        <f>'[2]Base Costs'!$B$13+'[2]Base Costs'!$B$14</f>
        <v>414</v>
      </c>
      <c r="R728" s="303">
        <f>'[2]Base Costs'!$D$2</f>
        <v>1105.3024868650327</v>
      </c>
      <c r="S728" s="305">
        <f t="shared" si="83"/>
        <v>13431.633687022681</v>
      </c>
    </row>
    <row r="729" spans="1:19" s="269" customFormat="1" x14ac:dyDescent="0.25">
      <c r="A729" s="310" t="s">
        <v>938</v>
      </c>
      <c r="B729" s="310" t="s">
        <v>1598</v>
      </c>
      <c r="C729" s="309">
        <v>151.11533301499989</v>
      </c>
      <c r="D729" s="307">
        <f>C729*'[2]Base Costs'!$B$5</f>
        <v>151.11533301499989</v>
      </c>
      <c r="E729" s="307">
        <f t="shared" si="77"/>
        <v>19</v>
      </c>
      <c r="F729" s="307">
        <f t="shared" si="78"/>
        <v>4</v>
      </c>
      <c r="G729" s="307">
        <f t="shared" si="79"/>
        <v>1</v>
      </c>
      <c r="H729" s="306">
        <f>4*D729*'[2]Base Costs'!$B$7</f>
        <v>30033.265744733144</v>
      </c>
      <c r="I729" s="304">
        <f>4*IF(E729&lt;=3,E729*'[2]Base Costs'!$B$8,IF(F729&lt;=3,F729*'[2]Base Costs'!$B$9,'[2]Base Costs'!$B$10*G729))</f>
        <v>4400</v>
      </c>
      <c r="J729" s="308">
        <f>C729*'[2]Base Costs'!$B$6</f>
        <v>38.383294585809971</v>
      </c>
      <c r="K729" s="307">
        <f t="shared" si="80"/>
        <v>5</v>
      </c>
      <c r="L729" s="307">
        <f t="shared" si="81"/>
        <v>1</v>
      </c>
      <c r="M729" s="307">
        <f t="shared" si="82"/>
        <v>1</v>
      </c>
      <c r="N729" s="306">
        <f>4*J729*'[2]Base Costs'!$B$7</f>
        <v>7628.4494991622178</v>
      </c>
      <c r="O729" s="304">
        <f>4*IF(K729&lt;=3,K729*'[2]Base Costs'!$B$8,IF(L729&lt;=3,L729*'[2]Base Costs'!$B$9,'[2]Base Costs'!$B$10*M729))</f>
        <v>1400</v>
      </c>
      <c r="P729" s="304">
        <f>4*C729*'[2]Base Costs'!$B$11</f>
        <v>30223.066602999977</v>
      </c>
      <c r="Q729" s="269">
        <f>'[2]Base Costs'!$B$13+'[2]Base Costs'!$B$14</f>
        <v>414</v>
      </c>
      <c r="R729" s="303">
        <f>'[2]Base Costs'!$D$2</f>
        <v>1105.3024868650327</v>
      </c>
      <c r="S729" s="305">
        <f t="shared" si="83"/>
        <v>10547.751986027251</v>
      </c>
    </row>
    <row r="730" spans="1:19" s="269" customFormat="1" x14ac:dyDescent="0.25">
      <c r="A730" s="310" t="s">
        <v>938</v>
      </c>
      <c r="B730" s="310" t="s">
        <v>1597</v>
      </c>
      <c r="C730" s="309">
        <v>60.639917036141078</v>
      </c>
      <c r="D730" s="307">
        <f>C730*'[2]Base Costs'!$B$5</f>
        <v>60.639917036141078</v>
      </c>
      <c r="E730" s="307">
        <f t="shared" si="77"/>
        <v>8</v>
      </c>
      <c r="F730" s="307">
        <f t="shared" si="78"/>
        <v>2</v>
      </c>
      <c r="G730" s="307">
        <f t="shared" si="79"/>
        <v>1</v>
      </c>
      <c r="H730" s="306">
        <f>4*D730*'[2]Base Costs'!$B$7</f>
        <v>12051.819671430823</v>
      </c>
      <c r="I730" s="304">
        <f>4*IF(E730&lt;=3,E730*'[2]Base Costs'!$B$8,IF(F730&lt;=3,F730*'[2]Base Costs'!$B$9,'[2]Base Costs'!$B$10*G730))</f>
        <v>2800</v>
      </c>
      <c r="J730" s="308">
        <f>C730*'[2]Base Costs'!$B$6</f>
        <v>15.402538927179833</v>
      </c>
      <c r="K730" s="307">
        <f t="shared" si="80"/>
        <v>2</v>
      </c>
      <c r="L730" s="307">
        <f t="shared" si="81"/>
        <v>1</v>
      </c>
      <c r="M730" s="307">
        <f t="shared" si="82"/>
        <v>1</v>
      </c>
      <c r="N730" s="306">
        <f>4*J730*'[2]Base Costs'!$B$7</f>
        <v>3061.1621965434292</v>
      </c>
      <c r="O730" s="304">
        <f>4*IF(K730&lt;=3,K730*'[2]Base Costs'!$B$8,IF(L730&lt;=3,L730*'[2]Base Costs'!$B$9,'[2]Base Costs'!$B$10*M730))</f>
        <v>1000</v>
      </c>
      <c r="P730" s="304">
        <f>4*C730*'[2]Base Costs'!$B$11</f>
        <v>12127.983407228216</v>
      </c>
      <c r="Q730" s="269">
        <f>'[2]Base Costs'!$B$13+'[2]Base Costs'!$B$14</f>
        <v>414</v>
      </c>
      <c r="R730" s="303">
        <f>'[2]Base Costs'!$D$2</f>
        <v>1105.3024868650327</v>
      </c>
      <c r="S730" s="305">
        <f t="shared" si="83"/>
        <v>5580.4646834084615</v>
      </c>
    </row>
    <row r="731" spans="1:19" s="269" customFormat="1" x14ac:dyDescent="0.25">
      <c r="A731" s="310" t="s">
        <v>938</v>
      </c>
      <c r="B731" s="310" t="s">
        <v>1596</v>
      </c>
      <c r="C731" s="309">
        <v>266.9544554321663</v>
      </c>
      <c r="D731" s="307">
        <f>C731*'[2]Base Costs'!$B$5</f>
        <v>266.9544554321663</v>
      </c>
      <c r="E731" s="307">
        <f t="shared" si="77"/>
        <v>34</v>
      </c>
      <c r="F731" s="307">
        <f t="shared" si="78"/>
        <v>7</v>
      </c>
      <c r="G731" s="307">
        <f t="shared" si="79"/>
        <v>2</v>
      </c>
      <c r="H731" s="306">
        <f>4*D731*'[2]Base Costs'!$B$7</f>
        <v>53055.596290410467</v>
      </c>
      <c r="I731" s="304">
        <f>4*IF(E731&lt;=3,E731*'[2]Base Costs'!$B$8,IF(F731&lt;=3,F731*'[2]Base Costs'!$B$9,'[2]Base Costs'!$B$10*G731))</f>
        <v>8800</v>
      </c>
      <c r="J731" s="308">
        <f>C731*'[2]Base Costs'!$B$6</f>
        <v>67.806431679770242</v>
      </c>
      <c r="K731" s="307">
        <f t="shared" si="80"/>
        <v>9</v>
      </c>
      <c r="L731" s="307">
        <f t="shared" si="81"/>
        <v>2</v>
      </c>
      <c r="M731" s="307">
        <f t="shared" si="82"/>
        <v>1</v>
      </c>
      <c r="N731" s="306">
        <f>4*J731*'[2]Base Costs'!$B$7</f>
        <v>13476.121457764259</v>
      </c>
      <c r="O731" s="304">
        <f>4*IF(K731&lt;=3,K731*'[2]Base Costs'!$B$8,IF(L731&lt;=3,L731*'[2]Base Costs'!$B$9,'[2]Base Costs'!$B$10*M731))</f>
        <v>2800</v>
      </c>
      <c r="P731" s="304">
        <f>4*C731*'[2]Base Costs'!$B$11</f>
        <v>53390.891086433257</v>
      </c>
      <c r="Q731" s="269">
        <f>'[2]Base Costs'!$B$13+'[2]Base Costs'!$B$14</f>
        <v>414</v>
      </c>
      <c r="R731" s="303">
        <f>'[2]Base Costs'!$D$2</f>
        <v>1105.3024868650327</v>
      </c>
      <c r="S731" s="305">
        <f t="shared" si="83"/>
        <v>17795.423944629292</v>
      </c>
    </row>
    <row r="732" spans="1:19" s="269" customFormat="1" x14ac:dyDescent="0.25">
      <c r="A732" s="310" t="s">
        <v>938</v>
      </c>
      <c r="B732" s="310" t="s">
        <v>1595</v>
      </c>
      <c r="C732" s="309">
        <v>106.32892132471932</v>
      </c>
      <c r="D732" s="307">
        <f>C732*'[2]Base Costs'!$B$5</f>
        <v>106.32892132471932</v>
      </c>
      <c r="E732" s="307">
        <f t="shared" si="77"/>
        <v>14</v>
      </c>
      <c r="F732" s="307">
        <f t="shared" si="78"/>
        <v>3</v>
      </c>
      <c r="G732" s="307">
        <f t="shared" si="79"/>
        <v>1</v>
      </c>
      <c r="H732" s="306">
        <f>4*D732*'[2]Base Costs'!$B$7</f>
        <v>21132.235139760018</v>
      </c>
      <c r="I732" s="304">
        <f>4*IF(E732&lt;=3,E732*'[2]Base Costs'!$B$8,IF(F732&lt;=3,F732*'[2]Base Costs'!$B$9,'[2]Base Costs'!$B$10*G732))</f>
        <v>4200</v>
      </c>
      <c r="J732" s="308">
        <f>C732*'[2]Base Costs'!$B$6</f>
        <v>27.007546016478706</v>
      </c>
      <c r="K732" s="307">
        <f t="shared" si="80"/>
        <v>4</v>
      </c>
      <c r="L732" s="307">
        <f t="shared" si="81"/>
        <v>1</v>
      </c>
      <c r="M732" s="307">
        <f t="shared" si="82"/>
        <v>1</v>
      </c>
      <c r="N732" s="306">
        <f>4*J732*'[2]Base Costs'!$B$7</f>
        <v>5367.5877254990446</v>
      </c>
      <c r="O732" s="304">
        <f>4*IF(K732&lt;=3,K732*'[2]Base Costs'!$B$8,IF(L732&lt;=3,L732*'[2]Base Costs'!$B$9,'[2]Base Costs'!$B$10*M732))</f>
        <v>1400</v>
      </c>
      <c r="P732" s="304">
        <f>4*C732*'[2]Base Costs'!$B$11</f>
        <v>21265.784264943864</v>
      </c>
      <c r="Q732" s="269">
        <f>'[2]Base Costs'!$B$13+'[2]Base Costs'!$B$14</f>
        <v>414</v>
      </c>
      <c r="R732" s="303">
        <f>'[2]Base Costs'!$D$2</f>
        <v>1105.3024868650327</v>
      </c>
      <c r="S732" s="305">
        <f t="shared" si="83"/>
        <v>8286.8902123640764</v>
      </c>
    </row>
    <row r="733" spans="1:19" s="269" customFormat="1" x14ac:dyDescent="0.25">
      <c r="A733" s="310" t="s">
        <v>938</v>
      </c>
      <c r="B733" s="310" t="s">
        <v>1594</v>
      </c>
      <c r="C733" s="309">
        <v>87.600699340000006</v>
      </c>
      <c r="D733" s="307">
        <f>C733*'[2]Base Costs'!$B$5</f>
        <v>87.600699340000006</v>
      </c>
      <c r="E733" s="307">
        <f t="shared" si="77"/>
        <v>11</v>
      </c>
      <c r="F733" s="307">
        <f t="shared" si="78"/>
        <v>3</v>
      </c>
      <c r="G733" s="307">
        <f t="shared" si="79"/>
        <v>1</v>
      </c>
      <c r="H733" s="306">
        <f>4*D733*'[2]Base Costs'!$B$7</f>
        <v>17410.113389628965</v>
      </c>
      <c r="I733" s="304">
        <f>4*IF(E733&lt;=3,E733*'[2]Base Costs'!$B$8,IF(F733&lt;=3,F733*'[2]Base Costs'!$B$9,'[2]Base Costs'!$B$10*G733))</f>
        <v>4200</v>
      </c>
      <c r="J733" s="308">
        <f>C733*'[2]Base Costs'!$B$6</f>
        <v>22.250577632360002</v>
      </c>
      <c r="K733" s="307">
        <f t="shared" si="80"/>
        <v>3</v>
      </c>
      <c r="L733" s="307">
        <f t="shared" si="81"/>
        <v>1</v>
      </c>
      <c r="M733" s="307">
        <f t="shared" si="82"/>
        <v>1</v>
      </c>
      <c r="N733" s="306">
        <f>4*J733*'[2]Base Costs'!$B$7</f>
        <v>4422.1688009657573</v>
      </c>
      <c r="O733" s="304">
        <f>4*IF(K733&lt;=3,K733*'[2]Base Costs'!$B$8,IF(L733&lt;=3,L733*'[2]Base Costs'!$B$9,'[2]Base Costs'!$B$10*M733))</f>
        <v>1500</v>
      </c>
      <c r="P733" s="304">
        <f>4*C733*'[2]Base Costs'!$B$11</f>
        <v>17520.139868000002</v>
      </c>
      <c r="Q733" s="269">
        <f>'[2]Base Costs'!$B$13+'[2]Base Costs'!$B$14</f>
        <v>414</v>
      </c>
      <c r="R733" s="303">
        <f>'[2]Base Costs'!$D$2</f>
        <v>1105.3024868650327</v>
      </c>
      <c r="S733" s="305">
        <f t="shared" si="83"/>
        <v>7441.4712878307901</v>
      </c>
    </row>
    <row r="734" spans="1:19" s="269" customFormat="1" x14ac:dyDescent="0.25">
      <c r="A734" s="310" t="s">
        <v>938</v>
      </c>
      <c r="B734" s="310" t="s">
        <v>1593</v>
      </c>
      <c r="C734" s="309">
        <v>187.2441609499283</v>
      </c>
      <c r="D734" s="307">
        <f>C734*'[2]Base Costs'!$B$5</f>
        <v>187.2441609499283</v>
      </c>
      <c r="E734" s="307">
        <f t="shared" si="77"/>
        <v>24</v>
      </c>
      <c r="F734" s="307">
        <f t="shared" si="78"/>
        <v>5</v>
      </c>
      <c r="G734" s="307">
        <f t="shared" si="79"/>
        <v>2</v>
      </c>
      <c r="H734" s="306">
        <f>4*D734*'[2]Base Costs'!$B$7</f>
        <v>37213.653523832552</v>
      </c>
      <c r="I734" s="304">
        <f>4*IF(E734&lt;=3,E734*'[2]Base Costs'!$B$8,IF(F734&lt;=3,F734*'[2]Base Costs'!$B$9,'[2]Base Costs'!$B$10*G734))</f>
        <v>8800</v>
      </c>
      <c r="J734" s="308">
        <f>C734*'[2]Base Costs'!$B$6</f>
        <v>47.56001688128179</v>
      </c>
      <c r="K734" s="307">
        <f t="shared" si="80"/>
        <v>6</v>
      </c>
      <c r="L734" s="307">
        <f t="shared" si="81"/>
        <v>2</v>
      </c>
      <c r="M734" s="307">
        <f t="shared" si="82"/>
        <v>1</v>
      </c>
      <c r="N734" s="306">
        <f>4*J734*'[2]Base Costs'!$B$7</f>
        <v>9452.2679950534693</v>
      </c>
      <c r="O734" s="304">
        <f>4*IF(K734&lt;=3,K734*'[2]Base Costs'!$B$8,IF(L734&lt;=3,L734*'[2]Base Costs'!$B$9,'[2]Base Costs'!$B$10*M734))</f>
        <v>2800</v>
      </c>
      <c r="P734" s="304">
        <f>4*C734*'[2]Base Costs'!$B$11</f>
        <v>37448.83218998566</v>
      </c>
      <c r="Q734" s="269">
        <f>'[2]Base Costs'!$B$13+'[2]Base Costs'!$B$14</f>
        <v>414</v>
      </c>
      <c r="R734" s="303">
        <f>'[2]Base Costs'!$D$2</f>
        <v>1105.3024868650327</v>
      </c>
      <c r="S734" s="305">
        <f t="shared" si="83"/>
        <v>13771.570481918501</v>
      </c>
    </row>
    <row r="735" spans="1:19" s="269" customFormat="1" x14ac:dyDescent="0.25">
      <c r="A735" s="310" t="s">
        <v>938</v>
      </c>
      <c r="B735" s="310" t="s">
        <v>1592</v>
      </c>
      <c r="C735" s="309">
        <v>187.65425515499999</v>
      </c>
      <c r="D735" s="307">
        <f>C735*'[2]Base Costs'!$B$5</f>
        <v>187.65425515499999</v>
      </c>
      <c r="E735" s="307">
        <f t="shared" si="77"/>
        <v>24</v>
      </c>
      <c r="F735" s="307">
        <f t="shared" si="78"/>
        <v>5</v>
      </c>
      <c r="G735" s="307">
        <f t="shared" si="79"/>
        <v>2</v>
      </c>
      <c r="H735" s="306">
        <f>4*D735*'[2]Base Costs'!$B$7</f>
        <v>37295.157286525326</v>
      </c>
      <c r="I735" s="304">
        <f>4*IF(E735&lt;=3,E735*'[2]Base Costs'!$B$8,IF(F735&lt;=3,F735*'[2]Base Costs'!$B$9,'[2]Base Costs'!$B$10*G735))</f>
        <v>8800</v>
      </c>
      <c r="J735" s="308">
        <f>C735*'[2]Base Costs'!$B$6</f>
        <v>47.664180809369995</v>
      </c>
      <c r="K735" s="307">
        <f t="shared" si="80"/>
        <v>6</v>
      </c>
      <c r="L735" s="307">
        <f t="shared" si="81"/>
        <v>2</v>
      </c>
      <c r="M735" s="307">
        <f t="shared" si="82"/>
        <v>1</v>
      </c>
      <c r="N735" s="306">
        <f>4*J735*'[2]Base Costs'!$B$7</f>
        <v>9472.9699507774312</v>
      </c>
      <c r="O735" s="304">
        <f>4*IF(K735&lt;=3,K735*'[2]Base Costs'!$B$8,IF(L735&lt;=3,L735*'[2]Base Costs'!$B$9,'[2]Base Costs'!$B$10*M735))</f>
        <v>2800</v>
      </c>
      <c r="P735" s="304">
        <f>4*C735*'[2]Base Costs'!$B$11</f>
        <v>37530.851030999998</v>
      </c>
      <c r="Q735" s="269">
        <f>'[2]Base Costs'!$B$13+'[2]Base Costs'!$B$14</f>
        <v>414</v>
      </c>
      <c r="R735" s="303">
        <f>'[2]Base Costs'!$D$2</f>
        <v>1105.3024868650327</v>
      </c>
      <c r="S735" s="305">
        <f t="shared" si="83"/>
        <v>13792.272437642463</v>
      </c>
    </row>
    <row r="736" spans="1:19" s="269" customFormat="1" x14ac:dyDescent="0.25">
      <c r="A736" s="310" t="s">
        <v>938</v>
      </c>
      <c r="B736" s="310" t="s">
        <v>1591</v>
      </c>
      <c r="C736" s="309">
        <v>188.90681314894866</v>
      </c>
      <c r="D736" s="307">
        <f>C736*'[2]Base Costs'!$B$5</f>
        <v>188.90681314894866</v>
      </c>
      <c r="E736" s="307">
        <f t="shared" si="77"/>
        <v>24</v>
      </c>
      <c r="F736" s="307">
        <f t="shared" si="78"/>
        <v>5</v>
      </c>
      <c r="G736" s="307">
        <f t="shared" si="79"/>
        <v>2</v>
      </c>
      <c r="H736" s="306">
        <f>4*D736*'[2]Base Costs'!$B$7</f>
        <v>37544.095672474657</v>
      </c>
      <c r="I736" s="304">
        <f>4*IF(E736&lt;=3,E736*'[2]Base Costs'!$B$8,IF(F736&lt;=3,F736*'[2]Base Costs'!$B$9,'[2]Base Costs'!$B$10*G736))</f>
        <v>8800</v>
      </c>
      <c r="J736" s="308">
        <f>C736*'[2]Base Costs'!$B$6</f>
        <v>47.982330539832958</v>
      </c>
      <c r="K736" s="307">
        <f t="shared" si="80"/>
        <v>6</v>
      </c>
      <c r="L736" s="307">
        <f t="shared" si="81"/>
        <v>2</v>
      </c>
      <c r="M736" s="307">
        <f t="shared" si="82"/>
        <v>1</v>
      </c>
      <c r="N736" s="306">
        <f>4*J736*'[2]Base Costs'!$B$7</f>
        <v>9536.200300808563</v>
      </c>
      <c r="O736" s="304">
        <f>4*IF(K736&lt;=3,K736*'[2]Base Costs'!$B$8,IF(L736&lt;=3,L736*'[2]Base Costs'!$B$9,'[2]Base Costs'!$B$10*M736))</f>
        <v>2800</v>
      </c>
      <c r="P736" s="304">
        <f>4*C736*'[2]Base Costs'!$B$11</f>
        <v>37781.362629789728</v>
      </c>
      <c r="Q736" s="269">
        <f>'[2]Base Costs'!$B$13+'[2]Base Costs'!$B$14</f>
        <v>414</v>
      </c>
      <c r="R736" s="303">
        <f>'[2]Base Costs'!$D$2</f>
        <v>1105.3024868650327</v>
      </c>
      <c r="S736" s="305">
        <f t="shared" si="83"/>
        <v>13855.502787673595</v>
      </c>
    </row>
    <row r="737" spans="1:19" s="269" customFormat="1" x14ac:dyDescent="0.25">
      <c r="A737" s="310" t="s">
        <v>938</v>
      </c>
      <c r="B737" s="310" t="s">
        <v>1590</v>
      </c>
      <c r="C737" s="309">
        <v>117.07323860697591</v>
      </c>
      <c r="D737" s="307">
        <f>C737*'[2]Base Costs'!$B$5</f>
        <v>117.07323860697591</v>
      </c>
      <c r="E737" s="307">
        <f t="shared" si="77"/>
        <v>15</v>
      </c>
      <c r="F737" s="307">
        <f t="shared" si="78"/>
        <v>3</v>
      </c>
      <c r="G737" s="307">
        <f t="shared" si="79"/>
        <v>1</v>
      </c>
      <c r="H737" s="306">
        <f>4*D737*'[2]Base Costs'!$B$7</f>
        <v>23267.603733704822</v>
      </c>
      <c r="I737" s="304">
        <f>4*IF(E737&lt;=3,E737*'[2]Base Costs'!$B$8,IF(F737&lt;=3,F737*'[2]Base Costs'!$B$9,'[2]Base Costs'!$B$10*G737))</f>
        <v>4200</v>
      </c>
      <c r="J737" s="308">
        <f>C737*'[2]Base Costs'!$B$6</f>
        <v>29.736602606171882</v>
      </c>
      <c r="K737" s="307">
        <f t="shared" si="80"/>
        <v>4</v>
      </c>
      <c r="L737" s="307">
        <f t="shared" si="81"/>
        <v>1</v>
      </c>
      <c r="M737" s="307">
        <f t="shared" si="82"/>
        <v>1</v>
      </c>
      <c r="N737" s="306">
        <f>4*J737*'[2]Base Costs'!$B$7</f>
        <v>5909.9713483610258</v>
      </c>
      <c r="O737" s="304">
        <f>4*IF(K737&lt;=3,K737*'[2]Base Costs'!$B$8,IF(L737&lt;=3,L737*'[2]Base Costs'!$B$9,'[2]Base Costs'!$B$10*M737))</f>
        <v>1400</v>
      </c>
      <c r="P737" s="304">
        <f>4*C737*'[2]Base Costs'!$B$11</f>
        <v>23414.64772139518</v>
      </c>
      <c r="Q737" s="269">
        <f>'[2]Base Costs'!$B$13+'[2]Base Costs'!$B$14</f>
        <v>414</v>
      </c>
      <c r="R737" s="303">
        <f>'[2]Base Costs'!$D$2</f>
        <v>1105.3024868650327</v>
      </c>
      <c r="S737" s="305">
        <f t="shared" si="83"/>
        <v>8829.2738352260585</v>
      </c>
    </row>
    <row r="738" spans="1:19" s="269" customFormat="1" x14ac:dyDescent="0.25">
      <c r="A738" s="310" t="s">
        <v>938</v>
      </c>
      <c r="B738" s="310" t="s">
        <v>1589</v>
      </c>
      <c r="C738" s="309">
        <v>363.20681853588883</v>
      </c>
      <c r="D738" s="307">
        <f>C738*'[2]Base Costs'!$B$5</f>
        <v>363.20681853588883</v>
      </c>
      <c r="E738" s="307">
        <f t="shared" si="77"/>
        <v>46</v>
      </c>
      <c r="F738" s="307">
        <f t="shared" si="78"/>
        <v>10</v>
      </c>
      <c r="G738" s="307">
        <f t="shared" si="79"/>
        <v>3</v>
      </c>
      <c r="H738" s="306">
        <f>4*D738*'[2]Base Costs'!$B$7</f>
        <v>72185.175943096707</v>
      </c>
      <c r="I738" s="304">
        <f>4*IF(E738&lt;=3,E738*'[2]Base Costs'!$B$8,IF(F738&lt;=3,F738*'[2]Base Costs'!$B$9,'[2]Base Costs'!$B$10*G738))</f>
        <v>13200</v>
      </c>
      <c r="J738" s="308">
        <f>C738*'[2]Base Costs'!$B$6</f>
        <v>92.254531908115766</v>
      </c>
      <c r="K738" s="307">
        <f t="shared" si="80"/>
        <v>12</v>
      </c>
      <c r="L738" s="307">
        <f t="shared" si="81"/>
        <v>3</v>
      </c>
      <c r="M738" s="307">
        <f t="shared" si="82"/>
        <v>1</v>
      </c>
      <c r="N738" s="306">
        <f>4*J738*'[2]Base Costs'!$B$7</f>
        <v>18335.034689546563</v>
      </c>
      <c r="O738" s="304">
        <f>4*IF(K738&lt;=3,K738*'[2]Base Costs'!$B$8,IF(L738&lt;=3,L738*'[2]Base Costs'!$B$9,'[2]Base Costs'!$B$10*M738))</f>
        <v>4200</v>
      </c>
      <c r="P738" s="304">
        <f>4*C738*'[2]Base Costs'!$B$11</f>
        <v>72641.363707177763</v>
      </c>
      <c r="Q738" s="269">
        <f>'[2]Base Costs'!$B$13+'[2]Base Costs'!$B$14</f>
        <v>414</v>
      </c>
      <c r="R738" s="303">
        <f>'[2]Base Costs'!$D$2</f>
        <v>1105.3024868650327</v>
      </c>
      <c r="S738" s="305">
        <f t="shared" si="83"/>
        <v>24054.337176411595</v>
      </c>
    </row>
    <row r="739" spans="1:19" s="269" customFormat="1" x14ac:dyDescent="0.25">
      <c r="A739" s="310" t="s">
        <v>938</v>
      </c>
      <c r="B739" s="310" t="s">
        <v>1588</v>
      </c>
      <c r="C739" s="309">
        <v>71.90029201581531</v>
      </c>
      <c r="D739" s="307">
        <f>C739*'[2]Base Costs'!$B$5</f>
        <v>71.90029201581531</v>
      </c>
      <c r="E739" s="307">
        <f t="shared" si="77"/>
        <v>9</v>
      </c>
      <c r="F739" s="307">
        <f t="shared" si="78"/>
        <v>2</v>
      </c>
      <c r="G739" s="307">
        <f t="shared" si="79"/>
        <v>1</v>
      </c>
      <c r="H739" s="306">
        <f>4*D739*'[2]Base Costs'!$B$7</f>
        <v>14289.7516363912</v>
      </c>
      <c r="I739" s="304">
        <f>4*IF(E739&lt;=3,E739*'[2]Base Costs'!$B$8,IF(F739&lt;=3,F739*'[2]Base Costs'!$B$9,'[2]Base Costs'!$B$10*G739))</f>
        <v>2800</v>
      </c>
      <c r="J739" s="308">
        <f>C739*'[2]Base Costs'!$B$6</f>
        <v>18.262674172017089</v>
      </c>
      <c r="K739" s="307">
        <f t="shared" si="80"/>
        <v>3</v>
      </c>
      <c r="L739" s="307">
        <f t="shared" si="81"/>
        <v>1</v>
      </c>
      <c r="M739" s="307">
        <f t="shared" si="82"/>
        <v>1</v>
      </c>
      <c r="N739" s="306">
        <f>4*J739*'[2]Base Costs'!$B$7</f>
        <v>3629.5969156433648</v>
      </c>
      <c r="O739" s="304">
        <f>4*IF(K739&lt;=3,K739*'[2]Base Costs'!$B$8,IF(L739&lt;=3,L739*'[2]Base Costs'!$B$9,'[2]Base Costs'!$B$10*M739))</f>
        <v>1500</v>
      </c>
      <c r="P739" s="304">
        <f>4*C739*'[2]Base Costs'!$B$11</f>
        <v>14380.058403163062</v>
      </c>
      <c r="Q739" s="269">
        <f>'[2]Base Costs'!$B$13+'[2]Base Costs'!$B$14</f>
        <v>414</v>
      </c>
      <c r="R739" s="303">
        <f>'[2]Base Costs'!$D$2</f>
        <v>1105.3024868650327</v>
      </c>
      <c r="S739" s="305">
        <f t="shared" si="83"/>
        <v>6648.8994025083975</v>
      </c>
    </row>
    <row r="740" spans="1:19" s="269" customFormat="1" x14ac:dyDescent="0.25">
      <c r="A740" s="310" t="s">
        <v>938</v>
      </c>
      <c r="B740" s="310" t="s">
        <v>1587</v>
      </c>
      <c r="C740" s="309">
        <v>153.80961872300512</v>
      </c>
      <c r="D740" s="307">
        <f>C740*'[2]Base Costs'!$B$5</f>
        <v>153.80961872300512</v>
      </c>
      <c r="E740" s="307">
        <f t="shared" si="77"/>
        <v>20</v>
      </c>
      <c r="F740" s="307">
        <f t="shared" si="78"/>
        <v>4</v>
      </c>
      <c r="G740" s="307">
        <f t="shared" si="79"/>
        <v>1</v>
      </c>
      <c r="H740" s="306">
        <f>4*D740*'[2]Base Costs'!$B$7</f>
        <v>30568.738863484934</v>
      </c>
      <c r="I740" s="304">
        <f>4*IF(E740&lt;=3,E740*'[2]Base Costs'!$B$8,IF(F740&lt;=3,F740*'[2]Base Costs'!$B$9,'[2]Base Costs'!$B$10*G740))</f>
        <v>4400</v>
      </c>
      <c r="J740" s="308">
        <f>C740*'[2]Base Costs'!$B$6</f>
        <v>39.067643155643303</v>
      </c>
      <c r="K740" s="307">
        <f t="shared" si="80"/>
        <v>5</v>
      </c>
      <c r="L740" s="307">
        <f t="shared" si="81"/>
        <v>1</v>
      </c>
      <c r="M740" s="307">
        <f t="shared" si="82"/>
        <v>1</v>
      </c>
      <c r="N740" s="306">
        <f>4*J740*'[2]Base Costs'!$B$7</f>
        <v>7764.459671325174</v>
      </c>
      <c r="O740" s="304">
        <f>4*IF(K740&lt;=3,K740*'[2]Base Costs'!$B$8,IF(L740&lt;=3,L740*'[2]Base Costs'!$B$9,'[2]Base Costs'!$B$10*M740))</f>
        <v>1400</v>
      </c>
      <c r="P740" s="304">
        <f>4*C740*'[2]Base Costs'!$B$11</f>
        <v>30761.923744601023</v>
      </c>
      <c r="Q740" s="269">
        <f>'[2]Base Costs'!$B$13+'[2]Base Costs'!$B$14</f>
        <v>414</v>
      </c>
      <c r="R740" s="303">
        <f>'[2]Base Costs'!$D$2</f>
        <v>1105.3024868650327</v>
      </c>
      <c r="S740" s="305">
        <f t="shared" si="83"/>
        <v>10683.762158190206</v>
      </c>
    </row>
    <row r="741" spans="1:19" s="269" customFormat="1" x14ac:dyDescent="0.25">
      <c r="A741" s="310" t="s">
        <v>938</v>
      </c>
      <c r="B741" s="310" t="s">
        <v>1586</v>
      </c>
      <c r="C741" s="309">
        <v>540.46924632579055</v>
      </c>
      <c r="D741" s="307">
        <f>C741*'[2]Base Costs'!$B$5</f>
        <v>540.46924632579055</v>
      </c>
      <c r="E741" s="307">
        <f t="shared" si="77"/>
        <v>68</v>
      </c>
      <c r="F741" s="307">
        <f t="shared" si="78"/>
        <v>14</v>
      </c>
      <c r="G741" s="307">
        <f t="shared" si="79"/>
        <v>4</v>
      </c>
      <c r="H741" s="306">
        <f>4*D741*'[2]Base Costs'!$B$7</f>
        <v>107415.01989177293</v>
      </c>
      <c r="I741" s="304">
        <f>4*IF(E741&lt;=3,E741*'[2]Base Costs'!$B$8,IF(F741&lt;=3,F741*'[2]Base Costs'!$B$9,'[2]Base Costs'!$B$10*G741))</f>
        <v>17600</v>
      </c>
      <c r="J741" s="308">
        <f>C741*'[2]Base Costs'!$B$6</f>
        <v>137.2791885667508</v>
      </c>
      <c r="K741" s="307">
        <f t="shared" si="80"/>
        <v>18</v>
      </c>
      <c r="L741" s="307">
        <f t="shared" si="81"/>
        <v>4</v>
      </c>
      <c r="M741" s="307">
        <f t="shared" si="82"/>
        <v>1</v>
      </c>
      <c r="N741" s="306">
        <f>4*J741*'[2]Base Costs'!$B$7</f>
        <v>27283.415052510325</v>
      </c>
      <c r="O741" s="304">
        <f>4*IF(K741&lt;=3,K741*'[2]Base Costs'!$B$8,IF(L741&lt;=3,L741*'[2]Base Costs'!$B$9,'[2]Base Costs'!$B$10*M741))</f>
        <v>4400</v>
      </c>
      <c r="P741" s="304">
        <f>4*C741*'[2]Base Costs'!$B$11</f>
        <v>108093.8492651581</v>
      </c>
      <c r="Q741" s="269">
        <f>'[2]Base Costs'!$B$13+'[2]Base Costs'!$B$14</f>
        <v>414</v>
      </c>
      <c r="R741" s="303">
        <f>'[2]Base Costs'!$D$2</f>
        <v>1105.3024868650327</v>
      </c>
      <c r="S741" s="305">
        <f t="shared" si="83"/>
        <v>33202.717539375357</v>
      </c>
    </row>
    <row r="742" spans="1:19" s="269" customFormat="1" x14ac:dyDescent="0.25">
      <c r="A742" s="310" t="s">
        <v>938</v>
      </c>
      <c r="B742" s="310" t="s">
        <v>1585</v>
      </c>
      <c r="C742" s="309">
        <v>13.626160603691018</v>
      </c>
      <c r="D742" s="307">
        <f>C742*'[2]Base Costs'!$B$5</f>
        <v>13.626160603691018</v>
      </c>
      <c r="E742" s="307">
        <f t="shared" si="77"/>
        <v>2</v>
      </c>
      <c r="F742" s="307">
        <f t="shared" si="78"/>
        <v>1</v>
      </c>
      <c r="G742" s="307">
        <f t="shared" si="79"/>
        <v>1</v>
      </c>
      <c r="H742" s="306">
        <f>4*D742*'[2]Base Costs'!$B$7</f>
        <v>2708.1176630199679</v>
      </c>
      <c r="I742" s="304">
        <f>4*IF(E742&lt;=3,E742*'[2]Base Costs'!$B$8,IF(F742&lt;=3,F742*'[2]Base Costs'!$B$9,'[2]Base Costs'!$B$10*G742))</f>
        <v>1000</v>
      </c>
      <c r="J742" s="308">
        <f>C742*'[2]Base Costs'!$B$6</f>
        <v>3.4610447933375186</v>
      </c>
      <c r="K742" s="307">
        <f t="shared" si="80"/>
        <v>1</v>
      </c>
      <c r="L742" s="307">
        <f t="shared" si="81"/>
        <v>1</v>
      </c>
      <c r="M742" s="307">
        <f t="shared" si="82"/>
        <v>1</v>
      </c>
      <c r="N742" s="306">
        <f>4*J742*'[2]Base Costs'!$B$7</f>
        <v>687.86188640707189</v>
      </c>
      <c r="O742" s="304">
        <f>4*IF(K742&lt;=3,K742*'[2]Base Costs'!$B$8,IF(L742&lt;=3,L742*'[2]Base Costs'!$B$9,'[2]Base Costs'!$B$10*M742))</f>
        <v>500</v>
      </c>
      <c r="P742" s="304">
        <f>4*C742*'[2]Base Costs'!$B$11</f>
        <v>2725.2321207382033</v>
      </c>
      <c r="Q742" s="269">
        <f>'[2]Base Costs'!$B$13+'[2]Base Costs'!$B$14</f>
        <v>414</v>
      </c>
      <c r="R742" s="303">
        <f>'[2]Base Costs'!$D$2</f>
        <v>1105.3024868650327</v>
      </c>
      <c r="S742" s="305">
        <f t="shared" si="83"/>
        <v>2707.1643732721045</v>
      </c>
    </row>
    <row r="743" spans="1:19" s="269" customFormat="1" x14ac:dyDescent="0.25">
      <c r="A743" s="310" t="s">
        <v>938</v>
      </c>
      <c r="B743" s="310" t="s">
        <v>1584</v>
      </c>
      <c r="C743" s="309">
        <v>149.200269265</v>
      </c>
      <c r="D743" s="307">
        <f>C743*'[2]Base Costs'!$B$5</f>
        <v>149.200269265</v>
      </c>
      <c r="E743" s="307">
        <f t="shared" si="77"/>
        <v>19</v>
      </c>
      <c r="F743" s="307">
        <f t="shared" si="78"/>
        <v>4</v>
      </c>
      <c r="G743" s="307">
        <f t="shared" si="79"/>
        <v>1</v>
      </c>
      <c r="H743" s="306">
        <f>4*D743*'[2]Base Costs'!$B$7</f>
        <v>29652.658314803164</v>
      </c>
      <c r="I743" s="304">
        <f>4*IF(E743&lt;=3,E743*'[2]Base Costs'!$B$8,IF(F743&lt;=3,F743*'[2]Base Costs'!$B$9,'[2]Base Costs'!$B$10*G743))</f>
        <v>4400</v>
      </c>
      <c r="J743" s="308">
        <f>C743*'[2]Base Costs'!$B$6</f>
        <v>37.896868393310001</v>
      </c>
      <c r="K743" s="307">
        <f t="shared" si="80"/>
        <v>5</v>
      </c>
      <c r="L743" s="307">
        <f t="shared" si="81"/>
        <v>1</v>
      </c>
      <c r="M743" s="307">
        <f t="shared" si="82"/>
        <v>1</v>
      </c>
      <c r="N743" s="306">
        <f>4*J743*'[2]Base Costs'!$B$7</f>
        <v>7531.7752119600036</v>
      </c>
      <c r="O743" s="304">
        <f>4*IF(K743&lt;=3,K743*'[2]Base Costs'!$B$8,IF(L743&lt;=3,L743*'[2]Base Costs'!$B$9,'[2]Base Costs'!$B$10*M743))</f>
        <v>1400</v>
      </c>
      <c r="P743" s="304">
        <f>4*C743*'[2]Base Costs'!$B$11</f>
        <v>29840.053853000001</v>
      </c>
      <c r="Q743" s="269">
        <f>'[2]Base Costs'!$B$13+'[2]Base Costs'!$B$14</f>
        <v>414</v>
      </c>
      <c r="R743" s="303">
        <f>'[2]Base Costs'!$D$2</f>
        <v>1105.3024868650327</v>
      </c>
      <c r="S743" s="305">
        <f t="shared" si="83"/>
        <v>10451.077698825036</v>
      </c>
    </row>
    <row r="744" spans="1:19" s="269" customFormat="1" x14ac:dyDescent="0.25">
      <c r="A744" s="310" t="s">
        <v>938</v>
      </c>
      <c r="B744" s="310" t="s">
        <v>1583</v>
      </c>
      <c r="C744" s="309">
        <v>270.26467980305461</v>
      </c>
      <c r="D744" s="307">
        <f>C744*'[2]Base Costs'!$B$5</f>
        <v>270.26467980305461</v>
      </c>
      <c r="E744" s="307">
        <f t="shared" si="77"/>
        <v>34</v>
      </c>
      <c r="F744" s="307">
        <f t="shared" si="78"/>
        <v>7</v>
      </c>
      <c r="G744" s="307">
        <f t="shared" si="79"/>
        <v>2</v>
      </c>
      <c r="H744" s="306">
        <f>4*D744*'[2]Base Costs'!$B$7</f>
        <v>53713.48352277829</v>
      </c>
      <c r="I744" s="304">
        <f>4*IF(E744&lt;=3,E744*'[2]Base Costs'!$B$8,IF(F744&lt;=3,F744*'[2]Base Costs'!$B$9,'[2]Base Costs'!$B$10*G744))</f>
        <v>8800</v>
      </c>
      <c r="J744" s="308">
        <f>C744*'[2]Base Costs'!$B$6</f>
        <v>68.647228669975874</v>
      </c>
      <c r="K744" s="307">
        <f t="shared" si="80"/>
        <v>9</v>
      </c>
      <c r="L744" s="307">
        <f t="shared" si="81"/>
        <v>2</v>
      </c>
      <c r="M744" s="307">
        <f t="shared" si="82"/>
        <v>1</v>
      </c>
      <c r="N744" s="306">
        <f>4*J744*'[2]Base Costs'!$B$7</f>
        <v>13643.224814785686</v>
      </c>
      <c r="O744" s="304">
        <f>4*IF(K744&lt;=3,K744*'[2]Base Costs'!$B$8,IF(L744&lt;=3,L744*'[2]Base Costs'!$B$9,'[2]Base Costs'!$B$10*M744))</f>
        <v>2800</v>
      </c>
      <c r="P744" s="304">
        <f>4*C744*'[2]Base Costs'!$B$11</f>
        <v>54052.935960610921</v>
      </c>
      <c r="Q744" s="269">
        <f>'[2]Base Costs'!$B$13+'[2]Base Costs'!$B$14</f>
        <v>414</v>
      </c>
      <c r="R744" s="303">
        <f>'[2]Base Costs'!$D$2</f>
        <v>1105.3024868650327</v>
      </c>
      <c r="S744" s="305">
        <f t="shared" si="83"/>
        <v>17962.52730165072</v>
      </c>
    </row>
    <row r="745" spans="1:19" s="269" customFormat="1" x14ac:dyDescent="0.25">
      <c r="A745" s="310" t="s">
        <v>938</v>
      </c>
      <c r="B745" s="310" t="s">
        <v>1582</v>
      </c>
      <c r="C745" s="309">
        <v>181.10043915959025</v>
      </c>
      <c r="D745" s="307">
        <f>C745*'[2]Base Costs'!$B$5</f>
        <v>181.10043915959025</v>
      </c>
      <c r="E745" s="307">
        <f t="shared" si="77"/>
        <v>23</v>
      </c>
      <c r="F745" s="307">
        <f t="shared" si="78"/>
        <v>5</v>
      </c>
      <c r="G745" s="307">
        <f t="shared" si="79"/>
        <v>2</v>
      </c>
      <c r="H745" s="306">
        <f>4*D745*'[2]Base Costs'!$B$7</f>
        <v>35992.625680333607</v>
      </c>
      <c r="I745" s="304">
        <f>4*IF(E745&lt;=3,E745*'[2]Base Costs'!$B$8,IF(F745&lt;=3,F745*'[2]Base Costs'!$B$9,'[2]Base Costs'!$B$10*G745))</f>
        <v>8800</v>
      </c>
      <c r="J745" s="308">
        <f>C745*'[2]Base Costs'!$B$6</f>
        <v>45.999511546535928</v>
      </c>
      <c r="K745" s="307">
        <f t="shared" si="80"/>
        <v>6</v>
      </c>
      <c r="L745" s="307">
        <f t="shared" si="81"/>
        <v>2</v>
      </c>
      <c r="M745" s="307">
        <f t="shared" si="82"/>
        <v>1</v>
      </c>
      <c r="N745" s="306">
        <f>4*J745*'[2]Base Costs'!$B$7</f>
        <v>9142.1269228047386</v>
      </c>
      <c r="O745" s="304">
        <f>4*IF(K745&lt;=3,K745*'[2]Base Costs'!$B$8,IF(L745&lt;=3,L745*'[2]Base Costs'!$B$9,'[2]Base Costs'!$B$10*M745))</f>
        <v>2800</v>
      </c>
      <c r="P745" s="304">
        <f>4*C745*'[2]Base Costs'!$B$11</f>
        <v>36220.087831918048</v>
      </c>
      <c r="Q745" s="269">
        <f>'[2]Base Costs'!$B$13+'[2]Base Costs'!$B$14</f>
        <v>414</v>
      </c>
      <c r="R745" s="303">
        <f>'[2]Base Costs'!$D$2</f>
        <v>1105.3024868650327</v>
      </c>
      <c r="S745" s="305">
        <f t="shared" si="83"/>
        <v>13461.42940966977</v>
      </c>
    </row>
    <row r="746" spans="1:19" s="269" customFormat="1" x14ac:dyDescent="0.25">
      <c r="A746" s="310" t="s">
        <v>938</v>
      </c>
      <c r="B746" s="310" t="s">
        <v>1581</v>
      </c>
      <c r="C746" s="309">
        <v>316.39531054692753</v>
      </c>
      <c r="D746" s="307">
        <f>C746*'[2]Base Costs'!$B$5</f>
        <v>316.39531054692753</v>
      </c>
      <c r="E746" s="307">
        <f t="shared" si="77"/>
        <v>40</v>
      </c>
      <c r="F746" s="307">
        <f t="shared" si="78"/>
        <v>8</v>
      </c>
      <c r="G746" s="307">
        <f t="shared" si="79"/>
        <v>2</v>
      </c>
      <c r="H746" s="306">
        <f>4*D746*'[2]Base Costs'!$B$7</f>
        <v>62881.669599338573</v>
      </c>
      <c r="I746" s="304">
        <f>4*IF(E746&lt;=3,E746*'[2]Base Costs'!$B$8,IF(F746&lt;=3,F746*'[2]Base Costs'!$B$9,'[2]Base Costs'!$B$10*G746))</f>
        <v>8800</v>
      </c>
      <c r="J746" s="308">
        <f>C746*'[2]Base Costs'!$B$6</f>
        <v>80.364408878919591</v>
      </c>
      <c r="K746" s="307">
        <f t="shared" si="80"/>
        <v>11</v>
      </c>
      <c r="L746" s="307">
        <f t="shared" si="81"/>
        <v>3</v>
      </c>
      <c r="M746" s="307">
        <f t="shared" si="82"/>
        <v>1</v>
      </c>
      <c r="N746" s="306">
        <f>4*J746*'[2]Base Costs'!$B$7</f>
        <v>15971.944078231998</v>
      </c>
      <c r="O746" s="304">
        <f>4*IF(K746&lt;=3,K746*'[2]Base Costs'!$B$8,IF(L746&lt;=3,L746*'[2]Base Costs'!$B$9,'[2]Base Costs'!$B$10*M746))</f>
        <v>4200</v>
      </c>
      <c r="P746" s="304">
        <f>4*C746*'[2]Base Costs'!$B$11</f>
        <v>63279.062109385508</v>
      </c>
      <c r="Q746" s="269">
        <f>'[2]Base Costs'!$B$13+'[2]Base Costs'!$B$14</f>
        <v>414</v>
      </c>
      <c r="R746" s="303">
        <f>'[2]Base Costs'!$D$2</f>
        <v>1105.3024868650327</v>
      </c>
      <c r="S746" s="305">
        <f t="shared" si="83"/>
        <v>21691.24656509703</v>
      </c>
    </row>
    <row r="747" spans="1:19" s="269" customFormat="1" x14ac:dyDescent="0.25">
      <c r="A747" s="310" t="s">
        <v>938</v>
      </c>
      <c r="B747" s="310" t="s">
        <v>1580</v>
      </c>
      <c r="C747" s="309">
        <v>84.093043864999984</v>
      </c>
      <c r="D747" s="307">
        <f>C747*'[2]Base Costs'!$B$5</f>
        <v>84.093043864999984</v>
      </c>
      <c r="E747" s="307">
        <f t="shared" si="77"/>
        <v>11</v>
      </c>
      <c r="F747" s="307">
        <f t="shared" si="78"/>
        <v>3</v>
      </c>
      <c r="G747" s="307">
        <f t="shared" si="79"/>
        <v>1</v>
      </c>
      <c r="H747" s="306">
        <f>4*D747*'[2]Base Costs'!$B$7</f>
        <v>16712.987909905558</v>
      </c>
      <c r="I747" s="304">
        <f>4*IF(E747&lt;=3,E747*'[2]Base Costs'!$B$8,IF(F747&lt;=3,F747*'[2]Base Costs'!$B$9,'[2]Base Costs'!$B$10*G747))</f>
        <v>4200</v>
      </c>
      <c r="J747" s="308">
        <f>C747*'[2]Base Costs'!$B$6</f>
        <v>21.359633141709995</v>
      </c>
      <c r="K747" s="307">
        <f t="shared" si="80"/>
        <v>3</v>
      </c>
      <c r="L747" s="307">
        <f t="shared" si="81"/>
        <v>1</v>
      </c>
      <c r="M747" s="307">
        <f t="shared" si="82"/>
        <v>1</v>
      </c>
      <c r="N747" s="306">
        <f>4*J747*'[2]Base Costs'!$B$7</f>
        <v>4245.0989291160122</v>
      </c>
      <c r="O747" s="304">
        <f>4*IF(K747&lt;=3,K747*'[2]Base Costs'!$B$8,IF(L747&lt;=3,L747*'[2]Base Costs'!$B$9,'[2]Base Costs'!$B$10*M747))</f>
        <v>1500</v>
      </c>
      <c r="P747" s="304">
        <f>4*C747*'[2]Base Costs'!$B$11</f>
        <v>16818.608772999996</v>
      </c>
      <c r="Q747" s="269">
        <f>'[2]Base Costs'!$B$13+'[2]Base Costs'!$B$14</f>
        <v>414</v>
      </c>
      <c r="R747" s="303">
        <f>'[2]Base Costs'!$D$2</f>
        <v>1105.3024868650327</v>
      </c>
      <c r="S747" s="305">
        <f t="shared" si="83"/>
        <v>7264.4014159810449</v>
      </c>
    </row>
    <row r="748" spans="1:19" s="269" customFormat="1" x14ac:dyDescent="0.25">
      <c r="A748" s="310" t="s">
        <v>938</v>
      </c>
      <c r="B748" s="310" t="s">
        <v>1579</v>
      </c>
      <c r="C748" s="309">
        <v>121.02888840227588</v>
      </c>
      <c r="D748" s="307">
        <f>C748*'[2]Base Costs'!$B$5</f>
        <v>121.02888840227588</v>
      </c>
      <c r="E748" s="307">
        <f t="shared" si="77"/>
        <v>16</v>
      </c>
      <c r="F748" s="307">
        <f t="shared" si="78"/>
        <v>4</v>
      </c>
      <c r="G748" s="307">
        <f t="shared" si="79"/>
        <v>1</v>
      </c>
      <c r="H748" s="306">
        <f>4*D748*'[2]Base Costs'!$B$7</f>
        <v>24053.765396621922</v>
      </c>
      <c r="I748" s="304">
        <f>4*IF(E748&lt;=3,E748*'[2]Base Costs'!$B$8,IF(F748&lt;=3,F748*'[2]Base Costs'!$B$9,'[2]Base Costs'!$B$10*G748))</f>
        <v>4400</v>
      </c>
      <c r="J748" s="308">
        <f>C748*'[2]Base Costs'!$B$6</f>
        <v>30.741337654178075</v>
      </c>
      <c r="K748" s="307">
        <f t="shared" si="80"/>
        <v>4</v>
      </c>
      <c r="L748" s="307">
        <f t="shared" si="81"/>
        <v>1</v>
      </c>
      <c r="M748" s="307">
        <f t="shared" si="82"/>
        <v>1</v>
      </c>
      <c r="N748" s="306">
        <f>4*J748*'[2]Base Costs'!$B$7</f>
        <v>6109.6564107419681</v>
      </c>
      <c r="O748" s="304">
        <f>4*IF(K748&lt;=3,K748*'[2]Base Costs'!$B$8,IF(L748&lt;=3,L748*'[2]Base Costs'!$B$9,'[2]Base Costs'!$B$10*M748))</f>
        <v>1400</v>
      </c>
      <c r="P748" s="304">
        <f>4*C748*'[2]Base Costs'!$B$11</f>
        <v>24205.777680455176</v>
      </c>
      <c r="Q748" s="269">
        <f>'[2]Base Costs'!$B$13+'[2]Base Costs'!$B$14</f>
        <v>414</v>
      </c>
      <c r="R748" s="303">
        <f>'[2]Base Costs'!$D$2</f>
        <v>1105.3024868650327</v>
      </c>
      <c r="S748" s="305">
        <f t="shared" si="83"/>
        <v>9028.9588976070008</v>
      </c>
    </row>
    <row r="749" spans="1:19" s="269" customFormat="1" x14ac:dyDescent="0.25">
      <c r="A749" s="310" t="s">
        <v>938</v>
      </c>
      <c r="B749" s="310" t="s">
        <v>1578</v>
      </c>
      <c r="C749" s="309">
        <v>26.08336357072448</v>
      </c>
      <c r="D749" s="307">
        <f>C749*'[2]Base Costs'!$B$5</f>
        <v>26.08336357072448</v>
      </c>
      <c r="E749" s="307">
        <f t="shared" si="77"/>
        <v>4</v>
      </c>
      <c r="F749" s="307">
        <f t="shared" si="78"/>
        <v>1</v>
      </c>
      <c r="G749" s="307">
        <f t="shared" si="79"/>
        <v>1</v>
      </c>
      <c r="H749" s="306">
        <f>4*D749*'[2]Base Costs'!$B$7</f>
        <v>5183.9120095000671</v>
      </c>
      <c r="I749" s="304">
        <f>4*IF(E749&lt;=3,E749*'[2]Base Costs'!$B$8,IF(F749&lt;=3,F749*'[2]Base Costs'!$B$9,'[2]Base Costs'!$B$10*G749))</f>
        <v>1400</v>
      </c>
      <c r="J749" s="308">
        <f>C749*'[2]Base Costs'!$B$6</f>
        <v>6.6251743469640179</v>
      </c>
      <c r="K749" s="307">
        <f t="shared" si="80"/>
        <v>1</v>
      </c>
      <c r="L749" s="307">
        <f t="shared" si="81"/>
        <v>1</v>
      </c>
      <c r="M749" s="307">
        <f t="shared" si="82"/>
        <v>1</v>
      </c>
      <c r="N749" s="306">
        <f>4*J749*'[2]Base Costs'!$B$7</f>
        <v>1316.7136504130169</v>
      </c>
      <c r="O749" s="304">
        <f>4*IF(K749&lt;=3,K749*'[2]Base Costs'!$B$8,IF(L749&lt;=3,L749*'[2]Base Costs'!$B$9,'[2]Base Costs'!$B$10*M749))</f>
        <v>500</v>
      </c>
      <c r="P749" s="304">
        <f>4*C749*'[2]Base Costs'!$B$11</f>
        <v>5216.6727141448955</v>
      </c>
      <c r="Q749" s="269">
        <f>'[2]Base Costs'!$B$13+'[2]Base Costs'!$B$14</f>
        <v>414</v>
      </c>
      <c r="R749" s="303">
        <f>'[2]Base Costs'!$D$2</f>
        <v>1105.3024868650327</v>
      </c>
      <c r="S749" s="305">
        <f t="shared" si="83"/>
        <v>3336.0161372780494</v>
      </c>
    </row>
    <row r="750" spans="1:19" s="269" customFormat="1" x14ac:dyDescent="0.25">
      <c r="A750" s="310" t="s">
        <v>938</v>
      </c>
      <c r="B750" s="310" t="s">
        <v>1577</v>
      </c>
      <c r="C750" s="309">
        <v>49.889713644813163</v>
      </c>
      <c r="D750" s="307">
        <f>C750*'[2]Base Costs'!$B$5</f>
        <v>49.889713644813163</v>
      </c>
      <c r="E750" s="307">
        <f t="shared" si="77"/>
        <v>7</v>
      </c>
      <c r="F750" s="307">
        <f t="shared" si="78"/>
        <v>2</v>
      </c>
      <c r="G750" s="307">
        <f t="shared" si="79"/>
        <v>1</v>
      </c>
      <c r="H750" s="306">
        <f>4*D750*'[2]Base Costs'!$B$7</f>
        <v>9915.2812486247494</v>
      </c>
      <c r="I750" s="304">
        <f>4*IF(E750&lt;=3,E750*'[2]Base Costs'!$B$8,IF(F750&lt;=3,F750*'[2]Base Costs'!$B$9,'[2]Base Costs'!$B$10*G750))</f>
        <v>2800</v>
      </c>
      <c r="J750" s="308">
        <f>C750*'[2]Base Costs'!$B$6</f>
        <v>12.671987265782544</v>
      </c>
      <c r="K750" s="307">
        <f t="shared" si="80"/>
        <v>2</v>
      </c>
      <c r="L750" s="307">
        <f t="shared" si="81"/>
        <v>1</v>
      </c>
      <c r="M750" s="307">
        <f t="shared" si="82"/>
        <v>1</v>
      </c>
      <c r="N750" s="306">
        <f>4*J750*'[2]Base Costs'!$B$7</f>
        <v>2518.4814371506864</v>
      </c>
      <c r="O750" s="304">
        <f>4*IF(K750&lt;=3,K750*'[2]Base Costs'!$B$8,IF(L750&lt;=3,L750*'[2]Base Costs'!$B$9,'[2]Base Costs'!$B$10*M750))</f>
        <v>1000</v>
      </c>
      <c r="P750" s="304">
        <f>4*C750*'[2]Base Costs'!$B$11</f>
        <v>9977.9427289626328</v>
      </c>
      <c r="Q750" s="269">
        <f>'[2]Base Costs'!$B$13+'[2]Base Costs'!$B$14</f>
        <v>414</v>
      </c>
      <c r="R750" s="303">
        <f>'[2]Base Costs'!$D$2</f>
        <v>1105.3024868650327</v>
      </c>
      <c r="S750" s="305">
        <f t="shared" si="83"/>
        <v>5037.7839240157191</v>
      </c>
    </row>
    <row r="751" spans="1:19" s="269" customFormat="1" x14ac:dyDescent="0.25">
      <c r="A751" s="310" t="s">
        <v>938</v>
      </c>
      <c r="B751" s="310" t="s">
        <v>1576</v>
      </c>
      <c r="C751" s="309">
        <v>106.87673919191694</v>
      </c>
      <c r="D751" s="307">
        <f>C751*'[2]Base Costs'!$B$5</f>
        <v>106.87673919191694</v>
      </c>
      <c r="E751" s="307">
        <f t="shared" si="77"/>
        <v>14</v>
      </c>
      <c r="F751" s="307">
        <f t="shared" si="78"/>
        <v>3</v>
      </c>
      <c r="G751" s="307">
        <f t="shared" si="79"/>
        <v>1</v>
      </c>
      <c r="H751" s="306">
        <f>4*D751*'[2]Base Costs'!$B$7</f>
        <v>21241.110653958342</v>
      </c>
      <c r="I751" s="304">
        <f>4*IF(E751&lt;=3,E751*'[2]Base Costs'!$B$8,IF(F751&lt;=3,F751*'[2]Base Costs'!$B$9,'[2]Base Costs'!$B$10*G751))</f>
        <v>4200</v>
      </c>
      <c r="J751" s="308">
        <f>C751*'[2]Base Costs'!$B$6</f>
        <v>27.146691754746904</v>
      </c>
      <c r="K751" s="307">
        <f t="shared" si="80"/>
        <v>4</v>
      </c>
      <c r="L751" s="307">
        <f t="shared" si="81"/>
        <v>1</v>
      </c>
      <c r="M751" s="307">
        <f t="shared" si="82"/>
        <v>1</v>
      </c>
      <c r="N751" s="306">
        <f>4*J751*'[2]Base Costs'!$B$7</f>
        <v>5395.2421061054192</v>
      </c>
      <c r="O751" s="304">
        <f>4*IF(K751&lt;=3,K751*'[2]Base Costs'!$B$8,IF(L751&lt;=3,L751*'[2]Base Costs'!$B$9,'[2]Base Costs'!$B$10*M751))</f>
        <v>1400</v>
      </c>
      <c r="P751" s="304">
        <f>4*C751*'[2]Base Costs'!$B$11</f>
        <v>21375.347838383386</v>
      </c>
      <c r="Q751" s="269">
        <f>'[2]Base Costs'!$B$13+'[2]Base Costs'!$B$14</f>
        <v>414</v>
      </c>
      <c r="R751" s="303">
        <f>'[2]Base Costs'!$D$2</f>
        <v>1105.3024868650327</v>
      </c>
      <c r="S751" s="305">
        <f t="shared" si="83"/>
        <v>8314.544592970451</v>
      </c>
    </row>
    <row r="752" spans="1:19" s="269" customFormat="1" x14ac:dyDescent="0.25">
      <c r="A752" s="310" t="s">
        <v>938</v>
      </c>
      <c r="B752" s="310" t="s">
        <v>1575</v>
      </c>
      <c r="C752" s="309">
        <v>100.00092245000008</v>
      </c>
      <c r="D752" s="307">
        <f>C752*'[2]Base Costs'!$B$5</f>
        <v>100.00092245000008</v>
      </c>
      <c r="E752" s="307">
        <f t="shared" si="77"/>
        <v>13</v>
      </c>
      <c r="F752" s="307">
        <f t="shared" si="78"/>
        <v>3</v>
      </c>
      <c r="G752" s="307">
        <f t="shared" si="79"/>
        <v>1</v>
      </c>
      <c r="H752" s="306">
        <f>4*D752*'[2]Base Costs'!$B$7</f>
        <v>19874.583331402817</v>
      </c>
      <c r="I752" s="304">
        <f>4*IF(E752&lt;=3,E752*'[2]Base Costs'!$B$8,IF(F752&lt;=3,F752*'[2]Base Costs'!$B$9,'[2]Base Costs'!$B$10*G752))</f>
        <v>4200</v>
      </c>
      <c r="J752" s="308">
        <f>C752*'[2]Base Costs'!$B$6</f>
        <v>25.400234302300021</v>
      </c>
      <c r="K752" s="307">
        <f t="shared" si="80"/>
        <v>4</v>
      </c>
      <c r="L752" s="307">
        <f t="shared" si="81"/>
        <v>1</v>
      </c>
      <c r="M752" s="307">
        <f t="shared" si="82"/>
        <v>1</v>
      </c>
      <c r="N752" s="306">
        <f>4*J752*'[2]Base Costs'!$B$7</f>
        <v>5048.1441661763156</v>
      </c>
      <c r="O752" s="304">
        <f>4*IF(K752&lt;=3,K752*'[2]Base Costs'!$B$8,IF(L752&lt;=3,L752*'[2]Base Costs'!$B$9,'[2]Base Costs'!$B$10*M752))</f>
        <v>1400</v>
      </c>
      <c r="P752" s="304">
        <f>4*C752*'[2]Base Costs'!$B$11</f>
        <v>20000.184490000014</v>
      </c>
      <c r="Q752" s="269">
        <f>'[2]Base Costs'!$B$13+'[2]Base Costs'!$B$14</f>
        <v>414</v>
      </c>
      <c r="R752" s="303">
        <f>'[2]Base Costs'!$D$2</f>
        <v>1105.3024868650327</v>
      </c>
      <c r="S752" s="305">
        <f t="shared" si="83"/>
        <v>7967.4466530413483</v>
      </c>
    </row>
    <row r="753" spans="1:19" s="269" customFormat="1" x14ac:dyDescent="0.25">
      <c r="A753" s="310" t="s">
        <v>938</v>
      </c>
      <c r="B753" s="310" t="s">
        <v>1574</v>
      </c>
      <c r="C753" s="309">
        <v>192.94415447458098</v>
      </c>
      <c r="D753" s="307">
        <f>C753*'[2]Base Costs'!$B$5</f>
        <v>192.94415447458098</v>
      </c>
      <c r="E753" s="307">
        <f t="shared" si="77"/>
        <v>25</v>
      </c>
      <c r="F753" s="307">
        <f t="shared" si="78"/>
        <v>5</v>
      </c>
      <c r="G753" s="307">
        <f t="shared" si="79"/>
        <v>2</v>
      </c>
      <c r="H753" s="306">
        <f>4*D753*'[2]Base Costs'!$B$7</f>
        <v>38346.493036896129</v>
      </c>
      <c r="I753" s="304">
        <f>4*IF(E753&lt;=3,E753*'[2]Base Costs'!$B$8,IF(F753&lt;=3,F753*'[2]Base Costs'!$B$9,'[2]Base Costs'!$B$10*G753))</f>
        <v>8800</v>
      </c>
      <c r="J753" s="308">
        <f>C753*'[2]Base Costs'!$B$6</f>
        <v>49.007815236543571</v>
      </c>
      <c r="K753" s="307">
        <f t="shared" si="80"/>
        <v>7</v>
      </c>
      <c r="L753" s="307">
        <f t="shared" si="81"/>
        <v>2</v>
      </c>
      <c r="M753" s="307">
        <f t="shared" si="82"/>
        <v>1</v>
      </c>
      <c r="N753" s="306">
        <f>4*J753*'[2]Base Costs'!$B$7</f>
        <v>9740.0092313716177</v>
      </c>
      <c r="O753" s="304">
        <f>4*IF(K753&lt;=3,K753*'[2]Base Costs'!$B$8,IF(L753&lt;=3,L753*'[2]Base Costs'!$B$9,'[2]Base Costs'!$B$10*M753))</f>
        <v>2800</v>
      </c>
      <c r="P753" s="304">
        <f>4*C753*'[2]Base Costs'!$B$11</f>
        <v>38588.830894916195</v>
      </c>
      <c r="Q753" s="269">
        <f>'[2]Base Costs'!$B$13+'[2]Base Costs'!$B$14</f>
        <v>414</v>
      </c>
      <c r="R753" s="303">
        <f>'[2]Base Costs'!$D$2</f>
        <v>1105.3024868650327</v>
      </c>
      <c r="S753" s="305">
        <f t="shared" si="83"/>
        <v>14059.311718236651</v>
      </c>
    </row>
    <row r="754" spans="1:19" s="269" customFormat="1" x14ac:dyDescent="0.25">
      <c r="A754" s="310" t="s">
        <v>938</v>
      </c>
      <c r="B754" s="310" t="s">
        <v>1573</v>
      </c>
      <c r="C754" s="309">
        <v>137.35505469628353</v>
      </c>
      <c r="D754" s="307">
        <f>C754*'[2]Base Costs'!$B$5</f>
        <v>137.35505469628353</v>
      </c>
      <c r="E754" s="307">
        <f t="shared" si="77"/>
        <v>18</v>
      </c>
      <c r="F754" s="307">
        <f t="shared" si="78"/>
        <v>4</v>
      </c>
      <c r="G754" s="307">
        <f t="shared" si="79"/>
        <v>1</v>
      </c>
      <c r="H754" s="306">
        <f>4*D754*'[2]Base Costs'!$B$7</f>
        <v>27298.492990558178</v>
      </c>
      <c r="I754" s="304">
        <f>4*IF(E754&lt;=3,E754*'[2]Base Costs'!$B$8,IF(F754&lt;=3,F754*'[2]Base Costs'!$B$9,'[2]Base Costs'!$B$10*G754))</f>
        <v>4400</v>
      </c>
      <c r="J754" s="308">
        <f>C754*'[2]Base Costs'!$B$6</f>
        <v>34.88818389285602</v>
      </c>
      <c r="K754" s="307">
        <f t="shared" si="80"/>
        <v>5</v>
      </c>
      <c r="L754" s="307">
        <f t="shared" si="81"/>
        <v>1</v>
      </c>
      <c r="M754" s="307">
        <f t="shared" si="82"/>
        <v>1</v>
      </c>
      <c r="N754" s="306">
        <f>4*J754*'[2]Base Costs'!$B$7</f>
        <v>6933.8172196017777</v>
      </c>
      <c r="O754" s="304">
        <f>4*IF(K754&lt;=3,K754*'[2]Base Costs'!$B$8,IF(L754&lt;=3,L754*'[2]Base Costs'!$B$9,'[2]Base Costs'!$B$10*M754))</f>
        <v>1400</v>
      </c>
      <c r="P754" s="304">
        <f>4*C754*'[2]Base Costs'!$B$11</f>
        <v>27471.010939256706</v>
      </c>
      <c r="Q754" s="269">
        <f>'[2]Base Costs'!$B$13+'[2]Base Costs'!$B$14</f>
        <v>414</v>
      </c>
      <c r="R754" s="303">
        <f>'[2]Base Costs'!$D$2</f>
        <v>1105.3024868650327</v>
      </c>
      <c r="S754" s="305">
        <f t="shared" si="83"/>
        <v>9853.1197064668104</v>
      </c>
    </row>
    <row r="755" spans="1:19" s="269" customFormat="1" x14ac:dyDescent="0.25">
      <c r="A755" s="310" t="s">
        <v>938</v>
      </c>
      <c r="B755" s="310" t="s">
        <v>1572</v>
      </c>
      <c r="C755" s="309">
        <v>97.00996353000005</v>
      </c>
      <c r="D755" s="307">
        <f>C755*'[2]Base Costs'!$B$5</f>
        <v>97.00996353000005</v>
      </c>
      <c r="E755" s="307">
        <f t="shared" si="77"/>
        <v>13</v>
      </c>
      <c r="F755" s="307">
        <f t="shared" si="78"/>
        <v>3</v>
      </c>
      <c r="G755" s="307">
        <f t="shared" si="79"/>
        <v>1</v>
      </c>
      <c r="H755" s="306">
        <f>4*D755*'[2]Base Costs'!$B$7</f>
        <v>19280.148191806333</v>
      </c>
      <c r="I755" s="304">
        <f>4*IF(E755&lt;=3,E755*'[2]Base Costs'!$B$8,IF(F755&lt;=3,F755*'[2]Base Costs'!$B$9,'[2]Base Costs'!$B$10*G755))</f>
        <v>4200</v>
      </c>
      <c r="J755" s="308">
        <f>C755*'[2]Base Costs'!$B$6</f>
        <v>24.640530736620015</v>
      </c>
      <c r="K755" s="307">
        <f t="shared" si="80"/>
        <v>4</v>
      </c>
      <c r="L755" s="307">
        <f t="shared" si="81"/>
        <v>1</v>
      </c>
      <c r="M755" s="307">
        <f t="shared" si="82"/>
        <v>1</v>
      </c>
      <c r="N755" s="306">
        <f>4*J755*'[2]Base Costs'!$B$7</f>
        <v>4897.1576407188086</v>
      </c>
      <c r="O755" s="304">
        <f>4*IF(K755&lt;=3,K755*'[2]Base Costs'!$B$8,IF(L755&lt;=3,L755*'[2]Base Costs'!$B$9,'[2]Base Costs'!$B$10*M755))</f>
        <v>1400</v>
      </c>
      <c r="P755" s="304">
        <f>4*C755*'[2]Base Costs'!$B$11</f>
        <v>19401.992706000012</v>
      </c>
      <c r="Q755" s="269">
        <f>'[2]Base Costs'!$B$13+'[2]Base Costs'!$B$14</f>
        <v>414</v>
      </c>
      <c r="R755" s="303">
        <f>'[2]Base Costs'!$D$2</f>
        <v>1105.3024868650327</v>
      </c>
      <c r="S755" s="305">
        <f t="shared" si="83"/>
        <v>7816.4601275838413</v>
      </c>
    </row>
    <row r="756" spans="1:19" s="269" customFormat="1" x14ac:dyDescent="0.25">
      <c r="A756" s="310" t="s">
        <v>938</v>
      </c>
      <c r="B756" s="310" t="s">
        <v>1571</v>
      </c>
      <c r="C756" s="309">
        <v>124.9955932</v>
      </c>
      <c r="D756" s="307">
        <f>C756*'[2]Base Costs'!$B$5</f>
        <v>124.9955932</v>
      </c>
      <c r="E756" s="307">
        <f t="shared" si="77"/>
        <v>16</v>
      </c>
      <c r="F756" s="307">
        <f t="shared" si="78"/>
        <v>4</v>
      </c>
      <c r="G756" s="307">
        <f t="shared" si="79"/>
        <v>1</v>
      </c>
      <c r="H756" s="306">
        <f>4*D756*'[2]Base Costs'!$B$7</f>
        <v>24842.124174940804</v>
      </c>
      <c r="I756" s="304">
        <f>4*IF(E756&lt;=3,E756*'[2]Base Costs'!$B$8,IF(F756&lt;=3,F756*'[2]Base Costs'!$B$9,'[2]Base Costs'!$B$10*G756))</f>
        <v>4400</v>
      </c>
      <c r="J756" s="308">
        <f>C756*'[2]Base Costs'!$B$6</f>
        <v>31.748880672800002</v>
      </c>
      <c r="K756" s="307">
        <f t="shared" si="80"/>
        <v>4</v>
      </c>
      <c r="L756" s="307">
        <f t="shared" si="81"/>
        <v>1</v>
      </c>
      <c r="M756" s="307">
        <f t="shared" si="82"/>
        <v>1</v>
      </c>
      <c r="N756" s="306">
        <f>4*J756*'[2]Base Costs'!$B$7</f>
        <v>6309.8995404349644</v>
      </c>
      <c r="O756" s="304">
        <f>4*IF(K756&lt;=3,K756*'[2]Base Costs'!$B$8,IF(L756&lt;=3,L756*'[2]Base Costs'!$B$9,'[2]Base Costs'!$B$10*M756))</f>
        <v>1400</v>
      </c>
      <c r="P756" s="304">
        <f>4*C756*'[2]Base Costs'!$B$11</f>
        <v>24999.118640000001</v>
      </c>
      <c r="Q756" s="269">
        <f>'[2]Base Costs'!$B$13+'[2]Base Costs'!$B$14</f>
        <v>414</v>
      </c>
      <c r="R756" s="303">
        <f>'[2]Base Costs'!$D$2</f>
        <v>1105.3024868650327</v>
      </c>
      <c r="S756" s="305">
        <f t="shared" si="83"/>
        <v>9229.202027299998</v>
      </c>
    </row>
    <row r="757" spans="1:19" s="269" customFormat="1" x14ac:dyDescent="0.25">
      <c r="A757" s="310" t="s">
        <v>938</v>
      </c>
      <c r="B757" s="310" t="s">
        <v>1570</v>
      </c>
      <c r="C757" s="309">
        <v>402.40102008696499</v>
      </c>
      <c r="D757" s="307">
        <f>C757*'[2]Base Costs'!$B$5</f>
        <v>402.40102008696499</v>
      </c>
      <c r="E757" s="307">
        <f t="shared" si="77"/>
        <v>51</v>
      </c>
      <c r="F757" s="307">
        <f t="shared" si="78"/>
        <v>11</v>
      </c>
      <c r="G757" s="307">
        <f t="shared" si="79"/>
        <v>3</v>
      </c>
      <c r="H757" s="306">
        <f>4*D757*'[2]Base Costs'!$B$7</f>
        <v>79974.78833616378</v>
      </c>
      <c r="I757" s="304">
        <f>4*IF(E757&lt;=3,E757*'[2]Base Costs'!$B$8,IF(F757&lt;=3,F757*'[2]Base Costs'!$B$9,'[2]Base Costs'!$B$10*G757))</f>
        <v>13200</v>
      </c>
      <c r="J757" s="308">
        <f>C757*'[2]Base Costs'!$B$6</f>
        <v>102.20985910208911</v>
      </c>
      <c r="K757" s="307">
        <f t="shared" si="80"/>
        <v>13</v>
      </c>
      <c r="L757" s="307">
        <f t="shared" si="81"/>
        <v>3</v>
      </c>
      <c r="M757" s="307">
        <f t="shared" si="82"/>
        <v>1</v>
      </c>
      <c r="N757" s="306">
        <f>4*J757*'[2]Base Costs'!$B$7</f>
        <v>20313.596237385602</v>
      </c>
      <c r="O757" s="304">
        <f>4*IF(K757&lt;=3,K757*'[2]Base Costs'!$B$8,IF(L757&lt;=3,L757*'[2]Base Costs'!$B$9,'[2]Base Costs'!$B$10*M757))</f>
        <v>4200</v>
      </c>
      <c r="P757" s="304">
        <f>4*C757*'[2]Base Costs'!$B$11</f>
        <v>80480.204017393</v>
      </c>
      <c r="Q757" s="269">
        <f>'[2]Base Costs'!$B$13+'[2]Base Costs'!$B$14</f>
        <v>414</v>
      </c>
      <c r="R757" s="303">
        <f>'[2]Base Costs'!$D$2</f>
        <v>1105.3024868650327</v>
      </c>
      <c r="S757" s="305">
        <f t="shared" si="83"/>
        <v>26032.898724250634</v>
      </c>
    </row>
    <row r="758" spans="1:19" s="269" customFormat="1" x14ac:dyDescent="0.25">
      <c r="A758" s="310" t="s">
        <v>938</v>
      </c>
      <c r="B758" s="310" t="s">
        <v>1569</v>
      </c>
      <c r="C758" s="309">
        <v>358.70940666352942</v>
      </c>
      <c r="D758" s="307">
        <f>C758*'[2]Base Costs'!$B$5</f>
        <v>358.70940666352942</v>
      </c>
      <c r="E758" s="307">
        <f t="shared" si="77"/>
        <v>45</v>
      </c>
      <c r="F758" s="307">
        <f t="shared" si="78"/>
        <v>9</v>
      </c>
      <c r="G758" s="307">
        <f t="shared" si="79"/>
        <v>3</v>
      </c>
      <c r="H758" s="306">
        <f>4*D758*'[2]Base Costs'!$B$7</f>
        <v>71291.342317936505</v>
      </c>
      <c r="I758" s="304">
        <f>4*IF(E758&lt;=3,E758*'[2]Base Costs'!$B$8,IF(F758&lt;=3,F758*'[2]Base Costs'!$B$9,'[2]Base Costs'!$B$10*G758))</f>
        <v>13200</v>
      </c>
      <c r="J758" s="308">
        <f>C758*'[2]Base Costs'!$B$6</f>
        <v>91.11218929253647</v>
      </c>
      <c r="K758" s="307">
        <f t="shared" si="80"/>
        <v>12</v>
      </c>
      <c r="L758" s="307">
        <f t="shared" si="81"/>
        <v>3</v>
      </c>
      <c r="M758" s="307">
        <f t="shared" si="82"/>
        <v>1</v>
      </c>
      <c r="N758" s="306">
        <f>4*J758*'[2]Base Costs'!$B$7</f>
        <v>18108.000948755871</v>
      </c>
      <c r="O758" s="304">
        <f>4*IF(K758&lt;=3,K758*'[2]Base Costs'!$B$8,IF(L758&lt;=3,L758*'[2]Base Costs'!$B$9,'[2]Base Costs'!$B$10*M758))</f>
        <v>4200</v>
      </c>
      <c r="P758" s="304">
        <f>4*C758*'[2]Base Costs'!$B$11</f>
        <v>71741.881332705889</v>
      </c>
      <c r="Q758" s="269">
        <f>'[2]Base Costs'!$B$13+'[2]Base Costs'!$B$14</f>
        <v>414</v>
      </c>
      <c r="R758" s="303">
        <f>'[2]Base Costs'!$D$2</f>
        <v>1105.3024868650327</v>
      </c>
      <c r="S758" s="305">
        <f t="shared" si="83"/>
        <v>23827.303435620903</v>
      </c>
    </row>
    <row r="759" spans="1:19" s="269" customFormat="1" x14ac:dyDescent="0.25">
      <c r="A759" s="310" t="s">
        <v>938</v>
      </c>
      <c r="B759" s="310" t="s">
        <v>1568</v>
      </c>
      <c r="C759" s="309">
        <v>76.854641459999755</v>
      </c>
      <c r="D759" s="307">
        <f>C759*'[2]Base Costs'!$B$5</f>
        <v>76.854641459999755</v>
      </c>
      <c r="E759" s="307">
        <f t="shared" si="77"/>
        <v>10</v>
      </c>
      <c r="F759" s="307">
        <f t="shared" si="78"/>
        <v>2</v>
      </c>
      <c r="G759" s="307">
        <f t="shared" si="79"/>
        <v>1</v>
      </c>
      <c r="H759" s="306">
        <f>4*D759*'[2]Base Costs'!$B$7</f>
        <v>15274.398862326194</v>
      </c>
      <c r="I759" s="304">
        <f>4*IF(E759&lt;=3,E759*'[2]Base Costs'!$B$8,IF(F759&lt;=3,F759*'[2]Base Costs'!$B$9,'[2]Base Costs'!$B$10*G759))</f>
        <v>2800</v>
      </c>
      <c r="J759" s="308">
        <f>C759*'[2]Base Costs'!$B$6</f>
        <v>19.521078930839938</v>
      </c>
      <c r="K759" s="307">
        <f t="shared" si="80"/>
        <v>3</v>
      </c>
      <c r="L759" s="307">
        <f t="shared" si="81"/>
        <v>1</v>
      </c>
      <c r="M759" s="307">
        <f t="shared" si="82"/>
        <v>1</v>
      </c>
      <c r="N759" s="306">
        <f>4*J759*'[2]Base Costs'!$B$7</f>
        <v>3879.6973110308531</v>
      </c>
      <c r="O759" s="304">
        <f>4*IF(K759&lt;=3,K759*'[2]Base Costs'!$B$8,IF(L759&lt;=3,L759*'[2]Base Costs'!$B$9,'[2]Base Costs'!$B$10*M759))</f>
        <v>1500</v>
      </c>
      <c r="P759" s="304">
        <f>4*C759*'[2]Base Costs'!$B$11</f>
        <v>15370.928291999951</v>
      </c>
      <c r="Q759" s="269">
        <f>'[2]Base Costs'!$B$13+'[2]Base Costs'!$B$14</f>
        <v>414</v>
      </c>
      <c r="R759" s="303">
        <f>'[2]Base Costs'!$D$2</f>
        <v>1105.3024868650327</v>
      </c>
      <c r="S759" s="305">
        <f t="shared" si="83"/>
        <v>6898.9997978958854</v>
      </c>
    </row>
    <row r="760" spans="1:19" s="269" customFormat="1" x14ac:dyDescent="0.25">
      <c r="A760" s="310" t="s">
        <v>938</v>
      </c>
      <c r="B760" s="310" t="s">
        <v>1567</v>
      </c>
      <c r="C760" s="309">
        <v>97.10089817000005</v>
      </c>
      <c r="D760" s="307">
        <f>C760*'[2]Base Costs'!$B$5</f>
        <v>97.10089817000005</v>
      </c>
      <c r="E760" s="307">
        <f t="shared" si="77"/>
        <v>13</v>
      </c>
      <c r="F760" s="307">
        <f t="shared" si="78"/>
        <v>3</v>
      </c>
      <c r="G760" s="307">
        <f t="shared" si="79"/>
        <v>1</v>
      </c>
      <c r="H760" s="306">
        <f>4*D760*'[2]Base Costs'!$B$7</f>
        <v>19298.220905898492</v>
      </c>
      <c r="I760" s="304">
        <f>4*IF(E760&lt;=3,E760*'[2]Base Costs'!$B$8,IF(F760&lt;=3,F760*'[2]Base Costs'!$B$9,'[2]Base Costs'!$B$10*G760))</f>
        <v>4200</v>
      </c>
      <c r="J760" s="308">
        <f>C760*'[2]Base Costs'!$B$6</f>
        <v>24.663628135180012</v>
      </c>
      <c r="K760" s="307">
        <f t="shared" si="80"/>
        <v>4</v>
      </c>
      <c r="L760" s="307">
        <f t="shared" si="81"/>
        <v>1</v>
      </c>
      <c r="M760" s="307">
        <f t="shared" si="82"/>
        <v>1</v>
      </c>
      <c r="N760" s="306">
        <f>4*J760*'[2]Base Costs'!$B$7</f>
        <v>4901.7481100982168</v>
      </c>
      <c r="O760" s="304">
        <f>4*IF(K760&lt;=3,K760*'[2]Base Costs'!$B$8,IF(L760&lt;=3,L760*'[2]Base Costs'!$B$9,'[2]Base Costs'!$B$10*M760))</f>
        <v>1400</v>
      </c>
      <c r="P760" s="304">
        <f>4*C760*'[2]Base Costs'!$B$11</f>
        <v>19420.179634000011</v>
      </c>
      <c r="Q760" s="269">
        <f>'[2]Base Costs'!$B$13+'[2]Base Costs'!$B$14</f>
        <v>414</v>
      </c>
      <c r="R760" s="303">
        <f>'[2]Base Costs'!$D$2</f>
        <v>1105.3024868650327</v>
      </c>
      <c r="S760" s="305">
        <f t="shared" si="83"/>
        <v>7821.0505969632495</v>
      </c>
    </row>
    <row r="761" spans="1:19" s="269" customFormat="1" x14ac:dyDescent="0.25">
      <c r="A761" s="310" t="s">
        <v>938</v>
      </c>
      <c r="B761" s="310" t="s">
        <v>1566</v>
      </c>
      <c r="C761" s="309">
        <v>191.02180209499991</v>
      </c>
      <c r="D761" s="307">
        <f>C761*'[2]Base Costs'!$B$5</f>
        <v>191.02180209499991</v>
      </c>
      <c r="E761" s="307">
        <f t="shared" si="77"/>
        <v>24</v>
      </c>
      <c r="F761" s="307">
        <f t="shared" si="78"/>
        <v>5</v>
      </c>
      <c r="G761" s="307">
        <f t="shared" si="79"/>
        <v>2</v>
      </c>
      <c r="H761" s="306">
        <f>4*D761*'[2]Base Costs'!$B$7</f>
        <v>37964.43703556867</v>
      </c>
      <c r="I761" s="304">
        <f>4*IF(E761&lt;=3,E761*'[2]Base Costs'!$B$8,IF(F761&lt;=3,F761*'[2]Base Costs'!$B$9,'[2]Base Costs'!$B$10*G761))</f>
        <v>8800</v>
      </c>
      <c r="J761" s="308">
        <f>C761*'[2]Base Costs'!$B$6</f>
        <v>48.519537732129976</v>
      </c>
      <c r="K761" s="307">
        <f t="shared" si="80"/>
        <v>7</v>
      </c>
      <c r="L761" s="307">
        <f t="shared" si="81"/>
        <v>2</v>
      </c>
      <c r="M761" s="307">
        <f t="shared" si="82"/>
        <v>1</v>
      </c>
      <c r="N761" s="306">
        <f>4*J761*'[2]Base Costs'!$B$7</f>
        <v>9642.9670070344418</v>
      </c>
      <c r="O761" s="304">
        <f>4*IF(K761&lt;=3,K761*'[2]Base Costs'!$B$8,IF(L761&lt;=3,L761*'[2]Base Costs'!$B$9,'[2]Base Costs'!$B$10*M761))</f>
        <v>2800</v>
      </c>
      <c r="P761" s="304">
        <f>4*C761*'[2]Base Costs'!$B$11</f>
        <v>38204.360418999982</v>
      </c>
      <c r="Q761" s="269">
        <f>'[2]Base Costs'!$B$13+'[2]Base Costs'!$B$14</f>
        <v>414</v>
      </c>
      <c r="R761" s="303">
        <f>'[2]Base Costs'!$D$2</f>
        <v>1105.3024868650327</v>
      </c>
      <c r="S761" s="305">
        <f t="shared" si="83"/>
        <v>13962.269493899475</v>
      </c>
    </row>
    <row r="762" spans="1:19" s="269" customFormat="1" x14ac:dyDescent="0.25">
      <c r="A762" s="310" t="s">
        <v>938</v>
      </c>
      <c r="B762" s="310" t="s">
        <v>1565</v>
      </c>
      <c r="C762" s="309">
        <v>47.721611637755146</v>
      </c>
      <c r="D762" s="307">
        <f>C762*'[2]Base Costs'!$B$5</f>
        <v>47.721611637755146</v>
      </c>
      <c r="E762" s="307">
        <f t="shared" si="77"/>
        <v>6</v>
      </c>
      <c r="F762" s="307">
        <f t="shared" si="78"/>
        <v>2</v>
      </c>
      <c r="G762" s="307">
        <f t="shared" si="79"/>
        <v>1</v>
      </c>
      <c r="H762" s="306">
        <f>4*D762*'[2]Base Costs'!$B$7</f>
        <v>9484.3839833340098</v>
      </c>
      <c r="I762" s="304">
        <f>4*IF(E762&lt;=3,E762*'[2]Base Costs'!$B$8,IF(F762&lt;=3,F762*'[2]Base Costs'!$B$9,'[2]Base Costs'!$B$10*G762))</f>
        <v>2800</v>
      </c>
      <c r="J762" s="308">
        <f>C762*'[2]Base Costs'!$B$6</f>
        <v>12.121289355989807</v>
      </c>
      <c r="K762" s="307">
        <f t="shared" si="80"/>
        <v>2</v>
      </c>
      <c r="L762" s="307">
        <f t="shared" si="81"/>
        <v>1</v>
      </c>
      <c r="M762" s="307">
        <f t="shared" si="82"/>
        <v>1</v>
      </c>
      <c r="N762" s="306">
        <f>4*J762*'[2]Base Costs'!$B$7</f>
        <v>2409.0335317668387</v>
      </c>
      <c r="O762" s="304">
        <f>4*IF(K762&lt;=3,K762*'[2]Base Costs'!$B$8,IF(L762&lt;=3,L762*'[2]Base Costs'!$B$9,'[2]Base Costs'!$B$10*M762))</f>
        <v>1000</v>
      </c>
      <c r="P762" s="304">
        <f>4*C762*'[2]Base Costs'!$B$11</f>
        <v>9544.32232755103</v>
      </c>
      <c r="Q762" s="269">
        <f>'[2]Base Costs'!$B$13+'[2]Base Costs'!$B$14</f>
        <v>414</v>
      </c>
      <c r="R762" s="303">
        <f>'[2]Base Costs'!$D$2</f>
        <v>1105.3024868650327</v>
      </c>
      <c r="S762" s="305">
        <f t="shared" si="83"/>
        <v>4928.3360186318714</v>
      </c>
    </row>
    <row r="763" spans="1:19" s="269" customFormat="1" x14ac:dyDescent="0.25">
      <c r="A763" s="310" t="s">
        <v>938</v>
      </c>
      <c r="B763" s="310" t="s">
        <v>1564</v>
      </c>
      <c r="C763" s="309">
        <v>79.821819023087357</v>
      </c>
      <c r="D763" s="307">
        <f>C763*'[2]Base Costs'!$B$5</f>
        <v>79.821819023087357</v>
      </c>
      <c r="E763" s="307">
        <f t="shared" si="77"/>
        <v>10</v>
      </c>
      <c r="F763" s="307">
        <f t="shared" si="78"/>
        <v>2</v>
      </c>
      <c r="G763" s="307">
        <f t="shared" si="79"/>
        <v>1</v>
      </c>
      <c r="H763" s="306">
        <f>4*D763*'[2]Base Costs'!$B$7</f>
        <v>15864.107599924477</v>
      </c>
      <c r="I763" s="304">
        <f>4*IF(E763&lt;=3,E763*'[2]Base Costs'!$B$8,IF(F763&lt;=3,F763*'[2]Base Costs'!$B$9,'[2]Base Costs'!$B$10*G763))</f>
        <v>2800</v>
      </c>
      <c r="J763" s="308">
        <f>C763*'[2]Base Costs'!$B$6</f>
        <v>20.274742031864189</v>
      </c>
      <c r="K763" s="307">
        <f t="shared" si="80"/>
        <v>3</v>
      </c>
      <c r="L763" s="307">
        <f t="shared" si="81"/>
        <v>1</v>
      </c>
      <c r="M763" s="307">
        <f t="shared" si="82"/>
        <v>1</v>
      </c>
      <c r="N763" s="306">
        <f>4*J763*'[2]Base Costs'!$B$7</f>
        <v>4029.4833303808168</v>
      </c>
      <c r="O763" s="304">
        <f>4*IF(K763&lt;=3,K763*'[2]Base Costs'!$B$8,IF(L763&lt;=3,L763*'[2]Base Costs'!$B$9,'[2]Base Costs'!$B$10*M763))</f>
        <v>1500</v>
      </c>
      <c r="P763" s="304">
        <f>4*C763*'[2]Base Costs'!$B$11</f>
        <v>15964.363804617471</v>
      </c>
      <c r="Q763" s="269">
        <f>'[2]Base Costs'!$B$13+'[2]Base Costs'!$B$14</f>
        <v>414</v>
      </c>
      <c r="R763" s="303">
        <f>'[2]Base Costs'!$D$2</f>
        <v>1105.3024868650327</v>
      </c>
      <c r="S763" s="305">
        <f t="shared" si="83"/>
        <v>7048.7858172458491</v>
      </c>
    </row>
    <row r="764" spans="1:19" s="269" customFormat="1" x14ac:dyDescent="0.25">
      <c r="A764" s="310" t="s">
        <v>938</v>
      </c>
      <c r="B764" s="310" t="s">
        <v>1563</v>
      </c>
      <c r="C764" s="309">
        <v>59.213670269632729</v>
      </c>
      <c r="D764" s="307">
        <f>C764*'[2]Base Costs'!$B$5</f>
        <v>59.213670269632729</v>
      </c>
      <c r="E764" s="307">
        <f t="shared" si="77"/>
        <v>8</v>
      </c>
      <c r="F764" s="307">
        <f t="shared" si="78"/>
        <v>2</v>
      </c>
      <c r="G764" s="307">
        <f t="shared" si="79"/>
        <v>1</v>
      </c>
      <c r="H764" s="306">
        <f>4*D764*'[2]Base Costs'!$B$7</f>
        <v>11768.36168406789</v>
      </c>
      <c r="I764" s="304">
        <f>4*IF(E764&lt;=3,E764*'[2]Base Costs'!$B$8,IF(F764&lt;=3,F764*'[2]Base Costs'!$B$9,'[2]Base Costs'!$B$10*G764))</f>
        <v>2800</v>
      </c>
      <c r="J764" s="308">
        <f>C764*'[2]Base Costs'!$B$6</f>
        <v>15.040272248486714</v>
      </c>
      <c r="K764" s="307">
        <f t="shared" si="80"/>
        <v>2</v>
      </c>
      <c r="L764" s="307">
        <f t="shared" si="81"/>
        <v>1</v>
      </c>
      <c r="M764" s="307">
        <f t="shared" si="82"/>
        <v>1</v>
      </c>
      <c r="N764" s="306">
        <f>4*J764*'[2]Base Costs'!$B$7</f>
        <v>2989.1638677532437</v>
      </c>
      <c r="O764" s="304">
        <f>4*IF(K764&lt;=3,K764*'[2]Base Costs'!$B$8,IF(L764&lt;=3,L764*'[2]Base Costs'!$B$9,'[2]Base Costs'!$B$10*M764))</f>
        <v>1000</v>
      </c>
      <c r="P764" s="304">
        <f>4*C764*'[2]Base Costs'!$B$11</f>
        <v>11842.734053926546</v>
      </c>
      <c r="Q764" s="269">
        <f>'[2]Base Costs'!$B$13+'[2]Base Costs'!$B$14</f>
        <v>414</v>
      </c>
      <c r="R764" s="303">
        <f>'[2]Base Costs'!$D$2</f>
        <v>1105.3024868650327</v>
      </c>
      <c r="S764" s="305">
        <f t="shared" si="83"/>
        <v>5508.4663546182765</v>
      </c>
    </row>
    <row r="765" spans="1:19" s="269" customFormat="1" x14ac:dyDescent="0.25">
      <c r="A765" s="310" t="s">
        <v>938</v>
      </c>
      <c r="B765" s="310" t="s">
        <v>1562</v>
      </c>
      <c r="C765" s="309">
        <v>115.2741098298478</v>
      </c>
      <c r="D765" s="307">
        <f>C765*'[2]Base Costs'!$B$5</f>
        <v>115.2741098298478</v>
      </c>
      <c r="E765" s="307">
        <f t="shared" si="77"/>
        <v>15</v>
      </c>
      <c r="F765" s="307">
        <f t="shared" si="78"/>
        <v>3</v>
      </c>
      <c r="G765" s="307">
        <f t="shared" si="79"/>
        <v>1</v>
      </c>
      <c r="H765" s="306">
        <f>4*D765*'[2]Base Costs'!$B$7</f>
        <v>22910.037684023275</v>
      </c>
      <c r="I765" s="304">
        <f>4*IF(E765&lt;=3,E765*'[2]Base Costs'!$B$8,IF(F765&lt;=3,F765*'[2]Base Costs'!$B$9,'[2]Base Costs'!$B$10*G765))</f>
        <v>4200</v>
      </c>
      <c r="J765" s="308">
        <f>C765*'[2]Base Costs'!$B$6</f>
        <v>29.279623896781342</v>
      </c>
      <c r="K765" s="307">
        <f t="shared" si="80"/>
        <v>4</v>
      </c>
      <c r="L765" s="307">
        <f t="shared" si="81"/>
        <v>1</v>
      </c>
      <c r="M765" s="307">
        <f t="shared" si="82"/>
        <v>1</v>
      </c>
      <c r="N765" s="306">
        <f>4*J765*'[2]Base Costs'!$B$7</f>
        <v>5819.149571741912</v>
      </c>
      <c r="O765" s="304">
        <f>4*IF(K765&lt;=3,K765*'[2]Base Costs'!$B$8,IF(L765&lt;=3,L765*'[2]Base Costs'!$B$9,'[2]Base Costs'!$B$10*M765))</f>
        <v>1400</v>
      </c>
      <c r="P765" s="304">
        <f>4*C765*'[2]Base Costs'!$B$11</f>
        <v>23054.821965969561</v>
      </c>
      <c r="Q765" s="269">
        <f>'[2]Base Costs'!$B$13+'[2]Base Costs'!$B$14</f>
        <v>414</v>
      </c>
      <c r="R765" s="303">
        <f>'[2]Base Costs'!$D$2</f>
        <v>1105.3024868650327</v>
      </c>
      <c r="S765" s="305">
        <f t="shared" si="83"/>
        <v>8738.4520586069448</v>
      </c>
    </row>
    <row r="766" spans="1:19" s="269" customFormat="1" x14ac:dyDescent="0.25">
      <c r="A766" s="310" t="s">
        <v>938</v>
      </c>
      <c r="B766" s="310" t="s">
        <v>1561</v>
      </c>
      <c r="C766" s="309">
        <v>217.58235284353526</v>
      </c>
      <c r="D766" s="307">
        <f>C766*'[2]Base Costs'!$B$5</f>
        <v>217.58235284353526</v>
      </c>
      <c r="E766" s="307">
        <f t="shared" si="77"/>
        <v>28</v>
      </c>
      <c r="F766" s="307">
        <f t="shared" si="78"/>
        <v>6</v>
      </c>
      <c r="G766" s="307">
        <f t="shared" si="79"/>
        <v>2</v>
      </c>
      <c r="H766" s="306">
        <f>4*D766*'[2]Base Costs'!$B$7</f>
        <v>43243.187133535575</v>
      </c>
      <c r="I766" s="304">
        <f>4*IF(E766&lt;=3,E766*'[2]Base Costs'!$B$8,IF(F766&lt;=3,F766*'[2]Base Costs'!$B$9,'[2]Base Costs'!$B$10*G766))</f>
        <v>8800</v>
      </c>
      <c r="J766" s="308">
        <f>C766*'[2]Base Costs'!$B$6</f>
        <v>55.265917622257959</v>
      </c>
      <c r="K766" s="307">
        <f t="shared" si="80"/>
        <v>7</v>
      </c>
      <c r="L766" s="307">
        <f t="shared" si="81"/>
        <v>2</v>
      </c>
      <c r="M766" s="307">
        <f t="shared" si="82"/>
        <v>1</v>
      </c>
      <c r="N766" s="306">
        <f>4*J766*'[2]Base Costs'!$B$7</f>
        <v>10983.769531918037</v>
      </c>
      <c r="O766" s="304">
        <f>4*IF(K766&lt;=3,K766*'[2]Base Costs'!$B$8,IF(L766&lt;=3,L766*'[2]Base Costs'!$B$9,'[2]Base Costs'!$B$10*M766))</f>
        <v>2800</v>
      </c>
      <c r="P766" s="304">
        <f>4*C766*'[2]Base Costs'!$B$11</f>
        <v>43516.470568707053</v>
      </c>
      <c r="Q766" s="269">
        <f>'[2]Base Costs'!$B$13+'[2]Base Costs'!$B$14</f>
        <v>414</v>
      </c>
      <c r="R766" s="303">
        <f>'[2]Base Costs'!$D$2</f>
        <v>1105.3024868650327</v>
      </c>
      <c r="S766" s="305">
        <f t="shared" si="83"/>
        <v>15303.07201878307</v>
      </c>
    </row>
    <row r="767" spans="1:19" s="269" customFormat="1" x14ac:dyDescent="0.25">
      <c r="A767" s="310" t="s">
        <v>938</v>
      </c>
      <c r="B767" s="310" t="s">
        <v>1560</v>
      </c>
      <c r="C767" s="309">
        <v>65.548429724987088</v>
      </c>
      <c r="D767" s="307">
        <f>C767*'[2]Base Costs'!$B$5</f>
        <v>65.548429724987088</v>
      </c>
      <c r="E767" s="307">
        <f t="shared" si="77"/>
        <v>9</v>
      </c>
      <c r="F767" s="307">
        <f t="shared" si="78"/>
        <v>2</v>
      </c>
      <c r="G767" s="307">
        <f t="shared" si="79"/>
        <v>1</v>
      </c>
      <c r="H767" s="306">
        <f>4*D767*'[2]Base Costs'!$B$7</f>
        <v>13027.357117262836</v>
      </c>
      <c r="I767" s="304">
        <f>4*IF(E767&lt;=3,E767*'[2]Base Costs'!$B$8,IF(F767&lt;=3,F767*'[2]Base Costs'!$B$9,'[2]Base Costs'!$B$10*G767))</f>
        <v>2800</v>
      </c>
      <c r="J767" s="308">
        <f>C767*'[2]Base Costs'!$B$6</f>
        <v>16.649301150146719</v>
      </c>
      <c r="K767" s="307">
        <f t="shared" si="80"/>
        <v>3</v>
      </c>
      <c r="L767" s="307">
        <f t="shared" si="81"/>
        <v>1</v>
      </c>
      <c r="M767" s="307">
        <f t="shared" si="82"/>
        <v>1</v>
      </c>
      <c r="N767" s="306">
        <f>4*J767*'[2]Base Costs'!$B$7</f>
        <v>3308.9487077847602</v>
      </c>
      <c r="O767" s="304">
        <f>4*IF(K767&lt;=3,K767*'[2]Base Costs'!$B$8,IF(L767&lt;=3,L767*'[2]Base Costs'!$B$9,'[2]Base Costs'!$B$10*M767))</f>
        <v>1500</v>
      </c>
      <c r="P767" s="304">
        <f>4*C767*'[2]Base Costs'!$B$11</f>
        <v>13109.685944997418</v>
      </c>
      <c r="Q767" s="269">
        <f>'[2]Base Costs'!$B$13+'[2]Base Costs'!$B$14</f>
        <v>414</v>
      </c>
      <c r="R767" s="303">
        <f>'[2]Base Costs'!$D$2</f>
        <v>1105.3024868650327</v>
      </c>
      <c r="S767" s="305">
        <f t="shared" si="83"/>
        <v>6328.2511946497925</v>
      </c>
    </row>
    <row r="768" spans="1:19" s="269" customFormat="1" x14ac:dyDescent="0.25">
      <c r="A768" s="310" t="s">
        <v>938</v>
      </c>
      <c r="B768" s="310" t="s">
        <v>1559</v>
      </c>
      <c r="C768" s="309">
        <v>137.66623713099321</v>
      </c>
      <c r="D768" s="307">
        <f>C768*'[2]Base Costs'!$B$5</f>
        <v>137.66623713099321</v>
      </c>
      <c r="E768" s="307">
        <f t="shared" si="77"/>
        <v>18</v>
      </c>
      <c r="F768" s="307">
        <f t="shared" si="78"/>
        <v>4</v>
      </c>
      <c r="G768" s="307">
        <f t="shared" si="79"/>
        <v>1</v>
      </c>
      <c r="H768" s="306">
        <f>4*D768*'[2]Base Costs'!$B$7</f>
        <v>27360.33863236212</v>
      </c>
      <c r="I768" s="304">
        <f>4*IF(E768&lt;=3,E768*'[2]Base Costs'!$B$8,IF(F768&lt;=3,F768*'[2]Base Costs'!$B$9,'[2]Base Costs'!$B$10*G768))</f>
        <v>4400</v>
      </c>
      <c r="J768" s="308">
        <f>C768*'[2]Base Costs'!$B$6</f>
        <v>34.967224231272276</v>
      </c>
      <c r="K768" s="307">
        <f t="shared" si="80"/>
        <v>5</v>
      </c>
      <c r="L768" s="307">
        <f t="shared" si="81"/>
        <v>1</v>
      </c>
      <c r="M768" s="307">
        <f t="shared" si="82"/>
        <v>1</v>
      </c>
      <c r="N768" s="306">
        <f>4*J768*'[2]Base Costs'!$B$7</f>
        <v>6949.5260126199782</v>
      </c>
      <c r="O768" s="304">
        <f>4*IF(K768&lt;=3,K768*'[2]Base Costs'!$B$8,IF(L768&lt;=3,L768*'[2]Base Costs'!$B$9,'[2]Base Costs'!$B$10*M768))</f>
        <v>1400</v>
      </c>
      <c r="P768" s="304">
        <f>4*C768*'[2]Base Costs'!$B$11</f>
        <v>27533.247426198643</v>
      </c>
      <c r="Q768" s="269">
        <f>'[2]Base Costs'!$B$13+'[2]Base Costs'!$B$14</f>
        <v>414</v>
      </c>
      <c r="R768" s="303">
        <f>'[2]Base Costs'!$D$2</f>
        <v>1105.3024868650327</v>
      </c>
      <c r="S768" s="305">
        <f t="shared" si="83"/>
        <v>9868.828499485011</v>
      </c>
    </row>
    <row r="769" spans="1:19" s="269" customFormat="1" x14ac:dyDescent="0.25">
      <c r="A769" s="310" t="s">
        <v>938</v>
      </c>
      <c r="B769" s="310" t="s">
        <v>1558</v>
      </c>
      <c r="C769" s="309">
        <v>44.603508771929803</v>
      </c>
      <c r="D769" s="307">
        <f>C769*'[2]Base Costs'!$B$5</f>
        <v>44.603508771929803</v>
      </c>
      <c r="E769" s="307">
        <f t="shared" si="77"/>
        <v>6</v>
      </c>
      <c r="F769" s="307">
        <f t="shared" si="78"/>
        <v>2</v>
      </c>
      <c r="G769" s="307">
        <f t="shared" si="79"/>
        <v>1</v>
      </c>
      <c r="H769" s="306">
        <f>4*D769*'[2]Base Costs'!$B$7</f>
        <v>8864.6797473684182</v>
      </c>
      <c r="I769" s="304">
        <f>4*IF(E769&lt;=3,E769*'[2]Base Costs'!$B$8,IF(F769&lt;=3,F769*'[2]Base Costs'!$B$9,'[2]Base Costs'!$B$10*G769))</f>
        <v>2800</v>
      </c>
      <c r="J769" s="308">
        <f>C769*'[2]Base Costs'!$B$6</f>
        <v>11.32929122807017</v>
      </c>
      <c r="K769" s="307">
        <f t="shared" si="80"/>
        <v>2</v>
      </c>
      <c r="L769" s="307">
        <f t="shared" si="81"/>
        <v>1</v>
      </c>
      <c r="M769" s="307">
        <f t="shared" si="82"/>
        <v>1</v>
      </c>
      <c r="N769" s="306">
        <f>4*J769*'[2]Base Costs'!$B$7</f>
        <v>2251.6286558315783</v>
      </c>
      <c r="O769" s="304">
        <f>4*IF(K769&lt;=3,K769*'[2]Base Costs'!$B$8,IF(L769&lt;=3,L769*'[2]Base Costs'!$B$9,'[2]Base Costs'!$B$10*M769))</f>
        <v>1000</v>
      </c>
      <c r="P769" s="304">
        <f>4*C769*'[2]Base Costs'!$B$11</f>
        <v>8920.7017543859602</v>
      </c>
      <c r="Q769" s="269">
        <f>'[2]Base Costs'!$B$13+'[2]Base Costs'!$B$14</f>
        <v>414</v>
      </c>
      <c r="R769" s="303">
        <f>'[2]Base Costs'!$D$2</f>
        <v>1105.3024868650327</v>
      </c>
      <c r="S769" s="305">
        <f t="shared" si="83"/>
        <v>4770.9311426966106</v>
      </c>
    </row>
    <row r="770" spans="1:19" s="269" customFormat="1" x14ac:dyDescent="0.25">
      <c r="A770" s="310" t="s">
        <v>938</v>
      </c>
      <c r="B770" s="310" t="s">
        <v>1556</v>
      </c>
      <c r="C770" s="309">
        <v>75.680587156658603</v>
      </c>
      <c r="D770" s="307">
        <f>C770*'[2]Base Costs'!$B$5</f>
        <v>75.680587156658603</v>
      </c>
      <c r="E770" s="307">
        <f t="shared" si="77"/>
        <v>10</v>
      </c>
      <c r="F770" s="307">
        <f t="shared" si="78"/>
        <v>2</v>
      </c>
      <c r="G770" s="307">
        <f t="shared" si="79"/>
        <v>1</v>
      </c>
      <c r="H770" s="306">
        <f>4*D770*'[2]Base Costs'!$B$7</f>
        <v>15041.06261386296</v>
      </c>
      <c r="I770" s="304">
        <f>4*IF(E770&lt;=3,E770*'[2]Base Costs'!$B$8,IF(F770&lt;=3,F770*'[2]Base Costs'!$B$9,'[2]Base Costs'!$B$10*G770))</f>
        <v>2800</v>
      </c>
      <c r="J770" s="308">
        <f>C770*'[2]Base Costs'!$B$6</f>
        <v>19.222869137791285</v>
      </c>
      <c r="K770" s="307">
        <f t="shared" si="80"/>
        <v>3</v>
      </c>
      <c r="L770" s="307">
        <f t="shared" si="81"/>
        <v>1</v>
      </c>
      <c r="M770" s="307">
        <f t="shared" si="82"/>
        <v>1</v>
      </c>
      <c r="N770" s="306">
        <f>4*J770*'[2]Base Costs'!$B$7</f>
        <v>3820.4299039211919</v>
      </c>
      <c r="O770" s="304">
        <f>4*IF(K770&lt;=3,K770*'[2]Base Costs'!$B$8,IF(L770&lt;=3,L770*'[2]Base Costs'!$B$9,'[2]Base Costs'!$B$10*M770))</f>
        <v>1500</v>
      </c>
      <c r="P770" s="304">
        <f>4*C770*'[2]Base Costs'!$B$11</f>
        <v>15136.117431331721</v>
      </c>
      <c r="Q770" s="269">
        <f>'[2]Base Costs'!$B$13+'[2]Base Costs'!$B$14</f>
        <v>414</v>
      </c>
      <c r="R770" s="303">
        <f>'[2]Base Costs'!$D$2</f>
        <v>1105.3024868650327</v>
      </c>
      <c r="S770" s="305">
        <f t="shared" si="83"/>
        <v>6839.7323907862246</v>
      </c>
    </row>
    <row r="771" spans="1:19" s="269" customFormat="1" x14ac:dyDescent="0.25">
      <c r="A771" s="310" t="s">
        <v>938</v>
      </c>
      <c r="B771" s="310" t="s">
        <v>1555</v>
      </c>
      <c r="C771" s="309">
        <v>126.56448067263453</v>
      </c>
      <c r="D771" s="307">
        <f>C771*'[2]Base Costs'!$B$5</f>
        <v>126.56448067263453</v>
      </c>
      <c r="E771" s="307">
        <f t="shared" ref="E771:E834" si="84">ROUNDUP(D771/8,0)</f>
        <v>16</v>
      </c>
      <c r="F771" s="307">
        <f t="shared" ref="F771:F834" si="85">ROUNDUP(D771/40,0)</f>
        <v>4</v>
      </c>
      <c r="G771" s="307">
        <f t="shared" ref="G771:G834" si="86">ROUNDUP(D771/(40*4),0)</f>
        <v>1</v>
      </c>
      <c r="H771" s="306">
        <f>4*D771*'[2]Base Costs'!$B$7</f>
        <v>25153.931146802082</v>
      </c>
      <c r="I771" s="304">
        <f>4*IF(E771&lt;=3,E771*'[2]Base Costs'!$B$8,IF(F771&lt;=3,F771*'[2]Base Costs'!$B$9,'[2]Base Costs'!$B$10*G771))</f>
        <v>4400</v>
      </c>
      <c r="J771" s="308">
        <f>C771*'[2]Base Costs'!$B$6</f>
        <v>32.147378090849173</v>
      </c>
      <c r="K771" s="307">
        <f t="shared" ref="K771:K834" si="87">ROUNDUP(J771/8,0)</f>
        <v>5</v>
      </c>
      <c r="L771" s="307">
        <f t="shared" ref="L771:L834" si="88">ROUNDUP(J771/40,0)</f>
        <v>1</v>
      </c>
      <c r="M771" s="307">
        <f t="shared" ref="M771:M834" si="89">ROUNDUP(J771/(40*4),0)</f>
        <v>1</v>
      </c>
      <c r="N771" s="306">
        <f>4*J771*'[2]Base Costs'!$B$7</f>
        <v>6389.0985112877288</v>
      </c>
      <c r="O771" s="304">
        <f>4*IF(K771&lt;=3,K771*'[2]Base Costs'!$B$8,IF(L771&lt;=3,L771*'[2]Base Costs'!$B$9,'[2]Base Costs'!$B$10*M771))</f>
        <v>1400</v>
      </c>
      <c r="P771" s="304">
        <f>4*C771*'[2]Base Costs'!$B$11</f>
        <v>25312.896134526905</v>
      </c>
      <c r="Q771" s="269">
        <f>'[2]Base Costs'!$B$13+'[2]Base Costs'!$B$14</f>
        <v>414</v>
      </c>
      <c r="R771" s="303">
        <f>'[2]Base Costs'!$D$2</f>
        <v>1105.3024868650327</v>
      </c>
      <c r="S771" s="305">
        <f t="shared" ref="S771:S834" si="90">R771+Q771+N771+O771</f>
        <v>9308.4009981527615</v>
      </c>
    </row>
    <row r="772" spans="1:19" s="269" customFormat="1" x14ac:dyDescent="0.25">
      <c r="A772" s="310" t="s">
        <v>938</v>
      </c>
      <c r="B772" s="310" t="s">
        <v>1554</v>
      </c>
      <c r="C772" s="309">
        <v>231.73456922652534</v>
      </c>
      <c r="D772" s="307">
        <f>C772*'[2]Base Costs'!$B$5</f>
        <v>231.73456922652534</v>
      </c>
      <c r="E772" s="307">
        <f t="shared" si="84"/>
        <v>29</v>
      </c>
      <c r="F772" s="307">
        <f t="shared" si="85"/>
        <v>6</v>
      </c>
      <c r="G772" s="307">
        <f t="shared" si="86"/>
        <v>2</v>
      </c>
      <c r="H772" s="306">
        <f>4*D772*'[2]Base Costs'!$B$7</f>
        <v>46055.855226356558</v>
      </c>
      <c r="I772" s="304">
        <f>4*IF(E772&lt;=3,E772*'[2]Base Costs'!$B$8,IF(F772&lt;=3,F772*'[2]Base Costs'!$B$9,'[2]Base Costs'!$B$10*G772))</f>
        <v>8800</v>
      </c>
      <c r="J772" s="308">
        <f>C772*'[2]Base Costs'!$B$6</f>
        <v>58.860580583537434</v>
      </c>
      <c r="K772" s="307">
        <f t="shared" si="87"/>
        <v>8</v>
      </c>
      <c r="L772" s="307">
        <f t="shared" si="88"/>
        <v>2</v>
      </c>
      <c r="M772" s="307">
        <f t="shared" si="89"/>
        <v>1</v>
      </c>
      <c r="N772" s="306">
        <f>4*J772*'[2]Base Costs'!$B$7</f>
        <v>11698.187227494565</v>
      </c>
      <c r="O772" s="304">
        <f>4*IF(K772&lt;=3,K772*'[2]Base Costs'!$B$8,IF(L772&lt;=3,L772*'[2]Base Costs'!$B$9,'[2]Base Costs'!$B$10*M772))</f>
        <v>2800</v>
      </c>
      <c r="P772" s="304">
        <f>4*C772*'[2]Base Costs'!$B$11</f>
        <v>46346.913845305069</v>
      </c>
      <c r="Q772" s="269">
        <f>'[2]Base Costs'!$B$13+'[2]Base Costs'!$B$14</f>
        <v>414</v>
      </c>
      <c r="R772" s="303">
        <f>'[2]Base Costs'!$D$2</f>
        <v>1105.3024868650327</v>
      </c>
      <c r="S772" s="305">
        <f t="shared" si="90"/>
        <v>16017.489714359599</v>
      </c>
    </row>
    <row r="773" spans="1:19" s="269" customFormat="1" x14ac:dyDescent="0.25">
      <c r="A773" s="310" t="s">
        <v>938</v>
      </c>
      <c r="B773" s="310" t="s">
        <v>1553</v>
      </c>
      <c r="C773" s="309">
        <v>118.37548608142525</v>
      </c>
      <c r="D773" s="307">
        <f>C773*'[2]Base Costs'!$B$5</f>
        <v>118.37548608142525</v>
      </c>
      <c r="E773" s="307">
        <f t="shared" si="84"/>
        <v>15</v>
      </c>
      <c r="F773" s="307">
        <f t="shared" si="85"/>
        <v>3</v>
      </c>
      <c r="G773" s="307">
        <f t="shared" si="86"/>
        <v>1</v>
      </c>
      <c r="H773" s="306">
        <f>4*D773*'[2]Base Costs'!$B$7</f>
        <v>23526.417605766783</v>
      </c>
      <c r="I773" s="304">
        <f>4*IF(E773&lt;=3,E773*'[2]Base Costs'!$B$8,IF(F773&lt;=3,F773*'[2]Base Costs'!$B$9,'[2]Base Costs'!$B$10*G773))</f>
        <v>4200</v>
      </c>
      <c r="J773" s="308">
        <f>C773*'[2]Base Costs'!$B$6</f>
        <v>30.067373464682014</v>
      </c>
      <c r="K773" s="307">
        <f t="shared" si="87"/>
        <v>4</v>
      </c>
      <c r="L773" s="307">
        <f t="shared" si="88"/>
        <v>1</v>
      </c>
      <c r="M773" s="307">
        <f t="shared" si="89"/>
        <v>1</v>
      </c>
      <c r="N773" s="306">
        <f>4*J773*'[2]Base Costs'!$B$7</f>
        <v>5975.7100718647625</v>
      </c>
      <c r="O773" s="304">
        <f>4*IF(K773&lt;=3,K773*'[2]Base Costs'!$B$8,IF(L773&lt;=3,L773*'[2]Base Costs'!$B$9,'[2]Base Costs'!$B$10*M773))</f>
        <v>1400</v>
      </c>
      <c r="P773" s="304">
        <f>4*C773*'[2]Base Costs'!$B$11</f>
        <v>23675.097216285048</v>
      </c>
      <c r="Q773" s="269">
        <f>'[2]Base Costs'!$B$13+'[2]Base Costs'!$B$14</f>
        <v>414</v>
      </c>
      <c r="R773" s="303">
        <f>'[2]Base Costs'!$D$2</f>
        <v>1105.3024868650327</v>
      </c>
      <c r="S773" s="305">
        <f t="shared" si="90"/>
        <v>8895.0125587297953</v>
      </c>
    </row>
    <row r="774" spans="1:19" s="269" customFormat="1" x14ac:dyDescent="0.25">
      <c r="A774" s="310" t="s">
        <v>938</v>
      </c>
      <c r="B774" s="310" t="s">
        <v>1552</v>
      </c>
      <c r="C774" s="309">
        <v>181.7052540052095</v>
      </c>
      <c r="D774" s="307">
        <f>C774*'[2]Base Costs'!$B$5</f>
        <v>181.7052540052095</v>
      </c>
      <c r="E774" s="307">
        <f t="shared" si="84"/>
        <v>23</v>
      </c>
      <c r="F774" s="307">
        <f t="shared" si="85"/>
        <v>5</v>
      </c>
      <c r="G774" s="307">
        <f t="shared" si="86"/>
        <v>2</v>
      </c>
      <c r="H774" s="306">
        <f>4*D774*'[2]Base Costs'!$B$7</f>
        <v>36112.829002011364</v>
      </c>
      <c r="I774" s="304">
        <f>4*IF(E774&lt;=3,E774*'[2]Base Costs'!$B$8,IF(F774&lt;=3,F774*'[2]Base Costs'!$B$9,'[2]Base Costs'!$B$10*G774))</f>
        <v>8800</v>
      </c>
      <c r="J774" s="308">
        <f>C774*'[2]Base Costs'!$B$6</f>
        <v>46.15313451732321</v>
      </c>
      <c r="K774" s="307">
        <f t="shared" si="87"/>
        <v>6</v>
      </c>
      <c r="L774" s="307">
        <f t="shared" si="88"/>
        <v>2</v>
      </c>
      <c r="M774" s="307">
        <f t="shared" si="89"/>
        <v>1</v>
      </c>
      <c r="N774" s="306">
        <f>4*J774*'[2]Base Costs'!$B$7</f>
        <v>9172.6585665108851</v>
      </c>
      <c r="O774" s="304">
        <f>4*IF(K774&lt;=3,K774*'[2]Base Costs'!$B$8,IF(L774&lt;=3,L774*'[2]Base Costs'!$B$9,'[2]Base Costs'!$B$10*M774))</f>
        <v>2800</v>
      </c>
      <c r="P774" s="304">
        <f>4*C774*'[2]Base Costs'!$B$11</f>
        <v>36341.0508010419</v>
      </c>
      <c r="Q774" s="269">
        <f>'[2]Base Costs'!$B$13+'[2]Base Costs'!$B$14</f>
        <v>414</v>
      </c>
      <c r="R774" s="303">
        <f>'[2]Base Costs'!$D$2</f>
        <v>1105.3024868650327</v>
      </c>
      <c r="S774" s="305">
        <f t="shared" si="90"/>
        <v>13491.961053375919</v>
      </c>
    </row>
    <row r="775" spans="1:19" s="269" customFormat="1" x14ac:dyDescent="0.25">
      <c r="A775" s="310" t="s">
        <v>938</v>
      </c>
      <c r="B775" s="310" t="s">
        <v>1551</v>
      </c>
      <c r="C775" s="309">
        <v>88.780186993934038</v>
      </c>
      <c r="D775" s="307">
        <f>C775*'[2]Base Costs'!$B$5</f>
        <v>88.780186993934038</v>
      </c>
      <c r="E775" s="307">
        <f t="shared" si="84"/>
        <v>12</v>
      </c>
      <c r="F775" s="307">
        <f t="shared" si="85"/>
        <v>3</v>
      </c>
      <c r="G775" s="307">
        <f t="shared" si="86"/>
        <v>1</v>
      </c>
      <c r="H775" s="306">
        <f>4*D775*'[2]Base Costs'!$B$7</f>
        <v>17644.52948392243</v>
      </c>
      <c r="I775" s="304">
        <f>4*IF(E775&lt;=3,E775*'[2]Base Costs'!$B$8,IF(F775&lt;=3,F775*'[2]Base Costs'!$B$9,'[2]Base Costs'!$B$10*G775))</f>
        <v>4200</v>
      </c>
      <c r="J775" s="308">
        <f>C775*'[2]Base Costs'!$B$6</f>
        <v>22.550167496459245</v>
      </c>
      <c r="K775" s="307">
        <f t="shared" si="87"/>
        <v>3</v>
      </c>
      <c r="L775" s="307">
        <f t="shared" si="88"/>
        <v>1</v>
      </c>
      <c r="M775" s="307">
        <f t="shared" si="89"/>
        <v>1</v>
      </c>
      <c r="N775" s="306">
        <f>4*J775*'[2]Base Costs'!$B$7</f>
        <v>4481.7104889162965</v>
      </c>
      <c r="O775" s="304">
        <f>4*IF(K775&lt;=3,K775*'[2]Base Costs'!$B$8,IF(L775&lt;=3,L775*'[2]Base Costs'!$B$9,'[2]Base Costs'!$B$10*M775))</f>
        <v>1500</v>
      </c>
      <c r="P775" s="304">
        <f>4*C775*'[2]Base Costs'!$B$11</f>
        <v>17756.037398786808</v>
      </c>
      <c r="Q775" s="269">
        <f>'[2]Base Costs'!$B$13+'[2]Base Costs'!$B$14</f>
        <v>414</v>
      </c>
      <c r="R775" s="303">
        <f>'[2]Base Costs'!$D$2</f>
        <v>1105.3024868650327</v>
      </c>
      <c r="S775" s="305">
        <f t="shared" si="90"/>
        <v>7501.0129757813293</v>
      </c>
    </row>
    <row r="776" spans="1:19" s="269" customFormat="1" x14ac:dyDescent="0.25">
      <c r="A776" s="310" t="s">
        <v>938</v>
      </c>
      <c r="B776" s="310" t="s">
        <v>1550</v>
      </c>
      <c r="C776" s="309">
        <v>195.45246910877998</v>
      </c>
      <c r="D776" s="307">
        <f>C776*'[2]Base Costs'!$B$5</f>
        <v>195.45246910877998</v>
      </c>
      <c r="E776" s="307">
        <f t="shared" si="84"/>
        <v>25</v>
      </c>
      <c r="F776" s="307">
        <f t="shared" si="85"/>
        <v>5</v>
      </c>
      <c r="G776" s="307">
        <f t="shared" si="86"/>
        <v>2</v>
      </c>
      <c r="H776" s="306">
        <f>4*D776*'[2]Base Costs'!$B$7</f>
        <v>38845.005520555373</v>
      </c>
      <c r="I776" s="304">
        <f>4*IF(E776&lt;=3,E776*'[2]Base Costs'!$B$8,IF(F776&lt;=3,F776*'[2]Base Costs'!$B$9,'[2]Base Costs'!$B$10*G776))</f>
        <v>8800</v>
      </c>
      <c r="J776" s="308">
        <f>C776*'[2]Base Costs'!$B$6</f>
        <v>49.644927153630114</v>
      </c>
      <c r="K776" s="307">
        <f t="shared" si="87"/>
        <v>7</v>
      </c>
      <c r="L776" s="307">
        <f t="shared" si="88"/>
        <v>2</v>
      </c>
      <c r="M776" s="307">
        <f t="shared" si="89"/>
        <v>1</v>
      </c>
      <c r="N776" s="306">
        <f>4*J776*'[2]Base Costs'!$B$7</f>
        <v>9866.6314022210645</v>
      </c>
      <c r="O776" s="304">
        <f>4*IF(K776&lt;=3,K776*'[2]Base Costs'!$B$8,IF(L776&lt;=3,L776*'[2]Base Costs'!$B$9,'[2]Base Costs'!$B$10*M776))</f>
        <v>2800</v>
      </c>
      <c r="P776" s="304">
        <f>4*C776*'[2]Base Costs'!$B$11</f>
        <v>39090.493821755997</v>
      </c>
      <c r="Q776" s="269">
        <f>'[2]Base Costs'!$B$13+'[2]Base Costs'!$B$14</f>
        <v>414</v>
      </c>
      <c r="R776" s="303">
        <f>'[2]Base Costs'!$D$2</f>
        <v>1105.3024868650327</v>
      </c>
      <c r="S776" s="305">
        <f t="shared" si="90"/>
        <v>14185.933889086096</v>
      </c>
    </row>
    <row r="777" spans="1:19" s="269" customFormat="1" x14ac:dyDescent="0.25">
      <c r="A777" s="310" t="s">
        <v>938</v>
      </c>
      <c r="B777" s="310" t="s">
        <v>1549</v>
      </c>
      <c r="C777" s="309">
        <v>450.81591920656143</v>
      </c>
      <c r="D777" s="307">
        <f>C777*'[2]Base Costs'!$B$5</f>
        <v>450.81591920656143</v>
      </c>
      <c r="E777" s="307">
        <f t="shared" si="84"/>
        <v>57</v>
      </c>
      <c r="F777" s="307">
        <f t="shared" si="85"/>
        <v>12</v>
      </c>
      <c r="G777" s="307">
        <f t="shared" si="86"/>
        <v>3</v>
      </c>
      <c r="H777" s="306">
        <f>4*D777*'[2]Base Costs'!$B$7</f>
        <v>89596.959046788863</v>
      </c>
      <c r="I777" s="304">
        <f>4*IF(E777&lt;=3,E777*'[2]Base Costs'!$B$8,IF(F777&lt;=3,F777*'[2]Base Costs'!$B$9,'[2]Base Costs'!$B$10*G777))</f>
        <v>13200</v>
      </c>
      <c r="J777" s="308">
        <f>C777*'[2]Base Costs'!$B$6</f>
        <v>114.50724347846661</v>
      </c>
      <c r="K777" s="307">
        <f t="shared" si="87"/>
        <v>15</v>
      </c>
      <c r="L777" s="307">
        <f t="shared" si="88"/>
        <v>3</v>
      </c>
      <c r="M777" s="307">
        <f t="shared" si="89"/>
        <v>1</v>
      </c>
      <c r="N777" s="306">
        <f>4*J777*'[2]Base Costs'!$B$7</f>
        <v>22757.62759788437</v>
      </c>
      <c r="O777" s="304">
        <f>4*IF(K777&lt;=3,K777*'[2]Base Costs'!$B$8,IF(L777&lt;=3,L777*'[2]Base Costs'!$B$9,'[2]Base Costs'!$B$10*M777))</f>
        <v>4200</v>
      </c>
      <c r="P777" s="304">
        <f>4*C777*'[2]Base Costs'!$B$11</f>
        <v>90163.18384131229</v>
      </c>
      <c r="Q777" s="269">
        <f>'[2]Base Costs'!$B$13+'[2]Base Costs'!$B$14</f>
        <v>414</v>
      </c>
      <c r="R777" s="303">
        <f>'[2]Base Costs'!$D$2</f>
        <v>1105.3024868650327</v>
      </c>
      <c r="S777" s="305">
        <f t="shared" si="90"/>
        <v>28476.930084749401</v>
      </c>
    </row>
    <row r="778" spans="1:19" s="269" customFormat="1" x14ac:dyDescent="0.25">
      <c r="A778" s="310" t="s">
        <v>938</v>
      </c>
      <c r="B778" s="310" t="s">
        <v>1548</v>
      </c>
      <c r="C778" s="309">
        <v>94.34446685298019</v>
      </c>
      <c r="D778" s="307">
        <f>C778*'[2]Base Costs'!$B$5</f>
        <v>94.34446685298019</v>
      </c>
      <c r="E778" s="307">
        <f t="shared" si="84"/>
        <v>12</v>
      </c>
      <c r="F778" s="307">
        <f t="shared" si="85"/>
        <v>3</v>
      </c>
      <c r="G778" s="307">
        <f t="shared" si="86"/>
        <v>1</v>
      </c>
      <c r="H778" s="306">
        <f>4*D778*'[2]Base Costs'!$B$7</f>
        <v>18750.396720228699</v>
      </c>
      <c r="I778" s="304">
        <f>4*IF(E778&lt;=3,E778*'[2]Base Costs'!$B$8,IF(F778&lt;=3,F778*'[2]Base Costs'!$B$9,'[2]Base Costs'!$B$10*G778))</f>
        <v>4200</v>
      </c>
      <c r="J778" s="308">
        <f>C778*'[2]Base Costs'!$B$6</f>
        <v>23.96349458065697</v>
      </c>
      <c r="K778" s="307">
        <f t="shared" si="87"/>
        <v>3</v>
      </c>
      <c r="L778" s="307">
        <f t="shared" si="88"/>
        <v>1</v>
      </c>
      <c r="M778" s="307">
        <f t="shared" si="89"/>
        <v>1</v>
      </c>
      <c r="N778" s="306">
        <f>4*J778*'[2]Base Costs'!$B$7</f>
        <v>4762.6007669380897</v>
      </c>
      <c r="O778" s="304">
        <f>4*IF(K778&lt;=3,K778*'[2]Base Costs'!$B$8,IF(L778&lt;=3,L778*'[2]Base Costs'!$B$9,'[2]Base Costs'!$B$10*M778))</f>
        <v>1500</v>
      </c>
      <c r="P778" s="304">
        <f>4*C778*'[2]Base Costs'!$B$11</f>
        <v>18868.893370596037</v>
      </c>
      <c r="Q778" s="269">
        <f>'[2]Base Costs'!$B$13+'[2]Base Costs'!$B$14</f>
        <v>414</v>
      </c>
      <c r="R778" s="303">
        <f>'[2]Base Costs'!$D$2</f>
        <v>1105.3024868650327</v>
      </c>
      <c r="S778" s="305">
        <f t="shared" si="90"/>
        <v>7781.9032538031224</v>
      </c>
    </row>
    <row r="779" spans="1:19" s="269" customFormat="1" x14ac:dyDescent="0.25">
      <c r="A779" s="310" t="s">
        <v>938</v>
      </c>
      <c r="B779" s="310" t="s">
        <v>1547</v>
      </c>
      <c r="C779" s="309">
        <v>200.49658688255516</v>
      </c>
      <c r="D779" s="307">
        <f>C779*'[2]Base Costs'!$B$5</f>
        <v>200.49658688255516</v>
      </c>
      <c r="E779" s="307">
        <f t="shared" si="84"/>
        <v>26</v>
      </c>
      <c r="F779" s="307">
        <f t="shared" si="85"/>
        <v>6</v>
      </c>
      <c r="G779" s="307">
        <f t="shared" si="86"/>
        <v>2</v>
      </c>
      <c r="H779" s="306">
        <f>4*D779*'[2]Base Costs'!$B$7</f>
        <v>39847.493663386551</v>
      </c>
      <c r="I779" s="304">
        <f>4*IF(E779&lt;=3,E779*'[2]Base Costs'!$B$8,IF(F779&lt;=3,F779*'[2]Base Costs'!$B$9,'[2]Base Costs'!$B$10*G779))</f>
        <v>8800</v>
      </c>
      <c r="J779" s="308">
        <f>C779*'[2]Base Costs'!$B$6</f>
        <v>50.926133068169015</v>
      </c>
      <c r="K779" s="307">
        <f t="shared" si="87"/>
        <v>7</v>
      </c>
      <c r="L779" s="307">
        <f t="shared" si="88"/>
        <v>2</v>
      </c>
      <c r="M779" s="307">
        <f t="shared" si="89"/>
        <v>1</v>
      </c>
      <c r="N779" s="306">
        <f>4*J779*'[2]Base Costs'!$B$7</f>
        <v>10121.263390500184</v>
      </c>
      <c r="O779" s="304">
        <f>4*IF(K779&lt;=3,K779*'[2]Base Costs'!$B$8,IF(L779&lt;=3,L779*'[2]Base Costs'!$B$9,'[2]Base Costs'!$B$10*M779))</f>
        <v>2800</v>
      </c>
      <c r="P779" s="304">
        <f>4*C779*'[2]Base Costs'!$B$11</f>
        <v>40099.317376511033</v>
      </c>
      <c r="Q779" s="269">
        <f>'[2]Base Costs'!$B$13+'[2]Base Costs'!$B$14</f>
        <v>414</v>
      </c>
      <c r="R779" s="303">
        <f>'[2]Base Costs'!$D$2</f>
        <v>1105.3024868650327</v>
      </c>
      <c r="S779" s="305">
        <f t="shared" si="90"/>
        <v>14440.565877365218</v>
      </c>
    </row>
    <row r="780" spans="1:19" s="269" customFormat="1" x14ac:dyDescent="0.25">
      <c r="A780" s="310" t="s">
        <v>938</v>
      </c>
      <c r="B780" s="310" t="s">
        <v>1546</v>
      </c>
      <c r="C780" s="309">
        <v>115.52998907000001</v>
      </c>
      <c r="D780" s="307">
        <f>C780*'[2]Base Costs'!$B$5</f>
        <v>115.52998907000001</v>
      </c>
      <c r="E780" s="307">
        <f t="shared" si="84"/>
        <v>15</v>
      </c>
      <c r="F780" s="307">
        <f t="shared" si="85"/>
        <v>3</v>
      </c>
      <c r="G780" s="307">
        <f t="shared" si="86"/>
        <v>1</v>
      </c>
      <c r="H780" s="306">
        <f>4*D780*'[2]Base Costs'!$B$7</f>
        <v>22960.892147728086</v>
      </c>
      <c r="I780" s="304">
        <f>4*IF(E780&lt;=3,E780*'[2]Base Costs'!$B$8,IF(F780&lt;=3,F780*'[2]Base Costs'!$B$9,'[2]Base Costs'!$B$10*G780))</f>
        <v>4200</v>
      </c>
      <c r="J780" s="308">
        <f>C780*'[2]Base Costs'!$B$6</f>
        <v>29.344617223780002</v>
      </c>
      <c r="K780" s="307">
        <f t="shared" si="87"/>
        <v>4</v>
      </c>
      <c r="L780" s="307">
        <f t="shared" si="88"/>
        <v>1</v>
      </c>
      <c r="M780" s="307">
        <f t="shared" si="89"/>
        <v>1</v>
      </c>
      <c r="N780" s="306">
        <f>4*J780*'[2]Base Costs'!$B$7</f>
        <v>5832.066605522934</v>
      </c>
      <c r="O780" s="304">
        <f>4*IF(K780&lt;=3,K780*'[2]Base Costs'!$B$8,IF(L780&lt;=3,L780*'[2]Base Costs'!$B$9,'[2]Base Costs'!$B$10*M780))</f>
        <v>1400</v>
      </c>
      <c r="P780" s="304">
        <f>4*C780*'[2]Base Costs'!$B$11</f>
        <v>23105.997814000002</v>
      </c>
      <c r="Q780" s="269">
        <f>'[2]Base Costs'!$B$13+'[2]Base Costs'!$B$14</f>
        <v>414</v>
      </c>
      <c r="R780" s="303">
        <f>'[2]Base Costs'!$D$2</f>
        <v>1105.3024868650327</v>
      </c>
      <c r="S780" s="305">
        <f t="shared" si="90"/>
        <v>8751.3690923879658</v>
      </c>
    </row>
    <row r="781" spans="1:19" s="269" customFormat="1" x14ac:dyDescent="0.25">
      <c r="A781" s="310" t="s">
        <v>938</v>
      </c>
      <c r="B781" s="310" t="s">
        <v>1545</v>
      </c>
      <c r="C781" s="309">
        <v>121.32827478054615</v>
      </c>
      <c r="D781" s="307">
        <f>C781*'[2]Base Costs'!$B$5</f>
        <v>121.32827478054615</v>
      </c>
      <c r="E781" s="307">
        <f t="shared" si="84"/>
        <v>16</v>
      </c>
      <c r="F781" s="307">
        <f t="shared" si="85"/>
        <v>4</v>
      </c>
      <c r="G781" s="307">
        <f t="shared" si="86"/>
        <v>1</v>
      </c>
      <c r="H781" s="306">
        <f>4*D781*'[2]Base Costs'!$B$7</f>
        <v>24113.266642984869</v>
      </c>
      <c r="I781" s="304">
        <f>4*IF(E781&lt;=3,E781*'[2]Base Costs'!$B$8,IF(F781&lt;=3,F781*'[2]Base Costs'!$B$9,'[2]Base Costs'!$B$10*G781))</f>
        <v>4400</v>
      </c>
      <c r="J781" s="308">
        <f>C781*'[2]Base Costs'!$B$6</f>
        <v>30.817381794258722</v>
      </c>
      <c r="K781" s="307">
        <f t="shared" si="87"/>
        <v>4</v>
      </c>
      <c r="L781" s="307">
        <f t="shared" si="88"/>
        <v>1</v>
      </c>
      <c r="M781" s="307">
        <f t="shared" si="89"/>
        <v>1</v>
      </c>
      <c r="N781" s="306">
        <f>4*J781*'[2]Base Costs'!$B$7</f>
        <v>6124.7697273181566</v>
      </c>
      <c r="O781" s="304">
        <f>4*IF(K781&lt;=3,K781*'[2]Base Costs'!$B$8,IF(L781&lt;=3,L781*'[2]Base Costs'!$B$9,'[2]Base Costs'!$B$10*M781))</f>
        <v>1400</v>
      </c>
      <c r="P781" s="304">
        <f>4*C781*'[2]Base Costs'!$B$11</f>
        <v>24265.654956109229</v>
      </c>
      <c r="Q781" s="269">
        <f>'[2]Base Costs'!$B$13+'[2]Base Costs'!$B$14</f>
        <v>414</v>
      </c>
      <c r="R781" s="303">
        <f>'[2]Base Costs'!$D$2</f>
        <v>1105.3024868650327</v>
      </c>
      <c r="S781" s="305">
        <f t="shared" si="90"/>
        <v>9044.0722141831902</v>
      </c>
    </row>
    <row r="782" spans="1:19" s="269" customFormat="1" x14ac:dyDescent="0.25">
      <c r="A782" s="310" t="s">
        <v>938</v>
      </c>
      <c r="B782" s="310" t="s">
        <v>1544</v>
      </c>
      <c r="C782" s="309">
        <v>60.981551491221033</v>
      </c>
      <c r="D782" s="307">
        <f>C782*'[2]Base Costs'!$B$5</f>
        <v>60.981551491221033</v>
      </c>
      <c r="E782" s="307">
        <f t="shared" si="84"/>
        <v>8</v>
      </c>
      <c r="F782" s="307">
        <f t="shared" si="85"/>
        <v>2</v>
      </c>
      <c r="G782" s="307">
        <f t="shared" si="86"/>
        <v>1</v>
      </c>
      <c r="H782" s="306">
        <f>4*D782*'[2]Base Costs'!$B$7</f>
        <v>12119.717469571235</v>
      </c>
      <c r="I782" s="304">
        <f>4*IF(E782&lt;=3,E782*'[2]Base Costs'!$B$8,IF(F782&lt;=3,F782*'[2]Base Costs'!$B$9,'[2]Base Costs'!$B$10*G782))</f>
        <v>2800</v>
      </c>
      <c r="J782" s="308">
        <f>C782*'[2]Base Costs'!$B$6</f>
        <v>15.489314078770143</v>
      </c>
      <c r="K782" s="307">
        <f t="shared" si="87"/>
        <v>2</v>
      </c>
      <c r="L782" s="307">
        <f t="shared" si="88"/>
        <v>1</v>
      </c>
      <c r="M782" s="307">
        <f t="shared" si="89"/>
        <v>1</v>
      </c>
      <c r="N782" s="306">
        <f>4*J782*'[2]Base Costs'!$B$7</f>
        <v>3078.4082372710936</v>
      </c>
      <c r="O782" s="304">
        <f>4*IF(K782&lt;=3,K782*'[2]Base Costs'!$B$8,IF(L782&lt;=3,L782*'[2]Base Costs'!$B$9,'[2]Base Costs'!$B$10*M782))</f>
        <v>1000</v>
      </c>
      <c r="P782" s="304">
        <f>4*C782*'[2]Base Costs'!$B$11</f>
        <v>12196.310298244207</v>
      </c>
      <c r="Q782" s="269">
        <f>'[2]Base Costs'!$B$13+'[2]Base Costs'!$B$14</f>
        <v>414</v>
      </c>
      <c r="R782" s="303">
        <f>'[2]Base Costs'!$D$2</f>
        <v>1105.3024868650327</v>
      </c>
      <c r="S782" s="305">
        <f t="shared" si="90"/>
        <v>5597.7107241361264</v>
      </c>
    </row>
    <row r="783" spans="1:19" s="269" customFormat="1" x14ac:dyDescent="0.25">
      <c r="A783" s="310" t="s">
        <v>938</v>
      </c>
      <c r="B783" s="310" t="s">
        <v>1542</v>
      </c>
      <c r="C783" s="309">
        <v>83.800718650000007</v>
      </c>
      <c r="D783" s="307">
        <f>C783*'[2]Base Costs'!$B$5</f>
        <v>83.800718650000007</v>
      </c>
      <c r="E783" s="307">
        <f t="shared" si="84"/>
        <v>11</v>
      </c>
      <c r="F783" s="307">
        <f t="shared" si="85"/>
        <v>3</v>
      </c>
      <c r="G783" s="307">
        <f t="shared" si="86"/>
        <v>1</v>
      </c>
      <c r="H783" s="306">
        <f>4*D783*'[2]Base Costs'!$B$7</f>
        <v>16654.890027375604</v>
      </c>
      <c r="I783" s="304">
        <f>4*IF(E783&lt;=3,E783*'[2]Base Costs'!$B$8,IF(F783&lt;=3,F783*'[2]Base Costs'!$B$9,'[2]Base Costs'!$B$10*G783))</f>
        <v>4200</v>
      </c>
      <c r="J783" s="308">
        <f>C783*'[2]Base Costs'!$B$6</f>
        <v>21.285382537100002</v>
      </c>
      <c r="K783" s="307">
        <f t="shared" si="87"/>
        <v>3</v>
      </c>
      <c r="L783" s="307">
        <f t="shared" si="88"/>
        <v>1</v>
      </c>
      <c r="M783" s="307">
        <f t="shared" si="89"/>
        <v>1</v>
      </c>
      <c r="N783" s="306">
        <f>4*J783*'[2]Base Costs'!$B$7</f>
        <v>4230.3420669534034</v>
      </c>
      <c r="O783" s="304">
        <f>4*IF(K783&lt;=3,K783*'[2]Base Costs'!$B$8,IF(L783&lt;=3,L783*'[2]Base Costs'!$B$9,'[2]Base Costs'!$B$10*M783))</f>
        <v>1500</v>
      </c>
      <c r="P783" s="304">
        <f>4*C783*'[2]Base Costs'!$B$11</f>
        <v>16760.14373</v>
      </c>
      <c r="Q783" s="269">
        <f>'[2]Base Costs'!$B$13+'[2]Base Costs'!$B$14</f>
        <v>414</v>
      </c>
      <c r="R783" s="303">
        <f>'[2]Base Costs'!$D$2</f>
        <v>1105.3024868650327</v>
      </c>
      <c r="S783" s="305">
        <f t="shared" si="90"/>
        <v>7249.6445538184362</v>
      </c>
    </row>
    <row r="784" spans="1:19" s="269" customFormat="1" x14ac:dyDescent="0.25">
      <c r="A784" s="310" t="s">
        <v>938</v>
      </c>
      <c r="B784" s="310" t="s">
        <v>1541</v>
      </c>
      <c r="C784" s="309">
        <v>119.83512425062663</v>
      </c>
      <c r="D784" s="307">
        <f>C784*'[2]Base Costs'!$B$5</f>
        <v>119.83512425062663</v>
      </c>
      <c r="E784" s="307">
        <f t="shared" si="84"/>
        <v>15</v>
      </c>
      <c r="F784" s="307">
        <f t="shared" si="85"/>
        <v>3</v>
      </c>
      <c r="G784" s="307">
        <f t="shared" si="86"/>
        <v>1</v>
      </c>
      <c r="H784" s="306">
        <f>4*D784*'[2]Base Costs'!$B$7</f>
        <v>23816.511934066544</v>
      </c>
      <c r="I784" s="304">
        <f>4*IF(E784&lt;=3,E784*'[2]Base Costs'!$B$8,IF(F784&lt;=3,F784*'[2]Base Costs'!$B$9,'[2]Base Costs'!$B$10*G784))</f>
        <v>4200</v>
      </c>
      <c r="J784" s="308">
        <f>C784*'[2]Base Costs'!$B$6</f>
        <v>30.438121559659166</v>
      </c>
      <c r="K784" s="307">
        <f t="shared" si="87"/>
        <v>4</v>
      </c>
      <c r="L784" s="307">
        <f t="shared" si="88"/>
        <v>1</v>
      </c>
      <c r="M784" s="307">
        <f t="shared" si="89"/>
        <v>1</v>
      </c>
      <c r="N784" s="306">
        <f>4*J784*'[2]Base Costs'!$B$7</f>
        <v>6049.3940312529021</v>
      </c>
      <c r="O784" s="304">
        <f>4*IF(K784&lt;=3,K784*'[2]Base Costs'!$B$8,IF(L784&lt;=3,L784*'[2]Base Costs'!$B$9,'[2]Base Costs'!$B$10*M784))</f>
        <v>1400</v>
      </c>
      <c r="P784" s="304">
        <f>4*C784*'[2]Base Costs'!$B$11</f>
        <v>23967.024850125326</v>
      </c>
      <c r="Q784" s="269">
        <f>'[2]Base Costs'!$B$13+'[2]Base Costs'!$B$14</f>
        <v>414</v>
      </c>
      <c r="R784" s="303">
        <f>'[2]Base Costs'!$D$2</f>
        <v>1105.3024868650327</v>
      </c>
      <c r="S784" s="305">
        <f t="shared" si="90"/>
        <v>8968.6965181179348</v>
      </c>
    </row>
    <row r="785" spans="1:19" s="269" customFormat="1" x14ac:dyDescent="0.25">
      <c r="A785" s="310" t="s">
        <v>938</v>
      </c>
      <c r="B785" s="310" t="s">
        <v>1540</v>
      </c>
      <c r="C785" s="309">
        <v>80.161509662989019</v>
      </c>
      <c r="D785" s="307">
        <f>C785*'[2]Base Costs'!$B$5</f>
        <v>80.161509662989019</v>
      </c>
      <c r="E785" s="307">
        <f t="shared" si="84"/>
        <v>11</v>
      </c>
      <c r="F785" s="307">
        <f t="shared" si="85"/>
        <v>3</v>
      </c>
      <c r="G785" s="307">
        <f t="shared" si="86"/>
        <v>1</v>
      </c>
      <c r="H785" s="306">
        <f>4*D785*'[2]Base Costs'!$B$7</f>
        <v>15931.619076461091</v>
      </c>
      <c r="I785" s="304">
        <f>4*IF(E785&lt;=3,E785*'[2]Base Costs'!$B$8,IF(F785&lt;=3,F785*'[2]Base Costs'!$B$9,'[2]Base Costs'!$B$10*G785))</f>
        <v>4200</v>
      </c>
      <c r="J785" s="308">
        <f>C785*'[2]Base Costs'!$B$6</f>
        <v>20.361023454399213</v>
      </c>
      <c r="K785" s="307">
        <f t="shared" si="87"/>
        <v>3</v>
      </c>
      <c r="L785" s="307">
        <f t="shared" si="88"/>
        <v>1</v>
      </c>
      <c r="M785" s="307">
        <f t="shared" si="89"/>
        <v>1</v>
      </c>
      <c r="N785" s="306">
        <f>4*J785*'[2]Base Costs'!$B$7</f>
        <v>4046.6312454211179</v>
      </c>
      <c r="O785" s="304">
        <f>4*IF(K785&lt;=3,K785*'[2]Base Costs'!$B$8,IF(L785&lt;=3,L785*'[2]Base Costs'!$B$9,'[2]Base Costs'!$B$10*M785))</f>
        <v>1500</v>
      </c>
      <c r="P785" s="304">
        <f>4*C785*'[2]Base Costs'!$B$11</f>
        <v>16032.301932597804</v>
      </c>
      <c r="Q785" s="269">
        <f>'[2]Base Costs'!$B$13+'[2]Base Costs'!$B$14</f>
        <v>414</v>
      </c>
      <c r="R785" s="303">
        <f>'[2]Base Costs'!$D$2</f>
        <v>1105.3024868650327</v>
      </c>
      <c r="S785" s="305">
        <f t="shared" si="90"/>
        <v>7065.9337322861502</v>
      </c>
    </row>
    <row r="786" spans="1:19" s="269" customFormat="1" x14ac:dyDescent="0.25">
      <c r="A786" s="310" t="s">
        <v>938</v>
      </c>
      <c r="B786" s="310" t="s">
        <v>1538</v>
      </c>
      <c r="C786" s="309">
        <v>135.7595277355492</v>
      </c>
      <c r="D786" s="307">
        <f>C786*'[2]Base Costs'!$B$5</f>
        <v>135.7595277355492</v>
      </c>
      <c r="E786" s="307">
        <f t="shared" si="84"/>
        <v>17</v>
      </c>
      <c r="F786" s="307">
        <f t="shared" si="85"/>
        <v>4</v>
      </c>
      <c r="G786" s="307">
        <f t="shared" si="86"/>
        <v>1</v>
      </c>
      <c r="H786" s="306">
        <f>4*D786*'[2]Base Costs'!$B$7</f>
        <v>26981.391580273994</v>
      </c>
      <c r="I786" s="304">
        <f>4*IF(E786&lt;=3,E786*'[2]Base Costs'!$B$8,IF(F786&lt;=3,F786*'[2]Base Costs'!$B$9,'[2]Base Costs'!$B$10*G786))</f>
        <v>4400</v>
      </c>
      <c r="J786" s="308">
        <f>C786*'[2]Base Costs'!$B$6</f>
        <v>34.482920044829498</v>
      </c>
      <c r="K786" s="307">
        <f t="shared" si="87"/>
        <v>5</v>
      </c>
      <c r="L786" s="307">
        <f t="shared" si="88"/>
        <v>1</v>
      </c>
      <c r="M786" s="307">
        <f t="shared" si="89"/>
        <v>1</v>
      </c>
      <c r="N786" s="306">
        <f>4*J786*'[2]Base Costs'!$B$7</f>
        <v>6853.2734613895946</v>
      </c>
      <c r="O786" s="304">
        <f>4*IF(K786&lt;=3,K786*'[2]Base Costs'!$B$8,IF(L786&lt;=3,L786*'[2]Base Costs'!$B$9,'[2]Base Costs'!$B$10*M786))</f>
        <v>1400</v>
      </c>
      <c r="P786" s="304">
        <f>4*C786*'[2]Base Costs'!$B$11</f>
        <v>27151.90554710984</v>
      </c>
      <c r="Q786" s="269">
        <f>'[2]Base Costs'!$B$13+'[2]Base Costs'!$B$14</f>
        <v>414</v>
      </c>
      <c r="R786" s="303">
        <f>'[2]Base Costs'!$D$2</f>
        <v>1105.3024868650327</v>
      </c>
      <c r="S786" s="305">
        <f t="shared" si="90"/>
        <v>9772.5759482546273</v>
      </c>
    </row>
    <row r="787" spans="1:19" s="269" customFormat="1" x14ac:dyDescent="0.25">
      <c r="A787" s="310" t="s">
        <v>938</v>
      </c>
      <c r="B787" s="310" t="s">
        <v>1537</v>
      </c>
      <c r="C787" s="309">
        <v>256.58104566645767</v>
      </c>
      <c r="D787" s="307">
        <f>C787*'[2]Base Costs'!$B$5</f>
        <v>256.58104566645767</v>
      </c>
      <c r="E787" s="307">
        <f t="shared" si="84"/>
        <v>33</v>
      </c>
      <c r="F787" s="307">
        <f t="shared" si="85"/>
        <v>7</v>
      </c>
      <c r="G787" s="307">
        <f t="shared" si="86"/>
        <v>2</v>
      </c>
      <c r="H787" s="306">
        <f>4*D787*'[2]Base Costs'!$B$7</f>
        <v>50993.943339934471</v>
      </c>
      <c r="I787" s="304">
        <f>4*IF(E787&lt;=3,E787*'[2]Base Costs'!$B$8,IF(F787&lt;=3,F787*'[2]Base Costs'!$B$9,'[2]Base Costs'!$B$10*G787))</f>
        <v>8800</v>
      </c>
      <c r="J787" s="308">
        <f>C787*'[2]Base Costs'!$B$6</f>
        <v>65.171585599280249</v>
      </c>
      <c r="K787" s="307">
        <f t="shared" si="87"/>
        <v>9</v>
      </c>
      <c r="L787" s="307">
        <f t="shared" si="88"/>
        <v>2</v>
      </c>
      <c r="M787" s="307">
        <f t="shared" si="89"/>
        <v>1</v>
      </c>
      <c r="N787" s="306">
        <f>4*J787*'[2]Base Costs'!$B$7</f>
        <v>12952.461608343356</v>
      </c>
      <c r="O787" s="304">
        <f>4*IF(K787&lt;=3,K787*'[2]Base Costs'!$B$8,IF(L787&lt;=3,L787*'[2]Base Costs'!$B$9,'[2]Base Costs'!$B$10*M787))</f>
        <v>2800</v>
      </c>
      <c r="P787" s="304">
        <f>4*C787*'[2]Base Costs'!$B$11</f>
        <v>51316.209133291537</v>
      </c>
      <c r="Q787" s="269">
        <f>'[2]Base Costs'!$B$13+'[2]Base Costs'!$B$14</f>
        <v>414</v>
      </c>
      <c r="R787" s="303">
        <f>'[2]Base Costs'!$D$2</f>
        <v>1105.3024868650327</v>
      </c>
      <c r="S787" s="305">
        <f t="shared" si="90"/>
        <v>17271.764095208389</v>
      </c>
    </row>
    <row r="788" spans="1:19" s="269" customFormat="1" x14ac:dyDescent="0.25">
      <c r="A788" s="310" t="s">
        <v>938</v>
      </c>
      <c r="B788" s="310" t="s">
        <v>1536</v>
      </c>
      <c r="C788" s="309">
        <v>141.4592528379001</v>
      </c>
      <c r="D788" s="307">
        <f>C788*'[2]Base Costs'!$B$5</f>
        <v>141.4592528379001</v>
      </c>
      <c r="E788" s="307">
        <f t="shared" si="84"/>
        <v>18</v>
      </c>
      <c r="F788" s="307">
        <f t="shared" si="85"/>
        <v>4</v>
      </c>
      <c r="G788" s="307">
        <f t="shared" si="86"/>
        <v>1</v>
      </c>
      <c r="H788" s="306">
        <f>4*D788*'[2]Base Costs'!$B$7</f>
        <v>28114.177746015619</v>
      </c>
      <c r="I788" s="304">
        <f>4*IF(E788&lt;=3,E788*'[2]Base Costs'!$B$8,IF(F788&lt;=3,F788*'[2]Base Costs'!$B$9,'[2]Base Costs'!$B$10*G788))</f>
        <v>4400</v>
      </c>
      <c r="J788" s="308">
        <f>C788*'[2]Base Costs'!$B$6</f>
        <v>35.930650220826628</v>
      </c>
      <c r="K788" s="307">
        <f t="shared" si="87"/>
        <v>5</v>
      </c>
      <c r="L788" s="307">
        <f t="shared" si="88"/>
        <v>1</v>
      </c>
      <c r="M788" s="307">
        <f t="shared" si="89"/>
        <v>1</v>
      </c>
      <c r="N788" s="306">
        <f>4*J788*'[2]Base Costs'!$B$7</f>
        <v>7141.0011474879684</v>
      </c>
      <c r="O788" s="304">
        <f>4*IF(K788&lt;=3,K788*'[2]Base Costs'!$B$8,IF(L788&lt;=3,L788*'[2]Base Costs'!$B$9,'[2]Base Costs'!$B$10*M788))</f>
        <v>1400</v>
      </c>
      <c r="P788" s="304">
        <f>4*C788*'[2]Base Costs'!$B$11</f>
        <v>28291.850567580019</v>
      </c>
      <c r="Q788" s="269">
        <f>'[2]Base Costs'!$B$13+'[2]Base Costs'!$B$14</f>
        <v>414</v>
      </c>
      <c r="R788" s="303">
        <f>'[2]Base Costs'!$D$2</f>
        <v>1105.3024868650327</v>
      </c>
      <c r="S788" s="305">
        <f t="shared" si="90"/>
        <v>10060.303634353</v>
      </c>
    </row>
    <row r="789" spans="1:19" s="269" customFormat="1" x14ac:dyDescent="0.25">
      <c r="A789" s="310" t="s">
        <v>938</v>
      </c>
      <c r="B789" s="310" t="s">
        <v>1535</v>
      </c>
      <c r="C789" s="309">
        <v>90.446261984160046</v>
      </c>
      <c r="D789" s="307">
        <f>C789*'[2]Base Costs'!$B$5</f>
        <v>90.446261984160046</v>
      </c>
      <c r="E789" s="307">
        <f t="shared" si="84"/>
        <v>12</v>
      </c>
      <c r="F789" s="307">
        <f t="shared" si="85"/>
        <v>3</v>
      </c>
      <c r="G789" s="307">
        <f t="shared" si="86"/>
        <v>1</v>
      </c>
      <c r="H789" s="306">
        <f>4*D789*'[2]Base Costs'!$B$7</f>
        <v>17975.651891779908</v>
      </c>
      <c r="I789" s="304">
        <f>4*IF(E789&lt;=3,E789*'[2]Base Costs'!$B$8,IF(F789&lt;=3,F789*'[2]Base Costs'!$B$9,'[2]Base Costs'!$B$10*G789))</f>
        <v>4200</v>
      </c>
      <c r="J789" s="308">
        <f>C789*'[2]Base Costs'!$B$6</f>
        <v>22.97335054397665</v>
      </c>
      <c r="K789" s="307">
        <f t="shared" si="87"/>
        <v>3</v>
      </c>
      <c r="L789" s="307">
        <f t="shared" si="88"/>
        <v>1</v>
      </c>
      <c r="M789" s="307">
        <f t="shared" si="89"/>
        <v>1</v>
      </c>
      <c r="N789" s="306">
        <f>4*J789*'[2]Base Costs'!$B$7</f>
        <v>4565.8155805120959</v>
      </c>
      <c r="O789" s="304">
        <f>4*IF(K789&lt;=3,K789*'[2]Base Costs'!$B$8,IF(L789&lt;=3,L789*'[2]Base Costs'!$B$9,'[2]Base Costs'!$B$10*M789))</f>
        <v>1500</v>
      </c>
      <c r="P789" s="304">
        <f>4*C789*'[2]Base Costs'!$B$11</f>
        <v>18089.252396832009</v>
      </c>
      <c r="Q789" s="269">
        <f>'[2]Base Costs'!$B$13+'[2]Base Costs'!$B$14</f>
        <v>414</v>
      </c>
      <c r="R789" s="303">
        <f>'[2]Base Costs'!$D$2</f>
        <v>1105.3024868650327</v>
      </c>
      <c r="S789" s="305">
        <f t="shared" si="90"/>
        <v>7585.1180673771287</v>
      </c>
    </row>
    <row r="790" spans="1:19" s="269" customFormat="1" x14ac:dyDescent="0.25">
      <c r="A790" s="310" t="s">
        <v>938</v>
      </c>
      <c r="B790" s="310" t="s">
        <v>1534</v>
      </c>
      <c r="C790" s="309">
        <v>432.53472650031421</v>
      </c>
      <c r="D790" s="307">
        <f>C790*'[2]Base Costs'!$B$5</f>
        <v>432.53472650031421</v>
      </c>
      <c r="E790" s="307">
        <f t="shared" si="84"/>
        <v>55</v>
      </c>
      <c r="F790" s="307">
        <f t="shared" si="85"/>
        <v>11</v>
      </c>
      <c r="G790" s="307">
        <f t="shared" si="86"/>
        <v>3</v>
      </c>
      <c r="H790" s="306">
        <f>4*D790*'[2]Base Costs'!$B$7</f>
        <v>85963.681683578456</v>
      </c>
      <c r="I790" s="304">
        <f>4*IF(E790&lt;=3,E790*'[2]Base Costs'!$B$8,IF(F790&lt;=3,F790*'[2]Base Costs'!$B$9,'[2]Base Costs'!$B$10*G790))</f>
        <v>13200</v>
      </c>
      <c r="J790" s="308">
        <f>C790*'[2]Base Costs'!$B$6</f>
        <v>109.86382053107981</v>
      </c>
      <c r="K790" s="307">
        <f t="shared" si="87"/>
        <v>14</v>
      </c>
      <c r="L790" s="307">
        <f t="shared" si="88"/>
        <v>3</v>
      </c>
      <c r="M790" s="307">
        <f t="shared" si="89"/>
        <v>1</v>
      </c>
      <c r="N790" s="306">
        <f>4*J790*'[2]Base Costs'!$B$7</f>
        <v>21834.77514762893</v>
      </c>
      <c r="O790" s="304">
        <f>4*IF(K790&lt;=3,K790*'[2]Base Costs'!$B$8,IF(L790&lt;=3,L790*'[2]Base Costs'!$B$9,'[2]Base Costs'!$B$10*M790))</f>
        <v>4200</v>
      </c>
      <c r="P790" s="304">
        <f>4*C790*'[2]Base Costs'!$B$11</f>
        <v>86506.945300062842</v>
      </c>
      <c r="Q790" s="269">
        <f>'[2]Base Costs'!$B$13+'[2]Base Costs'!$B$14</f>
        <v>414</v>
      </c>
      <c r="R790" s="303">
        <f>'[2]Base Costs'!$D$2</f>
        <v>1105.3024868650327</v>
      </c>
      <c r="S790" s="305">
        <f t="shared" si="90"/>
        <v>27554.077634493962</v>
      </c>
    </row>
    <row r="791" spans="1:19" s="269" customFormat="1" x14ac:dyDescent="0.25">
      <c r="A791" s="310" t="s">
        <v>938</v>
      </c>
      <c r="B791" s="310" t="s">
        <v>1533</v>
      </c>
      <c r="C791" s="309">
        <v>85.609967459114955</v>
      </c>
      <c r="D791" s="307">
        <f>C791*'[2]Base Costs'!$B$5</f>
        <v>85.609967459114955</v>
      </c>
      <c r="E791" s="307">
        <f t="shared" si="84"/>
        <v>11</v>
      </c>
      <c r="F791" s="307">
        <f t="shared" si="85"/>
        <v>3</v>
      </c>
      <c r="G791" s="307">
        <f t="shared" si="86"/>
        <v>1</v>
      </c>
      <c r="H791" s="306">
        <f>4*D791*'[2]Base Costs'!$B$7</f>
        <v>17014.467372694344</v>
      </c>
      <c r="I791" s="304">
        <f>4*IF(E791&lt;=3,E791*'[2]Base Costs'!$B$8,IF(F791&lt;=3,F791*'[2]Base Costs'!$B$9,'[2]Base Costs'!$B$10*G791))</f>
        <v>4200</v>
      </c>
      <c r="J791" s="308">
        <f>C791*'[2]Base Costs'!$B$6</f>
        <v>21.7449317346152</v>
      </c>
      <c r="K791" s="307">
        <f t="shared" si="87"/>
        <v>3</v>
      </c>
      <c r="L791" s="307">
        <f t="shared" si="88"/>
        <v>1</v>
      </c>
      <c r="M791" s="307">
        <f t="shared" si="89"/>
        <v>1</v>
      </c>
      <c r="N791" s="306">
        <f>4*J791*'[2]Base Costs'!$B$7</f>
        <v>4321.6747126643641</v>
      </c>
      <c r="O791" s="304">
        <f>4*IF(K791&lt;=3,K791*'[2]Base Costs'!$B$8,IF(L791&lt;=3,L791*'[2]Base Costs'!$B$9,'[2]Base Costs'!$B$10*M791))</f>
        <v>1500</v>
      </c>
      <c r="P791" s="304">
        <f>4*C791*'[2]Base Costs'!$B$11</f>
        <v>17121.993491822992</v>
      </c>
      <c r="Q791" s="269">
        <f>'[2]Base Costs'!$B$13+'[2]Base Costs'!$B$14</f>
        <v>414</v>
      </c>
      <c r="R791" s="303">
        <f>'[2]Base Costs'!$D$2</f>
        <v>1105.3024868650327</v>
      </c>
      <c r="S791" s="305">
        <f t="shared" si="90"/>
        <v>7340.9771995293968</v>
      </c>
    </row>
    <row r="792" spans="1:19" s="269" customFormat="1" x14ac:dyDescent="0.25">
      <c r="A792" s="310" t="s">
        <v>938</v>
      </c>
      <c r="B792" s="310" t="s">
        <v>1532</v>
      </c>
      <c r="C792" s="309">
        <v>93.019318485743028</v>
      </c>
      <c r="D792" s="307">
        <f>C792*'[2]Base Costs'!$B$5</f>
        <v>93.019318485743028</v>
      </c>
      <c r="E792" s="307">
        <f t="shared" si="84"/>
        <v>12</v>
      </c>
      <c r="F792" s="307">
        <f t="shared" si="85"/>
        <v>3</v>
      </c>
      <c r="G792" s="307">
        <f t="shared" si="86"/>
        <v>1</v>
      </c>
      <c r="H792" s="306">
        <f>4*D792*'[2]Base Costs'!$B$7</f>
        <v>18487.031433130516</v>
      </c>
      <c r="I792" s="304">
        <f>4*IF(E792&lt;=3,E792*'[2]Base Costs'!$B$8,IF(F792&lt;=3,F792*'[2]Base Costs'!$B$9,'[2]Base Costs'!$B$10*G792))</f>
        <v>4200</v>
      </c>
      <c r="J792" s="308">
        <f>C792*'[2]Base Costs'!$B$6</f>
        <v>23.626906895378731</v>
      </c>
      <c r="K792" s="307">
        <f t="shared" si="87"/>
        <v>3</v>
      </c>
      <c r="L792" s="307">
        <f t="shared" si="88"/>
        <v>1</v>
      </c>
      <c r="M792" s="307">
        <f t="shared" si="89"/>
        <v>1</v>
      </c>
      <c r="N792" s="306">
        <f>4*J792*'[2]Base Costs'!$B$7</f>
        <v>4695.7059840151514</v>
      </c>
      <c r="O792" s="304">
        <f>4*IF(K792&lt;=3,K792*'[2]Base Costs'!$B$8,IF(L792&lt;=3,L792*'[2]Base Costs'!$B$9,'[2]Base Costs'!$B$10*M792))</f>
        <v>1500</v>
      </c>
      <c r="P792" s="304">
        <f>4*C792*'[2]Base Costs'!$B$11</f>
        <v>18603.863697148605</v>
      </c>
      <c r="Q792" s="269">
        <f>'[2]Base Costs'!$B$13+'[2]Base Costs'!$B$14</f>
        <v>414</v>
      </c>
      <c r="R792" s="303">
        <f>'[2]Base Costs'!$D$2</f>
        <v>1105.3024868650327</v>
      </c>
      <c r="S792" s="305">
        <f t="shared" si="90"/>
        <v>7715.0084708801842</v>
      </c>
    </row>
    <row r="793" spans="1:19" s="269" customFormat="1" x14ac:dyDescent="0.25">
      <c r="A793" s="310" t="s">
        <v>938</v>
      </c>
      <c r="B793" s="310" t="s">
        <v>1531</v>
      </c>
      <c r="C793" s="309">
        <v>111.19108211635334</v>
      </c>
      <c r="D793" s="307">
        <f>C793*'[2]Base Costs'!$B$5</f>
        <v>111.19108211635334</v>
      </c>
      <c r="E793" s="307">
        <f t="shared" si="84"/>
        <v>14</v>
      </c>
      <c r="F793" s="307">
        <f t="shared" si="85"/>
        <v>3</v>
      </c>
      <c r="G793" s="307">
        <f t="shared" si="86"/>
        <v>1</v>
      </c>
      <c r="H793" s="306">
        <f>4*D793*'[2]Base Costs'!$B$7</f>
        <v>22098.560424132531</v>
      </c>
      <c r="I793" s="304">
        <f>4*IF(E793&lt;=3,E793*'[2]Base Costs'!$B$8,IF(F793&lt;=3,F793*'[2]Base Costs'!$B$9,'[2]Base Costs'!$B$10*G793))</f>
        <v>4200</v>
      </c>
      <c r="J793" s="308">
        <f>C793*'[2]Base Costs'!$B$6</f>
        <v>28.24253485755375</v>
      </c>
      <c r="K793" s="307">
        <f t="shared" si="87"/>
        <v>4</v>
      </c>
      <c r="L793" s="307">
        <f t="shared" si="88"/>
        <v>1</v>
      </c>
      <c r="M793" s="307">
        <f t="shared" si="89"/>
        <v>1</v>
      </c>
      <c r="N793" s="306">
        <f>4*J793*'[2]Base Costs'!$B$7</f>
        <v>5613.0343477296628</v>
      </c>
      <c r="O793" s="304">
        <f>4*IF(K793&lt;=3,K793*'[2]Base Costs'!$B$8,IF(L793&lt;=3,L793*'[2]Base Costs'!$B$9,'[2]Base Costs'!$B$10*M793))</f>
        <v>1400</v>
      </c>
      <c r="P793" s="304">
        <f>4*C793*'[2]Base Costs'!$B$11</f>
        <v>22238.216423270667</v>
      </c>
      <c r="Q793" s="269">
        <f>'[2]Base Costs'!$B$13+'[2]Base Costs'!$B$14</f>
        <v>414</v>
      </c>
      <c r="R793" s="303">
        <f>'[2]Base Costs'!$D$2</f>
        <v>1105.3024868650327</v>
      </c>
      <c r="S793" s="305">
        <f t="shared" si="90"/>
        <v>8532.3368345946947</v>
      </c>
    </row>
    <row r="794" spans="1:19" s="269" customFormat="1" x14ac:dyDescent="0.25">
      <c r="A794" s="310" t="s">
        <v>938</v>
      </c>
      <c r="B794" s="310" t="s">
        <v>1530</v>
      </c>
      <c r="C794" s="309">
        <v>226.15599390271157</v>
      </c>
      <c r="D794" s="307">
        <f>C794*'[2]Base Costs'!$B$5</f>
        <v>226.15599390271157</v>
      </c>
      <c r="E794" s="307">
        <f t="shared" si="84"/>
        <v>29</v>
      </c>
      <c r="F794" s="307">
        <f t="shared" si="85"/>
        <v>6</v>
      </c>
      <c r="G794" s="307">
        <f t="shared" si="86"/>
        <v>2</v>
      </c>
      <c r="H794" s="306">
        <f>4*D794*'[2]Base Costs'!$B$7</f>
        <v>44947.146852200516</v>
      </c>
      <c r="I794" s="304">
        <f>4*IF(E794&lt;=3,E794*'[2]Base Costs'!$B$8,IF(F794&lt;=3,F794*'[2]Base Costs'!$B$9,'[2]Base Costs'!$B$10*G794))</f>
        <v>8800</v>
      </c>
      <c r="J794" s="308">
        <f>C794*'[2]Base Costs'!$B$6</f>
        <v>57.443622451288739</v>
      </c>
      <c r="K794" s="307">
        <f t="shared" si="87"/>
        <v>8</v>
      </c>
      <c r="L794" s="307">
        <f t="shared" si="88"/>
        <v>2</v>
      </c>
      <c r="M794" s="307">
        <f t="shared" si="89"/>
        <v>1</v>
      </c>
      <c r="N794" s="306">
        <f>4*J794*'[2]Base Costs'!$B$7</f>
        <v>11416.575300458931</v>
      </c>
      <c r="O794" s="304">
        <f>4*IF(K794&lt;=3,K794*'[2]Base Costs'!$B$8,IF(L794&lt;=3,L794*'[2]Base Costs'!$B$9,'[2]Base Costs'!$B$10*M794))</f>
        <v>2800</v>
      </c>
      <c r="P794" s="304">
        <f>4*C794*'[2]Base Costs'!$B$11</f>
        <v>45231.198780542312</v>
      </c>
      <c r="Q794" s="269">
        <f>'[2]Base Costs'!$B$13+'[2]Base Costs'!$B$14</f>
        <v>414</v>
      </c>
      <c r="R794" s="303">
        <f>'[2]Base Costs'!$D$2</f>
        <v>1105.3024868650327</v>
      </c>
      <c r="S794" s="305">
        <f t="shared" si="90"/>
        <v>15735.877787323963</v>
      </c>
    </row>
    <row r="795" spans="1:19" s="269" customFormat="1" x14ac:dyDescent="0.25">
      <c r="A795" s="310" t="s">
        <v>938</v>
      </c>
      <c r="B795" s="310" t="s">
        <v>1529</v>
      </c>
      <c r="C795" s="309">
        <v>173.09239507302595</v>
      </c>
      <c r="D795" s="307">
        <f>C795*'[2]Base Costs'!$B$5</f>
        <v>173.09239507302595</v>
      </c>
      <c r="E795" s="307">
        <f t="shared" si="84"/>
        <v>22</v>
      </c>
      <c r="F795" s="307">
        <f t="shared" si="85"/>
        <v>5</v>
      </c>
      <c r="G795" s="307">
        <f t="shared" si="86"/>
        <v>2</v>
      </c>
      <c r="H795" s="306">
        <f>4*D795*'[2]Base Costs'!$B$7</f>
        <v>34401.074966393477</v>
      </c>
      <c r="I795" s="304">
        <f>4*IF(E795&lt;=3,E795*'[2]Base Costs'!$B$8,IF(F795&lt;=3,F795*'[2]Base Costs'!$B$9,'[2]Base Costs'!$B$10*G795))</f>
        <v>8800</v>
      </c>
      <c r="J795" s="308">
        <f>C795*'[2]Base Costs'!$B$6</f>
        <v>43.96546834854859</v>
      </c>
      <c r="K795" s="307">
        <f t="shared" si="87"/>
        <v>6</v>
      </c>
      <c r="L795" s="307">
        <f t="shared" si="88"/>
        <v>2</v>
      </c>
      <c r="M795" s="307">
        <f t="shared" si="89"/>
        <v>1</v>
      </c>
      <c r="N795" s="306">
        <f>4*J795*'[2]Base Costs'!$B$7</f>
        <v>8737.8730414639431</v>
      </c>
      <c r="O795" s="304">
        <f>4*IF(K795&lt;=3,K795*'[2]Base Costs'!$B$8,IF(L795&lt;=3,L795*'[2]Base Costs'!$B$9,'[2]Base Costs'!$B$10*M795))</f>
        <v>2800</v>
      </c>
      <c r="P795" s="304">
        <f>4*C795*'[2]Base Costs'!$B$11</f>
        <v>34618.479014605189</v>
      </c>
      <c r="Q795" s="269">
        <f>'[2]Base Costs'!$B$13+'[2]Base Costs'!$B$14</f>
        <v>414</v>
      </c>
      <c r="R795" s="303">
        <f>'[2]Base Costs'!$D$2</f>
        <v>1105.3024868650327</v>
      </c>
      <c r="S795" s="305">
        <f t="shared" si="90"/>
        <v>13057.175528328975</v>
      </c>
    </row>
    <row r="796" spans="1:19" s="269" customFormat="1" x14ac:dyDescent="0.25">
      <c r="A796" s="310" t="s">
        <v>938</v>
      </c>
      <c r="B796" s="310" t="s">
        <v>1528</v>
      </c>
      <c r="C796" s="309">
        <v>328.16623120058023</v>
      </c>
      <c r="D796" s="307">
        <f>C796*'[2]Base Costs'!$B$5</f>
        <v>328.16623120058023</v>
      </c>
      <c r="E796" s="307">
        <f t="shared" si="84"/>
        <v>42</v>
      </c>
      <c r="F796" s="307">
        <f t="shared" si="85"/>
        <v>9</v>
      </c>
      <c r="G796" s="307">
        <f t="shared" si="86"/>
        <v>3</v>
      </c>
      <c r="H796" s="306">
        <f>4*D796*'[2]Base Costs'!$B$7</f>
        <v>65221.069453728123</v>
      </c>
      <c r="I796" s="304">
        <f>4*IF(E796&lt;=3,E796*'[2]Base Costs'!$B$8,IF(F796&lt;=3,F796*'[2]Base Costs'!$B$9,'[2]Base Costs'!$B$10*G796))</f>
        <v>13200</v>
      </c>
      <c r="J796" s="308">
        <f>C796*'[2]Base Costs'!$B$6</f>
        <v>83.354222724947377</v>
      </c>
      <c r="K796" s="307">
        <f t="shared" si="87"/>
        <v>11</v>
      </c>
      <c r="L796" s="307">
        <f t="shared" si="88"/>
        <v>3</v>
      </c>
      <c r="M796" s="307">
        <f t="shared" si="89"/>
        <v>1</v>
      </c>
      <c r="N796" s="306">
        <f>4*J796*'[2]Base Costs'!$B$7</f>
        <v>16566.151641246943</v>
      </c>
      <c r="O796" s="304">
        <f>4*IF(K796&lt;=3,K796*'[2]Base Costs'!$B$8,IF(L796&lt;=3,L796*'[2]Base Costs'!$B$9,'[2]Base Costs'!$B$10*M796))</f>
        <v>4200</v>
      </c>
      <c r="P796" s="304">
        <f>4*C796*'[2]Base Costs'!$B$11</f>
        <v>65633.246240116045</v>
      </c>
      <c r="Q796" s="269">
        <f>'[2]Base Costs'!$B$13+'[2]Base Costs'!$B$14</f>
        <v>414</v>
      </c>
      <c r="R796" s="303">
        <f>'[2]Base Costs'!$D$2</f>
        <v>1105.3024868650327</v>
      </c>
      <c r="S796" s="305">
        <f t="shared" si="90"/>
        <v>22285.454128111975</v>
      </c>
    </row>
    <row r="797" spans="1:19" s="269" customFormat="1" x14ac:dyDescent="0.25">
      <c r="A797" s="310" t="s">
        <v>938</v>
      </c>
      <c r="B797" s="310" t="s">
        <v>1527</v>
      </c>
      <c r="C797" s="309">
        <v>60.143923181642492</v>
      </c>
      <c r="D797" s="307">
        <f>C797*'[2]Base Costs'!$B$5</f>
        <v>60.143923181642492</v>
      </c>
      <c r="E797" s="307">
        <f t="shared" si="84"/>
        <v>8</v>
      </c>
      <c r="F797" s="307">
        <f t="shared" si="85"/>
        <v>2</v>
      </c>
      <c r="G797" s="307">
        <f t="shared" si="86"/>
        <v>1</v>
      </c>
      <c r="H797" s="306">
        <f>4*D797*'[2]Base Costs'!$B$7</f>
        <v>11953.243868812357</v>
      </c>
      <c r="I797" s="304">
        <f>4*IF(E797&lt;=3,E797*'[2]Base Costs'!$B$8,IF(F797&lt;=3,F797*'[2]Base Costs'!$B$9,'[2]Base Costs'!$B$10*G797))</f>
        <v>2800</v>
      </c>
      <c r="J797" s="308">
        <f>C797*'[2]Base Costs'!$B$6</f>
        <v>15.276556488137194</v>
      </c>
      <c r="K797" s="307">
        <f t="shared" si="87"/>
        <v>2</v>
      </c>
      <c r="L797" s="307">
        <f t="shared" si="88"/>
        <v>1</v>
      </c>
      <c r="M797" s="307">
        <f t="shared" si="89"/>
        <v>1</v>
      </c>
      <c r="N797" s="306">
        <f>4*J797*'[2]Base Costs'!$B$7</f>
        <v>3036.1239426783391</v>
      </c>
      <c r="O797" s="304">
        <f>4*IF(K797&lt;=3,K797*'[2]Base Costs'!$B$8,IF(L797&lt;=3,L797*'[2]Base Costs'!$B$9,'[2]Base Costs'!$B$10*M797))</f>
        <v>1000</v>
      </c>
      <c r="P797" s="304">
        <f>4*C797*'[2]Base Costs'!$B$11</f>
        <v>12028.784636328499</v>
      </c>
      <c r="Q797" s="269">
        <f>'[2]Base Costs'!$B$13+'[2]Base Costs'!$B$14</f>
        <v>414</v>
      </c>
      <c r="R797" s="303">
        <f>'[2]Base Costs'!$D$2</f>
        <v>1105.3024868650327</v>
      </c>
      <c r="S797" s="305">
        <f t="shared" si="90"/>
        <v>5555.4264295433713</v>
      </c>
    </row>
    <row r="798" spans="1:19" s="269" customFormat="1" x14ac:dyDescent="0.25">
      <c r="A798" s="310" t="s">
        <v>938</v>
      </c>
      <c r="B798" s="310" t="s">
        <v>1526</v>
      </c>
      <c r="C798" s="309">
        <v>407.49612931627479</v>
      </c>
      <c r="D798" s="307">
        <f>C798*'[2]Base Costs'!$B$5</f>
        <v>407.49612931627479</v>
      </c>
      <c r="E798" s="307">
        <f t="shared" si="84"/>
        <v>51</v>
      </c>
      <c r="F798" s="307">
        <f t="shared" si="85"/>
        <v>11</v>
      </c>
      <c r="G798" s="307">
        <f t="shared" si="86"/>
        <v>3</v>
      </c>
      <c r="H798" s="306">
        <f>4*D798*'[2]Base Costs'!$B$7</f>
        <v>80987.410724833724</v>
      </c>
      <c r="I798" s="304">
        <f>4*IF(E798&lt;=3,E798*'[2]Base Costs'!$B$8,IF(F798&lt;=3,F798*'[2]Base Costs'!$B$9,'[2]Base Costs'!$B$10*G798))</f>
        <v>13200</v>
      </c>
      <c r="J798" s="308">
        <f>C798*'[2]Base Costs'!$B$6</f>
        <v>103.5040168463338</v>
      </c>
      <c r="K798" s="307">
        <f t="shared" si="87"/>
        <v>13</v>
      </c>
      <c r="L798" s="307">
        <f t="shared" si="88"/>
        <v>3</v>
      </c>
      <c r="M798" s="307">
        <f t="shared" si="89"/>
        <v>1</v>
      </c>
      <c r="N798" s="306">
        <f>4*J798*'[2]Base Costs'!$B$7</f>
        <v>20570.802324107768</v>
      </c>
      <c r="O798" s="304">
        <f>4*IF(K798&lt;=3,K798*'[2]Base Costs'!$B$8,IF(L798&lt;=3,L798*'[2]Base Costs'!$B$9,'[2]Base Costs'!$B$10*M798))</f>
        <v>4200</v>
      </c>
      <c r="P798" s="304">
        <f>4*C798*'[2]Base Costs'!$B$11</f>
        <v>81499.225863254964</v>
      </c>
      <c r="Q798" s="269">
        <f>'[2]Base Costs'!$B$13+'[2]Base Costs'!$B$14</f>
        <v>414</v>
      </c>
      <c r="R798" s="303">
        <f>'[2]Base Costs'!$D$2</f>
        <v>1105.3024868650327</v>
      </c>
      <c r="S798" s="305">
        <f t="shared" si="90"/>
        <v>26290.1048109728</v>
      </c>
    </row>
    <row r="799" spans="1:19" s="269" customFormat="1" x14ac:dyDescent="0.25">
      <c r="A799" s="310" t="s">
        <v>938</v>
      </c>
      <c r="B799" s="310" t="s">
        <v>1525</v>
      </c>
      <c r="C799" s="309">
        <v>283.29772610181158</v>
      </c>
      <c r="D799" s="307">
        <f>C799*'[2]Base Costs'!$B$5</f>
        <v>283.29772610181158</v>
      </c>
      <c r="E799" s="307">
        <f t="shared" si="84"/>
        <v>36</v>
      </c>
      <c r="F799" s="307">
        <f t="shared" si="85"/>
        <v>8</v>
      </c>
      <c r="G799" s="307">
        <f t="shared" si="86"/>
        <v>2</v>
      </c>
      <c r="H799" s="306">
        <f>4*D799*'[2]Base Costs'!$B$7</f>
        <v>56303.723276378449</v>
      </c>
      <c r="I799" s="304">
        <f>4*IF(E799&lt;=3,E799*'[2]Base Costs'!$B$8,IF(F799&lt;=3,F799*'[2]Base Costs'!$B$9,'[2]Base Costs'!$B$10*G799))</f>
        <v>8800</v>
      </c>
      <c r="J799" s="308">
        <f>C799*'[2]Base Costs'!$B$6</f>
        <v>71.957622429860137</v>
      </c>
      <c r="K799" s="307">
        <f t="shared" si="87"/>
        <v>9</v>
      </c>
      <c r="L799" s="307">
        <f t="shared" si="88"/>
        <v>2</v>
      </c>
      <c r="M799" s="307">
        <f t="shared" si="89"/>
        <v>1</v>
      </c>
      <c r="N799" s="306">
        <f>4*J799*'[2]Base Costs'!$B$7</f>
        <v>14301.145712200125</v>
      </c>
      <c r="O799" s="304">
        <f>4*IF(K799&lt;=3,K799*'[2]Base Costs'!$B$8,IF(L799&lt;=3,L799*'[2]Base Costs'!$B$9,'[2]Base Costs'!$B$10*M799))</f>
        <v>2800</v>
      </c>
      <c r="P799" s="304">
        <f>4*C799*'[2]Base Costs'!$B$11</f>
        <v>56659.545220362314</v>
      </c>
      <c r="Q799" s="269">
        <f>'[2]Base Costs'!$B$13+'[2]Base Costs'!$B$14</f>
        <v>414</v>
      </c>
      <c r="R799" s="303">
        <f>'[2]Base Costs'!$D$2</f>
        <v>1105.3024868650327</v>
      </c>
      <c r="S799" s="305">
        <f t="shared" si="90"/>
        <v>18620.448199065158</v>
      </c>
    </row>
    <row r="800" spans="1:19" s="269" customFormat="1" x14ac:dyDescent="0.25">
      <c r="A800" s="310" t="s">
        <v>938</v>
      </c>
      <c r="B800" s="310" t="s">
        <v>1524</v>
      </c>
      <c r="C800" s="309">
        <v>71.892234490000007</v>
      </c>
      <c r="D800" s="307">
        <f>C800*'[2]Base Costs'!$B$5</f>
        <v>71.892234490000007</v>
      </c>
      <c r="E800" s="307">
        <f t="shared" si="84"/>
        <v>9</v>
      </c>
      <c r="F800" s="307">
        <f t="shared" si="85"/>
        <v>2</v>
      </c>
      <c r="G800" s="307">
        <f t="shared" si="86"/>
        <v>1</v>
      </c>
      <c r="H800" s="306">
        <f>4*D800*'[2]Base Costs'!$B$7</f>
        <v>14288.150251480563</v>
      </c>
      <c r="I800" s="304">
        <f>4*IF(E800&lt;=3,E800*'[2]Base Costs'!$B$8,IF(F800&lt;=3,F800*'[2]Base Costs'!$B$9,'[2]Base Costs'!$B$10*G800))</f>
        <v>2800</v>
      </c>
      <c r="J800" s="308">
        <f>C800*'[2]Base Costs'!$B$6</f>
        <v>18.260627560460001</v>
      </c>
      <c r="K800" s="307">
        <f t="shared" si="87"/>
        <v>3</v>
      </c>
      <c r="L800" s="307">
        <f t="shared" si="88"/>
        <v>1</v>
      </c>
      <c r="M800" s="307">
        <f t="shared" si="89"/>
        <v>1</v>
      </c>
      <c r="N800" s="306">
        <f>4*J800*'[2]Base Costs'!$B$7</f>
        <v>3629.1901638760633</v>
      </c>
      <c r="O800" s="304">
        <f>4*IF(K800&lt;=3,K800*'[2]Base Costs'!$B$8,IF(L800&lt;=3,L800*'[2]Base Costs'!$B$9,'[2]Base Costs'!$B$10*M800))</f>
        <v>1500</v>
      </c>
      <c r="P800" s="304">
        <f>4*C800*'[2]Base Costs'!$B$11</f>
        <v>14378.446898000002</v>
      </c>
      <c r="Q800" s="269">
        <f>'[2]Base Costs'!$B$13+'[2]Base Costs'!$B$14</f>
        <v>414</v>
      </c>
      <c r="R800" s="303">
        <f>'[2]Base Costs'!$D$2</f>
        <v>1105.3024868650327</v>
      </c>
      <c r="S800" s="305">
        <f t="shared" si="90"/>
        <v>6648.4926507410964</v>
      </c>
    </row>
    <row r="801" spans="1:19" s="269" customFormat="1" x14ac:dyDescent="0.25">
      <c r="A801" s="310" t="s">
        <v>938</v>
      </c>
      <c r="B801" s="310" t="s">
        <v>1523</v>
      </c>
      <c r="C801" s="309">
        <v>99.9375</v>
      </c>
      <c r="D801" s="307">
        <f>C801*'[2]Base Costs'!$B$5</f>
        <v>99.9375</v>
      </c>
      <c r="E801" s="307">
        <f t="shared" si="84"/>
        <v>13</v>
      </c>
      <c r="F801" s="307">
        <f t="shared" si="85"/>
        <v>3</v>
      </c>
      <c r="G801" s="307">
        <f t="shared" si="86"/>
        <v>1</v>
      </c>
      <c r="H801" s="306">
        <f>4*D801*'[2]Base Costs'!$B$7</f>
        <v>19861.978500000001</v>
      </c>
      <c r="I801" s="304">
        <f>4*IF(E801&lt;=3,E801*'[2]Base Costs'!$B$8,IF(F801&lt;=3,F801*'[2]Base Costs'!$B$9,'[2]Base Costs'!$B$10*G801))</f>
        <v>4200</v>
      </c>
      <c r="J801" s="308">
        <f>C801*'[2]Base Costs'!$B$6</f>
        <v>25.384125000000001</v>
      </c>
      <c r="K801" s="307">
        <f t="shared" si="87"/>
        <v>4</v>
      </c>
      <c r="L801" s="307">
        <f t="shared" si="88"/>
        <v>1</v>
      </c>
      <c r="M801" s="307">
        <f t="shared" si="89"/>
        <v>1</v>
      </c>
      <c r="N801" s="306">
        <f>4*J801*'[2]Base Costs'!$B$7</f>
        <v>5044.9425390000006</v>
      </c>
      <c r="O801" s="304">
        <f>4*IF(K801&lt;=3,K801*'[2]Base Costs'!$B$8,IF(L801&lt;=3,L801*'[2]Base Costs'!$B$9,'[2]Base Costs'!$B$10*M801))</f>
        <v>1400</v>
      </c>
      <c r="P801" s="304">
        <f>4*C801*'[2]Base Costs'!$B$11</f>
        <v>19987.5</v>
      </c>
      <c r="Q801" s="269">
        <f>'[2]Base Costs'!$B$13+'[2]Base Costs'!$B$14</f>
        <v>414</v>
      </c>
      <c r="R801" s="303">
        <f>'[2]Base Costs'!$D$2</f>
        <v>1105.3024868650327</v>
      </c>
      <c r="S801" s="305">
        <f t="shared" si="90"/>
        <v>7964.2450258650333</v>
      </c>
    </row>
    <row r="802" spans="1:19" s="269" customFormat="1" x14ac:dyDescent="0.25">
      <c r="A802" s="310" t="s">
        <v>938</v>
      </c>
      <c r="B802" s="310" t="s">
        <v>1522</v>
      </c>
      <c r="C802" s="309">
        <v>94.056733699821834</v>
      </c>
      <c r="D802" s="307">
        <f>C802*'[2]Base Costs'!$B$5</f>
        <v>94.056733699821834</v>
      </c>
      <c r="E802" s="307">
        <f t="shared" si="84"/>
        <v>12</v>
      </c>
      <c r="F802" s="307">
        <f t="shared" si="85"/>
        <v>3</v>
      </c>
      <c r="G802" s="307">
        <f t="shared" si="86"/>
        <v>1</v>
      </c>
      <c r="H802" s="306">
        <f>4*D802*'[2]Base Costs'!$B$7</f>
        <v>18693.211482437393</v>
      </c>
      <c r="I802" s="304">
        <f>4*IF(E802&lt;=3,E802*'[2]Base Costs'!$B$8,IF(F802&lt;=3,F802*'[2]Base Costs'!$B$9,'[2]Base Costs'!$B$10*G802))</f>
        <v>4200</v>
      </c>
      <c r="J802" s="308">
        <f>C802*'[2]Base Costs'!$B$6</f>
        <v>23.890410359754746</v>
      </c>
      <c r="K802" s="307">
        <f t="shared" si="87"/>
        <v>3</v>
      </c>
      <c r="L802" s="307">
        <f t="shared" si="88"/>
        <v>1</v>
      </c>
      <c r="M802" s="307">
        <f t="shared" si="89"/>
        <v>1</v>
      </c>
      <c r="N802" s="306">
        <f>4*J802*'[2]Base Costs'!$B$7</f>
        <v>4748.0757165390978</v>
      </c>
      <c r="O802" s="304">
        <f>4*IF(K802&lt;=3,K802*'[2]Base Costs'!$B$8,IF(L802&lt;=3,L802*'[2]Base Costs'!$B$9,'[2]Base Costs'!$B$10*M802))</f>
        <v>1500</v>
      </c>
      <c r="P802" s="304">
        <f>4*C802*'[2]Base Costs'!$B$11</f>
        <v>18811.346739964367</v>
      </c>
      <c r="Q802" s="269">
        <f>'[2]Base Costs'!$B$13+'[2]Base Costs'!$B$14</f>
        <v>414</v>
      </c>
      <c r="R802" s="303">
        <f>'[2]Base Costs'!$D$2</f>
        <v>1105.3024868650327</v>
      </c>
      <c r="S802" s="305">
        <f t="shared" si="90"/>
        <v>7767.3782034041305</v>
      </c>
    </row>
    <row r="803" spans="1:19" s="269" customFormat="1" x14ac:dyDescent="0.25">
      <c r="A803" s="310" t="s">
        <v>938</v>
      </c>
      <c r="B803" s="310" t="s">
        <v>1521</v>
      </c>
      <c r="C803" s="309">
        <v>183.21348097153853</v>
      </c>
      <c r="D803" s="307">
        <f>C803*'[2]Base Costs'!$B$5</f>
        <v>183.21348097153853</v>
      </c>
      <c r="E803" s="307">
        <f t="shared" si="84"/>
        <v>23</v>
      </c>
      <c r="F803" s="307">
        <f t="shared" si="85"/>
        <v>5</v>
      </c>
      <c r="G803" s="307">
        <f t="shared" si="86"/>
        <v>2</v>
      </c>
      <c r="H803" s="306">
        <f>4*D803*'[2]Base Costs'!$B$7</f>
        <v>36412.58006220746</v>
      </c>
      <c r="I803" s="304">
        <f>4*IF(E803&lt;=3,E803*'[2]Base Costs'!$B$8,IF(F803&lt;=3,F803*'[2]Base Costs'!$B$9,'[2]Base Costs'!$B$10*G803))</f>
        <v>8800</v>
      </c>
      <c r="J803" s="308">
        <f>C803*'[2]Base Costs'!$B$6</f>
        <v>46.536224166770786</v>
      </c>
      <c r="K803" s="307">
        <f t="shared" si="87"/>
        <v>6</v>
      </c>
      <c r="L803" s="307">
        <f t="shared" si="88"/>
        <v>2</v>
      </c>
      <c r="M803" s="307">
        <f t="shared" si="89"/>
        <v>1</v>
      </c>
      <c r="N803" s="306">
        <f>4*J803*'[2]Base Costs'!$B$7</f>
        <v>9248.7953358006944</v>
      </c>
      <c r="O803" s="304">
        <f>4*IF(K803&lt;=3,K803*'[2]Base Costs'!$B$8,IF(L803&lt;=3,L803*'[2]Base Costs'!$B$9,'[2]Base Costs'!$B$10*M803))</f>
        <v>2800</v>
      </c>
      <c r="P803" s="304">
        <f>4*C803*'[2]Base Costs'!$B$11</f>
        <v>36642.696194307704</v>
      </c>
      <c r="Q803" s="269">
        <f>'[2]Base Costs'!$B$13+'[2]Base Costs'!$B$14</f>
        <v>414</v>
      </c>
      <c r="R803" s="303">
        <f>'[2]Base Costs'!$D$2</f>
        <v>1105.3024868650327</v>
      </c>
      <c r="S803" s="305">
        <f t="shared" si="90"/>
        <v>13568.097822665728</v>
      </c>
    </row>
    <row r="804" spans="1:19" s="269" customFormat="1" x14ac:dyDescent="0.25">
      <c r="A804" s="310" t="s">
        <v>938</v>
      </c>
      <c r="B804" s="310" t="s">
        <v>1520</v>
      </c>
      <c r="C804" s="309">
        <v>512.76717522775414</v>
      </c>
      <c r="D804" s="307">
        <f>C804*'[2]Base Costs'!$B$5</f>
        <v>512.76717522775414</v>
      </c>
      <c r="E804" s="307">
        <f t="shared" si="84"/>
        <v>65</v>
      </c>
      <c r="F804" s="307">
        <f t="shared" si="85"/>
        <v>13</v>
      </c>
      <c r="G804" s="307">
        <f t="shared" si="86"/>
        <v>4</v>
      </c>
      <c r="H804" s="306">
        <f>4*D804*'[2]Base Costs'!$B$7</f>
        <v>101909.39947346479</v>
      </c>
      <c r="I804" s="304">
        <f>4*IF(E804&lt;=3,E804*'[2]Base Costs'!$B$8,IF(F804&lt;=3,F804*'[2]Base Costs'!$B$9,'[2]Base Costs'!$B$10*G804))</f>
        <v>17600</v>
      </c>
      <c r="J804" s="308">
        <f>C804*'[2]Base Costs'!$B$6</f>
        <v>130.24286250784957</v>
      </c>
      <c r="K804" s="307">
        <f t="shared" si="87"/>
        <v>17</v>
      </c>
      <c r="L804" s="307">
        <f t="shared" si="88"/>
        <v>4</v>
      </c>
      <c r="M804" s="307">
        <f t="shared" si="89"/>
        <v>1</v>
      </c>
      <c r="N804" s="306">
        <f>4*J804*'[2]Base Costs'!$B$7</f>
        <v>25884.987466260056</v>
      </c>
      <c r="O804" s="304">
        <f>4*IF(K804&lt;=3,K804*'[2]Base Costs'!$B$8,IF(L804&lt;=3,L804*'[2]Base Costs'!$B$9,'[2]Base Costs'!$B$10*M804))</f>
        <v>4400</v>
      </c>
      <c r="P804" s="304">
        <f>4*C804*'[2]Base Costs'!$B$11</f>
        <v>102553.43504555082</v>
      </c>
      <c r="Q804" s="269">
        <f>'[2]Base Costs'!$B$13+'[2]Base Costs'!$B$14</f>
        <v>414</v>
      </c>
      <c r="R804" s="303">
        <f>'[2]Base Costs'!$D$2</f>
        <v>1105.3024868650327</v>
      </c>
      <c r="S804" s="305">
        <f t="shared" si="90"/>
        <v>31804.289953125088</v>
      </c>
    </row>
    <row r="805" spans="1:19" s="269" customFormat="1" x14ac:dyDescent="0.25">
      <c r="A805" s="310" t="s">
        <v>938</v>
      </c>
      <c r="B805" s="310" t="s">
        <v>1519</v>
      </c>
      <c r="C805" s="309">
        <v>181.18227915149544</v>
      </c>
      <c r="D805" s="307">
        <f>C805*'[2]Base Costs'!$B$5</f>
        <v>181.18227915149544</v>
      </c>
      <c r="E805" s="307">
        <f t="shared" si="84"/>
        <v>23</v>
      </c>
      <c r="F805" s="307">
        <f t="shared" si="85"/>
        <v>5</v>
      </c>
      <c r="G805" s="307">
        <f t="shared" si="86"/>
        <v>2</v>
      </c>
      <c r="H805" s="306">
        <f>4*D805*'[2]Base Costs'!$B$7</f>
        <v>36008.890887684815</v>
      </c>
      <c r="I805" s="304">
        <f>4*IF(E805&lt;=3,E805*'[2]Base Costs'!$B$8,IF(F805&lt;=3,F805*'[2]Base Costs'!$B$9,'[2]Base Costs'!$B$10*G805))</f>
        <v>8800</v>
      </c>
      <c r="J805" s="308">
        <f>C805*'[2]Base Costs'!$B$6</f>
        <v>46.020298904479844</v>
      </c>
      <c r="K805" s="307">
        <f t="shared" si="87"/>
        <v>6</v>
      </c>
      <c r="L805" s="307">
        <f t="shared" si="88"/>
        <v>2</v>
      </c>
      <c r="M805" s="307">
        <f t="shared" si="89"/>
        <v>1</v>
      </c>
      <c r="N805" s="306">
        <f>4*J805*'[2]Base Costs'!$B$7</f>
        <v>9146.258285471944</v>
      </c>
      <c r="O805" s="304">
        <f>4*IF(K805&lt;=3,K805*'[2]Base Costs'!$B$8,IF(L805&lt;=3,L805*'[2]Base Costs'!$B$9,'[2]Base Costs'!$B$10*M805))</f>
        <v>2800</v>
      </c>
      <c r="P805" s="304">
        <f>4*C805*'[2]Base Costs'!$B$11</f>
        <v>36236.455830299084</v>
      </c>
      <c r="Q805" s="269">
        <f>'[2]Base Costs'!$B$13+'[2]Base Costs'!$B$14</f>
        <v>414</v>
      </c>
      <c r="R805" s="303">
        <f>'[2]Base Costs'!$D$2</f>
        <v>1105.3024868650327</v>
      </c>
      <c r="S805" s="305">
        <f t="shared" si="90"/>
        <v>13465.560772336976</v>
      </c>
    </row>
    <row r="806" spans="1:19" s="269" customFormat="1" x14ac:dyDescent="0.25">
      <c r="A806" s="310" t="s">
        <v>938</v>
      </c>
      <c r="B806" s="310" t="s">
        <v>1518</v>
      </c>
      <c r="C806" s="309">
        <v>57.931742888957714</v>
      </c>
      <c r="D806" s="307">
        <f>C806*'[2]Base Costs'!$B$5</f>
        <v>57.931742888957714</v>
      </c>
      <c r="E806" s="307">
        <f t="shared" si="84"/>
        <v>8</v>
      </c>
      <c r="F806" s="307">
        <f t="shared" si="85"/>
        <v>2</v>
      </c>
      <c r="G806" s="307">
        <f t="shared" si="86"/>
        <v>1</v>
      </c>
      <c r="H806" s="306">
        <f>4*D806*'[2]Base Costs'!$B$7</f>
        <v>11513.586308723014</v>
      </c>
      <c r="I806" s="304">
        <f>4*IF(E806&lt;=3,E806*'[2]Base Costs'!$B$8,IF(F806&lt;=3,F806*'[2]Base Costs'!$B$9,'[2]Base Costs'!$B$10*G806))</f>
        <v>2800</v>
      </c>
      <c r="J806" s="308">
        <f>C806*'[2]Base Costs'!$B$6</f>
        <v>14.71466269379526</v>
      </c>
      <c r="K806" s="307">
        <f t="shared" si="87"/>
        <v>2</v>
      </c>
      <c r="L806" s="307">
        <f t="shared" si="88"/>
        <v>1</v>
      </c>
      <c r="M806" s="307">
        <f t="shared" si="89"/>
        <v>1</v>
      </c>
      <c r="N806" s="306">
        <f>4*J806*'[2]Base Costs'!$B$7</f>
        <v>2924.4509224156454</v>
      </c>
      <c r="O806" s="304">
        <f>4*IF(K806&lt;=3,K806*'[2]Base Costs'!$B$8,IF(L806&lt;=3,L806*'[2]Base Costs'!$B$9,'[2]Base Costs'!$B$10*M806))</f>
        <v>1000</v>
      </c>
      <c r="P806" s="304">
        <f>4*C806*'[2]Base Costs'!$B$11</f>
        <v>11586.348577791543</v>
      </c>
      <c r="Q806" s="269">
        <f>'[2]Base Costs'!$B$13+'[2]Base Costs'!$B$14</f>
        <v>414</v>
      </c>
      <c r="R806" s="303">
        <f>'[2]Base Costs'!$D$2</f>
        <v>1105.3024868650327</v>
      </c>
      <c r="S806" s="305">
        <f t="shared" si="90"/>
        <v>5443.7534092806782</v>
      </c>
    </row>
    <row r="807" spans="1:19" s="269" customFormat="1" x14ac:dyDescent="0.25">
      <c r="A807" s="310" t="s">
        <v>938</v>
      </c>
      <c r="B807" s="310" t="s">
        <v>1517</v>
      </c>
      <c r="C807" s="309">
        <v>147.62529311678821</v>
      </c>
      <c r="D807" s="307">
        <f>C807*'[2]Base Costs'!$B$5</f>
        <v>147.62529311678821</v>
      </c>
      <c r="E807" s="307">
        <f t="shared" si="84"/>
        <v>19</v>
      </c>
      <c r="F807" s="307">
        <f t="shared" si="85"/>
        <v>4</v>
      </c>
      <c r="G807" s="307">
        <f t="shared" si="86"/>
        <v>1</v>
      </c>
      <c r="H807" s="306">
        <f>4*D807*'[2]Base Costs'!$B$7</f>
        <v>29339.641255202961</v>
      </c>
      <c r="I807" s="304">
        <f>4*IF(E807&lt;=3,E807*'[2]Base Costs'!$B$8,IF(F807&lt;=3,F807*'[2]Base Costs'!$B$9,'[2]Base Costs'!$B$10*G807))</f>
        <v>4400</v>
      </c>
      <c r="J807" s="308">
        <f>C807*'[2]Base Costs'!$B$6</f>
        <v>37.49682445166421</v>
      </c>
      <c r="K807" s="307">
        <f t="shared" si="87"/>
        <v>5</v>
      </c>
      <c r="L807" s="307">
        <f t="shared" si="88"/>
        <v>1</v>
      </c>
      <c r="M807" s="307">
        <f t="shared" si="89"/>
        <v>1</v>
      </c>
      <c r="N807" s="306">
        <f>4*J807*'[2]Base Costs'!$B$7</f>
        <v>7452.2688788215528</v>
      </c>
      <c r="O807" s="304">
        <f>4*IF(K807&lt;=3,K807*'[2]Base Costs'!$B$8,IF(L807&lt;=3,L807*'[2]Base Costs'!$B$9,'[2]Base Costs'!$B$10*M807))</f>
        <v>1400</v>
      </c>
      <c r="P807" s="304">
        <f>4*C807*'[2]Base Costs'!$B$11</f>
        <v>29525.058623357643</v>
      </c>
      <c r="Q807" s="269">
        <f>'[2]Base Costs'!$B$13+'[2]Base Costs'!$B$14</f>
        <v>414</v>
      </c>
      <c r="R807" s="303">
        <f>'[2]Base Costs'!$D$2</f>
        <v>1105.3024868650327</v>
      </c>
      <c r="S807" s="305">
        <f t="shared" si="90"/>
        <v>10371.571365686585</v>
      </c>
    </row>
    <row r="808" spans="1:19" s="269" customFormat="1" x14ac:dyDescent="0.25">
      <c r="A808" s="310" t="s">
        <v>938</v>
      </c>
      <c r="B808" s="310" t="s">
        <v>1516</v>
      </c>
      <c r="C808" s="309">
        <v>90.500723620000002</v>
      </c>
      <c r="D808" s="307">
        <f>C808*'[2]Base Costs'!$B$5</f>
        <v>90.500723620000002</v>
      </c>
      <c r="E808" s="307">
        <f t="shared" si="84"/>
        <v>12</v>
      </c>
      <c r="F808" s="307">
        <f t="shared" si="85"/>
        <v>3</v>
      </c>
      <c r="G808" s="307">
        <f t="shared" si="86"/>
        <v>1</v>
      </c>
      <c r="H808" s="306">
        <f>4*D808*'[2]Base Costs'!$B$7</f>
        <v>17986.475815133283</v>
      </c>
      <c r="I808" s="304">
        <f>4*IF(E808&lt;=3,E808*'[2]Base Costs'!$B$8,IF(F808&lt;=3,F808*'[2]Base Costs'!$B$9,'[2]Base Costs'!$B$10*G808))</f>
        <v>4200</v>
      </c>
      <c r="J808" s="308">
        <f>C808*'[2]Base Costs'!$B$6</f>
        <v>22.98718379948</v>
      </c>
      <c r="K808" s="307">
        <f t="shared" si="87"/>
        <v>3</v>
      </c>
      <c r="L808" s="307">
        <f t="shared" si="88"/>
        <v>1</v>
      </c>
      <c r="M808" s="307">
        <f t="shared" si="89"/>
        <v>1</v>
      </c>
      <c r="N808" s="306">
        <f>4*J808*'[2]Base Costs'!$B$7</f>
        <v>4568.5648570438534</v>
      </c>
      <c r="O808" s="304">
        <f>4*IF(K808&lt;=3,K808*'[2]Base Costs'!$B$8,IF(L808&lt;=3,L808*'[2]Base Costs'!$B$9,'[2]Base Costs'!$B$10*M808))</f>
        <v>1500</v>
      </c>
      <c r="P808" s="304">
        <f>4*C808*'[2]Base Costs'!$B$11</f>
        <v>18100.144724000002</v>
      </c>
      <c r="Q808" s="269">
        <f>'[2]Base Costs'!$B$13+'[2]Base Costs'!$B$14</f>
        <v>414</v>
      </c>
      <c r="R808" s="303">
        <f>'[2]Base Costs'!$D$2</f>
        <v>1105.3024868650327</v>
      </c>
      <c r="S808" s="305">
        <f t="shared" si="90"/>
        <v>7587.8673439088861</v>
      </c>
    </row>
    <row r="809" spans="1:19" s="269" customFormat="1" x14ac:dyDescent="0.25">
      <c r="A809" s="310" t="s">
        <v>938</v>
      </c>
      <c r="B809" s="310" t="s">
        <v>1515</v>
      </c>
      <c r="C809" s="309">
        <v>70.174736972119817</v>
      </c>
      <c r="D809" s="307">
        <f>C809*'[2]Base Costs'!$B$5</f>
        <v>70.174736972119817</v>
      </c>
      <c r="E809" s="307">
        <f t="shared" si="84"/>
        <v>9</v>
      </c>
      <c r="F809" s="307">
        <f t="shared" si="85"/>
        <v>2</v>
      </c>
      <c r="G809" s="307">
        <f t="shared" si="86"/>
        <v>1</v>
      </c>
      <c r="H809" s="306">
        <f>4*D809*'[2]Base Costs'!$B$7</f>
        <v>13946.807924786983</v>
      </c>
      <c r="I809" s="304">
        <f>4*IF(E809&lt;=3,E809*'[2]Base Costs'!$B$8,IF(F809&lt;=3,F809*'[2]Base Costs'!$B$9,'[2]Base Costs'!$B$10*G809))</f>
        <v>2800</v>
      </c>
      <c r="J809" s="308">
        <f>C809*'[2]Base Costs'!$B$6</f>
        <v>17.824383190918432</v>
      </c>
      <c r="K809" s="307">
        <f t="shared" si="87"/>
        <v>3</v>
      </c>
      <c r="L809" s="307">
        <f t="shared" si="88"/>
        <v>1</v>
      </c>
      <c r="M809" s="307">
        <f t="shared" si="89"/>
        <v>1</v>
      </c>
      <c r="N809" s="306">
        <f>4*J809*'[2]Base Costs'!$B$7</f>
        <v>3542.4892128958936</v>
      </c>
      <c r="O809" s="304">
        <f>4*IF(K809&lt;=3,K809*'[2]Base Costs'!$B$8,IF(L809&lt;=3,L809*'[2]Base Costs'!$B$9,'[2]Base Costs'!$B$10*M809))</f>
        <v>1500</v>
      </c>
      <c r="P809" s="304">
        <f>4*C809*'[2]Base Costs'!$B$11</f>
        <v>14034.947394423963</v>
      </c>
      <c r="Q809" s="269">
        <f>'[2]Base Costs'!$B$13+'[2]Base Costs'!$B$14</f>
        <v>414</v>
      </c>
      <c r="R809" s="303">
        <f>'[2]Base Costs'!$D$2</f>
        <v>1105.3024868650327</v>
      </c>
      <c r="S809" s="305">
        <f t="shared" si="90"/>
        <v>6561.7916997609263</v>
      </c>
    </row>
    <row r="810" spans="1:19" s="269" customFormat="1" x14ac:dyDescent="0.25">
      <c r="A810" s="310" t="s">
        <v>938</v>
      </c>
      <c r="B810" s="310" t="s">
        <v>1514</v>
      </c>
      <c r="C810" s="309">
        <v>254.36221123465097</v>
      </c>
      <c r="D810" s="307">
        <f>C810*'[2]Base Costs'!$B$5</f>
        <v>254.36221123465097</v>
      </c>
      <c r="E810" s="307">
        <f t="shared" si="84"/>
        <v>32</v>
      </c>
      <c r="F810" s="307">
        <f t="shared" si="85"/>
        <v>7</v>
      </c>
      <c r="G810" s="307">
        <f t="shared" si="86"/>
        <v>2</v>
      </c>
      <c r="H810" s="306">
        <f>4*D810*'[2]Base Costs'!$B$7</f>
        <v>50552.963309619481</v>
      </c>
      <c r="I810" s="304">
        <f>4*IF(E810&lt;=3,E810*'[2]Base Costs'!$B$8,IF(F810&lt;=3,F810*'[2]Base Costs'!$B$9,'[2]Base Costs'!$B$10*G810))</f>
        <v>8800</v>
      </c>
      <c r="J810" s="308">
        <f>C810*'[2]Base Costs'!$B$6</f>
        <v>64.608001653601349</v>
      </c>
      <c r="K810" s="307">
        <f t="shared" si="87"/>
        <v>9</v>
      </c>
      <c r="L810" s="307">
        <f t="shared" si="88"/>
        <v>2</v>
      </c>
      <c r="M810" s="307">
        <f t="shared" si="89"/>
        <v>1</v>
      </c>
      <c r="N810" s="306">
        <f>4*J810*'[2]Base Costs'!$B$7</f>
        <v>12840.452680643348</v>
      </c>
      <c r="O810" s="304">
        <f>4*IF(K810&lt;=3,K810*'[2]Base Costs'!$B$8,IF(L810&lt;=3,L810*'[2]Base Costs'!$B$9,'[2]Base Costs'!$B$10*M810))</f>
        <v>2800</v>
      </c>
      <c r="P810" s="304">
        <f>4*C810*'[2]Base Costs'!$B$11</f>
        <v>50872.442246930194</v>
      </c>
      <c r="Q810" s="269">
        <f>'[2]Base Costs'!$B$13+'[2]Base Costs'!$B$14</f>
        <v>414</v>
      </c>
      <c r="R810" s="303">
        <f>'[2]Base Costs'!$D$2</f>
        <v>1105.3024868650327</v>
      </c>
      <c r="S810" s="305">
        <f t="shared" si="90"/>
        <v>17159.755167508381</v>
      </c>
    </row>
    <row r="811" spans="1:19" s="269" customFormat="1" x14ac:dyDescent="0.25">
      <c r="A811" s="310" t="s">
        <v>938</v>
      </c>
      <c r="B811" s="310" t="s">
        <v>1513</v>
      </c>
      <c r="C811" s="309">
        <v>88.35705714759726</v>
      </c>
      <c r="D811" s="307">
        <f>C811*'[2]Base Costs'!$B$5</f>
        <v>88.35705714759726</v>
      </c>
      <c r="E811" s="307">
        <f t="shared" si="84"/>
        <v>12</v>
      </c>
      <c r="F811" s="307">
        <f t="shared" si="85"/>
        <v>3</v>
      </c>
      <c r="G811" s="307">
        <f t="shared" si="86"/>
        <v>1</v>
      </c>
      <c r="H811" s="306">
        <f>4*D811*'[2]Base Costs'!$B$7</f>
        <v>17560.434965742072</v>
      </c>
      <c r="I811" s="304">
        <f>4*IF(E811&lt;=3,E811*'[2]Base Costs'!$B$8,IF(F811&lt;=3,F811*'[2]Base Costs'!$B$9,'[2]Base Costs'!$B$10*G811))</f>
        <v>4200</v>
      </c>
      <c r="J811" s="308">
        <f>C811*'[2]Base Costs'!$B$6</f>
        <v>22.442692515489703</v>
      </c>
      <c r="K811" s="307">
        <f t="shared" si="87"/>
        <v>3</v>
      </c>
      <c r="L811" s="307">
        <f t="shared" si="88"/>
        <v>1</v>
      </c>
      <c r="M811" s="307">
        <f t="shared" si="89"/>
        <v>1</v>
      </c>
      <c r="N811" s="306">
        <f>4*J811*'[2]Base Costs'!$B$7</f>
        <v>4460.3504812984866</v>
      </c>
      <c r="O811" s="304">
        <f>4*IF(K811&lt;=3,K811*'[2]Base Costs'!$B$8,IF(L811&lt;=3,L811*'[2]Base Costs'!$B$9,'[2]Base Costs'!$B$10*M811))</f>
        <v>1500</v>
      </c>
      <c r="P811" s="304">
        <f>4*C811*'[2]Base Costs'!$B$11</f>
        <v>17671.411429519452</v>
      </c>
      <c r="Q811" s="269">
        <f>'[2]Base Costs'!$B$13+'[2]Base Costs'!$B$14</f>
        <v>414</v>
      </c>
      <c r="R811" s="303">
        <f>'[2]Base Costs'!$D$2</f>
        <v>1105.3024868650327</v>
      </c>
      <c r="S811" s="305">
        <f t="shared" si="90"/>
        <v>7479.6529681635193</v>
      </c>
    </row>
    <row r="812" spans="1:19" s="269" customFormat="1" x14ac:dyDescent="0.25">
      <c r="A812" s="310" t="s">
        <v>938</v>
      </c>
      <c r="B812" s="310" t="s">
        <v>1512</v>
      </c>
      <c r="C812" s="309">
        <v>337.70740071026785</v>
      </c>
      <c r="D812" s="307">
        <f>C812*'[2]Base Costs'!$B$5</f>
        <v>337.70740071026785</v>
      </c>
      <c r="E812" s="307">
        <f t="shared" si="84"/>
        <v>43</v>
      </c>
      <c r="F812" s="307">
        <f t="shared" si="85"/>
        <v>9</v>
      </c>
      <c r="G812" s="307">
        <f t="shared" si="86"/>
        <v>3</v>
      </c>
      <c r="H812" s="306">
        <f>4*D812*'[2]Base Costs'!$B$7</f>
        <v>67117.319646761476</v>
      </c>
      <c r="I812" s="304">
        <f>4*IF(E812&lt;=3,E812*'[2]Base Costs'!$B$8,IF(F812&lt;=3,F812*'[2]Base Costs'!$B$9,'[2]Base Costs'!$B$10*G812))</f>
        <v>13200</v>
      </c>
      <c r="J812" s="308">
        <f>C812*'[2]Base Costs'!$B$6</f>
        <v>85.777679780408036</v>
      </c>
      <c r="K812" s="307">
        <f t="shared" si="87"/>
        <v>11</v>
      </c>
      <c r="L812" s="307">
        <f t="shared" si="88"/>
        <v>3</v>
      </c>
      <c r="M812" s="307">
        <f t="shared" si="89"/>
        <v>1</v>
      </c>
      <c r="N812" s="306">
        <f>4*J812*'[2]Base Costs'!$B$7</f>
        <v>17047.799190277416</v>
      </c>
      <c r="O812" s="304">
        <f>4*IF(K812&lt;=3,K812*'[2]Base Costs'!$B$8,IF(L812&lt;=3,L812*'[2]Base Costs'!$B$9,'[2]Base Costs'!$B$10*M812))</f>
        <v>4200</v>
      </c>
      <c r="P812" s="304">
        <f>4*C812*'[2]Base Costs'!$B$11</f>
        <v>67541.480142053566</v>
      </c>
      <c r="Q812" s="269">
        <f>'[2]Base Costs'!$B$13+'[2]Base Costs'!$B$14</f>
        <v>414</v>
      </c>
      <c r="R812" s="303">
        <f>'[2]Base Costs'!$D$2</f>
        <v>1105.3024868650327</v>
      </c>
      <c r="S812" s="305">
        <f t="shared" si="90"/>
        <v>22767.101677142447</v>
      </c>
    </row>
    <row r="813" spans="1:19" s="269" customFormat="1" x14ac:dyDescent="0.25">
      <c r="A813" s="310" t="s">
        <v>938</v>
      </c>
      <c r="B813" s="310" t="s">
        <v>1511</v>
      </c>
      <c r="C813" s="309">
        <v>9.1755812160828807</v>
      </c>
      <c r="D813" s="307">
        <f>C813*'[2]Base Costs'!$B$5</f>
        <v>9.1755812160828807</v>
      </c>
      <c r="E813" s="307">
        <f t="shared" si="84"/>
        <v>2</v>
      </c>
      <c r="F813" s="307">
        <f t="shared" si="85"/>
        <v>1</v>
      </c>
      <c r="G813" s="307">
        <f t="shared" si="86"/>
        <v>1</v>
      </c>
      <c r="H813" s="306">
        <f>4*D813*'[2]Base Costs'!$B$7</f>
        <v>1823.5917132091763</v>
      </c>
      <c r="I813" s="304">
        <f>4*IF(E813&lt;=3,E813*'[2]Base Costs'!$B$8,IF(F813&lt;=3,F813*'[2]Base Costs'!$B$9,'[2]Base Costs'!$B$10*G813))</f>
        <v>1000</v>
      </c>
      <c r="J813" s="308">
        <f>C813*'[2]Base Costs'!$B$6</f>
        <v>2.3305976288850516</v>
      </c>
      <c r="K813" s="307">
        <f t="shared" si="87"/>
        <v>1</v>
      </c>
      <c r="L813" s="307">
        <f t="shared" si="88"/>
        <v>1</v>
      </c>
      <c r="M813" s="307">
        <f t="shared" si="89"/>
        <v>1</v>
      </c>
      <c r="N813" s="306">
        <f>4*J813*'[2]Base Costs'!$B$7</f>
        <v>463.19229515513075</v>
      </c>
      <c r="O813" s="304">
        <f>4*IF(K813&lt;=3,K813*'[2]Base Costs'!$B$8,IF(L813&lt;=3,L813*'[2]Base Costs'!$B$9,'[2]Base Costs'!$B$10*M813))</f>
        <v>500</v>
      </c>
      <c r="P813" s="304">
        <f>4*C813*'[2]Base Costs'!$B$11</f>
        <v>1835.1162432165761</v>
      </c>
      <c r="Q813" s="269">
        <f>'[2]Base Costs'!$B$13+'[2]Base Costs'!$B$14</f>
        <v>414</v>
      </c>
      <c r="R813" s="303">
        <f>'[2]Base Costs'!$D$2</f>
        <v>1105.3024868650327</v>
      </c>
      <c r="S813" s="305">
        <f t="shared" si="90"/>
        <v>2482.4947820201633</v>
      </c>
    </row>
    <row r="814" spans="1:19" s="269" customFormat="1" x14ac:dyDescent="0.25">
      <c r="A814" s="310" t="s">
        <v>938</v>
      </c>
      <c r="B814" s="310" t="s">
        <v>1510</v>
      </c>
      <c r="C814" s="309">
        <v>125.91980153558667</v>
      </c>
      <c r="D814" s="307">
        <f>C814*'[2]Base Costs'!$B$5</f>
        <v>125.91980153558667</v>
      </c>
      <c r="E814" s="307">
        <f t="shared" si="84"/>
        <v>16</v>
      </c>
      <c r="F814" s="307">
        <f t="shared" si="85"/>
        <v>4</v>
      </c>
      <c r="G814" s="307">
        <f t="shared" si="86"/>
        <v>1</v>
      </c>
      <c r="H814" s="306">
        <f>4*D814*'[2]Base Costs'!$B$7</f>
        <v>25025.80503638864</v>
      </c>
      <c r="I814" s="304">
        <f>4*IF(E814&lt;=3,E814*'[2]Base Costs'!$B$8,IF(F814&lt;=3,F814*'[2]Base Costs'!$B$9,'[2]Base Costs'!$B$10*G814))</f>
        <v>4400</v>
      </c>
      <c r="J814" s="308">
        <f>C814*'[2]Base Costs'!$B$6</f>
        <v>31.983629590039016</v>
      </c>
      <c r="K814" s="307">
        <f t="shared" si="87"/>
        <v>4</v>
      </c>
      <c r="L814" s="307">
        <f t="shared" si="88"/>
        <v>1</v>
      </c>
      <c r="M814" s="307">
        <f t="shared" si="89"/>
        <v>1</v>
      </c>
      <c r="N814" s="306">
        <f>4*J814*'[2]Base Costs'!$B$7</f>
        <v>6356.5544792427154</v>
      </c>
      <c r="O814" s="304">
        <f>4*IF(K814&lt;=3,K814*'[2]Base Costs'!$B$8,IF(L814&lt;=3,L814*'[2]Base Costs'!$B$9,'[2]Base Costs'!$B$10*M814))</f>
        <v>1400</v>
      </c>
      <c r="P814" s="304">
        <f>4*C814*'[2]Base Costs'!$B$11</f>
        <v>25183.960307117333</v>
      </c>
      <c r="Q814" s="269">
        <f>'[2]Base Costs'!$B$13+'[2]Base Costs'!$B$14</f>
        <v>414</v>
      </c>
      <c r="R814" s="303">
        <f>'[2]Base Costs'!$D$2</f>
        <v>1105.3024868650327</v>
      </c>
      <c r="S814" s="305">
        <f t="shared" si="90"/>
        <v>9275.856966107749</v>
      </c>
    </row>
    <row r="815" spans="1:19" s="269" customFormat="1" x14ac:dyDescent="0.25">
      <c r="A815" s="310" t="s">
        <v>938</v>
      </c>
      <c r="B815" s="310" t="s">
        <v>1509</v>
      </c>
      <c r="C815" s="309">
        <v>124.18146418565125</v>
      </c>
      <c r="D815" s="307">
        <f>C815*'[2]Base Costs'!$B$5</f>
        <v>124.18146418565125</v>
      </c>
      <c r="E815" s="307">
        <f t="shared" si="84"/>
        <v>16</v>
      </c>
      <c r="F815" s="307">
        <f t="shared" si="85"/>
        <v>4</v>
      </c>
      <c r="G815" s="307">
        <f t="shared" si="86"/>
        <v>1</v>
      </c>
      <c r="H815" s="306">
        <f>4*D815*'[2]Base Costs'!$B$7</f>
        <v>24680.320918113077</v>
      </c>
      <c r="I815" s="304">
        <f>4*IF(E815&lt;=3,E815*'[2]Base Costs'!$B$8,IF(F815&lt;=3,F815*'[2]Base Costs'!$B$9,'[2]Base Costs'!$B$10*G815))</f>
        <v>4400</v>
      </c>
      <c r="J815" s="308">
        <f>C815*'[2]Base Costs'!$B$6</f>
        <v>31.54209190315542</v>
      </c>
      <c r="K815" s="307">
        <f t="shared" si="87"/>
        <v>4</v>
      </c>
      <c r="L815" s="307">
        <f t="shared" si="88"/>
        <v>1</v>
      </c>
      <c r="M815" s="307">
        <f t="shared" si="89"/>
        <v>1</v>
      </c>
      <c r="N815" s="306">
        <f>4*J815*'[2]Base Costs'!$B$7</f>
        <v>6268.8015132007213</v>
      </c>
      <c r="O815" s="304">
        <f>4*IF(K815&lt;=3,K815*'[2]Base Costs'!$B$8,IF(L815&lt;=3,L815*'[2]Base Costs'!$B$9,'[2]Base Costs'!$B$10*M815))</f>
        <v>1400</v>
      </c>
      <c r="P815" s="304">
        <f>4*C815*'[2]Base Costs'!$B$11</f>
        <v>24836.292837130251</v>
      </c>
      <c r="Q815" s="269">
        <f>'[2]Base Costs'!$B$13+'[2]Base Costs'!$B$14</f>
        <v>414</v>
      </c>
      <c r="R815" s="303">
        <f>'[2]Base Costs'!$D$2</f>
        <v>1105.3024868650327</v>
      </c>
      <c r="S815" s="305">
        <f t="shared" si="90"/>
        <v>9188.104000065754</v>
      </c>
    </row>
    <row r="816" spans="1:19" s="269" customFormat="1" x14ac:dyDescent="0.25">
      <c r="A816" s="310" t="s">
        <v>938</v>
      </c>
      <c r="B816" s="310" t="s">
        <v>1508</v>
      </c>
      <c r="C816" s="309">
        <v>81.460873440801933</v>
      </c>
      <c r="D816" s="307">
        <f>C816*'[2]Base Costs'!$B$5</f>
        <v>81.460873440801933</v>
      </c>
      <c r="E816" s="307">
        <f t="shared" si="84"/>
        <v>11</v>
      </c>
      <c r="F816" s="307">
        <f t="shared" si="85"/>
        <v>3</v>
      </c>
      <c r="G816" s="307">
        <f t="shared" si="86"/>
        <v>1</v>
      </c>
      <c r="H816" s="306">
        <f>4*D816*'[2]Base Costs'!$B$7</f>
        <v>16189.859831118742</v>
      </c>
      <c r="I816" s="304">
        <f>4*IF(E816&lt;=3,E816*'[2]Base Costs'!$B$8,IF(F816&lt;=3,F816*'[2]Base Costs'!$B$9,'[2]Base Costs'!$B$10*G816))</f>
        <v>4200</v>
      </c>
      <c r="J816" s="308">
        <f>C816*'[2]Base Costs'!$B$6</f>
        <v>20.691061853963692</v>
      </c>
      <c r="K816" s="307">
        <f t="shared" si="87"/>
        <v>3</v>
      </c>
      <c r="L816" s="307">
        <f t="shared" si="88"/>
        <v>1</v>
      </c>
      <c r="M816" s="307">
        <f t="shared" si="89"/>
        <v>1</v>
      </c>
      <c r="N816" s="306">
        <f>4*J816*'[2]Base Costs'!$B$7</f>
        <v>4112.2243971041607</v>
      </c>
      <c r="O816" s="304">
        <f>4*IF(K816&lt;=3,K816*'[2]Base Costs'!$B$8,IF(L816&lt;=3,L816*'[2]Base Costs'!$B$9,'[2]Base Costs'!$B$10*M816))</f>
        <v>1500</v>
      </c>
      <c r="P816" s="304">
        <f>4*C816*'[2]Base Costs'!$B$11</f>
        <v>16292.174688160387</v>
      </c>
      <c r="Q816" s="269">
        <f>'[2]Base Costs'!$B$13+'[2]Base Costs'!$B$14</f>
        <v>414</v>
      </c>
      <c r="R816" s="303">
        <f>'[2]Base Costs'!$D$2</f>
        <v>1105.3024868650327</v>
      </c>
      <c r="S816" s="305">
        <f t="shared" si="90"/>
        <v>7131.5268839691935</v>
      </c>
    </row>
    <row r="817" spans="1:19" s="269" customFormat="1" x14ac:dyDescent="0.25">
      <c r="A817" s="310" t="s">
        <v>938</v>
      </c>
      <c r="B817" s="310" t="s">
        <v>1507</v>
      </c>
      <c r="C817" s="309">
        <v>94.301581459385346</v>
      </c>
      <c r="D817" s="307">
        <f>C817*'[2]Base Costs'!$B$5</f>
        <v>94.301581459385346</v>
      </c>
      <c r="E817" s="307">
        <f t="shared" si="84"/>
        <v>12</v>
      </c>
      <c r="F817" s="307">
        <f t="shared" si="85"/>
        <v>3</v>
      </c>
      <c r="G817" s="307">
        <f t="shared" si="86"/>
        <v>1</v>
      </c>
      <c r="H817" s="306">
        <f>4*D817*'[2]Base Costs'!$B$7</f>
        <v>18741.873505564083</v>
      </c>
      <c r="I817" s="304">
        <f>4*IF(E817&lt;=3,E817*'[2]Base Costs'!$B$8,IF(F817&lt;=3,F817*'[2]Base Costs'!$B$9,'[2]Base Costs'!$B$10*G817))</f>
        <v>4200</v>
      </c>
      <c r="J817" s="308">
        <f>C817*'[2]Base Costs'!$B$6</f>
        <v>23.952601690683878</v>
      </c>
      <c r="K817" s="307">
        <f t="shared" si="87"/>
        <v>3</v>
      </c>
      <c r="L817" s="307">
        <f t="shared" si="88"/>
        <v>1</v>
      </c>
      <c r="M817" s="307">
        <f t="shared" si="89"/>
        <v>1</v>
      </c>
      <c r="N817" s="306">
        <f>4*J817*'[2]Base Costs'!$B$7</f>
        <v>4760.4358704132774</v>
      </c>
      <c r="O817" s="304">
        <f>4*IF(K817&lt;=3,K817*'[2]Base Costs'!$B$8,IF(L817&lt;=3,L817*'[2]Base Costs'!$B$9,'[2]Base Costs'!$B$10*M817))</f>
        <v>1500</v>
      </c>
      <c r="P817" s="304">
        <f>4*C817*'[2]Base Costs'!$B$11</f>
        <v>18860.316291877069</v>
      </c>
      <c r="Q817" s="269">
        <f>'[2]Base Costs'!$B$13+'[2]Base Costs'!$B$14</f>
        <v>414</v>
      </c>
      <c r="R817" s="303">
        <f>'[2]Base Costs'!$D$2</f>
        <v>1105.3024868650327</v>
      </c>
      <c r="S817" s="305">
        <f t="shared" si="90"/>
        <v>7779.7383572783101</v>
      </c>
    </row>
    <row r="818" spans="1:19" s="269" customFormat="1" x14ac:dyDescent="0.25">
      <c r="A818" s="310" t="s">
        <v>938</v>
      </c>
      <c r="B818" s="310" t="s">
        <v>1505</v>
      </c>
      <c r="C818" s="309">
        <v>220.02754998399931</v>
      </c>
      <c r="D818" s="307">
        <f>C818*'[2]Base Costs'!$B$5</f>
        <v>220.02754998399931</v>
      </c>
      <c r="E818" s="307">
        <f t="shared" si="84"/>
        <v>28</v>
      </c>
      <c r="F818" s="307">
        <f t="shared" si="85"/>
        <v>6</v>
      </c>
      <c r="G818" s="307">
        <f t="shared" si="86"/>
        <v>2</v>
      </c>
      <c r="H818" s="306">
        <f>4*D818*'[2]Base Costs'!$B$7</f>
        <v>43729.155394019966</v>
      </c>
      <c r="I818" s="304">
        <f>4*IF(E818&lt;=3,E818*'[2]Base Costs'!$B$8,IF(F818&lt;=3,F818*'[2]Base Costs'!$B$9,'[2]Base Costs'!$B$10*G818))</f>
        <v>8800</v>
      </c>
      <c r="J818" s="308">
        <f>C818*'[2]Base Costs'!$B$6</f>
        <v>55.886997695935825</v>
      </c>
      <c r="K818" s="307">
        <f t="shared" si="87"/>
        <v>7</v>
      </c>
      <c r="L818" s="307">
        <f t="shared" si="88"/>
        <v>2</v>
      </c>
      <c r="M818" s="307">
        <f t="shared" si="89"/>
        <v>1</v>
      </c>
      <c r="N818" s="306">
        <f>4*J818*'[2]Base Costs'!$B$7</f>
        <v>11107.205470081071</v>
      </c>
      <c r="O818" s="304">
        <f>4*IF(K818&lt;=3,K818*'[2]Base Costs'!$B$8,IF(L818&lt;=3,L818*'[2]Base Costs'!$B$9,'[2]Base Costs'!$B$10*M818))</f>
        <v>2800</v>
      </c>
      <c r="P818" s="304">
        <f>4*C818*'[2]Base Costs'!$B$11</f>
        <v>44005.509996799861</v>
      </c>
      <c r="Q818" s="269">
        <f>'[2]Base Costs'!$B$13+'[2]Base Costs'!$B$14</f>
        <v>414</v>
      </c>
      <c r="R818" s="303">
        <f>'[2]Base Costs'!$D$2</f>
        <v>1105.3024868650327</v>
      </c>
      <c r="S818" s="305">
        <f t="shared" si="90"/>
        <v>15426.507956946105</v>
      </c>
    </row>
    <row r="819" spans="1:19" s="269" customFormat="1" x14ac:dyDescent="0.25">
      <c r="A819" s="310" t="s">
        <v>938</v>
      </c>
      <c r="B819" s="310" t="s">
        <v>1504</v>
      </c>
      <c r="C819" s="309">
        <v>262.33095685228898</v>
      </c>
      <c r="D819" s="307">
        <f>C819*'[2]Base Costs'!$B$5</f>
        <v>262.33095685228898</v>
      </c>
      <c r="E819" s="307">
        <f t="shared" si="84"/>
        <v>33</v>
      </c>
      <c r="F819" s="307">
        <f t="shared" si="85"/>
        <v>7</v>
      </c>
      <c r="G819" s="307">
        <f t="shared" si="86"/>
        <v>2</v>
      </c>
      <c r="H819" s="306">
        <f>4*D819*'[2]Base Costs'!$B$7</f>
        <v>52136.703688651331</v>
      </c>
      <c r="I819" s="304">
        <f>4*IF(E819&lt;=3,E819*'[2]Base Costs'!$B$8,IF(F819&lt;=3,F819*'[2]Base Costs'!$B$9,'[2]Base Costs'!$B$10*G819))</f>
        <v>8800</v>
      </c>
      <c r="J819" s="308">
        <f>C819*'[2]Base Costs'!$B$6</f>
        <v>66.632063040481398</v>
      </c>
      <c r="K819" s="307">
        <f t="shared" si="87"/>
        <v>9</v>
      </c>
      <c r="L819" s="307">
        <f t="shared" si="88"/>
        <v>2</v>
      </c>
      <c r="M819" s="307">
        <f t="shared" si="89"/>
        <v>1</v>
      </c>
      <c r="N819" s="306">
        <f>4*J819*'[2]Base Costs'!$B$7</f>
        <v>13242.722736917436</v>
      </c>
      <c r="O819" s="304">
        <f>4*IF(K819&lt;=3,K819*'[2]Base Costs'!$B$8,IF(L819&lt;=3,L819*'[2]Base Costs'!$B$9,'[2]Base Costs'!$B$10*M819))</f>
        <v>2800</v>
      </c>
      <c r="P819" s="304">
        <f>4*C819*'[2]Base Costs'!$B$11</f>
        <v>52466.191370457796</v>
      </c>
      <c r="Q819" s="269">
        <f>'[2]Base Costs'!$B$13+'[2]Base Costs'!$B$14</f>
        <v>414</v>
      </c>
      <c r="R819" s="303">
        <f>'[2]Base Costs'!$D$2</f>
        <v>1105.3024868650327</v>
      </c>
      <c r="S819" s="305">
        <f t="shared" si="90"/>
        <v>17562.025223782468</v>
      </c>
    </row>
    <row r="820" spans="1:19" s="269" customFormat="1" x14ac:dyDescent="0.25">
      <c r="A820" s="310" t="s">
        <v>938</v>
      </c>
      <c r="B820" s="310" t="s">
        <v>1503</v>
      </c>
      <c r="C820" s="309">
        <v>201.64469703453793</v>
      </c>
      <c r="D820" s="307">
        <f>C820*'[2]Base Costs'!$B$5</f>
        <v>201.64469703453793</v>
      </c>
      <c r="E820" s="307">
        <f t="shared" si="84"/>
        <v>26</v>
      </c>
      <c r="F820" s="307">
        <f t="shared" si="85"/>
        <v>6</v>
      </c>
      <c r="G820" s="307">
        <f t="shared" si="86"/>
        <v>2</v>
      </c>
      <c r="H820" s="306">
        <f>4*D820*'[2]Base Costs'!$B$7</f>
        <v>40075.673667432209</v>
      </c>
      <c r="I820" s="304">
        <f>4*IF(E820&lt;=3,E820*'[2]Base Costs'!$B$8,IF(F820&lt;=3,F820*'[2]Base Costs'!$B$9,'[2]Base Costs'!$B$10*G820))</f>
        <v>8800</v>
      </c>
      <c r="J820" s="308">
        <f>C820*'[2]Base Costs'!$B$6</f>
        <v>51.217753046772636</v>
      </c>
      <c r="K820" s="307">
        <f t="shared" si="87"/>
        <v>7</v>
      </c>
      <c r="L820" s="307">
        <f t="shared" si="88"/>
        <v>2</v>
      </c>
      <c r="M820" s="307">
        <f t="shared" si="89"/>
        <v>1</v>
      </c>
      <c r="N820" s="306">
        <f>4*J820*'[2]Base Costs'!$B$7</f>
        <v>10179.221111527782</v>
      </c>
      <c r="O820" s="304">
        <f>4*IF(K820&lt;=3,K820*'[2]Base Costs'!$B$8,IF(L820&lt;=3,L820*'[2]Base Costs'!$B$9,'[2]Base Costs'!$B$10*M820))</f>
        <v>2800</v>
      </c>
      <c r="P820" s="304">
        <f>4*C820*'[2]Base Costs'!$B$11</f>
        <v>40328.939406907586</v>
      </c>
      <c r="Q820" s="269">
        <f>'[2]Base Costs'!$B$13+'[2]Base Costs'!$B$14</f>
        <v>414</v>
      </c>
      <c r="R820" s="303">
        <f>'[2]Base Costs'!$D$2</f>
        <v>1105.3024868650327</v>
      </c>
      <c r="S820" s="305">
        <f t="shared" si="90"/>
        <v>14498.523598392814</v>
      </c>
    </row>
    <row r="821" spans="1:19" s="269" customFormat="1" x14ac:dyDescent="0.25">
      <c r="A821" s="310" t="s">
        <v>938</v>
      </c>
      <c r="B821" s="310" t="s">
        <v>1502</v>
      </c>
      <c r="C821" s="309">
        <v>119.24030685491489</v>
      </c>
      <c r="D821" s="307">
        <f>C821*'[2]Base Costs'!$B$5</f>
        <v>119.24030685491489</v>
      </c>
      <c r="E821" s="307">
        <f t="shared" si="84"/>
        <v>15</v>
      </c>
      <c r="F821" s="307">
        <f t="shared" si="85"/>
        <v>3</v>
      </c>
      <c r="G821" s="307">
        <f t="shared" si="86"/>
        <v>1</v>
      </c>
      <c r="H821" s="306">
        <f>4*D821*'[2]Base Costs'!$B$7</f>
        <v>23698.295545573208</v>
      </c>
      <c r="I821" s="304">
        <f>4*IF(E821&lt;=3,E821*'[2]Base Costs'!$B$8,IF(F821&lt;=3,F821*'[2]Base Costs'!$B$9,'[2]Base Costs'!$B$10*G821))</f>
        <v>4200</v>
      </c>
      <c r="J821" s="308">
        <f>C821*'[2]Base Costs'!$B$6</f>
        <v>30.287037941148384</v>
      </c>
      <c r="K821" s="307">
        <f t="shared" si="87"/>
        <v>4</v>
      </c>
      <c r="L821" s="307">
        <f t="shared" si="88"/>
        <v>1</v>
      </c>
      <c r="M821" s="307">
        <f t="shared" si="89"/>
        <v>1</v>
      </c>
      <c r="N821" s="306">
        <f>4*J821*'[2]Base Costs'!$B$7</f>
        <v>6019.3670685755951</v>
      </c>
      <c r="O821" s="304">
        <f>4*IF(K821&lt;=3,K821*'[2]Base Costs'!$B$8,IF(L821&lt;=3,L821*'[2]Base Costs'!$B$9,'[2]Base Costs'!$B$10*M821))</f>
        <v>1400</v>
      </c>
      <c r="P821" s="304">
        <f>4*C821*'[2]Base Costs'!$B$11</f>
        <v>23848.061370982978</v>
      </c>
      <c r="Q821" s="269">
        <f>'[2]Base Costs'!$B$13+'[2]Base Costs'!$B$14</f>
        <v>414</v>
      </c>
      <c r="R821" s="303">
        <f>'[2]Base Costs'!$D$2</f>
        <v>1105.3024868650327</v>
      </c>
      <c r="S821" s="305">
        <f t="shared" si="90"/>
        <v>8938.6695554406288</v>
      </c>
    </row>
    <row r="822" spans="1:19" s="269" customFormat="1" x14ac:dyDescent="0.25">
      <c r="A822" s="310" t="s">
        <v>938</v>
      </c>
      <c r="B822" s="310" t="s">
        <v>1500</v>
      </c>
      <c r="C822" s="309">
        <v>155.75437290078142</v>
      </c>
      <c r="D822" s="307">
        <f>C822*'[2]Base Costs'!$B$5</f>
        <v>155.75437290078142</v>
      </c>
      <c r="E822" s="307">
        <f t="shared" si="84"/>
        <v>20</v>
      </c>
      <c r="F822" s="307">
        <f t="shared" si="85"/>
        <v>4</v>
      </c>
      <c r="G822" s="307">
        <f t="shared" si="86"/>
        <v>1</v>
      </c>
      <c r="H822" s="306">
        <f>4*D822*'[2]Base Costs'!$B$7</f>
        <v>30955.247087792908</v>
      </c>
      <c r="I822" s="304">
        <f>4*IF(E822&lt;=3,E822*'[2]Base Costs'!$B$8,IF(F822&lt;=3,F822*'[2]Base Costs'!$B$9,'[2]Base Costs'!$B$10*G822))</f>
        <v>4400</v>
      </c>
      <c r="J822" s="308">
        <f>C822*'[2]Base Costs'!$B$6</f>
        <v>39.561610716798484</v>
      </c>
      <c r="K822" s="307">
        <f t="shared" si="87"/>
        <v>5</v>
      </c>
      <c r="L822" s="307">
        <f t="shared" si="88"/>
        <v>1</v>
      </c>
      <c r="M822" s="307">
        <f t="shared" si="89"/>
        <v>1</v>
      </c>
      <c r="N822" s="306">
        <f>4*J822*'[2]Base Costs'!$B$7</f>
        <v>7862.6327602993988</v>
      </c>
      <c r="O822" s="304">
        <f>4*IF(K822&lt;=3,K822*'[2]Base Costs'!$B$8,IF(L822&lt;=3,L822*'[2]Base Costs'!$B$9,'[2]Base Costs'!$B$10*M822))</f>
        <v>1400</v>
      </c>
      <c r="P822" s="304">
        <f>4*C822*'[2]Base Costs'!$B$11</f>
        <v>31150.874580156284</v>
      </c>
      <c r="Q822" s="269">
        <f>'[2]Base Costs'!$B$13+'[2]Base Costs'!$B$14</f>
        <v>414</v>
      </c>
      <c r="R822" s="303">
        <f>'[2]Base Costs'!$D$2</f>
        <v>1105.3024868650327</v>
      </c>
      <c r="S822" s="305">
        <f t="shared" si="90"/>
        <v>10781.935247164431</v>
      </c>
    </row>
    <row r="823" spans="1:19" s="269" customFormat="1" x14ac:dyDescent="0.25">
      <c r="A823" s="310" t="s">
        <v>938</v>
      </c>
      <c r="B823" s="310" t="s">
        <v>1499</v>
      </c>
      <c r="C823" s="309">
        <v>255.61974700105634</v>
      </c>
      <c r="D823" s="307">
        <f>C823*'[2]Base Costs'!$B$5</f>
        <v>255.61974700105634</v>
      </c>
      <c r="E823" s="307">
        <f t="shared" si="84"/>
        <v>32</v>
      </c>
      <c r="F823" s="307">
        <f t="shared" si="85"/>
        <v>7</v>
      </c>
      <c r="G823" s="307">
        <f t="shared" si="86"/>
        <v>2</v>
      </c>
      <c r="H823" s="306">
        <f>4*D823*'[2]Base Costs'!$B$7</f>
        <v>50802.890997977949</v>
      </c>
      <c r="I823" s="304">
        <f>4*IF(E823&lt;=3,E823*'[2]Base Costs'!$B$8,IF(F823&lt;=3,F823*'[2]Base Costs'!$B$9,'[2]Base Costs'!$B$10*G823))</f>
        <v>8800</v>
      </c>
      <c r="J823" s="308">
        <f>C823*'[2]Base Costs'!$B$6</f>
        <v>64.927415738268309</v>
      </c>
      <c r="K823" s="307">
        <f t="shared" si="87"/>
        <v>9</v>
      </c>
      <c r="L823" s="307">
        <f t="shared" si="88"/>
        <v>2</v>
      </c>
      <c r="M823" s="307">
        <f t="shared" si="89"/>
        <v>1</v>
      </c>
      <c r="N823" s="306">
        <f>4*J823*'[2]Base Costs'!$B$7</f>
        <v>12903.934313486399</v>
      </c>
      <c r="O823" s="304">
        <f>4*IF(K823&lt;=3,K823*'[2]Base Costs'!$B$8,IF(L823&lt;=3,L823*'[2]Base Costs'!$B$9,'[2]Base Costs'!$B$10*M823))</f>
        <v>2800</v>
      </c>
      <c r="P823" s="304">
        <f>4*C823*'[2]Base Costs'!$B$11</f>
        <v>51123.94940021127</v>
      </c>
      <c r="Q823" s="269">
        <f>'[2]Base Costs'!$B$13+'[2]Base Costs'!$B$14</f>
        <v>414</v>
      </c>
      <c r="R823" s="303">
        <f>'[2]Base Costs'!$D$2</f>
        <v>1105.3024868650327</v>
      </c>
      <c r="S823" s="305">
        <f t="shared" si="90"/>
        <v>17223.236800351431</v>
      </c>
    </row>
    <row r="824" spans="1:19" s="269" customFormat="1" x14ac:dyDescent="0.25">
      <c r="A824" s="310" t="s">
        <v>938</v>
      </c>
      <c r="B824" s="310" t="s">
        <v>1498</v>
      </c>
      <c r="C824" s="309">
        <v>121.61562330237788</v>
      </c>
      <c r="D824" s="307">
        <f>C824*'[2]Base Costs'!$B$5</f>
        <v>121.61562330237788</v>
      </c>
      <c r="E824" s="307">
        <f t="shared" si="84"/>
        <v>16</v>
      </c>
      <c r="F824" s="307">
        <f t="shared" si="85"/>
        <v>4</v>
      </c>
      <c r="G824" s="307">
        <f t="shared" si="86"/>
        <v>1</v>
      </c>
      <c r="H824" s="306">
        <f>4*D824*'[2]Base Costs'!$B$7</f>
        <v>24170.375437607792</v>
      </c>
      <c r="I824" s="304">
        <f>4*IF(E824&lt;=3,E824*'[2]Base Costs'!$B$8,IF(F824&lt;=3,F824*'[2]Base Costs'!$B$9,'[2]Base Costs'!$B$10*G824))</f>
        <v>4400</v>
      </c>
      <c r="J824" s="308">
        <f>C824*'[2]Base Costs'!$B$6</f>
        <v>30.890368318803983</v>
      </c>
      <c r="K824" s="307">
        <f t="shared" si="87"/>
        <v>4</v>
      </c>
      <c r="L824" s="307">
        <f t="shared" si="88"/>
        <v>1</v>
      </c>
      <c r="M824" s="307">
        <f t="shared" si="89"/>
        <v>1</v>
      </c>
      <c r="N824" s="306">
        <f>4*J824*'[2]Base Costs'!$B$7</f>
        <v>6139.2753611523794</v>
      </c>
      <c r="O824" s="304">
        <f>4*IF(K824&lt;=3,K824*'[2]Base Costs'!$B$8,IF(L824&lt;=3,L824*'[2]Base Costs'!$B$9,'[2]Base Costs'!$B$10*M824))</f>
        <v>1400</v>
      </c>
      <c r="P824" s="304">
        <f>4*C824*'[2]Base Costs'!$B$11</f>
        <v>24323.124660475576</v>
      </c>
      <c r="Q824" s="269">
        <f>'[2]Base Costs'!$B$13+'[2]Base Costs'!$B$14</f>
        <v>414</v>
      </c>
      <c r="R824" s="303">
        <f>'[2]Base Costs'!$D$2</f>
        <v>1105.3024868650327</v>
      </c>
      <c r="S824" s="305">
        <f t="shared" si="90"/>
        <v>9058.5778480174122</v>
      </c>
    </row>
    <row r="825" spans="1:19" s="269" customFormat="1" x14ac:dyDescent="0.25">
      <c r="A825" s="310" t="s">
        <v>938</v>
      </c>
      <c r="B825" s="310" t="s">
        <v>1497</v>
      </c>
      <c r="C825" s="309">
        <v>104.75486769934329</v>
      </c>
      <c r="D825" s="307">
        <f>C825*'[2]Base Costs'!$B$5</f>
        <v>104.75486769934329</v>
      </c>
      <c r="E825" s="307">
        <f t="shared" si="84"/>
        <v>14</v>
      </c>
      <c r="F825" s="307">
        <f t="shared" si="85"/>
        <v>3</v>
      </c>
      <c r="G825" s="307">
        <f t="shared" si="86"/>
        <v>1</v>
      </c>
      <c r="H825" s="306">
        <f>4*D825*'[2]Base Costs'!$B$7</f>
        <v>20819.401426038286</v>
      </c>
      <c r="I825" s="304">
        <f>4*IF(E825&lt;=3,E825*'[2]Base Costs'!$B$8,IF(F825&lt;=3,F825*'[2]Base Costs'!$B$9,'[2]Base Costs'!$B$10*G825))</f>
        <v>4200</v>
      </c>
      <c r="J825" s="308">
        <f>C825*'[2]Base Costs'!$B$6</f>
        <v>26.607736395633196</v>
      </c>
      <c r="K825" s="307">
        <f t="shared" si="87"/>
        <v>4</v>
      </c>
      <c r="L825" s="307">
        <f t="shared" si="88"/>
        <v>1</v>
      </c>
      <c r="M825" s="307">
        <f t="shared" si="89"/>
        <v>1</v>
      </c>
      <c r="N825" s="306">
        <f>4*J825*'[2]Base Costs'!$B$7</f>
        <v>5288.1279622137245</v>
      </c>
      <c r="O825" s="304">
        <f>4*IF(K825&lt;=3,K825*'[2]Base Costs'!$B$8,IF(L825&lt;=3,L825*'[2]Base Costs'!$B$9,'[2]Base Costs'!$B$10*M825))</f>
        <v>1400</v>
      </c>
      <c r="P825" s="304">
        <f>4*C825*'[2]Base Costs'!$B$11</f>
        <v>20950.973539868657</v>
      </c>
      <c r="Q825" s="269">
        <f>'[2]Base Costs'!$B$13+'[2]Base Costs'!$B$14</f>
        <v>414</v>
      </c>
      <c r="R825" s="303">
        <f>'[2]Base Costs'!$D$2</f>
        <v>1105.3024868650327</v>
      </c>
      <c r="S825" s="305">
        <f t="shared" si="90"/>
        <v>8207.4304490787581</v>
      </c>
    </row>
    <row r="826" spans="1:19" s="269" customFormat="1" x14ac:dyDescent="0.25">
      <c r="A826" s="310" t="s">
        <v>938</v>
      </c>
      <c r="B826" s="310" t="s">
        <v>1496</v>
      </c>
      <c r="C826" s="309">
        <v>88.889352126152119</v>
      </c>
      <c r="D826" s="307">
        <f>C826*'[2]Base Costs'!$B$5</f>
        <v>88.889352126152119</v>
      </c>
      <c r="E826" s="307">
        <f t="shared" si="84"/>
        <v>12</v>
      </c>
      <c r="F826" s="307">
        <f t="shared" si="85"/>
        <v>3</v>
      </c>
      <c r="G826" s="307">
        <f t="shared" si="86"/>
        <v>1</v>
      </c>
      <c r="H826" s="306">
        <f>4*D826*'[2]Base Costs'!$B$7</f>
        <v>17666.225398959978</v>
      </c>
      <c r="I826" s="304">
        <f>4*IF(E826&lt;=3,E826*'[2]Base Costs'!$B$8,IF(F826&lt;=3,F826*'[2]Base Costs'!$B$9,'[2]Base Costs'!$B$10*G826))</f>
        <v>4200</v>
      </c>
      <c r="J826" s="308">
        <f>C826*'[2]Base Costs'!$B$6</f>
        <v>22.577895440042639</v>
      </c>
      <c r="K826" s="307">
        <f t="shared" si="87"/>
        <v>3</v>
      </c>
      <c r="L826" s="307">
        <f t="shared" si="88"/>
        <v>1</v>
      </c>
      <c r="M826" s="307">
        <f t="shared" si="89"/>
        <v>1</v>
      </c>
      <c r="N826" s="306">
        <f>4*J826*'[2]Base Costs'!$B$7</f>
        <v>4487.2212513358345</v>
      </c>
      <c r="O826" s="304">
        <f>4*IF(K826&lt;=3,K826*'[2]Base Costs'!$B$8,IF(L826&lt;=3,L826*'[2]Base Costs'!$B$9,'[2]Base Costs'!$B$10*M826))</f>
        <v>1500</v>
      </c>
      <c r="P826" s="304">
        <f>4*C826*'[2]Base Costs'!$B$11</f>
        <v>17777.870425230423</v>
      </c>
      <c r="Q826" s="269">
        <f>'[2]Base Costs'!$B$13+'[2]Base Costs'!$B$14</f>
        <v>414</v>
      </c>
      <c r="R826" s="303">
        <f>'[2]Base Costs'!$D$2</f>
        <v>1105.3024868650327</v>
      </c>
      <c r="S826" s="305">
        <f t="shared" si="90"/>
        <v>7506.5237382008672</v>
      </c>
    </row>
    <row r="827" spans="1:19" s="269" customFormat="1" x14ac:dyDescent="0.25">
      <c r="A827" s="310" t="s">
        <v>938</v>
      </c>
      <c r="B827" s="310" t="s">
        <v>1495</v>
      </c>
      <c r="C827" s="309">
        <v>51.00049516</v>
      </c>
      <c r="D827" s="307">
        <f>C827*'[2]Base Costs'!$B$5</f>
        <v>51.00049516</v>
      </c>
      <c r="E827" s="307">
        <f t="shared" si="84"/>
        <v>7</v>
      </c>
      <c r="F827" s="307">
        <f t="shared" si="85"/>
        <v>2</v>
      </c>
      <c r="G827" s="307">
        <f t="shared" si="86"/>
        <v>1</v>
      </c>
      <c r="H827" s="306">
        <f>4*D827*'[2]Base Costs'!$B$7</f>
        <v>10136.042410079041</v>
      </c>
      <c r="I827" s="304">
        <f>4*IF(E827&lt;=3,E827*'[2]Base Costs'!$B$8,IF(F827&lt;=3,F827*'[2]Base Costs'!$B$9,'[2]Base Costs'!$B$10*G827))</f>
        <v>2800</v>
      </c>
      <c r="J827" s="308">
        <f>C827*'[2]Base Costs'!$B$6</f>
        <v>12.954125770639999</v>
      </c>
      <c r="K827" s="307">
        <f t="shared" si="87"/>
        <v>2</v>
      </c>
      <c r="L827" s="307">
        <f t="shared" si="88"/>
        <v>1</v>
      </c>
      <c r="M827" s="307">
        <f t="shared" si="89"/>
        <v>1</v>
      </c>
      <c r="N827" s="306">
        <f>4*J827*'[2]Base Costs'!$B$7</f>
        <v>2574.5547721600765</v>
      </c>
      <c r="O827" s="304">
        <f>4*IF(K827&lt;=3,K827*'[2]Base Costs'!$B$8,IF(L827&lt;=3,L827*'[2]Base Costs'!$B$9,'[2]Base Costs'!$B$10*M827))</f>
        <v>1000</v>
      </c>
      <c r="P827" s="304">
        <f>4*C827*'[2]Base Costs'!$B$11</f>
        <v>10200.099032</v>
      </c>
      <c r="Q827" s="269">
        <f>'[2]Base Costs'!$B$13+'[2]Base Costs'!$B$14</f>
        <v>414</v>
      </c>
      <c r="R827" s="303">
        <f>'[2]Base Costs'!$D$2</f>
        <v>1105.3024868650327</v>
      </c>
      <c r="S827" s="305">
        <f t="shared" si="90"/>
        <v>5093.8572590251097</v>
      </c>
    </row>
    <row r="828" spans="1:19" s="269" customFormat="1" x14ac:dyDescent="0.25">
      <c r="A828" s="310" t="s">
        <v>938</v>
      </c>
      <c r="B828" s="310" t="s">
        <v>1494</v>
      </c>
      <c r="C828" s="309">
        <v>90.73053127</v>
      </c>
      <c r="D828" s="307">
        <f>C828*'[2]Base Costs'!$B$5</f>
        <v>90.73053127</v>
      </c>
      <c r="E828" s="307">
        <f t="shared" si="84"/>
        <v>12</v>
      </c>
      <c r="F828" s="307">
        <f t="shared" si="85"/>
        <v>3</v>
      </c>
      <c r="G828" s="307">
        <f t="shared" si="86"/>
        <v>1</v>
      </c>
      <c r="H828" s="306">
        <f>4*D828*'[2]Base Costs'!$B$7</f>
        <v>18032.148706724882</v>
      </c>
      <c r="I828" s="304">
        <f>4*IF(E828&lt;=3,E828*'[2]Base Costs'!$B$8,IF(F828&lt;=3,F828*'[2]Base Costs'!$B$9,'[2]Base Costs'!$B$10*G828))</f>
        <v>4200</v>
      </c>
      <c r="J828" s="308">
        <f>C828*'[2]Base Costs'!$B$6</f>
        <v>23.045554942580001</v>
      </c>
      <c r="K828" s="307">
        <f t="shared" si="87"/>
        <v>3</v>
      </c>
      <c r="L828" s="307">
        <f t="shared" si="88"/>
        <v>1</v>
      </c>
      <c r="M828" s="307">
        <f t="shared" si="89"/>
        <v>1</v>
      </c>
      <c r="N828" s="306">
        <f>4*J828*'[2]Base Costs'!$B$7</f>
        <v>4580.1657715081201</v>
      </c>
      <c r="O828" s="304">
        <f>4*IF(K828&lt;=3,K828*'[2]Base Costs'!$B$8,IF(L828&lt;=3,L828*'[2]Base Costs'!$B$9,'[2]Base Costs'!$B$10*M828))</f>
        <v>1500</v>
      </c>
      <c r="P828" s="304">
        <f>4*C828*'[2]Base Costs'!$B$11</f>
        <v>18146.106253999998</v>
      </c>
      <c r="Q828" s="269">
        <f>'[2]Base Costs'!$B$13+'[2]Base Costs'!$B$14</f>
        <v>414</v>
      </c>
      <c r="R828" s="303">
        <f>'[2]Base Costs'!$D$2</f>
        <v>1105.3024868650327</v>
      </c>
      <c r="S828" s="305">
        <f t="shared" si="90"/>
        <v>7599.4682583731528</v>
      </c>
    </row>
    <row r="829" spans="1:19" s="269" customFormat="1" x14ac:dyDescent="0.25">
      <c r="A829" s="310" t="s">
        <v>938</v>
      </c>
      <c r="B829" s="310" t="s">
        <v>1493</v>
      </c>
      <c r="C829" s="309">
        <v>91.144205143500642</v>
      </c>
      <c r="D829" s="307">
        <f>C829*'[2]Base Costs'!$B$5</f>
        <v>91.144205143500642</v>
      </c>
      <c r="E829" s="307">
        <f t="shared" si="84"/>
        <v>12</v>
      </c>
      <c r="F829" s="307">
        <f t="shared" si="85"/>
        <v>3</v>
      </c>
      <c r="G829" s="307">
        <f t="shared" si="86"/>
        <v>1</v>
      </c>
      <c r="H829" s="306">
        <f>4*D829*'[2]Base Costs'!$B$7</f>
        <v>18114.363907039893</v>
      </c>
      <c r="I829" s="304">
        <f>4*IF(E829&lt;=3,E829*'[2]Base Costs'!$B$8,IF(F829&lt;=3,F829*'[2]Base Costs'!$B$9,'[2]Base Costs'!$B$10*G829))</f>
        <v>4200</v>
      </c>
      <c r="J829" s="308">
        <f>C829*'[2]Base Costs'!$B$6</f>
        <v>23.150628106449162</v>
      </c>
      <c r="K829" s="307">
        <f t="shared" si="87"/>
        <v>3</v>
      </c>
      <c r="L829" s="307">
        <f t="shared" si="88"/>
        <v>1</v>
      </c>
      <c r="M829" s="307">
        <f t="shared" si="89"/>
        <v>1</v>
      </c>
      <c r="N829" s="306">
        <f>4*J829*'[2]Base Costs'!$B$7</f>
        <v>4601.0484323881328</v>
      </c>
      <c r="O829" s="304">
        <f>4*IF(K829&lt;=3,K829*'[2]Base Costs'!$B$8,IF(L829&lt;=3,L829*'[2]Base Costs'!$B$9,'[2]Base Costs'!$B$10*M829))</f>
        <v>1500</v>
      </c>
      <c r="P829" s="304">
        <f>4*C829*'[2]Base Costs'!$B$11</f>
        <v>18228.841028700128</v>
      </c>
      <c r="Q829" s="269">
        <f>'[2]Base Costs'!$B$13+'[2]Base Costs'!$B$14</f>
        <v>414</v>
      </c>
      <c r="R829" s="303">
        <f>'[2]Base Costs'!$D$2</f>
        <v>1105.3024868650327</v>
      </c>
      <c r="S829" s="305">
        <f t="shared" si="90"/>
        <v>7620.3509192531656</v>
      </c>
    </row>
    <row r="830" spans="1:19" s="269" customFormat="1" x14ac:dyDescent="0.25">
      <c r="A830" s="310" t="s">
        <v>938</v>
      </c>
      <c r="B830" s="310" t="s">
        <v>1492</v>
      </c>
      <c r="C830" s="309">
        <v>83.730199417168308</v>
      </c>
      <c r="D830" s="307">
        <f>C830*'[2]Base Costs'!$B$5</f>
        <v>83.730199417168308</v>
      </c>
      <c r="E830" s="307">
        <f t="shared" si="84"/>
        <v>11</v>
      </c>
      <c r="F830" s="307">
        <f t="shared" si="85"/>
        <v>3</v>
      </c>
      <c r="G830" s="307">
        <f t="shared" si="86"/>
        <v>1</v>
      </c>
      <c r="H830" s="306">
        <f>4*D830*'[2]Base Costs'!$B$7</f>
        <v>16640.874752965701</v>
      </c>
      <c r="I830" s="304">
        <f>4*IF(E830&lt;=3,E830*'[2]Base Costs'!$B$8,IF(F830&lt;=3,F830*'[2]Base Costs'!$B$9,'[2]Base Costs'!$B$10*G830))</f>
        <v>4200</v>
      </c>
      <c r="J830" s="308">
        <f>C830*'[2]Base Costs'!$B$6</f>
        <v>21.26747065196075</v>
      </c>
      <c r="K830" s="307">
        <f t="shared" si="87"/>
        <v>3</v>
      </c>
      <c r="L830" s="307">
        <f t="shared" si="88"/>
        <v>1</v>
      </c>
      <c r="M830" s="307">
        <f t="shared" si="89"/>
        <v>1</v>
      </c>
      <c r="N830" s="306">
        <f>4*J830*'[2]Base Costs'!$B$7</f>
        <v>4226.7821872532877</v>
      </c>
      <c r="O830" s="304">
        <f>4*IF(K830&lt;=3,K830*'[2]Base Costs'!$B$8,IF(L830&lt;=3,L830*'[2]Base Costs'!$B$9,'[2]Base Costs'!$B$10*M830))</f>
        <v>1500</v>
      </c>
      <c r="P830" s="304">
        <f>4*C830*'[2]Base Costs'!$B$11</f>
        <v>16746.039883433663</v>
      </c>
      <c r="Q830" s="269">
        <f>'[2]Base Costs'!$B$13+'[2]Base Costs'!$B$14</f>
        <v>414</v>
      </c>
      <c r="R830" s="303">
        <f>'[2]Base Costs'!$D$2</f>
        <v>1105.3024868650327</v>
      </c>
      <c r="S830" s="305">
        <f t="shared" si="90"/>
        <v>7246.0846741183204</v>
      </c>
    </row>
    <row r="831" spans="1:19" s="269" customFormat="1" x14ac:dyDescent="0.25">
      <c r="A831" s="310" t="s">
        <v>938</v>
      </c>
      <c r="B831" s="310" t="s">
        <v>1491</v>
      </c>
      <c r="C831" s="309">
        <v>54.085047189550373</v>
      </c>
      <c r="D831" s="307">
        <f>C831*'[2]Base Costs'!$B$5</f>
        <v>54.085047189550373</v>
      </c>
      <c r="E831" s="307">
        <f t="shared" si="84"/>
        <v>7</v>
      </c>
      <c r="F831" s="307">
        <f t="shared" si="85"/>
        <v>2</v>
      </c>
      <c r="G831" s="307">
        <f t="shared" si="86"/>
        <v>1</v>
      </c>
      <c r="H831" s="306">
        <f>4*D831*'[2]Base Costs'!$B$7</f>
        <v>10749.07861864</v>
      </c>
      <c r="I831" s="304">
        <f>4*IF(E831&lt;=3,E831*'[2]Base Costs'!$B$8,IF(F831&lt;=3,F831*'[2]Base Costs'!$B$9,'[2]Base Costs'!$B$10*G831))</f>
        <v>2800</v>
      </c>
      <c r="J831" s="308">
        <f>C831*'[2]Base Costs'!$B$6</f>
        <v>13.737601986145794</v>
      </c>
      <c r="K831" s="307">
        <f t="shared" si="87"/>
        <v>2</v>
      </c>
      <c r="L831" s="307">
        <f t="shared" si="88"/>
        <v>1</v>
      </c>
      <c r="M831" s="307">
        <f t="shared" si="89"/>
        <v>1</v>
      </c>
      <c r="N831" s="306">
        <f>4*J831*'[2]Base Costs'!$B$7</f>
        <v>2730.2659691345602</v>
      </c>
      <c r="O831" s="304">
        <f>4*IF(K831&lt;=3,K831*'[2]Base Costs'!$B$8,IF(L831&lt;=3,L831*'[2]Base Costs'!$B$9,'[2]Base Costs'!$B$10*M831))</f>
        <v>1000</v>
      </c>
      <c r="P831" s="304">
        <f>4*C831*'[2]Base Costs'!$B$11</f>
        <v>10817.009437910074</v>
      </c>
      <c r="Q831" s="269">
        <f>'[2]Base Costs'!$B$13+'[2]Base Costs'!$B$14</f>
        <v>414</v>
      </c>
      <c r="R831" s="303">
        <f>'[2]Base Costs'!$D$2</f>
        <v>1105.3024868650327</v>
      </c>
      <c r="S831" s="305">
        <f t="shared" si="90"/>
        <v>5249.5684559995934</v>
      </c>
    </row>
    <row r="832" spans="1:19" s="269" customFormat="1" x14ac:dyDescent="0.25">
      <c r="A832" s="310" t="s">
        <v>938</v>
      </c>
      <c r="B832" s="310" t="s">
        <v>1490</v>
      </c>
      <c r="C832" s="309">
        <v>73.801311197191794</v>
      </c>
      <c r="D832" s="307">
        <f>C832*'[2]Base Costs'!$B$5</f>
        <v>73.801311197191794</v>
      </c>
      <c r="E832" s="307">
        <f t="shared" si="84"/>
        <v>10</v>
      </c>
      <c r="F832" s="307">
        <f t="shared" si="85"/>
        <v>2</v>
      </c>
      <c r="G832" s="307">
        <f t="shared" si="86"/>
        <v>1</v>
      </c>
      <c r="H832" s="306">
        <f>4*D832*'[2]Base Costs'!$B$7</f>
        <v>14667.567792574688</v>
      </c>
      <c r="I832" s="304">
        <f>4*IF(E832&lt;=3,E832*'[2]Base Costs'!$B$8,IF(F832&lt;=3,F832*'[2]Base Costs'!$B$9,'[2]Base Costs'!$B$10*G832))</f>
        <v>2800</v>
      </c>
      <c r="J832" s="308">
        <f>C832*'[2]Base Costs'!$B$6</f>
        <v>18.745533044086717</v>
      </c>
      <c r="K832" s="307">
        <f t="shared" si="87"/>
        <v>3</v>
      </c>
      <c r="L832" s="307">
        <f t="shared" si="88"/>
        <v>1</v>
      </c>
      <c r="M832" s="307">
        <f t="shared" si="89"/>
        <v>1</v>
      </c>
      <c r="N832" s="306">
        <f>4*J832*'[2]Base Costs'!$B$7</f>
        <v>3725.5622193139711</v>
      </c>
      <c r="O832" s="304">
        <f>4*IF(K832&lt;=3,K832*'[2]Base Costs'!$B$8,IF(L832&lt;=3,L832*'[2]Base Costs'!$B$9,'[2]Base Costs'!$B$10*M832))</f>
        <v>1500</v>
      </c>
      <c r="P832" s="304">
        <f>4*C832*'[2]Base Costs'!$B$11</f>
        <v>14760.262239438358</v>
      </c>
      <c r="Q832" s="269">
        <f>'[2]Base Costs'!$B$13+'[2]Base Costs'!$B$14</f>
        <v>414</v>
      </c>
      <c r="R832" s="303">
        <f>'[2]Base Costs'!$D$2</f>
        <v>1105.3024868650327</v>
      </c>
      <c r="S832" s="305">
        <f t="shared" si="90"/>
        <v>6744.8647061790034</v>
      </c>
    </row>
    <row r="833" spans="1:19" s="269" customFormat="1" x14ac:dyDescent="0.25">
      <c r="A833" s="310" t="s">
        <v>938</v>
      </c>
      <c r="B833" s="310" t="s">
        <v>1489</v>
      </c>
      <c r="C833" s="309">
        <v>134.94514111477775</v>
      </c>
      <c r="D833" s="307">
        <f>C833*'[2]Base Costs'!$B$5</f>
        <v>134.94514111477775</v>
      </c>
      <c r="E833" s="307">
        <f t="shared" si="84"/>
        <v>17</v>
      </c>
      <c r="F833" s="307">
        <f t="shared" si="85"/>
        <v>4</v>
      </c>
      <c r="G833" s="307">
        <f t="shared" si="86"/>
        <v>1</v>
      </c>
      <c r="H833" s="306">
        <f>4*D833*'[2]Base Costs'!$B$7</f>
        <v>26819.537125715393</v>
      </c>
      <c r="I833" s="304">
        <f>4*IF(E833&lt;=3,E833*'[2]Base Costs'!$B$8,IF(F833&lt;=3,F833*'[2]Base Costs'!$B$9,'[2]Base Costs'!$B$10*G833))</f>
        <v>4400</v>
      </c>
      <c r="J833" s="308">
        <f>C833*'[2]Base Costs'!$B$6</f>
        <v>34.276065843153553</v>
      </c>
      <c r="K833" s="307">
        <f t="shared" si="87"/>
        <v>5</v>
      </c>
      <c r="L833" s="307">
        <f t="shared" si="88"/>
        <v>1</v>
      </c>
      <c r="M833" s="307">
        <f t="shared" si="89"/>
        <v>1</v>
      </c>
      <c r="N833" s="306">
        <f>4*J833*'[2]Base Costs'!$B$7</f>
        <v>6812.1624299317109</v>
      </c>
      <c r="O833" s="304">
        <f>4*IF(K833&lt;=3,K833*'[2]Base Costs'!$B$8,IF(L833&lt;=3,L833*'[2]Base Costs'!$B$9,'[2]Base Costs'!$B$10*M833))</f>
        <v>1400</v>
      </c>
      <c r="P833" s="304">
        <f>4*C833*'[2]Base Costs'!$B$11</f>
        <v>26989.028222955552</v>
      </c>
      <c r="Q833" s="269">
        <f>'[2]Base Costs'!$B$13+'[2]Base Costs'!$B$14</f>
        <v>414</v>
      </c>
      <c r="R833" s="303">
        <f>'[2]Base Costs'!$D$2</f>
        <v>1105.3024868650327</v>
      </c>
      <c r="S833" s="305">
        <f t="shared" si="90"/>
        <v>9731.4649167967436</v>
      </c>
    </row>
    <row r="834" spans="1:19" s="269" customFormat="1" x14ac:dyDescent="0.25">
      <c r="A834" s="310" t="s">
        <v>938</v>
      </c>
      <c r="B834" s="310" t="s">
        <v>1488</v>
      </c>
      <c r="C834" s="309">
        <v>296.4584691862155</v>
      </c>
      <c r="D834" s="307">
        <f>C834*'[2]Base Costs'!$B$5</f>
        <v>296.4584691862155</v>
      </c>
      <c r="E834" s="307">
        <f t="shared" si="84"/>
        <v>38</v>
      </c>
      <c r="F834" s="307">
        <f t="shared" si="85"/>
        <v>8</v>
      </c>
      <c r="G834" s="307">
        <f t="shared" si="86"/>
        <v>2</v>
      </c>
      <c r="H834" s="306">
        <f>4*D834*'[2]Base Costs'!$B$7</f>
        <v>58919.341999945224</v>
      </c>
      <c r="I834" s="304">
        <f>4*IF(E834&lt;=3,E834*'[2]Base Costs'!$B$8,IF(F834&lt;=3,F834*'[2]Base Costs'!$B$9,'[2]Base Costs'!$B$10*G834))</f>
        <v>8800</v>
      </c>
      <c r="J834" s="308">
        <f>C834*'[2]Base Costs'!$B$6</f>
        <v>75.30045117329874</v>
      </c>
      <c r="K834" s="307">
        <f t="shared" si="87"/>
        <v>10</v>
      </c>
      <c r="L834" s="307">
        <f t="shared" si="88"/>
        <v>2</v>
      </c>
      <c r="M834" s="307">
        <f t="shared" si="89"/>
        <v>1</v>
      </c>
      <c r="N834" s="306">
        <f>4*J834*'[2]Base Costs'!$B$7</f>
        <v>14965.512867986086</v>
      </c>
      <c r="O834" s="304">
        <f>4*IF(K834&lt;=3,K834*'[2]Base Costs'!$B$8,IF(L834&lt;=3,L834*'[2]Base Costs'!$B$9,'[2]Base Costs'!$B$10*M834))</f>
        <v>2800</v>
      </c>
      <c r="P834" s="304">
        <f>4*C834*'[2]Base Costs'!$B$11</f>
        <v>59291.693837243096</v>
      </c>
      <c r="Q834" s="269">
        <f>'[2]Base Costs'!$B$13+'[2]Base Costs'!$B$14</f>
        <v>414</v>
      </c>
      <c r="R834" s="303">
        <f>'[2]Base Costs'!$D$2</f>
        <v>1105.3024868650327</v>
      </c>
      <c r="S834" s="305">
        <f t="shared" si="90"/>
        <v>19284.815354851118</v>
      </c>
    </row>
    <row r="835" spans="1:19" s="269" customFormat="1" x14ac:dyDescent="0.25">
      <c r="A835" s="310" t="s">
        <v>938</v>
      </c>
      <c r="B835" s="310" t="s">
        <v>1487</v>
      </c>
      <c r="C835" s="309">
        <v>159.20698977065226</v>
      </c>
      <c r="D835" s="307">
        <f>C835*'[2]Base Costs'!$B$5</f>
        <v>159.20698977065226</v>
      </c>
      <c r="E835" s="307">
        <f t="shared" ref="E835:E898" si="91">ROUNDUP(D835/8,0)</f>
        <v>20</v>
      </c>
      <c r="F835" s="307">
        <f t="shared" ref="F835:F898" si="92">ROUNDUP(D835/40,0)</f>
        <v>4</v>
      </c>
      <c r="G835" s="307">
        <f t="shared" ref="G835:G898" si="93">ROUNDUP(D835/(40*4),0)</f>
        <v>1</v>
      </c>
      <c r="H835" s="306">
        <f>4*D835*'[2]Base Costs'!$B$7</f>
        <v>31641.433974978518</v>
      </c>
      <c r="I835" s="304">
        <f>4*IF(E835&lt;=3,E835*'[2]Base Costs'!$B$8,IF(F835&lt;=3,F835*'[2]Base Costs'!$B$9,'[2]Base Costs'!$B$10*G835))</f>
        <v>4400</v>
      </c>
      <c r="J835" s="308">
        <f>C835*'[2]Base Costs'!$B$6</f>
        <v>40.438575401745673</v>
      </c>
      <c r="K835" s="307">
        <f t="shared" ref="K835:K898" si="94">ROUNDUP(J835/8,0)</f>
        <v>6</v>
      </c>
      <c r="L835" s="307">
        <f t="shared" ref="L835:L898" si="95">ROUNDUP(J835/40,0)</f>
        <v>2</v>
      </c>
      <c r="M835" s="307">
        <f t="shared" ref="M835:M898" si="96">ROUNDUP(J835/(40*4),0)</f>
        <v>1</v>
      </c>
      <c r="N835" s="306">
        <f>4*J835*'[2]Base Costs'!$B$7</f>
        <v>8036.9242296445436</v>
      </c>
      <c r="O835" s="304">
        <f>4*IF(K835&lt;=3,K835*'[2]Base Costs'!$B$8,IF(L835&lt;=3,L835*'[2]Base Costs'!$B$9,'[2]Base Costs'!$B$10*M835))</f>
        <v>2800</v>
      </c>
      <c r="P835" s="304">
        <f>4*C835*'[2]Base Costs'!$B$11</f>
        <v>31841.397954130451</v>
      </c>
      <c r="Q835" s="269">
        <f>'[2]Base Costs'!$B$13+'[2]Base Costs'!$B$14</f>
        <v>414</v>
      </c>
      <c r="R835" s="303">
        <f>'[2]Base Costs'!$D$2</f>
        <v>1105.3024868650327</v>
      </c>
      <c r="S835" s="305">
        <f t="shared" ref="S835:S898" si="97">R835+Q835+N835+O835</f>
        <v>12356.226716509576</v>
      </c>
    </row>
    <row r="836" spans="1:19" s="269" customFormat="1" x14ac:dyDescent="0.25">
      <c r="A836" s="310" t="s">
        <v>938</v>
      </c>
      <c r="B836" s="310" t="s">
        <v>1486</v>
      </c>
      <c r="C836" s="309">
        <v>147.54029574587827</v>
      </c>
      <c r="D836" s="307">
        <f>C836*'[2]Base Costs'!$B$5</f>
        <v>147.54029574587827</v>
      </c>
      <c r="E836" s="307">
        <f t="shared" si="91"/>
        <v>19</v>
      </c>
      <c r="F836" s="307">
        <f t="shared" si="92"/>
        <v>4</v>
      </c>
      <c r="G836" s="307">
        <f t="shared" si="93"/>
        <v>1</v>
      </c>
      <c r="H836" s="306">
        <f>4*D836*'[2]Base Costs'!$B$7</f>
        <v>29322.748537718835</v>
      </c>
      <c r="I836" s="304">
        <f>4*IF(E836&lt;=3,E836*'[2]Base Costs'!$B$8,IF(F836&lt;=3,F836*'[2]Base Costs'!$B$9,'[2]Base Costs'!$B$10*G836))</f>
        <v>4400</v>
      </c>
      <c r="J836" s="308">
        <f>C836*'[2]Base Costs'!$B$6</f>
        <v>37.475235119453082</v>
      </c>
      <c r="K836" s="307">
        <f t="shared" si="94"/>
        <v>5</v>
      </c>
      <c r="L836" s="307">
        <f t="shared" si="95"/>
        <v>1</v>
      </c>
      <c r="M836" s="307">
        <f t="shared" si="96"/>
        <v>1</v>
      </c>
      <c r="N836" s="306">
        <f>4*J836*'[2]Base Costs'!$B$7</f>
        <v>7447.9781285805848</v>
      </c>
      <c r="O836" s="304">
        <f>4*IF(K836&lt;=3,K836*'[2]Base Costs'!$B$8,IF(L836&lt;=3,L836*'[2]Base Costs'!$B$9,'[2]Base Costs'!$B$10*M836))</f>
        <v>1400</v>
      </c>
      <c r="P836" s="304">
        <f>4*C836*'[2]Base Costs'!$B$11</f>
        <v>29508.059149175653</v>
      </c>
      <c r="Q836" s="269">
        <f>'[2]Base Costs'!$B$13+'[2]Base Costs'!$B$14</f>
        <v>414</v>
      </c>
      <c r="R836" s="303">
        <f>'[2]Base Costs'!$D$2</f>
        <v>1105.3024868650327</v>
      </c>
      <c r="S836" s="305">
        <f t="shared" si="97"/>
        <v>10367.280615445618</v>
      </c>
    </row>
    <row r="837" spans="1:19" s="269" customFormat="1" x14ac:dyDescent="0.25">
      <c r="A837" s="310" t="s">
        <v>938</v>
      </c>
      <c r="B837" s="310" t="s">
        <v>1485</v>
      </c>
      <c r="C837" s="309">
        <v>64.639222799959413</v>
      </c>
      <c r="D837" s="307">
        <f>C837*'[2]Base Costs'!$B$5</f>
        <v>64.639222799959413</v>
      </c>
      <c r="E837" s="307">
        <f t="shared" si="91"/>
        <v>9</v>
      </c>
      <c r="F837" s="307">
        <f t="shared" si="92"/>
        <v>2</v>
      </c>
      <c r="G837" s="307">
        <f t="shared" si="93"/>
        <v>1</v>
      </c>
      <c r="H837" s="306">
        <f>4*D837*'[2]Base Costs'!$B$7</f>
        <v>12846.657696155135</v>
      </c>
      <c r="I837" s="304">
        <f>4*IF(E837&lt;=3,E837*'[2]Base Costs'!$B$8,IF(F837&lt;=3,F837*'[2]Base Costs'!$B$9,'[2]Base Costs'!$B$10*G837))</f>
        <v>2800</v>
      </c>
      <c r="J837" s="308">
        <f>C837*'[2]Base Costs'!$B$6</f>
        <v>16.418362591189691</v>
      </c>
      <c r="K837" s="307">
        <f t="shared" si="94"/>
        <v>3</v>
      </c>
      <c r="L837" s="307">
        <f t="shared" si="95"/>
        <v>1</v>
      </c>
      <c r="M837" s="307">
        <f t="shared" si="96"/>
        <v>1</v>
      </c>
      <c r="N837" s="306">
        <f>4*J837*'[2]Base Costs'!$B$7</f>
        <v>3263.0510548234042</v>
      </c>
      <c r="O837" s="304">
        <f>4*IF(K837&lt;=3,K837*'[2]Base Costs'!$B$8,IF(L837&lt;=3,L837*'[2]Base Costs'!$B$9,'[2]Base Costs'!$B$10*M837))</f>
        <v>1500</v>
      </c>
      <c r="P837" s="304">
        <f>4*C837*'[2]Base Costs'!$B$11</f>
        <v>12927.844559991883</v>
      </c>
      <c r="Q837" s="269">
        <f>'[2]Base Costs'!$B$13+'[2]Base Costs'!$B$14</f>
        <v>414</v>
      </c>
      <c r="R837" s="303">
        <f>'[2]Base Costs'!$D$2</f>
        <v>1105.3024868650327</v>
      </c>
      <c r="S837" s="305">
        <f t="shared" si="97"/>
        <v>6282.353541688437</v>
      </c>
    </row>
    <row r="838" spans="1:19" s="269" customFormat="1" x14ac:dyDescent="0.25">
      <c r="A838" s="310" t="s">
        <v>938</v>
      </c>
      <c r="B838" s="310" t="s">
        <v>1483</v>
      </c>
      <c r="C838" s="309">
        <v>140.75317376751894</v>
      </c>
      <c r="D838" s="307">
        <f>C838*'[2]Base Costs'!$B$5</f>
        <v>140.75317376751894</v>
      </c>
      <c r="E838" s="307">
        <f t="shared" si="91"/>
        <v>18</v>
      </c>
      <c r="F838" s="307">
        <f t="shared" si="92"/>
        <v>4</v>
      </c>
      <c r="G838" s="307">
        <f t="shared" si="93"/>
        <v>1</v>
      </c>
      <c r="H838" s="306">
        <f>4*D838*'[2]Base Costs'!$B$7</f>
        <v>27973.848767251788</v>
      </c>
      <c r="I838" s="304">
        <f>4*IF(E838&lt;=3,E838*'[2]Base Costs'!$B$8,IF(F838&lt;=3,F838*'[2]Base Costs'!$B$9,'[2]Base Costs'!$B$10*G838))</f>
        <v>4400</v>
      </c>
      <c r="J838" s="308">
        <f>C838*'[2]Base Costs'!$B$6</f>
        <v>35.751306136949815</v>
      </c>
      <c r="K838" s="307">
        <f t="shared" si="94"/>
        <v>5</v>
      </c>
      <c r="L838" s="307">
        <f t="shared" si="95"/>
        <v>1</v>
      </c>
      <c r="M838" s="307">
        <f t="shared" si="96"/>
        <v>1</v>
      </c>
      <c r="N838" s="306">
        <f>4*J838*'[2]Base Costs'!$B$7</f>
        <v>7105.3575868819553</v>
      </c>
      <c r="O838" s="304">
        <f>4*IF(K838&lt;=3,K838*'[2]Base Costs'!$B$8,IF(L838&lt;=3,L838*'[2]Base Costs'!$B$9,'[2]Base Costs'!$B$10*M838))</f>
        <v>1400</v>
      </c>
      <c r="P838" s="304">
        <f>4*C838*'[2]Base Costs'!$B$11</f>
        <v>28150.634753503789</v>
      </c>
      <c r="Q838" s="269">
        <f>'[2]Base Costs'!$B$13+'[2]Base Costs'!$B$14</f>
        <v>414</v>
      </c>
      <c r="R838" s="303">
        <f>'[2]Base Costs'!$D$2</f>
        <v>1105.3024868650327</v>
      </c>
      <c r="S838" s="305">
        <f t="shared" si="97"/>
        <v>10024.660073746989</v>
      </c>
    </row>
    <row r="839" spans="1:19" s="269" customFormat="1" x14ac:dyDescent="0.25">
      <c r="A839" s="310" t="s">
        <v>938</v>
      </c>
      <c r="B839" s="310" t="s">
        <v>1482</v>
      </c>
      <c r="C839" s="309">
        <v>41.871942250000004</v>
      </c>
      <c r="D839" s="307">
        <f>C839*'[2]Base Costs'!$B$5</f>
        <v>41.871942250000004</v>
      </c>
      <c r="E839" s="307">
        <f t="shared" si="91"/>
        <v>6</v>
      </c>
      <c r="F839" s="307">
        <f t="shared" si="92"/>
        <v>2</v>
      </c>
      <c r="G839" s="307">
        <f t="shared" si="93"/>
        <v>1</v>
      </c>
      <c r="H839" s="306">
        <f>4*D839*'[2]Base Costs'!$B$7</f>
        <v>8321.7972905340011</v>
      </c>
      <c r="I839" s="304">
        <f>4*IF(E839&lt;=3,E839*'[2]Base Costs'!$B$8,IF(F839&lt;=3,F839*'[2]Base Costs'!$B$9,'[2]Base Costs'!$B$10*G839))</f>
        <v>2800</v>
      </c>
      <c r="J839" s="308">
        <f>C839*'[2]Base Costs'!$B$6</f>
        <v>10.635473331500002</v>
      </c>
      <c r="K839" s="307">
        <f t="shared" si="94"/>
        <v>2</v>
      </c>
      <c r="L839" s="307">
        <f t="shared" si="95"/>
        <v>1</v>
      </c>
      <c r="M839" s="307">
        <f t="shared" si="96"/>
        <v>1</v>
      </c>
      <c r="N839" s="306">
        <f>4*J839*'[2]Base Costs'!$B$7</f>
        <v>2113.7365117956365</v>
      </c>
      <c r="O839" s="304">
        <f>4*IF(K839&lt;=3,K839*'[2]Base Costs'!$B$8,IF(L839&lt;=3,L839*'[2]Base Costs'!$B$9,'[2]Base Costs'!$B$10*M839))</f>
        <v>1000</v>
      </c>
      <c r="P839" s="304">
        <f>4*C839*'[2]Base Costs'!$B$11</f>
        <v>8374.3884500000004</v>
      </c>
      <c r="Q839" s="269">
        <f>'[2]Base Costs'!$B$13+'[2]Base Costs'!$B$14</f>
        <v>414</v>
      </c>
      <c r="R839" s="303">
        <f>'[2]Base Costs'!$D$2</f>
        <v>1105.3024868650327</v>
      </c>
      <c r="S839" s="305">
        <f t="shared" si="97"/>
        <v>4633.0389986606697</v>
      </c>
    </row>
    <row r="840" spans="1:19" s="269" customFormat="1" x14ac:dyDescent="0.25">
      <c r="A840" s="310" t="s">
        <v>938</v>
      </c>
      <c r="B840" s="310" t="s">
        <v>1481</v>
      </c>
      <c r="C840" s="309">
        <v>74.894612483941543</v>
      </c>
      <c r="D840" s="307">
        <f>C840*'[2]Base Costs'!$B$5</f>
        <v>74.894612483941543</v>
      </c>
      <c r="E840" s="307">
        <f t="shared" si="91"/>
        <v>10</v>
      </c>
      <c r="F840" s="307">
        <f t="shared" si="92"/>
        <v>2</v>
      </c>
      <c r="G840" s="307">
        <f t="shared" si="93"/>
        <v>1</v>
      </c>
      <c r="H840" s="306">
        <f>4*D840*'[2]Base Costs'!$B$7</f>
        <v>14884.854863508481</v>
      </c>
      <c r="I840" s="304">
        <f>4*IF(E840&lt;=3,E840*'[2]Base Costs'!$B$8,IF(F840&lt;=3,F840*'[2]Base Costs'!$B$9,'[2]Base Costs'!$B$10*G840))</f>
        <v>2800</v>
      </c>
      <c r="J840" s="308">
        <f>C840*'[2]Base Costs'!$B$6</f>
        <v>19.023231570921151</v>
      </c>
      <c r="K840" s="307">
        <f t="shared" si="94"/>
        <v>3</v>
      </c>
      <c r="L840" s="307">
        <f t="shared" si="95"/>
        <v>1</v>
      </c>
      <c r="M840" s="307">
        <f t="shared" si="96"/>
        <v>1</v>
      </c>
      <c r="N840" s="306">
        <f>4*J840*'[2]Base Costs'!$B$7</f>
        <v>3780.7531353311538</v>
      </c>
      <c r="O840" s="304">
        <f>4*IF(K840&lt;=3,K840*'[2]Base Costs'!$B$8,IF(L840&lt;=3,L840*'[2]Base Costs'!$B$9,'[2]Base Costs'!$B$10*M840))</f>
        <v>1500</v>
      </c>
      <c r="P840" s="304">
        <f>4*C840*'[2]Base Costs'!$B$11</f>
        <v>14978.922496788309</v>
      </c>
      <c r="Q840" s="269">
        <f>'[2]Base Costs'!$B$13+'[2]Base Costs'!$B$14</f>
        <v>414</v>
      </c>
      <c r="R840" s="303">
        <f>'[2]Base Costs'!$D$2</f>
        <v>1105.3024868650327</v>
      </c>
      <c r="S840" s="305">
        <f t="shared" si="97"/>
        <v>6800.055622196187</v>
      </c>
    </row>
    <row r="841" spans="1:19" s="269" customFormat="1" x14ac:dyDescent="0.25">
      <c r="A841" s="310" t="s">
        <v>938</v>
      </c>
      <c r="B841" s="310" t="s">
        <v>1480</v>
      </c>
      <c r="C841" s="309">
        <v>60.00055347</v>
      </c>
      <c r="D841" s="307">
        <f>C841*'[2]Base Costs'!$B$5</f>
        <v>60.00055347</v>
      </c>
      <c r="E841" s="307">
        <f t="shared" si="91"/>
        <v>8</v>
      </c>
      <c r="F841" s="307">
        <f t="shared" si="92"/>
        <v>2</v>
      </c>
      <c r="G841" s="307">
        <f t="shared" si="93"/>
        <v>1</v>
      </c>
      <c r="H841" s="306">
        <f>4*D841*'[2]Base Costs'!$B$7</f>
        <v>11924.749998841682</v>
      </c>
      <c r="I841" s="304">
        <f>4*IF(E841&lt;=3,E841*'[2]Base Costs'!$B$8,IF(F841&lt;=3,F841*'[2]Base Costs'!$B$9,'[2]Base Costs'!$B$10*G841))</f>
        <v>2800</v>
      </c>
      <c r="J841" s="308">
        <f>C841*'[2]Base Costs'!$B$6</f>
        <v>15.24014058138</v>
      </c>
      <c r="K841" s="307">
        <f t="shared" si="94"/>
        <v>2</v>
      </c>
      <c r="L841" s="307">
        <f t="shared" si="95"/>
        <v>1</v>
      </c>
      <c r="M841" s="307">
        <f t="shared" si="96"/>
        <v>1</v>
      </c>
      <c r="N841" s="306">
        <f>4*J841*'[2]Base Costs'!$B$7</f>
        <v>3028.8864997057872</v>
      </c>
      <c r="O841" s="304">
        <f>4*IF(K841&lt;=3,K841*'[2]Base Costs'!$B$8,IF(L841&lt;=3,L841*'[2]Base Costs'!$B$9,'[2]Base Costs'!$B$10*M841))</f>
        <v>1000</v>
      </c>
      <c r="P841" s="304">
        <f>4*C841*'[2]Base Costs'!$B$11</f>
        <v>12000.110693999999</v>
      </c>
      <c r="Q841" s="269">
        <f>'[2]Base Costs'!$B$13+'[2]Base Costs'!$B$14</f>
        <v>414</v>
      </c>
      <c r="R841" s="303">
        <f>'[2]Base Costs'!$D$2</f>
        <v>1105.3024868650327</v>
      </c>
      <c r="S841" s="305">
        <f t="shared" si="97"/>
        <v>5548.1889865708199</v>
      </c>
    </row>
    <row r="842" spans="1:19" s="269" customFormat="1" x14ac:dyDescent="0.25">
      <c r="A842" s="310" t="s">
        <v>938</v>
      </c>
      <c r="B842" s="310" t="s">
        <v>1479</v>
      </c>
      <c r="C842" s="309">
        <v>151.4424654409039</v>
      </c>
      <c r="D842" s="307">
        <f>C842*'[2]Base Costs'!$B$5</f>
        <v>151.4424654409039</v>
      </c>
      <c r="E842" s="307">
        <f t="shared" si="91"/>
        <v>19</v>
      </c>
      <c r="F842" s="307">
        <f t="shared" si="92"/>
        <v>4</v>
      </c>
      <c r="G842" s="307">
        <f t="shared" si="93"/>
        <v>1</v>
      </c>
      <c r="H842" s="306">
        <f>4*D842*'[2]Base Costs'!$B$7</f>
        <v>30098.281351587011</v>
      </c>
      <c r="I842" s="304">
        <f>4*IF(E842&lt;=3,E842*'[2]Base Costs'!$B$8,IF(F842&lt;=3,F842*'[2]Base Costs'!$B$9,'[2]Base Costs'!$B$10*G842))</f>
        <v>4400</v>
      </c>
      <c r="J842" s="308">
        <f>C842*'[2]Base Costs'!$B$6</f>
        <v>38.466386221989595</v>
      </c>
      <c r="K842" s="307">
        <f t="shared" si="94"/>
        <v>5</v>
      </c>
      <c r="L842" s="307">
        <f t="shared" si="95"/>
        <v>1</v>
      </c>
      <c r="M842" s="307">
        <f t="shared" si="96"/>
        <v>1</v>
      </c>
      <c r="N842" s="306">
        <f>4*J842*'[2]Base Costs'!$B$7</f>
        <v>7644.963463303101</v>
      </c>
      <c r="O842" s="304">
        <f>4*IF(K842&lt;=3,K842*'[2]Base Costs'!$B$8,IF(L842&lt;=3,L842*'[2]Base Costs'!$B$9,'[2]Base Costs'!$B$10*M842))</f>
        <v>1400</v>
      </c>
      <c r="P842" s="304">
        <f>4*C842*'[2]Base Costs'!$B$11</f>
        <v>30288.493088180781</v>
      </c>
      <c r="Q842" s="269">
        <f>'[2]Base Costs'!$B$13+'[2]Base Costs'!$B$14</f>
        <v>414</v>
      </c>
      <c r="R842" s="303">
        <f>'[2]Base Costs'!$D$2</f>
        <v>1105.3024868650327</v>
      </c>
      <c r="S842" s="305">
        <f t="shared" si="97"/>
        <v>10564.265950168134</v>
      </c>
    </row>
    <row r="843" spans="1:19" s="269" customFormat="1" x14ac:dyDescent="0.25">
      <c r="A843" s="310" t="s">
        <v>938</v>
      </c>
      <c r="B843" s="310" t="s">
        <v>1478</v>
      </c>
      <c r="C843" s="309">
        <v>133.30419350168654</v>
      </c>
      <c r="D843" s="307">
        <f>C843*'[2]Base Costs'!$B$5</f>
        <v>133.30419350168654</v>
      </c>
      <c r="E843" s="307">
        <f t="shared" si="91"/>
        <v>17</v>
      </c>
      <c r="F843" s="307">
        <f t="shared" si="92"/>
        <v>4</v>
      </c>
      <c r="G843" s="307">
        <f t="shared" si="93"/>
        <v>1</v>
      </c>
      <c r="H843" s="306">
        <f>4*D843*'[2]Base Costs'!$B$7</f>
        <v>26493.408633299194</v>
      </c>
      <c r="I843" s="304">
        <f>4*IF(E843&lt;=3,E843*'[2]Base Costs'!$B$8,IF(F843&lt;=3,F843*'[2]Base Costs'!$B$9,'[2]Base Costs'!$B$10*G843))</f>
        <v>4400</v>
      </c>
      <c r="J843" s="308">
        <f>C843*'[2]Base Costs'!$B$6</f>
        <v>33.859265149428381</v>
      </c>
      <c r="K843" s="307">
        <f t="shared" si="94"/>
        <v>5</v>
      </c>
      <c r="L843" s="307">
        <f t="shared" si="95"/>
        <v>1</v>
      </c>
      <c r="M843" s="307">
        <f t="shared" si="96"/>
        <v>1</v>
      </c>
      <c r="N843" s="306">
        <f>4*J843*'[2]Base Costs'!$B$7</f>
        <v>6729.3257928579951</v>
      </c>
      <c r="O843" s="304">
        <f>4*IF(K843&lt;=3,K843*'[2]Base Costs'!$B$8,IF(L843&lt;=3,L843*'[2]Base Costs'!$B$9,'[2]Base Costs'!$B$10*M843))</f>
        <v>1400</v>
      </c>
      <c r="P843" s="304">
        <f>4*C843*'[2]Base Costs'!$B$11</f>
        <v>26660.838700337306</v>
      </c>
      <c r="Q843" s="269">
        <f>'[2]Base Costs'!$B$13+'[2]Base Costs'!$B$14</f>
        <v>414</v>
      </c>
      <c r="R843" s="303">
        <f>'[2]Base Costs'!$D$2</f>
        <v>1105.3024868650327</v>
      </c>
      <c r="S843" s="305">
        <f t="shared" si="97"/>
        <v>9648.6282797230269</v>
      </c>
    </row>
    <row r="844" spans="1:19" s="269" customFormat="1" x14ac:dyDescent="0.25">
      <c r="A844" s="310" t="s">
        <v>938</v>
      </c>
      <c r="B844" s="310" t="s">
        <v>1477</v>
      </c>
      <c r="C844" s="309">
        <v>220.80419332219125</v>
      </c>
      <c r="D844" s="307">
        <f>C844*'[2]Base Costs'!$B$5</f>
        <v>220.80419332219125</v>
      </c>
      <c r="E844" s="307">
        <f t="shared" si="91"/>
        <v>28</v>
      </c>
      <c r="F844" s="307">
        <f t="shared" si="92"/>
        <v>6</v>
      </c>
      <c r="G844" s="307">
        <f t="shared" si="93"/>
        <v>2</v>
      </c>
      <c r="H844" s="306">
        <f>4*D844*'[2]Base Costs'!$B$7</f>
        <v>43883.508597625587</v>
      </c>
      <c r="I844" s="304">
        <f>4*IF(E844&lt;=3,E844*'[2]Base Costs'!$B$8,IF(F844&lt;=3,F844*'[2]Base Costs'!$B$9,'[2]Base Costs'!$B$10*G844))</f>
        <v>8800</v>
      </c>
      <c r="J844" s="308">
        <f>C844*'[2]Base Costs'!$B$6</f>
        <v>56.084265103836579</v>
      </c>
      <c r="K844" s="307">
        <f t="shared" si="94"/>
        <v>8</v>
      </c>
      <c r="L844" s="307">
        <f t="shared" si="95"/>
        <v>2</v>
      </c>
      <c r="M844" s="307">
        <f t="shared" si="96"/>
        <v>1</v>
      </c>
      <c r="N844" s="306">
        <f>4*J844*'[2]Base Costs'!$B$7</f>
        <v>11146.411183796899</v>
      </c>
      <c r="O844" s="304">
        <f>4*IF(K844&lt;=3,K844*'[2]Base Costs'!$B$8,IF(L844&lt;=3,L844*'[2]Base Costs'!$B$9,'[2]Base Costs'!$B$10*M844))</f>
        <v>2800</v>
      </c>
      <c r="P844" s="304">
        <f>4*C844*'[2]Base Costs'!$B$11</f>
        <v>44160.838664438248</v>
      </c>
      <c r="Q844" s="269">
        <f>'[2]Base Costs'!$B$13+'[2]Base Costs'!$B$14</f>
        <v>414</v>
      </c>
      <c r="R844" s="303">
        <f>'[2]Base Costs'!$D$2</f>
        <v>1105.3024868650327</v>
      </c>
      <c r="S844" s="305">
        <f t="shared" si="97"/>
        <v>15465.713670661931</v>
      </c>
    </row>
    <row r="845" spans="1:19" s="269" customFormat="1" x14ac:dyDescent="0.25">
      <c r="A845" s="310" t="s">
        <v>938</v>
      </c>
      <c r="B845" s="310" t="s">
        <v>1476</v>
      </c>
      <c r="C845" s="309">
        <v>51.401204656752995</v>
      </c>
      <c r="D845" s="307">
        <f>C845*'[2]Base Costs'!$B$5</f>
        <v>51.401204656752995</v>
      </c>
      <c r="E845" s="307">
        <f t="shared" si="91"/>
        <v>7</v>
      </c>
      <c r="F845" s="307">
        <f t="shared" si="92"/>
        <v>2</v>
      </c>
      <c r="G845" s="307">
        <f t="shared" si="93"/>
        <v>1</v>
      </c>
      <c r="H845" s="306">
        <f>4*D845*'[2]Base Costs'!$B$7</f>
        <v>10215.681018301719</v>
      </c>
      <c r="I845" s="304">
        <f>4*IF(E845&lt;=3,E845*'[2]Base Costs'!$B$8,IF(F845&lt;=3,F845*'[2]Base Costs'!$B$9,'[2]Base Costs'!$B$10*G845))</f>
        <v>2800</v>
      </c>
      <c r="J845" s="308">
        <f>C845*'[2]Base Costs'!$B$6</f>
        <v>13.055905982815261</v>
      </c>
      <c r="K845" s="307">
        <f t="shared" si="94"/>
        <v>2</v>
      </c>
      <c r="L845" s="307">
        <f t="shared" si="95"/>
        <v>1</v>
      </c>
      <c r="M845" s="307">
        <f t="shared" si="96"/>
        <v>1</v>
      </c>
      <c r="N845" s="306">
        <f>4*J845*'[2]Base Costs'!$B$7</f>
        <v>2594.7829786486368</v>
      </c>
      <c r="O845" s="304">
        <f>4*IF(K845&lt;=3,K845*'[2]Base Costs'!$B$8,IF(L845&lt;=3,L845*'[2]Base Costs'!$B$9,'[2]Base Costs'!$B$10*M845))</f>
        <v>1000</v>
      </c>
      <c r="P845" s="304">
        <f>4*C845*'[2]Base Costs'!$B$11</f>
        <v>10280.2409313506</v>
      </c>
      <c r="Q845" s="269">
        <f>'[2]Base Costs'!$B$13+'[2]Base Costs'!$B$14</f>
        <v>414</v>
      </c>
      <c r="R845" s="303">
        <f>'[2]Base Costs'!$D$2</f>
        <v>1105.3024868650327</v>
      </c>
      <c r="S845" s="305">
        <f t="shared" si="97"/>
        <v>5114.08546551367</v>
      </c>
    </row>
    <row r="846" spans="1:19" s="269" customFormat="1" x14ac:dyDescent="0.25">
      <c r="A846" s="310" t="s">
        <v>938</v>
      </c>
      <c r="B846" s="310" t="s">
        <v>1475</v>
      </c>
      <c r="C846" s="309">
        <v>66.704893011920802</v>
      </c>
      <c r="D846" s="307">
        <f>C846*'[2]Base Costs'!$B$5</f>
        <v>66.704893011920802</v>
      </c>
      <c r="E846" s="307">
        <f t="shared" si="91"/>
        <v>9</v>
      </c>
      <c r="F846" s="307">
        <f t="shared" si="92"/>
        <v>2</v>
      </c>
      <c r="G846" s="307">
        <f t="shared" si="93"/>
        <v>1</v>
      </c>
      <c r="H846" s="306">
        <f>4*D846*'[2]Base Costs'!$B$7</f>
        <v>13257.19725676119</v>
      </c>
      <c r="I846" s="304">
        <f>4*IF(E846&lt;=3,E846*'[2]Base Costs'!$B$8,IF(F846&lt;=3,F846*'[2]Base Costs'!$B$9,'[2]Base Costs'!$B$10*G846))</f>
        <v>2800</v>
      </c>
      <c r="J846" s="308">
        <f>C846*'[2]Base Costs'!$B$6</f>
        <v>16.943042825027884</v>
      </c>
      <c r="K846" s="307">
        <f t="shared" si="94"/>
        <v>3</v>
      </c>
      <c r="L846" s="307">
        <f t="shared" si="95"/>
        <v>1</v>
      </c>
      <c r="M846" s="307">
        <f t="shared" si="96"/>
        <v>1</v>
      </c>
      <c r="N846" s="306">
        <f>4*J846*'[2]Base Costs'!$B$7</f>
        <v>3367.3281032173422</v>
      </c>
      <c r="O846" s="304">
        <f>4*IF(K846&lt;=3,K846*'[2]Base Costs'!$B$8,IF(L846&lt;=3,L846*'[2]Base Costs'!$B$9,'[2]Base Costs'!$B$10*M846))</f>
        <v>1500</v>
      </c>
      <c r="P846" s="304">
        <f>4*C846*'[2]Base Costs'!$B$11</f>
        <v>13340.978602384161</v>
      </c>
      <c r="Q846" s="269">
        <f>'[2]Base Costs'!$B$13+'[2]Base Costs'!$B$14</f>
        <v>414</v>
      </c>
      <c r="R846" s="303">
        <f>'[2]Base Costs'!$D$2</f>
        <v>1105.3024868650327</v>
      </c>
      <c r="S846" s="305">
        <f t="shared" si="97"/>
        <v>6386.6305900823754</v>
      </c>
    </row>
    <row r="847" spans="1:19" s="269" customFormat="1" x14ac:dyDescent="0.25">
      <c r="A847" s="310" t="s">
        <v>938</v>
      </c>
      <c r="B847" s="310" t="s">
        <v>1474</v>
      </c>
      <c r="C847" s="309">
        <v>135.45761370890216</v>
      </c>
      <c r="D847" s="307">
        <f>C847*'[2]Base Costs'!$B$5</f>
        <v>135.45761370890216</v>
      </c>
      <c r="E847" s="307">
        <f t="shared" si="91"/>
        <v>17</v>
      </c>
      <c r="F847" s="307">
        <f t="shared" si="92"/>
        <v>4</v>
      </c>
      <c r="G847" s="307">
        <f t="shared" si="93"/>
        <v>1</v>
      </c>
      <c r="H847" s="306">
        <f>4*D847*'[2]Base Costs'!$B$7</f>
        <v>26921.387978962055</v>
      </c>
      <c r="I847" s="304">
        <f>4*IF(E847&lt;=3,E847*'[2]Base Costs'!$B$8,IF(F847&lt;=3,F847*'[2]Base Costs'!$B$9,'[2]Base Costs'!$B$10*G847))</f>
        <v>4400</v>
      </c>
      <c r="J847" s="308">
        <f>C847*'[2]Base Costs'!$B$6</f>
        <v>34.406233882061152</v>
      </c>
      <c r="K847" s="307">
        <f t="shared" si="94"/>
        <v>5</v>
      </c>
      <c r="L847" s="307">
        <f t="shared" si="95"/>
        <v>1</v>
      </c>
      <c r="M847" s="307">
        <f t="shared" si="96"/>
        <v>1</v>
      </c>
      <c r="N847" s="306">
        <f>4*J847*'[2]Base Costs'!$B$7</f>
        <v>6838.0325466563627</v>
      </c>
      <c r="O847" s="304">
        <f>4*IF(K847&lt;=3,K847*'[2]Base Costs'!$B$8,IF(L847&lt;=3,L847*'[2]Base Costs'!$B$9,'[2]Base Costs'!$B$10*M847))</f>
        <v>1400</v>
      </c>
      <c r="P847" s="304">
        <f>4*C847*'[2]Base Costs'!$B$11</f>
        <v>27091.522741780431</v>
      </c>
      <c r="Q847" s="269">
        <f>'[2]Base Costs'!$B$13+'[2]Base Costs'!$B$14</f>
        <v>414</v>
      </c>
      <c r="R847" s="303">
        <f>'[2]Base Costs'!$D$2</f>
        <v>1105.3024868650327</v>
      </c>
      <c r="S847" s="305">
        <f t="shared" si="97"/>
        <v>9757.3350335213945</v>
      </c>
    </row>
    <row r="848" spans="1:19" s="269" customFormat="1" x14ac:dyDescent="0.25">
      <c r="A848" s="310" t="s">
        <v>938</v>
      </c>
      <c r="B848" s="310" t="s">
        <v>1473</v>
      </c>
      <c r="C848" s="309">
        <v>211.62150331908092</v>
      </c>
      <c r="D848" s="307">
        <f>C848*'[2]Base Costs'!$B$5</f>
        <v>211.62150331908092</v>
      </c>
      <c r="E848" s="307">
        <f t="shared" si="91"/>
        <v>27</v>
      </c>
      <c r="F848" s="307">
        <f t="shared" si="92"/>
        <v>6</v>
      </c>
      <c r="G848" s="307">
        <f t="shared" si="93"/>
        <v>2</v>
      </c>
      <c r="H848" s="306">
        <f>4*D848*'[2]Base Costs'!$B$7</f>
        <v>42058.504055647427</v>
      </c>
      <c r="I848" s="304">
        <f>4*IF(E848&lt;=3,E848*'[2]Base Costs'!$B$8,IF(F848&lt;=3,F848*'[2]Base Costs'!$B$9,'[2]Base Costs'!$B$10*G848))</f>
        <v>8800</v>
      </c>
      <c r="J848" s="308">
        <f>C848*'[2]Base Costs'!$B$6</f>
        <v>53.751861843046555</v>
      </c>
      <c r="K848" s="307">
        <f t="shared" si="94"/>
        <v>7</v>
      </c>
      <c r="L848" s="307">
        <f t="shared" si="95"/>
        <v>2</v>
      </c>
      <c r="M848" s="307">
        <f t="shared" si="96"/>
        <v>1</v>
      </c>
      <c r="N848" s="306">
        <f>4*J848*'[2]Base Costs'!$B$7</f>
        <v>10682.860030134447</v>
      </c>
      <c r="O848" s="304">
        <f>4*IF(K848&lt;=3,K848*'[2]Base Costs'!$B$8,IF(L848&lt;=3,L848*'[2]Base Costs'!$B$9,'[2]Base Costs'!$B$10*M848))</f>
        <v>2800</v>
      </c>
      <c r="P848" s="304">
        <f>4*C848*'[2]Base Costs'!$B$11</f>
        <v>42324.300663816182</v>
      </c>
      <c r="Q848" s="269">
        <f>'[2]Base Costs'!$B$13+'[2]Base Costs'!$B$14</f>
        <v>414</v>
      </c>
      <c r="R848" s="303">
        <f>'[2]Base Costs'!$D$2</f>
        <v>1105.3024868650327</v>
      </c>
      <c r="S848" s="305">
        <f t="shared" si="97"/>
        <v>15002.16251699948</v>
      </c>
    </row>
    <row r="849" spans="1:19" s="269" customFormat="1" x14ac:dyDescent="0.25">
      <c r="A849" s="310" t="s">
        <v>938</v>
      </c>
      <c r="B849" s="310" t="s">
        <v>1472</v>
      </c>
      <c r="C849" s="309">
        <v>34.300397945</v>
      </c>
      <c r="D849" s="307">
        <f>C849*'[2]Base Costs'!$B$5</f>
        <v>34.300397945</v>
      </c>
      <c r="E849" s="307">
        <f t="shared" si="91"/>
        <v>5</v>
      </c>
      <c r="F849" s="307">
        <f t="shared" si="92"/>
        <v>1</v>
      </c>
      <c r="G849" s="307">
        <f t="shared" si="93"/>
        <v>1</v>
      </c>
      <c r="H849" s="306">
        <f>4*D849*'[2]Base Costs'!$B$7</f>
        <v>6816.9982891810814</v>
      </c>
      <c r="I849" s="304">
        <f>4*IF(E849&lt;=3,E849*'[2]Base Costs'!$B$8,IF(F849&lt;=3,F849*'[2]Base Costs'!$B$9,'[2]Base Costs'!$B$10*G849))</f>
        <v>1400</v>
      </c>
      <c r="J849" s="308">
        <f>C849*'[2]Base Costs'!$B$6</f>
        <v>8.7123010780300003</v>
      </c>
      <c r="K849" s="307">
        <f t="shared" si="94"/>
        <v>2</v>
      </c>
      <c r="L849" s="307">
        <f t="shared" si="95"/>
        <v>1</v>
      </c>
      <c r="M849" s="307">
        <f t="shared" si="96"/>
        <v>1</v>
      </c>
      <c r="N849" s="306">
        <f>4*J849*'[2]Base Costs'!$B$7</f>
        <v>1731.5175654519946</v>
      </c>
      <c r="O849" s="304">
        <f>4*IF(K849&lt;=3,K849*'[2]Base Costs'!$B$8,IF(L849&lt;=3,L849*'[2]Base Costs'!$B$9,'[2]Base Costs'!$B$10*M849))</f>
        <v>1000</v>
      </c>
      <c r="P849" s="304">
        <f>4*C849*'[2]Base Costs'!$B$11</f>
        <v>6860.0795889999999</v>
      </c>
      <c r="Q849" s="269">
        <f>'[2]Base Costs'!$B$13+'[2]Base Costs'!$B$14</f>
        <v>414</v>
      </c>
      <c r="R849" s="303">
        <f>'[2]Base Costs'!$D$2</f>
        <v>1105.3024868650327</v>
      </c>
      <c r="S849" s="305">
        <f t="shared" si="97"/>
        <v>4250.8200523170271</v>
      </c>
    </row>
    <row r="850" spans="1:19" s="269" customFormat="1" x14ac:dyDescent="0.25">
      <c r="A850" s="310" t="s">
        <v>938</v>
      </c>
      <c r="B850" s="310" t="s">
        <v>1471</v>
      </c>
      <c r="C850" s="309">
        <v>71.800558535000008</v>
      </c>
      <c r="D850" s="307">
        <f>C850*'[2]Base Costs'!$B$5</f>
        <v>71.800558535000008</v>
      </c>
      <c r="E850" s="307">
        <f t="shared" si="91"/>
        <v>9</v>
      </c>
      <c r="F850" s="307">
        <f t="shared" si="92"/>
        <v>2</v>
      </c>
      <c r="G850" s="307">
        <f t="shared" si="93"/>
        <v>1</v>
      </c>
      <c r="H850" s="306">
        <f>4*D850*'[2]Base Costs'!$B$7</f>
        <v>14269.930205480043</v>
      </c>
      <c r="I850" s="304">
        <f>4*IF(E850&lt;=3,E850*'[2]Base Costs'!$B$8,IF(F850&lt;=3,F850*'[2]Base Costs'!$B$9,'[2]Base Costs'!$B$10*G850))</f>
        <v>2800</v>
      </c>
      <c r="J850" s="308">
        <f>C850*'[2]Base Costs'!$B$6</f>
        <v>18.237341867890002</v>
      </c>
      <c r="K850" s="307">
        <f t="shared" si="94"/>
        <v>3</v>
      </c>
      <c r="L850" s="307">
        <f t="shared" si="95"/>
        <v>1</v>
      </c>
      <c r="M850" s="307">
        <f t="shared" si="96"/>
        <v>1</v>
      </c>
      <c r="N850" s="306">
        <f>4*J850*'[2]Base Costs'!$B$7</f>
        <v>3624.5622721919312</v>
      </c>
      <c r="O850" s="304">
        <f>4*IF(K850&lt;=3,K850*'[2]Base Costs'!$B$8,IF(L850&lt;=3,L850*'[2]Base Costs'!$B$9,'[2]Base Costs'!$B$10*M850))</f>
        <v>1500</v>
      </c>
      <c r="P850" s="304">
        <f>4*C850*'[2]Base Costs'!$B$11</f>
        <v>14360.111707000002</v>
      </c>
      <c r="Q850" s="269">
        <f>'[2]Base Costs'!$B$13+'[2]Base Costs'!$B$14</f>
        <v>414</v>
      </c>
      <c r="R850" s="303">
        <f>'[2]Base Costs'!$D$2</f>
        <v>1105.3024868650327</v>
      </c>
      <c r="S850" s="305">
        <f t="shared" si="97"/>
        <v>6643.8647590569635</v>
      </c>
    </row>
    <row r="851" spans="1:19" s="269" customFormat="1" x14ac:dyDescent="0.25">
      <c r="A851" s="310" t="s">
        <v>938</v>
      </c>
      <c r="B851" s="310" t="s">
        <v>1470</v>
      </c>
      <c r="C851" s="309">
        <v>147.70133033499999</v>
      </c>
      <c r="D851" s="307">
        <f>C851*'[2]Base Costs'!$B$5</f>
        <v>147.70133033499999</v>
      </c>
      <c r="E851" s="307">
        <f t="shared" si="91"/>
        <v>19</v>
      </c>
      <c r="F851" s="307">
        <f t="shared" si="92"/>
        <v>4</v>
      </c>
      <c r="G851" s="307">
        <f t="shared" si="93"/>
        <v>1</v>
      </c>
      <c r="H851" s="306">
        <f>4*D851*'[2]Base Costs'!$B$7</f>
        <v>29354.753196099242</v>
      </c>
      <c r="I851" s="304">
        <f>4*IF(E851&lt;=3,E851*'[2]Base Costs'!$B$8,IF(F851&lt;=3,F851*'[2]Base Costs'!$B$9,'[2]Base Costs'!$B$10*G851))</f>
        <v>4400</v>
      </c>
      <c r="J851" s="308">
        <f>C851*'[2]Base Costs'!$B$6</f>
        <v>37.516137905089998</v>
      </c>
      <c r="K851" s="307">
        <f t="shared" si="94"/>
        <v>5</v>
      </c>
      <c r="L851" s="307">
        <f t="shared" si="95"/>
        <v>1</v>
      </c>
      <c r="M851" s="307">
        <f t="shared" si="96"/>
        <v>1</v>
      </c>
      <c r="N851" s="306">
        <f>4*J851*'[2]Base Costs'!$B$7</f>
        <v>7456.1073118092072</v>
      </c>
      <c r="O851" s="304">
        <f>4*IF(K851&lt;=3,K851*'[2]Base Costs'!$B$8,IF(L851&lt;=3,L851*'[2]Base Costs'!$B$9,'[2]Base Costs'!$B$10*M851))</f>
        <v>1400</v>
      </c>
      <c r="P851" s="304">
        <f>4*C851*'[2]Base Costs'!$B$11</f>
        <v>29540.266067</v>
      </c>
      <c r="Q851" s="269">
        <f>'[2]Base Costs'!$B$13+'[2]Base Costs'!$B$14</f>
        <v>414</v>
      </c>
      <c r="R851" s="303">
        <f>'[2]Base Costs'!$D$2</f>
        <v>1105.3024868650327</v>
      </c>
      <c r="S851" s="305">
        <f t="shared" si="97"/>
        <v>10375.40979867424</v>
      </c>
    </row>
    <row r="852" spans="1:19" s="269" customFormat="1" x14ac:dyDescent="0.25">
      <c r="A852" s="310" t="s">
        <v>938</v>
      </c>
      <c r="B852" s="310" t="s">
        <v>1469</v>
      </c>
      <c r="C852" s="309">
        <v>65.461169889457068</v>
      </c>
      <c r="D852" s="307">
        <f>C852*'[2]Base Costs'!$B$5</f>
        <v>65.461169889457068</v>
      </c>
      <c r="E852" s="307">
        <f t="shared" si="91"/>
        <v>9</v>
      </c>
      <c r="F852" s="307">
        <f t="shared" si="92"/>
        <v>2</v>
      </c>
      <c r="G852" s="307">
        <f t="shared" si="93"/>
        <v>1</v>
      </c>
      <c r="H852" s="306">
        <f>4*D852*'[2]Base Costs'!$B$7</f>
        <v>13010.014748510257</v>
      </c>
      <c r="I852" s="304">
        <f>4*IF(E852&lt;=3,E852*'[2]Base Costs'!$B$8,IF(F852&lt;=3,F852*'[2]Base Costs'!$B$9,'[2]Base Costs'!$B$10*G852))</f>
        <v>2800</v>
      </c>
      <c r="J852" s="308">
        <f>C852*'[2]Base Costs'!$B$6</f>
        <v>16.627137151922096</v>
      </c>
      <c r="K852" s="307">
        <f t="shared" si="94"/>
        <v>3</v>
      </c>
      <c r="L852" s="307">
        <f t="shared" si="95"/>
        <v>1</v>
      </c>
      <c r="M852" s="307">
        <f t="shared" si="96"/>
        <v>1</v>
      </c>
      <c r="N852" s="306">
        <f>4*J852*'[2]Base Costs'!$B$7</f>
        <v>3304.5437461216056</v>
      </c>
      <c r="O852" s="304">
        <f>4*IF(K852&lt;=3,K852*'[2]Base Costs'!$B$8,IF(L852&lt;=3,L852*'[2]Base Costs'!$B$9,'[2]Base Costs'!$B$10*M852))</f>
        <v>1500</v>
      </c>
      <c r="P852" s="304">
        <f>4*C852*'[2]Base Costs'!$B$11</f>
        <v>13092.233977891414</v>
      </c>
      <c r="Q852" s="269">
        <f>'[2]Base Costs'!$B$13+'[2]Base Costs'!$B$14</f>
        <v>414</v>
      </c>
      <c r="R852" s="303">
        <f>'[2]Base Costs'!$D$2</f>
        <v>1105.3024868650327</v>
      </c>
      <c r="S852" s="305">
        <f t="shared" si="97"/>
        <v>6323.8462329866379</v>
      </c>
    </row>
    <row r="853" spans="1:19" s="269" customFormat="1" x14ac:dyDescent="0.25">
      <c r="A853" s="310" t="s">
        <v>938</v>
      </c>
      <c r="B853" s="310" t="s">
        <v>1468</v>
      </c>
      <c r="C853" s="309">
        <v>227.92288259246243</v>
      </c>
      <c r="D853" s="307">
        <f>C853*'[2]Base Costs'!$B$5</f>
        <v>227.92288259246243</v>
      </c>
      <c r="E853" s="307">
        <f t="shared" si="91"/>
        <v>29</v>
      </c>
      <c r="F853" s="307">
        <f t="shared" si="92"/>
        <v>6</v>
      </c>
      <c r="G853" s="307">
        <f t="shared" si="93"/>
        <v>2</v>
      </c>
      <c r="H853" s="306">
        <f>4*D853*'[2]Base Costs'!$B$7</f>
        <v>45298.305377956356</v>
      </c>
      <c r="I853" s="304">
        <f>4*IF(E853&lt;=3,E853*'[2]Base Costs'!$B$8,IF(F853&lt;=3,F853*'[2]Base Costs'!$B$9,'[2]Base Costs'!$B$10*G853))</f>
        <v>8800</v>
      </c>
      <c r="J853" s="308">
        <f>C853*'[2]Base Costs'!$B$6</f>
        <v>57.892412178485458</v>
      </c>
      <c r="K853" s="307">
        <f t="shared" si="94"/>
        <v>8</v>
      </c>
      <c r="L853" s="307">
        <f t="shared" si="95"/>
        <v>2</v>
      </c>
      <c r="M853" s="307">
        <f t="shared" si="96"/>
        <v>1</v>
      </c>
      <c r="N853" s="306">
        <f>4*J853*'[2]Base Costs'!$B$7</f>
        <v>11505.769566000916</v>
      </c>
      <c r="O853" s="304">
        <f>4*IF(K853&lt;=3,K853*'[2]Base Costs'!$B$8,IF(L853&lt;=3,L853*'[2]Base Costs'!$B$9,'[2]Base Costs'!$B$10*M853))</f>
        <v>2800</v>
      </c>
      <c r="P853" s="304">
        <f>4*C853*'[2]Base Costs'!$B$11</f>
        <v>45584.576518492482</v>
      </c>
      <c r="Q853" s="269">
        <f>'[2]Base Costs'!$B$13+'[2]Base Costs'!$B$14</f>
        <v>414</v>
      </c>
      <c r="R853" s="303">
        <f>'[2]Base Costs'!$D$2</f>
        <v>1105.3024868650327</v>
      </c>
      <c r="S853" s="305">
        <f t="shared" si="97"/>
        <v>15825.072052865948</v>
      </c>
    </row>
    <row r="854" spans="1:19" s="269" customFormat="1" x14ac:dyDescent="0.25">
      <c r="A854" s="310" t="s">
        <v>938</v>
      </c>
      <c r="B854" s="310" t="s">
        <v>1467</v>
      </c>
      <c r="C854" s="309">
        <v>169.24166643361835</v>
      </c>
      <c r="D854" s="307">
        <f>C854*'[2]Base Costs'!$B$5</f>
        <v>169.24166643361835</v>
      </c>
      <c r="E854" s="307">
        <f t="shared" si="91"/>
        <v>22</v>
      </c>
      <c r="F854" s="307">
        <f t="shared" si="92"/>
        <v>5</v>
      </c>
      <c r="G854" s="307">
        <f t="shared" si="93"/>
        <v>2</v>
      </c>
      <c r="H854" s="306">
        <f>4*D854*'[2]Base Costs'!$B$7</f>
        <v>33635.765753683052</v>
      </c>
      <c r="I854" s="304">
        <f>4*IF(E854&lt;=3,E854*'[2]Base Costs'!$B$8,IF(F854&lt;=3,F854*'[2]Base Costs'!$B$9,'[2]Base Costs'!$B$10*G854))</f>
        <v>8800</v>
      </c>
      <c r="J854" s="308">
        <f>C854*'[2]Base Costs'!$B$6</f>
        <v>42.987383274139063</v>
      </c>
      <c r="K854" s="307">
        <f t="shared" si="94"/>
        <v>6</v>
      </c>
      <c r="L854" s="307">
        <f t="shared" si="95"/>
        <v>2</v>
      </c>
      <c r="M854" s="307">
        <f t="shared" si="96"/>
        <v>1</v>
      </c>
      <c r="N854" s="306">
        <f>4*J854*'[2]Base Costs'!$B$7</f>
        <v>8543.484501435496</v>
      </c>
      <c r="O854" s="304">
        <f>4*IF(K854&lt;=3,K854*'[2]Base Costs'!$B$8,IF(L854&lt;=3,L854*'[2]Base Costs'!$B$9,'[2]Base Costs'!$B$10*M854))</f>
        <v>2800</v>
      </c>
      <c r="P854" s="304">
        <f>4*C854*'[2]Base Costs'!$B$11</f>
        <v>33848.333286723668</v>
      </c>
      <c r="Q854" s="269">
        <f>'[2]Base Costs'!$B$13+'[2]Base Costs'!$B$14</f>
        <v>414</v>
      </c>
      <c r="R854" s="303">
        <f>'[2]Base Costs'!$D$2</f>
        <v>1105.3024868650327</v>
      </c>
      <c r="S854" s="305">
        <f t="shared" si="97"/>
        <v>12862.78698830053</v>
      </c>
    </row>
    <row r="855" spans="1:19" s="269" customFormat="1" x14ac:dyDescent="0.25">
      <c r="A855" s="310" t="s">
        <v>938</v>
      </c>
      <c r="B855" s="310" t="s">
        <v>1466</v>
      </c>
      <c r="C855" s="309">
        <v>84.980120140873723</v>
      </c>
      <c r="D855" s="307">
        <f>C855*'[2]Base Costs'!$B$5</f>
        <v>84.980120140873723</v>
      </c>
      <c r="E855" s="307">
        <f t="shared" si="91"/>
        <v>11</v>
      </c>
      <c r="F855" s="307">
        <f t="shared" si="92"/>
        <v>3</v>
      </c>
      <c r="G855" s="307">
        <f t="shared" si="93"/>
        <v>1</v>
      </c>
      <c r="H855" s="306">
        <f>4*D855*'[2]Base Costs'!$B$7</f>
        <v>16889.28899727781</v>
      </c>
      <c r="I855" s="304">
        <f>4*IF(E855&lt;=3,E855*'[2]Base Costs'!$B$8,IF(F855&lt;=3,F855*'[2]Base Costs'!$B$9,'[2]Base Costs'!$B$10*G855))</f>
        <v>4200</v>
      </c>
      <c r="J855" s="308">
        <f>C855*'[2]Base Costs'!$B$6</f>
        <v>21.584950515781927</v>
      </c>
      <c r="K855" s="307">
        <f t="shared" si="94"/>
        <v>3</v>
      </c>
      <c r="L855" s="307">
        <f t="shared" si="95"/>
        <v>1</v>
      </c>
      <c r="M855" s="307">
        <f t="shared" si="96"/>
        <v>1</v>
      </c>
      <c r="N855" s="306">
        <f>4*J855*'[2]Base Costs'!$B$7</f>
        <v>4289.8794053085639</v>
      </c>
      <c r="O855" s="304">
        <f>4*IF(K855&lt;=3,K855*'[2]Base Costs'!$B$8,IF(L855&lt;=3,L855*'[2]Base Costs'!$B$9,'[2]Base Costs'!$B$10*M855))</f>
        <v>1500</v>
      </c>
      <c r="P855" s="304">
        <f>4*C855*'[2]Base Costs'!$B$11</f>
        <v>16996.024028174743</v>
      </c>
      <c r="Q855" s="269">
        <f>'[2]Base Costs'!$B$13+'[2]Base Costs'!$B$14</f>
        <v>414</v>
      </c>
      <c r="R855" s="303">
        <f>'[2]Base Costs'!$D$2</f>
        <v>1105.3024868650327</v>
      </c>
      <c r="S855" s="305">
        <f t="shared" si="97"/>
        <v>7309.1818921735967</v>
      </c>
    </row>
    <row r="856" spans="1:19" s="269" customFormat="1" x14ac:dyDescent="0.25">
      <c r="A856" s="310" t="s">
        <v>938</v>
      </c>
      <c r="B856" s="310" t="s">
        <v>1465</v>
      </c>
      <c r="C856" s="309">
        <v>213.45006826724273</v>
      </c>
      <c r="D856" s="307">
        <f>C856*'[2]Base Costs'!$B$5</f>
        <v>213.45006826724273</v>
      </c>
      <c r="E856" s="307">
        <f t="shared" si="91"/>
        <v>27</v>
      </c>
      <c r="F856" s="307">
        <f t="shared" si="92"/>
        <v>6</v>
      </c>
      <c r="G856" s="307">
        <f t="shared" si="93"/>
        <v>2</v>
      </c>
      <c r="H856" s="306">
        <f>4*D856*'[2]Base Costs'!$B$7</f>
        <v>42421.920367704894</v>
      </c>
      <c r="I856" s="304">
        <f>4*IF(E856&lt;=3,E856*'[2]Base Costs'!$B$8,IF(F856&lt;=3,F856*'[2]Base Costs'!$B$9,'[2]Base Costs'!$B$10*G856))</f>
        <v>8800</v>
      </c>
      <c r="J856" s="308">
        <f>C856*'[2]Base Costs'!$B$6</f>
        <v>54.216317339879652</v>
      </c>
      <c r="K856" s="307">
        <f t="shared" si="94"/>
        <v>7</v>
      </c>
      <c r="L856" s="307">
        <f t="shared" si="95"/>
        <v>2</v>
      </c>
      <c r="M856" s="307">
        <f t="shared" si="96"/>
        <v>1</v>
      </c>
      <c r="N856" s="306">
        <f>4*J856*'[2]Base Costs'!$B$7</f>
        <v>10775.167773397043</v>
      </c>
      <c r="O856" s="304">
        <f>4*IF(K856&lt;=3,K856*'[2]Base Costs'!$B$8,IF(L856&lt;=3,L856*'[2]Base Costs'!$B$9,'[2]Base Costs'!$B$10*M856))</f>
        <v>2800</v>
      </c>
      <c r="P856" s="304">
        <f>4*C856*'[2]Base Costs'!$B$11</f>
        <v>42690.013653448543</v>
      </c>
      <c r="Q856" s="269">
        <f>'[2]Base Costs'!$B$13+'[2]Base Costs'!$B$14</f>
        <v>414</v>
      </c>
      <c r="R856" s="303">
        <f>'[2]Base Costs'!$D$2</f>
        <v>1105.3024868650327</v>
      </c>
      <c r="S856" s="305">
        <f t="shared" si="97"/>
        <v>15094.470260262075</v>
      </c>
    </row>
    <row r="857" spans="1:19" s="269" customFormat="1" x14ac:dyDescent="0.25">
      <c r="A857" s="310" t="s">
        <v>938</v>
      </c>
      <c r="B857" s="310" t="s">
        <v>1464</v>
      </c>
      <c r="C857" s="309">
        <v>88.532083409074843</v>
      </c>
      <c r="D857" s="307">
        <f>C857*'[2]Base Costs'!$B$5</f>
        <v>88.532083409074843</v>
      </c>
      <c r="E857" s="307">
        <f t="shared" si="91"/>
        <v>12</v>
      </c>
      <c r="F857" s="307">
        <f t="shared" si="92"/>
        <v>3</v>
      </c>
      <c r="G857" s="307">
        <f t="shared" si="93"/>
        <v>1</v>
      </c>
      <c r="H857" s="306">
        <f>4*D857*'[2]Base Costs'!$B$7</f>
        <v>17595.220385053173</v>
      </c>
      <c r="I857" s="304">
        <f>4*IF(E857&lt;=3,E857*'[2]Base Costs'!$B$8,IF(F857&lt;=3,F857*'[2]Base Costs'!$B$9,'[2]Base Costs'!$B$10*G857))</f>
        <v>4200</v>
      </c>
      <c r="J857" s="308">
        <f>C857*'[2]Base Costs'!$B$6</f>
        <v>22.487149185905011</v>
      </c>
      <c r="K857" s="307">
        <f t="shared" si="94"/>
        <v>3</v>
      </c>
      <c r="L857" s="307">
        <f t="shared" si="95"/>
        <v>1</v>
      </c>
      <c r="M857" s="307">
        <f t="shared" si="96"/>
        <v>1</v>
      </c>
      <c r="N857" s="306">
        <f>4*J857*'[2]Base Costs'!$B$7</f>
        <v>4469.1859778035059</v>
      </c>
      <c r="O857" s="304">
        <f>4*IF(K857&lt;=3,K857*'[2]Base Costs'!$B$8,IF(L857&lt;=3,L857*'[2]Base Costs'!$B$9,'[2]Base Costs'!$B$10*M857))</f>
        <v>1500</v>
      </c>
      <c r="P857" s="304">
        <f>4*C857*'[2]Base Costs'!$B$11</f>
        <v>17706.416681814968</v>
      </c>
      <c r="Q857" s="269">
        <f>'[2]Base Costs'!$B$13+'[2]Base Costs'!$B$14</f>
        <v>414</v>
      </c>
      <c r="R857" s="303">
        <f>'[2]Base Costs'!$D$2</f>
        <v>1105.3024868650327</v>
      </c>
      <c r="S857" s="305">
        <f t="shared" si="97"/>
        <v>7488.4884646685387</v>
      </c>
    </row>
    <row r="858" spans="1:19" s="269" customFormat="1" x14ac:dyDescent="0.25">
      <c r="A858" s="310" t="s">
        <v>938</v>
      </c>
      <c r="B858" s="310" t="s">
        <v>1463</v>
      </c>
      <c r="C858" s="309">
        <v>272.537051241352</v>
      </c>
      <c r="D858" s="307">
        <f>C858*'[2]Base Costs'!$B$5</f>
        <v>272.537051241352</v>
      </c>
      <c r="E858" s="307">
        <f t="shared" si="91"/>
        <v>35</v>
      </c>
      <c r="F858" s="307">
        <f t="shared" si="92"/>
        <v>7</v>
      </c>
      <c r="G858" s="307">
        <f t="shared" si="93"/>
        <v>2</v>
      </c>
      <c r="H858" s="306">
        <f>4*D858*'[2]Base Costs'!$B$7</f>
        <v>54165.103711911273</v>
      </c>
      <c r="I858" s="304">
        <f>4*IF(E858&lt;=3,E858*'[2]Base Costs'!$B$8,IF(F858&lt;=3,F858*'[2]Base Costs'!$B$9,'[2]Base Costs'!$B$10*G858))</f>
        <v>8800</v>
      </c>
      <c r="J858" s="308">
        <f>C858*'[2]Base Costs'!$B$6</f>
        <v>69.224411015303403</v>
      </c>
      <c r="K858" s="307">
        <f t="shared" si="94"/>
        <v>9</v>
      </c>
      <c r="L858" s="307">
        <f t="shared" si="95"/>
        <v>2</v>
      </c>
      <c r="M858" s="307">
        <f t="shared" si="96"/>
        <v>1</v>
      </c>
      <c r="N858" s="306">
        <f>4*J858*'[2]Base Costs'!$B$7</f>
        <v>13757.936342825462</v>
      </c>
      <c r="O858" s="304">
        <f>4*IF(K858&lt;=3,K858*'[2]Base Costs'!$B$8,IF(L858&lt;=3,L858*'[2]Base Costs'!$B$9,'[2]Base Costs'!$B$10*M858))</f>
        <v>2800</v>
      </c>
      <c r="P858" s="304">
        <f>4*C858*'[2]Base Costs'!$B$11</f>
        <v>54507.410248270404</v>
      </c>
      <c r="Q858" s="269">
        <f>'[2]Base Costs'!$B$13+'[2]Base Costs'!$B$14</f>
        <v>414</v>
      </c>
      <c r="R858" s="303">
        <f>'[2]Base Costs'!$D$2</f>
        <v>1105.3024868650327</v>
      </c>
      <c r="S858" s="305">
        <f t="shared" si="97"/>
        <v>18077.238829690494</v>
      </c>
    </row>
    <row r="859" spans="1:19" s="269" customFormat="1" x14ac:dyDescent="0.25">
      <c r="A859" s="310" t="s">
        <v>938</v>
      </c>
      <c r="B859" s="310" t="s">
        <v>1462</v>
      </c>
      <c r="C859" s="309">
        <v>305.44283024581853</v>
      </c>
      <c r="D859" s="307">
        <f>C859*'[2]Base Costs'!$B$5</f>
        <v>305.44283024581853</v>
      </c>
      <c r="E859" s="307">
        <f t="shared" si="91"/>
        <v>39</v>
      </c>
      <c r="F859" s="307">
        <f t="shared" si="92"/>
        <v>8</v>
      </c>
      <c r="G859" s="307">
        <f t="shared" si="93"/>
        <v>2</v>
      </c>
      <c r="H859" s="306">
        <f>4*D859*'[2]Base Costs'!$B$7</f>
        <v>60704.929854374968</v>
      </c>
      <c r="I859" s="304">
        <f>4*IF(E859&lt;=3,E859*'[2]Base Costs'!$B$8,IF(F859&lt;=3,F859*'[2]Base Costs'!$B$9,'[2]Base Costs'!$B$10*G859))</f>
        <v>8800</v>
      </c>
      <c r="J859" s="308">
        <f>C859*'[2]Base Costs'!$B$6</f>
        <v>77.582478882437911</v>
      </c>
      <c r="K859" s="307">
        <f t="shared" si="94"/>
        <v>10</v>
      </c>
      <c r="L859" s="307">
        <f t="shared" si="95"/>
        <v>2</v>
      </c>
      <c r="M859" s="307">
        <f t="shared" si="96"/>
        <v>1</v>
      </c>
      <c r="N859" s="306">
        <f>4*J859*'[2]Base Costs'!$B$7</f>
        <v>15419.052183011243</v>
      </c>
      <c r="O859" s="304">
        <f>4*IF(K859&lt;=3,K859*'[2]Base Costs'!$B$8,IF(L859&lt;=3,L859*'[2]Base Costs'!$B$9,'[2]Base Costs'!$B$10*M859))</f>
        <v>2800</v>
      </c>
      <c r="P859" s="304">
        <f>4*C859*'[2]Base Costs'!$B$11</f>
        <v>61088.566049163703</v>
      </c>
      <c r="Q859" s="269">
        <f>'[2]Base Costs'!$B$13+'[2]Base Costs'!$B$14</f>
        <v>414</v>
      </c>
      <c r="R859" s="303">
        <f>'[2]Base Costs'!$D$2</f>
        <v>1105.3024868650327</v>
      </c>
      <c r="S859" s="305">
        <f t="shared" si="97"/>
        <v>19738.354669876277</v>
      </c>
    </row>
    <row r="860" spans="1:19" s="269" customFormat="1" x14ac:dyDescent="0.25">
      <c r="A860" s="310" t="s">
        <v>938</v>
      </c>
      <c r="B860" s="310" t="s">
        <v>1461</v>
      </c>
      <c r="C860" s="309">
        <v>60.986974882855733</v>
      </c>
      <c r="D860" s="307">
        <f>C860*'[2]Base Costs'!$B$5</f>
        <v>60.986974882855733</v>
      </c>
      <c r="E860" s="307">
        <f t="shared" si="91"/>
        <v>8</v>
      </c>
      <c r="F860" s="307">
        <f t="shared" si="92"/>
        <v>2</v>
      </c>
      <c r="G860" s="307">
        <f t="shared" si="93"/>
        <v>1</v>
      </c>
      <c r="H860" s="306">
        <f>4*D860*'[2]Base Costs'!$B$7</f>
        <v>12120.795336118281</v>
      </c>
      <c r="I860" s="304">
        <f>4*IF(E860&lt;=3,E860*'[2]Base Costs'!$B$8,IF(F860&lt;=3,F860*'[2]Base Costs'!$B$9,'[2]Base Costs'!$B$10*G860))</f>
        <v>2800</v>
      </c>
      <c r="J860" s="308">
        <f>C860*'[2]Base Costs'!$B$6</f>
        <v>15.490691620245357</v>
      </c>
      <c r="K860" s="307">
        <f t="shared" si="94"/>
        <v>2</v>
      </c>
      <c r="L860" s="307">
        <f t="shared" si="95"/>
        <v>1</v>
      </c>
      <c r="M860" s="307">
        <f t="shared" si="96"/>
        <v>1</v>
      </c>
      <c r="N860" s="306">
        <f>4*J860*'[2]Base Costs'!$B$7</f>
        <v>3078.6820153740437</v>
      </c>
      <c r="O860" s="304">
        <f>4*IF(K860&lt;=3,K860*'[2]Base Costs'!$B$8,IF(L860&lt;=3,L860*'[2]Base Costs'!$B$9,'[2]Base Costs'!$B$10*M860))</f>
        <v>1000</v>
      </c>
      <c r="P860" s="304">
        <f>4*C860*'[2]Base Costs'!$B$11</f>
        <v>12197.394976571146</v>
      </c>
      <c r="Q860" s="269">
        <f>'[2]Base Costs'!$B$13+'[2]Base Costs'!$B$14</f>
        <v>414</v>
      </c>
      <c r="R860" s="303">
        <f>'[2]Base Costs'!$D$2</f>
        <v>1105.3024868650327</v>
      </c>
      <c r="S860" s="305">
        <f t="shared" si="97"/>
        <v>5597.9845022390764</v>
      </c>
    </row>
    <row r="861" spans="1:19" s="269" customFormat="1" x14ac:dyDescent="0.25">
      <c r="A861" s="310" t="s">
        <v>938</v>
      </c>
      <c r="B861" s="310" t="s">
        <v>1460</v>
      </c>
      <c r="C861" s="309">
        <v>99.476373889248435</v>
      </c>
      <c r="D861" s="307">
        <f>C861*'[2]Base Costs'!$B$5</f>
        <v>99.476373889248435</v>
      </c>
      <c r="E861" s="307">
        <f t="shared" si="91"/>
        <v>13</v>
      </c>
      <c r="F861" s="307">
        <f t="shared" si="92"/>
        <v>3</v>
      </c>
      <c r="G861" s="307">
        <f t="shared" si="93"/>
        <v>1</v>
      </c>
      <c r="H861" s="306">
        <f>4*D861*'[2]Base Costs'!$B$7</f>
        <v>19770.332452244795</v>
      </c>
      <c r="I861" s="304">
        <f>4*IF(E861&lt;=3,E861*'[2]Base Costs'!$B$8,IF(F861&lt;=3,F861*'[2]Base Costs'!$B$9,'[2]Base Costs'!$B$10*G861))</f>
        <v>4200</v>
      </c>
      <c r="J861" s="308">
        <f>C861*'[2]Base Costs'!$B$6</f>
        <v>25.266998967869103</v>
      </c>
      <c r="K861" s="307">
        <f t="shared" si="94"/>
        <v>4</v>
      </c>
      <c r="L861" s="307">
        <f t="shared" si="95"/>
        <v>1</v>
      </c>
      <c r="M861" s="307">
        <f t="shared" si="96"/>
        <v>1</v>
      </c>
      <c r="N861" s="306">
        <f>4*J861*'[2]Base Costs'!$B$7</f>
        <v>5021.6644428701775</v>
      </c>
      <c r="O861" s="304">
        <f>4*IF(K861&lt;=3,K861*'[2]Base Costs'!$B$8,IF(L861&lt;=3,L861*'[2]Base Costs'!$B$9,'[2]Base Costs'!$B$10*M861))</f>
        <v>1400</v>
      </c>
      <c r="P861" s="304">
        <f>4*C861*'[2]Base Costs'!$B$11</f>
        <v>19895.274777849689</v>
      </c>
      <c r="Q861" s="269">
        <f>'[2]Base Costs'!$B$13+'[2]Base Costs'!$B$14</f>
        <v>414</v>
      </c>
      <c r="R861" s="303">
        <f>'[2]Base Costs'!$D$2</f>
        <v>1105.3024868650327</v>
      </c>
      <c r="S861" s="305">
        <f t="shared" si="97"/>
        <v>7940.9669297352102</v>
      </c>
    </row>
    <row r="862" spans="1:19" s="269" customFormat="1" x14ac:dyDescent="0.25">
      <c r="A862" s="310" t="s">
        <v>938</v>
      </c>
      <c r="B862" s="310" t="s">
        <v>1459</v>
      </c>
      <c r="C862" s="309">
        <v>318.59211482698078</v>
      </c>
      <c r="D862" s="307">
        <f>C862*'[2]Base Costs'!$B$5</f>
        <v>318.59211482698078</v>
      </c>
      <c r="E862" s="307">
        <f t="shared" si="91"/>
        <v>40</v>
      </c>
      <c r="F862" s="307">
        <f t="shared" si="92"/>
        <v>8</v>
      </c>
      <c r="G862" s="307">
        <f t="shared" si="93"/>
        <v>2</v>
      </c>
      <c r="H862" s="306">
        <f>4*D862*'[2]Base Costs'!$B$7</f>
        <v>63318.271269173478</v>
      </c>
      <c r="I862" s="304">
        <f>4*IF(E862&lt;=3,E862*'[2]Base Costs'!$B$8,IF(F862&lt;=3,F862*'[2]Base Costs'!$B$9,'[2]Base Costs'!$B$10*G862))</f>
        <v>8800</v>
      </c>
      <c r="J862" s="308">
        <f>C862*'[2]Base Costs'!$B$6</f>
        <v>80.922397166053116</v>
      </c>
      <c r="K862" s="307">
        <f t="shared" si="94"/>
        <v>11</v>
      </c>
      <c r="L862" s="307">
        <f t="shared" si="95"/>
        <v>3</v>
      </c>
      <c r="M862" s="307">
        <f t="shared" si="96"/>
        <v>1</v>
      </c>
      <c r="N862" s="306">
        <f>4*J862*'[2]Base Costs'!$B$7</f>
        <v>16082.840902370062</v>
      </c>
      <c r="O862" s="304">
        <f>4*IF(K862&lt;=3,K862*'[2]Base Costs'!$B$8,IF(L862&lt;=3,L862*'[2]Base Costs'!$B$9,'[2]Base Costs'!$B$10*M862))</f>
        <v>4200</v>
      </c>
      <c r="P862" s="304">
        <f>4*C862*'[2]Base Costs'!$B$11</f>
        <v>63718.422965396152</v>
      </c>
      <c r="Q862" s="269">
        <f>'[2]Base Costs'!$B$13+'[2]Base Costs'!$B$14</f>
        <v>414</v>
      </c>
      <c r="R862" s="303">
        <f>'[2]Base Costs'!$D$2</f>
        <v>1105.3024868650327</v>
      </c>
      <c r="S862" s="305">
        <f t="shared" si="97"/>
        <v>21802.143389235094</v>
      </c>
    </row>
    <row r="863" spans="1:19" s="269" customFormat="1" x14ac:dyDescent="0.25">
      <c r="A863" s="310" t="s">
        <v>938</v>
      </c>
      <c r="B863" s="310" t="s">
        <v>1458</v>
      </c>
      <c r="C863" s="309">
        <v>194.31818181818201</v>
      </c>
      <c r="D863" s="307">
        <f>C863*'[2]Base Costs'!$B$5</f>
        <v>194.31818181818201</v>
      </c>
      <c r="E863" s="307">
        <f t="shared" si="91"/>
        <v>25</v>
      </c>
      <c r="F863" s="307">
        <f t="shared" si="92"/>
        <v>5</v>
      </c>
      <c r="G863" s="307">
        <f t="shared" si="93"/>
        <v>2</v>
      </c>
      <c r="H863" s="306">
        <f>4*D863*'[2]Base Costs'!$B$7</f>
        <v>38619.572727272775</v>
      </c>
      <c r="I863" s="304">
        <f>4*IF(E863&lt;=3,E863*'[2]Base Costs'!$B$8,IF(F863&lt;=3,F863*'[2]Base Costs'!$B$9,'[2]Base Costs'!$B$10*G863))</f>
        <v>8800</v>
      </c>
      <c r="J863" s="308">
        <f>C863*'[2]Base Costs'!$B$6</f>
        <v>49.356818181818234</v>
      </c>
      <c r="K863" s="307">
        <f t="shared" si="94"/>
        <v>7</v>
      </c>
      <c r="L863" s="307">
        <f t="shared" si="95"/>
        <v>2</v>
      </c>
      <c r="M863" s="307">
        <f t="shared" si="96"/>
        <v>1</v>
      </c>
      <c r="N863" s="306">
        <f>4*J863*'[2]Base Costs'!$B$7</f>
        <v>9809.3714727272836</v>
      </c>
      <c r="O863" s="304">
        <f>4*IF(K863&lt;=3,K863*'[2]Base Costs'!$B$8,IF(L863&lt;=3,L863*'[2]Base Costs'!$B$9,'[2]Base Costs'!$B$10*M863))</f>
        <v>2800</v>
      </c>
      <c r="P863" s="304">
        <f>4*C863*'[2]Base Costs'!$B$11</f>
        <v>38863.636363636404</v>
      </c>
      <c r="Q863" s="269">
        <f>'[2]Base Costs'!$B$13+'[2]Base Costs'!$B$14</f>
        <v>414</v>
      </c>
      <c r="R863" s="303">
        <f>'[2]Base Costs'!$D$2</f>
        <v>1105.3024868650327</v>
      </c>
      <c r="S863" s="305">
        <f t="shared" si="97"/>
        <v>14128.673959592317</v>
      </c>
    </row>
    <row r="864" spans="1:19" s="269" customFormat="1" x14ac:dyDescent="0.25">
      <c r="A864" s="310" t="s">
        <v>938</v>
      </c>
      <c r="B864" s="310" t="s">
        <v>1457</v>
      </c>
      <c r="C864" s="309">
        <v>107.60088383</v>
      </c>
      <c r="D864" s="307">
        <f>C864*'[2]Base Costs'!$B$5</f>
        <v>107.60088383</v>
      </c>
      <c r="E864" s="307">
        <f t="shared" si="91"/>
        <v>14</v>
      </c>
      <c r="F864" s="307">
        <f t="shared" si="92"/>
        <v>3</v>
      </c>
      <c r="G864" s="307">
        <f t="shared" si="93"/>
        <v>1</v>
      </c>
      <c r="H864" s="306">
        <f>4*D864*'[2]Base Costs'!$B$7</f>
        <v>21385.030055909523</v>
      </c>
      <c r="I864" s="304">
        <f>4*IF(E864&lt;=3,E864*'[2]Base Costs'!$B$8,IF(F864&lt;=3,F864*'[2]Base Costs'!$B$9,'[2]Base Costs'!$B$10*G864))</f>
        <v>4200</v>
      </c>
      <c r="J864" s="308">
        <f>C864*'[2]Base Costs'!$B$6</f>
        <v>27.33062449282</v>
      </c>
      <c r="K864" s="307">
        <f t="shared" si="94"/>
        <v>4</v>
      </c>
      <c r="L864" s="307">
        <f t="shared" si="95"/>
        <v>1</v>
      </c>
      <c r="M864" s="307">
        <f t="shared" si="96"/>
        <v>1</v>
      </c>
      <c r="N864" s="306">
        <f>4*J864*'[2]Base Costs'!$B$7</f>
        <v>5431.7976342010188</v>
      </c>
      <c r="O864" s="304">
        <f>4*IF(K864&lt;=3,K864*'[2]Base Costs'!$B$8,IF(L864&lt;=3,L864*'[2]Base Costs'!$B$9,'[2]Base Costs'!$B$10*M864))</f>
        <v>1400</v>
      </c>
      <c r="P864" s="304">
        <f>4*C864*'[2]Base Costs'!$B$11</f>
        <v>21520.176766</v>
      </c>
      <c r="Q864" s="269">
        <f>'[2]Base Costs'!$B$13+'[2]Base Costs'!$B$14</f>
        <v>414</v>
      </c>
      <c r="R864" s="303">
        <f>'[2]Base Costs'!$D$2</f>
        <v>1105.3024868650327</v>
      </c>
      <c r="S864" s="305">
        <f t="shared" si="97"/>
        <v>8351.1001210660506</v>
      </c>
    </row>
    <row r="865" spans="1:19" s="269" customFormat="1" x14ac:dyDescent="0.25">
      <c r="A865" s="310" t="s">
        <v>938</v>
      </c>
      <c r="B865" s="310" t="s">
        <v>1456</v>
      </c>
      <c r="C865" s="309">
        <v>67.226863291055039</v>
      </c>
      <c r="D865" s="307">
        <f>C865*'[2]Base Costs'!$B$5</f>
        <v>67.226863291055039</v>
      </c>
      <c r="E865" s="307">
        <f t="shared" si="91"/>
        <v>9</v>
      </c>
      <c r="F865" s="307">
        <f t="shared" si="92"/>
        <v>2</v>
      </c>
      <c r="G865" s="307">
        <f t="shared" si="93"/>
        <v>1</v>
      </c>
      <c r="H865" s="306">
        <f>4*D865*'[2]Base Costs'!$B$7</f>
        <v>13360.935717917444</v>
      </c>
      <c r="I865" s="304">
        <f>4*IF(E865&lt;=3,E865*'[2]Base Costs'!$B$8,IF(F865&lt;=3,F865*'[2]Base Costs'!$B$9,'[2]Base Costs'!$B$10*G865))</f>
        <v>2800</v>
      </c>
      <c r="J865" s="308">
        <f>C865*'[2]Base Costs'!$B$6</f>
        <v>17.075623275927981</v>
      </c>
      <c r="K865" s="307">
        <f t="shared" si="94"/>
        <v>3</v>
      </c>
      <c r="L865" s="307">
        <f t="shared" si="95"/>
        <v>1</v>
      </c>
      <c r="M865" s="307">
        <f t="shared" si="96"/>
        <v>1</v>
      </c>
      <c r="N865" s="306">
        <f>4*J865*'[2]Base Costs'!$B$7</f>
        <v>3393.6776723510311</v>
      </c>
      <c r="O865" s="304">
        <f>4*IF(K865&lt;=3,K865*'[2]Base Costs'!$B$8,IF(L865&lt;=3,L865*'[2]Base Costs'!$B$9,'[2]Base Costs'!$B$10*M865))</f>
        <v>1500</v>
      </c>
      <c r="P865" s="304">
        <f>4*C865*'[2]Base Costs'!$B$11</f>
        <v>13445.372658211008</v>
      </c>
      <c r="Q865" s="269">
        <f>'[2]Base Costs'!$B$13+'[2]Base Costs'!$B$14</f>
        <v>414</v>
      </c>
      <c r="R865" s="303">
        <f>'[2]Base Costs'!$D$2</f>
        <v>1105.3024868650327</v>
      </c>
      <c r="S865" s="305">
        <f t="shared" si="97"/>
        <v>6412.9801592160638</v>
      </c>
    </row>
    <row r="866" spans="1:19" s="269" customFormat="1" x14ac:dyDescent="0.25">
      <c r="A866" s="310" t="s">
        <v>938</v>
      </c>
      <c r="B866" s="310" t="s">
        <v>1455</v>
      </c>
      <c r="C866" s="309">
        <v>87.395724031044921</v>
      </c>
      <c r="D866" s="307">
        <f>C866*'[2]Base Costs'!$B$5</f>
        <v>87.395724031044921</v>
      </c>
      <c r="E866" s="307">
        <f t="shared" si="91"/>
        <v>11</v>
      </c>
      <c r="F866" s="307">
        <f t="shared" si="92"/>
        <v>3</v>
      </c>
      <c r="G866" s="307">
        <f t="shared" si="93"/>
        <v>1</v>
      </c>
      <c r="H866" s="306">
        <f>4*D866*'[2]Base Costs'!$B$7</f>
        <v>17369.375776825993</v>
      </c>
      <c r="I866" s="304">
        <f>4*IF(E866&lt;=3,E866*'[2]Base Costs'!$B$8,IF(F866&lt;=3,F866*'[2]Base Costs'!$B$9,'[2]Base Costs'!$B$10*G866))</f>
        <v>4200</v>
      </c>
      <c r="J866" s="308">
        <f>C866*'[2]Base Costs'!$B$6</f>
        <v>22.198513903885409</v>
      </c>
      <c r="K866" s="307">
        <f t="shared" si="94"/>
        <v>3</v>
      </c>
      <c r="L866" s="307">
        <f t="shared" si="95"/>
        <v>1</v>
      </c>
      <c r="M866" s="307">
        <f t="shared" si="96"/>
        <v>1</v>
      </c>
      <c r="N866" s="306">
        <f>4*J866*'[2]Base Costs'!$B$7</f>
        <v>4411.8214473138023</v>
      </c>
      <c r="O866" s="304">
        <f>4*IF(K866&lt;=3,K866*'[2]Base Costs'!$B$8,IF(L866&lt;=3,L866*'[2]Base Costs'!$B$9,'[2]Base Costs'!$B$10*M866))</f>
        <v>1500</v>
      </c>
      <c r="P866" s="304">
        <f>4*C866*'[2]Base Costs'!$B$11</f>
        <v>17479.144806208984</v>
      </c>
      <c r="Q866" s="269">
        <f>'[2]Base Costs'!$B$13+'[2]Base Costs'!$B$14</f>
        <v>414</v>
      </c>
      <c r="R866" s="303">
        <f>'[2]Base Costs'!$D$2</f>
        <v>1105.3024868650327</v>
      </c>
      <c r="S866" s="305">
        <f t="shared" si="97"/>
        <v>7431.123934178835</v>
      </c>
    </row>
    <row r="867" spans="1:19" s="269" customFormat="1" x14ac:dyDescent="0.25">
      <c r="A867" s="310" t="s">
        <v>938</v>
      </c>
      <c r="B867" s="310" t="s">
        <v>1454</v>
      </c>
      <c r="C867" s="309">
        <v>111.23527837234685</v>
      </c>
      <c r="D867" s="307">
        <f>C867*'[2]Base Costs'!$B$5</f>
        <v>111.23527837234685</v>
      </c>
      <c r="E867" s="307">
        <f t="shared" si="91"/>
        <v>14</v>
      </c>
      <c r="F867" s="307">
        <f t="shared" si="92"/>
        <v>3</v>
      </c>
      <c r="G867" s="307">
        <f t="shared" si="93"/>
        <v>1</v>
      </c>
      <c r="H867" s="306">
        <f>4*D867*'[2]Base Costs'!$B$7</f>
        <v>22107.344164833707</v>
      </c>
      <c r="I867" s="304">
        <f>4*IF(E867&lt;=3,E867*'[2]Base Costs'!$B$8,IF(F867&lt;=3,F867*'[2]Base Costs'!$B$9,'[2]Base Costs'!$B$10*G867))</f>
        <v>4200</v>
      </c>
      <c r="J867" s="308">
        <f>C867*'[2]Base Costs'!$B$6</f>
        <v>28.253760706576102</v>
      </c>
      <c r="K867" s="307">
        <f t="shared" si="94"/>
        <v>4</v>
      </c>
      <c r="L867" s="307">
        <f t="shared" si="95"/>
        <v>1</v>
      </c>
      <c r="M867" s="307">
        <f t="shared" si="96"/>
        <v>1</v>
      </c>
      <c r="N867" s="306">
        <f>4*J867*'[2]Base Costs'!$B$7</f>
        <v>5615.2654178677612</v>
      </c>
      <c r="O867" s="304">
        <f>4*IF(K867&lt;=3,K867*'[2]Base Costs'!$B$8,IF(L867&lt;=3,L867*'[2]Base Costs'!$B$9,'[2]Base Costs'!$B$10*M867))</f>
        <v>1400</v>
      </c>
      <c r="P867" s="304">
        <f>4*C867*'[2]Base Costs'!$B$11</f>
        <v>22247.055674469371</v>
      </c>
      <c r="Q867" s="269">
        <f>'[2]Base Costs'!$B$13+'[2]Base Costs'!$B$14</f>
        <v>414</v>
      </c>
      <c r="R867" s="303">
        <f>'[2]Base Costs'!$D$2</f>
        <v>1105.3024868650327</v>
      </c>
      <c r="S867" s="305">
        <f t="shared" si="97"/>
        <v>8534.567904732794</v>
      </c>
    </row>
    <row r="868" spans="1:19" s="269" customFormat="1" x14ac:dyDescent="0.25">
      <c r="A868" s="310" t="s">
        <v>938</v>
      </c>
      <c r="B868" s="310" t="s">
        <v>1453</v>
      </c>
      <c r="C868" s="309">
        <v>86.100771989999998</v>
      </c>
      <c r="D868" s="307">
        <f>C868*'[2]Base Costs'!$B$5</f>
        <v>86.100771989999998</v>
      </c>
      <c r="E868" s="307">
        <f t="shared" si="91"/>
        <v>11</v>
      </c>
      <c r="F868" s="307">
        <f t="shared" si="92"/>
        <v>3</v>
      </c>
      <c r="G868" s="307">
        <f t="shared" si="93"/>
        <v>1</v>
      </c>
      <c r="H868" s="306">
        <f>4*D868*'[2]Base Costs'!$B$7</f>
        <v>17112.01182838056</v>
      </c>
      <c r="I868" s="304">
        <f>4*IF(E868&lt;=3,E868*'[2]Base Costs'!$B$8,IF(F868&lt;=3,F868*'[2]Base Costs'!$B$9,'[2]Base Costs'!$B$10*G868))</f>
        <v>4200</v>
      </c>
      <c r="J868" s="308">
        <f>C868*'[2]Base Costs'!$B$6</f>
        <v>21.86959608546</v>
      </c>
      <c r="K868" s="307">
        <f t="shared" si="94"/>
        <v>3</v>
      </c>
      <c r="L868" s="307">
        <f t="shared" si="95"/>
        <v>1</v>
      </c>
      <c r="M868" s="307">
        <f t="shared" si="96"/>
        <v>1</v>
      </c>
      <c r="N868" s="306">
        <f>4*J868*'[2]Base Costs'!$B$7</f>
        <v>4346.4510044086628</v>
      </c>
      <c r="O868" s="304">
        <f>4*IF(K868&lt;=3,K868*'[2]Base Costs'!$B$8,IF(L868&lt;=3,L868*'[2]Base Costs'!$B$9,'[2]Base Costs'!$B$10*M868))</f>
        <v>1500</v>
      </c>
      <c r="P868" s="304">
        <f>4*C868*'[2]Base Costs'!$B$11</f>
        <v>17220.154397999999</v>
      </c>
      <c r="Q868" s="269">
        <f>'[2]Base Costs'!$B$13+'[2]Base Costs'!$B$14</f>
        <v>414</v>
      </c>
      <c r="R868" s="303">
        <f>'[2]Base Costs'!$D$2</f>
        <v>1105.3024868650327</v>
      </c>
      <c r="S868" s="305">
        <f t="shared" si="97"/>
        <v>7365.7534912736955</v>
      </c>
    </row>
    <row r="869" spans="1:19" s="269" customFormat="1" x14ac:dyDescent="0.25">
      <c r="A869" s="310" t="s">
        <v>938</v>
      </c>
      <c r="B869" s="310" t="s">
        <v>1452</v>
      </c>
      <c r="C869" s="309">
        <v>62.737927567907597</v>
      </c>
      <c r="D869" s="307">
        <f>C869*'[2]Base Costs'!$B$5</f>
        <v>62.737927567907597</v>
      </c>
      <c r="E869" s="307">
        <f t="shared" si="91"/>
        <v>8</v>
      </c>
      <c r="F869" s="307">
        <f t="shared" si="92"/>
        <v>2</v>
      </c>
      <c r="G869" s="307">
        <f t="shared" si="93"/>
        <v>1</v>
      </c>
      <c r="H869" s="306">
        <f>4*D869*'[2]Base Costs'!$B$7</f>
        <v>12468.786676556228</v>
      </c>
      <c r="I869" s="304">
        <f>4*IF(E869&lt;=3,E869*'[2]Base Costs'!$B$8,IF(F869&lt;=3,F869*'[2]Base Costs'!$B$9,'[2]Base Costs'!$B$10*G869))</f>
        <v>2800</v>
      </c>
      <c r="J869" s="308">
        <f>C869*'[2]Base Costs'!$B$6</f>
        <v>15.93543360224853</v>
      </c>
      <c r="K869" s="307">
        <f t="shared" si="94"/>
        <v>2</v>
      </c>
      <c r="L869" s="307">
        <f t="shared" si="95"/>
        <v>1</v>
      </c>
      <c r="M869" s="307">
        <f t="shared" si="96"/>
        <v>1</v>
      </c>
      <c r="N869" s="306">
        <f>4*J869*'[2]Base Costs'!$B$7</f>
        <v>3167.0718158452823</v>
      </c>
      <c r="O869" s="304">
        <f>4*IF(K869&lt;=3,K869*'[2]Base Costs'!$B$8,IF(L869&lt;=3,L869*'[2]Base Costs'!$B$9,'[2]Base Costs'!$B$10*M869))</f>
        <v>1000</v>
      </c>
      <c r="P869" s="304">
        <f>4*C869*'[2]Base Costs'!$B$11</f>
        <v>12547.58551358152</v>
      </c>
      <c r="Q869" s="269">
        <f>'[2]Base Costs'!$B$13+'[2]Base Costs'!$B$14</f>
        <v>414</v>
      </c>
      <c r="R869" s="303">
        <f>'[2]Base Costs'!$D$2</f>
        <v>1105.3024868650327</v>
      </c>
      <c r="S869" s="305">
        <f t="shared" si="97"/>
        <v>5686.3743027103155</v>
      </c>
    </row>
    <row r="870" spans="1:19" s="269" customFormat="1" x14ac:dyDescent="0.25">
      <c r="A870" s="310" t="s">
        <v>938</v>
      </c>
      <c r="B870" s="310" t="s">
        <v>1451</v>
      </c>
      <c r="C870" s="309">
        <v>147.72585546756639</v>
      </c>
      <c r="D870" s="307">
        <f>C870*'[2]Base Costs'!$B$5</f>
        <v>147.72585546756639</v>
      </c>
      <c r="E870" s="307">
        <f t="shared" si="91"/>
        <v>19</v>
      </c>
      <c r="F870" s="307">
        <f t="shared" si="92"/>
        <v>4</v>
      </c>
      <c r="G870" s="307">
        <f t="shared" si="93"/>
        <v>1</v>
      </c>
      <c r="H870" s="306">
        <f>4*D870*'[2]Base Costs'!$B$7</f>
        <v>29359.627419046017</v>
      </c>
      <c r="I870" s="304">
        <f>4*IF(E870&lt;=3,E870*'[2]Base Costs'!$B$8,IF(F870&lt;=3,F870*'[2]Base Costs'!$B$9,'[2]Base Costs'!$B$10*G870))</f>
        <v>4400</v>
      </c>
      <c r="J870" s="308">
        <f>C870*'[2]Base Costs'!$B$6</f>
        <v>37.522367288761863</v>
      </c>
      <c r="K870" s="307">
        <f t="shared" si="94"/>
        <v>5</v>
      </c>
      <c r="L870" s="307">
        <f t="shared" si="95"/>
        <v>1</v>
      </c>
      <c r="M870" s="307">
        <f t="shared" si="96"/>
        <v>1</v>
      </c>
      <c r="N870" s="306">
        <f>4*J870*'[2]Base Costs'!$B$7</f>
        <v>7457.3453644376887</v>
      </c>
      <c r="O870" s="304">
        <f>4*IF(K870&lt;=3,K870*'[2]Base Costs'!$B$8,IF(L870&lt;=3,L870*'[2]Base Costs'!$B$9,'[2]Base Costs'!$B$10*M870))</f>
        <v>1400</v>
      </c>
      <c r="P870" s="304">
        <f>4*C870*'[2]Base Costs'!$B$11</f>
        <v>29545.17109351328</v>
      </c>
      <c r="Q870" s="269">
        <f>'[2]Base Costs'!$B$13+'[2]Base Costs'!$B$14</f>
        <v>414</v>
      </c>
      <c r="R870" s="303">
        <f>'[2]Base Costs'!$D$2</f>
        <v>1105.3024868650327</v>
      </c>
      <c r="S870" s="305">
        <f t="shared" si="97"/>
        <v>10376.647851302721</v>
      </c>
    </row>
    <row r="871" spans="1:19" s="269" customFormat="1" x14ac:dyDescent="0.25">
      <c r="A871" s="310" t="s">
        <v>938</v>
      </c>
      <c r="B871" s="310" t="s">
        <v>1450</v>
      </c>
      <c r="C871" s="309">
        <v>58.287124639577755</v>
      </c>
      <c r="D871" s="307">
        <f>C871*'[2]Base Costs'!$B$5</f>
        <v>58.287124639577755</v>
      </c>
      <c r="E871" s="307">
        <f t="shared" si="91"/>
        <v>8</v>
      </c>
      <c r="F871" s="307">
        <f t="shared" si="92"/>
        <v>2</v>
      </c>
      <c r="G871" s="307">
        <f t="shared" si="93"/>
        <v>1</v>
      </c>
      <c r="H871" s="306">
        <f>4*D871*'[2]Base Costs'!$B$7</f>
        <v>11584.216299368243</v>
      </c>
      <c r="I871" s="304">
        <f>4*IF(E871&lt;=3,E871*'[2]Base Costs'!$B$8,IF(F871&lt;=3,F871*'[2]Base Costs'!$B$9,'[2]Base Costs'!$B$10*G871))</f>
        <v>2800</v>
      </c>
      <c r="J871" s="308">
        <f>C871*'[2]Base Costs'!$B$6</f>
        <v>14.80492965845275</v>
      </c>
      <c r="K871" s="307">
        <f t="shared" si="94"/>
        <v>2</v>
      </c>
      <c r="L871" s="307">
        <f t="shared" si="95"/>
        <v>1</v>
      </c>
      <c r="M871" s="307">
        <f t="shared" si="96"/>
        <v>1</v>
      </c>
      <c r="N871" s="306">
        <f>4*J871*'[2]Base Costs'!$B$7</f>
        <v>2942.3909400395337</v>
      </c>
      <c r="O871" s="304">
        <f>4*IF(K871&lt;=3,K871*'[2]Base Costs'!$B$8,IF(L871&lt;=3,L871*'[2]Base Costs'!$B$9,'[2]Base Costs'!$B$10*M871))</f>
        <v>1000</v>
      </c>
      <c r="P871" s="304">
        <f>4*C871*'[2]Base Costs'!$B$11</f>
        <v>11657.42492791555</v>
      </c>
      <c r="Q871" s="269">
        <f>'[2]Base Costs'!$B$13+'[2]Base Costs'!$B$14</f>
        <v>414</v>
      </c>
      <c r="R871" s="303">
        <f>'[2]Base Costs'!$D$2</f>
        <v>1105.3024868650327</v>
      </c>
      <c r="S871" s="305">
        <f t="shared" si="97"/>
        <v>5461.6934269045669</v>
      </c>
    </row>
    <row r="872" spans="1:19" s="269" customFormat="1" x14ac:dyDescent="0.25">
      <c r="A872" s="310" t="s">
        <v>938</v>
      </c>
      <c r="B872" s="310" t="s">
        <v>1449</v>
      </c>
      <c r="C872" s="309">
        <v>119.13317441411095</v>
      </c>
      <c r="D872" s="307">
        <f>C872*'[2]Base Costs'!$B$5</f>
        <v>119.13317441411095</v>
      </c>
      <c r="E872" s="307">
        <f t="shared" si="91"/>
        <v>15</v>
      </c>
      <c r="F872" s="307">
        <f t="shared" si="92"/>
        <v>3</v>
      </c>
      <c r="G872" s="307">
        <f t="shared" si="93"/>
        <v>1</v>
      </c>
      <c r="H872" s="306">
        <f>4*D872*'[2]Base Costs'!$B$7</f>
        <v>23677.003615758073</v>
      </c>
      <c r="I872" s="304">
        <f>4*IF(E872&lt;=3,E872*'[2]Base Costs'!$B$8,IF(F872&lt;=3,F872*'[2]Base Costs'!$B$9,'[2]Base Costs'!$B$10*G872))</f>
        <v>4200</v>
      </c>
      <c r="J872" s="308">
        <f>C872*'[2]Base Costs'!$B$6</f>
        <v>30.259826301184184</v>
      </c>
      <c r="K872" s="307">
        <f t="shared" si="94"/>
        <v>4</v>
      </c>
      <c r="L872" s="307">
        <f t="shared" si="95"/>
        <v>1</v>
      </c>
      <c r="M872" s="307">
        <f t="shared" si="96"/>
        <v>1</v>
      </c>
      <c r="N872" s="306">
        <f>4*J872*'[2]Base Costs'!$B$7</f>
        <v>6013.9589184025499</v>
      </c>
      <c r="O872" s="304">
        <f>4*IF(K872&lt;=3,K872*'[2]Base Costs'!$B$8,IF(L872&lt;=3,L872*'[2]Base Costs'!$B$9,'[2]Base Costs'!$B$10*M872))</f>
        <v>1400</v>
      </c>
      <c r="P872" s="304">
        <f>4*C872*'[2]Base Costs'!$B$11</f>
        <v>23826.634882822189</v>
      </c>
      <c r="Q872" s="269">
        <f>'[2]Base Costs'!$B$13+'[2]Base Costs'!$B$14</f>
        <v>414</v>
      </c>
      <c r="R872" s="303">
        <f>'[2]Base Costs'!$D$2</f>
        <v>1105.3024868650327</v>
      </c>
      <c r="S872" s="305">
        <f t="shared" si="97"/>
        <v>8933.2614052675817</v>
      </c>
    </row>
    <row r="873" spans="1:19" s="269" customFormat="1" x14ac:dyDescent="0.25">
      <c r="A873" s="310" t="s">
        <v>938</v>
      </c>
      <c r="B873" s="310" t="s">
        <v>1448</v>
      </c>
      <c r="C873" s="309">
        <v>282.48031376044992</v>
      </c>
      <c r="D873" s="307">
        <f>C873*'[2]Base Costs'!$B$5</f>
        <v>282.48031376044992</v>
      </c>
      <c r="E873" s="307">
        <f t="shared" si="91"/>
        <v>36</v>
      </c>
      <c r="F873" s="307">
        <f t="shared" si="92"/>
        <v>8</v>
      </c>
      <c r="G873" s="307">
        <f t="shared" si="93"/>
        <v>2</v>
      </c>
      <c r="H873" s="306">
        <f>4*D873*'[2]Base Costs'!$B$7</f>
        <v>56141.267478006863</v>
      </c>
      <c r="I873" s="304">
        <f>4*IF(E873&lt;=3,E873*'[2]Base Costs'!$B$8,IF(F873&lt;=3,F873*'[2]Base Costs'!$B$9,'[2]Base Costs'!$B$10*G873))</f>
        <v>8800</v>
      </c>
      <c r="J873" s="308">
        <f>C873*'[2]Base Costs'!$B$6</f>
        <v>71.749999695154287</v>
      </c>
      <c r="K873" s="307">
        <f t="shared" si="94"/>
        <v>9</v>
      </c>
      <c r="L873" s="307">
        <f t="shared" si="95"/>
        <v>2</v>
      </c>
      <c r="M873" s="307">
        <f t="shared" si="96"/>
        <v>1</v>
      </c>
      <c r="N873" s="306">
        <f>4*J873*'[2]Base Costs'!$B$7</f>
        <v>14259.881939413746</v>
      </c>
      <c r="O873" s="304">
        <f>4*IF(K873&lt;=3,K873*'[2]Base Costs'!$B$8,IF(L873&lt;=3,L873*'[2]Base Costs'!$B$9,'[2]Base Costs'!$B$10*M873))</f>
        <v>2800</v>
      </c>
      <c r="P873" s="304">
        <f>4*C873*'[2]Base Costs'!$B$11</f>
        <v>56496.062752089987</v>
      </c>
      <c r="Q873" s="269">
        <f>'[2]Base Costs'!$B$13+'[2]Base Costs'!$B$14</f>
        <v>414</v>
      </c>
      <c r="R873" s="303">
        <f>'[2]Base Costs'!$D$2</f>
        <v>1105.3024868650327</v>
      </c>
      <c r="S873" s="305">
        <f t="shared" si="97"/>
        <v>18579.184426278778</v>
      </c>
    </row>
    <row r="874" spans="1:19" s="269" customFormat="1" x14ac:dyDescent="0.25">
      <c r="A874" s="310" t="s">
        <v>938</v>
      </c>
      <c r="B874" s="310" t="s">
        <v>1447</v>
      </c>
      <c r="C874" s="309">
        <v>67.752551667638684</v>
      </c>
      <c r="D874" s="307">
        <f>C874*'[2]Base Costs'!$B$5</f>
        <v>67.752551667638684</v>
      </c>
      <c r="E874" s="307">
        <f t="shared" si="91"/>
        <v>9</v>
      </c>
      <c r="F874" s="307">
        <f t="shared" si="92"/>
        <v>2</v>
      </c>
      <c r="G874" s="307">
        <f t="shared" si="93"/>
        <v>1</v>
      </c>
      <c r="H874" s="306">
        <f>4*D874*'[2]Base Costs'!$B$7</f>
        <v>13465.413128633185</v>
      </c>
      <c r="I874" s="304">
        <f>4*IF(E874&lt;=3,E874*'[2]Base Costs'!$B$8,IF(F874&lt;=3,F874*'[2]Base Costs'!$B$9,'[2]Base Costs'!$B$10*G874))</f>
        <v>2800</v>
      </c>
      <c r="J874" s="308">
        <f>C874*'[2]Base Costs'!$B$6</f>
        <v>17.209148123580228</v>
      </c>
      <c r="K874" s="307">
        <f t="shared" si="94"/>
        <v>3</v>
      </c>
      <c r="L874" s="307">
        <f t="shared" si="95"/>
        <v>1</v>
      </c>
      <c r="M874" s="307">
        <f t="shared" si="96"/>
        <v>1</v>
      </c>
      <c r="N874" s="306">
        <f>4*J874*'[2]Base Costs'!$B$7</f>
        <v>3420.2149346728293</v>
      </c>
      <c r="O874" s="304">
        <f>4*IF(K874&lt;=3,K874*'[2]Base Costs'!$B$8,IF(L874&lt;=3,L874*'[2]Base Costs'!$B$9,'[2]Base Costs'!$B$10*M874))</f>
        <v>1500</v>
      </c>
      <c r="P874" s="304">
        <f>4*C874*'[2]Base Costs'!$B$11</f>
        <v>13550.510333527736</v>
      </c>
      <c r="Q874" s="269">
        <f>'[2]Base Costs'!$B$13+'[2]Base Costs'!$B$14</f>
        <v>414</v>
      </c>
      <c r="R874" s="303">
        <f>'[2]Base Costs'!$D$2</f>
        <v>1105.3024868650327</v>
      </c>
      <c r="S874" s="305">
        <f t="shared" si="97"/>
        <v>6439.517421537862</v>
      </c>
    </row>
    <row r="875" spans="1:19" s="269" customFormat="1" x14ac:dyDescent="0.25">
      <c r="A875" s="310" t="s">
        <v>938</v>
      </c>
      <c r="B875" s="310" t="s">
        <v>1446</v>
      </c>
      <c r="C875" s="309">
        <v>148.5599302326126</v>
      </c>
      <c r="D875" s="307">
        <f>C875*'[2]Base Costs'!$B$5</f>
        <v>148.5599302326126</v>
      </c>
      <c r="E875" s="307">
        <f t="shared" si="91"/>
        <v>19</v>
      </c>
      <c r="F875" s="307">
        <f t="shared" si="92"/>
        <v>4</v>
      </c>
      <c r="G875" s="307">
        <f t="shared" si="93"/>
        <v>1</v>
      </c>
      <c r="H875" s="306">
        <f>4*D875*'[2]Base Costs'!$B$7</f>
        <v>29525.394774150362</v>
      </c>
      <c r="I875" s="304">
        <f>4*IF(E875&lt;=3,E875*'[2]Base Costs'!$B$8,IF(F875&lt;=3,F875*'[2]Base Costs'!$B$9,'[2]Base Costs'!$B$10*G875))</f>
        <v>4400</v>
      </c>
      <c r="J875" s="308">
        <f>C875*'[2]Base Costs'!$B$6</f>
        <v>37.734222279083603</v>
      </c>
      <c r="K875" s="307">
        <f t="shared" si="94"/>
        <v>5</v>
      </c>
      <c r="L875" s="307">
        <f t="shared" si="95"/>
        <v>1</v>
      </c>
      <c r="M875" s="307">
        <f t="shared" si="96"/>
        <v>1</v>
      </c>
      <c r="N875" s="306">
        <f>4*J875*'[2]Base Costs'!$B$7</f>
        <v>7499.4502726341925</v>
      </c>
      <c r="O875" s="304">
        <f>4*IF(K875&lt;=3,K875*'[2]Base Costs'!$B$8,IF(L875&lt;=3,L875*'[2]Base Costs'!$B$9,'[2]Base Costs'!$B$10*M875))</f>
        <v>1400</v>
      </c>
      <c r="P875" s="304">
        <f>4*C875*'[2]Base Costs'!$B$11</f>
        <v>29711.986046522521</v>
      </c>
      <c r="Q875" s="269">
        <f>'[2]Base Costs'!$B$13+'[2]Base Costs'!$B$14</f>
        <v>414</v>
      </c>
      <c r="R875" s="303">
        <f>'[2]Base Costs'!$D$2</f>
        <v>1105.3024868650327</v>
      </c>
      <c r="S875" s="305">
        <f t="shared" si="97"/>
        <v>10418.752759499224</v>
      </c>
    </row>
    <row r="876" spans="1:19" s="269" customFormat="1" x14ac:dyDescent="0.25">
      <c r="A876" s="310" t="s">
        <v>938</v>
      </c>
      <c r="B876" s="310" t="s">
        <v>1445</v>
      </c>
      <c r="C876" s="309">
        <v>223.3380042718245</v>
      </c>
      <c r="D876" s="307">
        <f>C876*'[2]Base Costs'!$B$5</f>
        <v>223.3380042718245</v>
      </c>
      <c r="E876" s="307">
        <f t="shared" si="91"/>
        <v>28</v>
      </c>
      <c r="F876" s="307">
        <f t="shared" si="92"/>
        <v>6</v>
      </c>
      <c r="G876" s="307">
        <f t="shared" si="93"/>
        <v>2</v>
      </c>
      <c r="H876" s="306">
        <f>4*D876*'[2]Base Costs'!$B$7</f>
        <v>44387.088320999494</v>
      </c>
      <c r="I876" s="304">
        <f>4*IF(E876&lt;=3,E876*'[2]Base Costs'!$B$8,IF(F876&lt;=3,F876*'[2]Base Costs'!$B$9,'[2]Base Costs'!$B$10*G876))</f>
        <v>8800</v>
      </c>
      <c r="J876" s="308">
        <f>C876*'[2]Base Costs'!$B$6</f>
        <v>56.727853085043421</v>
      </c>
      <c r="K876" s="307">
        <f t="shared" si="94"/>
        <v>8</v>
      </c>
      <c r="L876" s="307">
        <f t="shared" si="95"/>
        <v>2</v>
      </c>
      <c r="M876" s="307">
        <f t="shared" si="96"/>
        <v>1</v>
      </c>
      <c r="N876" s="306">
        <f>4*J876*'[2]Base Costs'!$B$7</f>
        <v>11274.320433533871</v>
      </c>
      <c r="O876" s="304">
        <f>4*IF(K876&lt;=3,K876*'[2]Base Costs'!$B$8,IF(L876&lt;=3,L876*'[2]Base Costs'!$B$9,'[2]Base Costs'!$B$10*M876))</f>
        <v>2800</v>
      </c>
      <c r="P876" s="304">
        <f>4*C876*'[2]Base Costs'!$B$11</f>
        <v>44667.6008543649</v>
      </c>
      <c r="Q876" s="269">
        <f>'[2]Base Costs'!$B$13+'[2]Base Costs'!$B$14</f>
        <v>414</v>
      </c>
      <c r="R876" s="303">
        <f>'[2]Base Costs'!$D$2</f>
        <v>1105.3024868650327</v>
      </c>
      <c r="S876" s="305">
        <f t="shared" si="97"/>
        <v>15593.622920398902</v>
      </c>
    </row>
    <row r="877" spans="1:19" s="269" customFormat="1" x14ac:dyDescent="0.25">
      <c r="A877" s="310" t="s">
        <v>938</v>
      </c>
      <c r="B877" s="310" t="s">
        <v>1444</v>
      </c>
      <c r="C877" s="309">
        <v>207.50200784373274</v>
      </c>
      <c r="D877" s="307">
        <f>C877*'[2]Base Costs'!$B$5</f>
        <v>207.50200784373274</v>
      </c>
      <c r="E877" s="307">
        <f t="shared" si="91"/>
        <v>26</v>
      </c>
      <c r="F877" s="307">
        <f t="shared" si="92"/>
        <v>6</v>
      </c>
      <c r="G877" s="307">
        <f t="shared" si="93"/>
        <v>2</v>
      </c>
      <c r="H877" s="306">
        <f>4*D877*'[2]Base Costs'!$B$7</f>
        <v>41239.779046894822</v>
      </c>
      <c r="I877" s="304">
        <f>4*IF(E877&lt;=3,E877*'[2]Base Costs'!$B$8,IF(F877&lt;=3,F877*'[2]Base Costs'!$B$9,'[2]Base Costs'!$B$10*G877))</f>
        <v>8800</v>
      </c>
      <c r="J877" s="308">
        <f>C877*'[2]Base Costs'!$B$6</f>
        <v>52.705509992308116</v>
      </c>
      <c r="K877" s="307">
        <f t="shared" si="94"/>
        <v>7</v>
      </c>
      <c r="L877" s="307">
        <f t="shared" si="95"/>
        <v>2</v>
      </c>
      <c r="M877" s="307">
        <f t="shared" si="96"/>
        <v>1</v>
      </c>
      <c r="N877" s="306">
        <f>4*J877*'[2]Base Costs'!$B$7</f>
        <v>10474.903877911285</v>
      </c>
      <c r="O877" s="304">
        <f>4*IF(K877&lt;=3,K877*'[2]Base Costs'!$B$8,IF(L877&lt;=3,L877*'[2]Base Costs'!$B$9,'[2]Base Costs'!$B$10*M877))</f>
        <v>2800</v>
      </c>
      <c r="P877" s="304">
        <f>4*C877*'[2]Base Costs'!$B$11</f>
        <v>41500.401568746551</v>
      </c>
      <c r="Q877" s="269">
        <f>'[2]Base Costs'!$B$13+'[2]Base Costs'!$B$14</f>
        <v>414</v>
      </c>
      <c r="R877" s="303">
        <f>'[2]Base Costs'!$D$2</f>
        <v>1105.3024868650327</v>
      </c>
      <c r="S877" s="305">
        <f t="shared" si="97"/>
        <v>14794.206364776317</v>
      </c>
    </row>
    <row r="878" spans="1:19" s="269" customFormat="1" x14ac:dyDescent="0.25">
      <c r="A878" s="310" t="s">
        <v>938</v>
      </c>
      <c r="B878" s="310" t="s">
        <v>1443</v>
      </c>
      <c r="C878" s="309">
        <v>67.804607767719475</v>
      </c>
      <c r="D878" s="307">
        <f>C878*'[2]Base Costs'!$B$5</f>
        <v>67.804607767719475</v>
      </c>
      <c r="E878" s="307">
        <f t="shared" si="91"/>
        <v>9</v>
      </c>
      <c r="F878" s="307">
        <f t="shared" si="92"/>
        <v>2</v>
      </c>
      <c r="G878" s="307">
        <f t="shared" si="93"/>
        <v>1</v>
      </c>
      <c r="H878" s="306">
        <f>4*D878*'[2]Base Costs'!$B$7</f>
        <v>13475.758966187641</v>
      </c>
      <c r="I878" s="304">
        <f>4*IF(E878&lt;=3,E878*'[2]Base Costs'!$B$8,IF(F878&lt;=3,F878*'[2]Base Costs'!$B$9,'[2]Base Costs'!$B$10*G878))</f>
        <v>2800</v>
      </c>
      <c r="J878" s="308">
        <f>C878*'[2]Base Costs'!$B$6</f>
        <v>17.222370373000746</v>
      </c>
      <c r="K878" s="307">
        <f t="shared" si="94"/>
        <v>3</v>
      </c>
      <c r="L878" s="307">
        <f t="shared" si="95"/>
        <v>1</v>
      </c>
      <c r="M878" s="307">
        <f t="shared" si="96"/>
        <v>1</v>
      </c>
      <c r="N878" s="306">
        <f>4*J878*'[2]Base Costs'!$B$7</f>
        <v>3422.8427774116608</v>
      </c>
      <c r="O878" s="304">
        <f>4*IF(K878&lt;=3,K878*'[2]Base Costs'!$B$8,IF(L878&lt;=3,L878*'[2]Base Costs'!$B$9,'[2]Base Costs'!$B$10*M878))</f>
        <v>1500</v>
      </c>
      <c r="P878" s="304">
        <f>4*C878*'[2]Base Costs'!$B$11</f>
        <v>13560.921553543894</v>
      </c>
      <c r="Q878" s="269">
        <f>'[2]Base Costs'!$B$13+'[2]Base Costs'!$B$14</f>
        <v>414</v>
      </c>
      <c r="R878" s="303">
        <f>'[2]Base Costs'!$D$2</f>
        <v>1105.3024868650327</v>
      </c>
      <c r="S878" s="305">
        <f t="shared" si="97"/>
        <v>6442.1452642766935</v>
      </c>
    </row>
    <row r="879" spans="1:19" s="269" customFormat="1" x14ac:dyDescent="0.25">
      <c r="A879" s="310" t="s">
        <v>938</v>
      </c>
      <c r="B879" s="310" t="s">
        <v>1442</v>
      </c>
      <c r="C879" s="309">
        <v>71.025648765181685</v>
      </c>
      <c r="D879" s="307">
        <f>C879*'[2]Base Costs'!$B$5</f>
        <v>71.025648765181685</v>
      </c>
      <c r="E879" s="307">
        <f t="shared" si="91"/>
        <v>9</v>
      </c>
      <c r="F879" s="307">
        <f t="shared" si="92"/>
        <v>2</v>
      </c>
      <c r="G879" s="307">
        <f t="shared" si="93"/>
        <v>1</v>
      </c>
      <c r="H879" s="306">
        <f>4*D879*'[2]Base Costs'!$B$7</f>
        <v>14115.921538187271</v>
      </c>
      <c r="I879" s="304">
        <f>4*IF(E879&lt;=3,E879*'[2]Base Costs'!$B$8,IF(F879&lt;=3,F879*'[2]Base Costs'!$B$9,'[2]Base Costs'!$B$10*G879))</f>
        <v>2800</v>
      </c>
      <c r="J879" s="308">
        <f>C879*'[2]Base Costs'!$B$6</f>
        <v>18.040514786356148</v>
      </c>
      <c r="K879" s="307">
        <f t="shared" si="94"/>
        <v>3</v>
      </c>
      <c r="L879" s="307">
        <f t="shared" si="95"/>
        <v>1</v>
      </c>
      <c r="M879" s="307">
        <f t="shared" si="96"/>
        <v>1</v>
      </c>
      <c r="N879" s="306">
        <f>4*J879*'[2]Base Costs'!$B$7</f>
        <v>3585.444070699567</v>
      </c>
      <c r="O879" s="304">
        <f>4*IF(K879&lt;=3,K879*'[2]Base Costs'!$B$8,IF(L879&lt;=3,L879*'[2]Base Costs'!$B$9,'[2]Base Costs'!$B$10*M879))</f>
        <v>1500</v>
      </c>
      <c r="P879" s="304">
        <f>4*C879*'[2]Base Costs'!$B$11</f>
        <v>14205.129753036337</v>
      </c>
      <c r="Q879" s="269">
        <f>'[2]Base Costs'!$B$13+'[2]Base Costs'!$B$14</f>
        <v>414</v>
      </c>
      <c r="R879" s="303">
        <f>'[2]Base Costs'!$D$2</f>
        <v>1105.3024868650327</v>
      </c>
      <c r="S879" s="305">
        <f t="shared" si="97"/>
        <v>6604.7465575646002</v>
      </c>
    </row>
    <row r="880" spans="1:19" s="269" customFormat="1" x14ac:dyDescent="0.25">
      <c r="A880" s="310" t="s">
        <v>938</v>
      </c>
      <c r="B880" s="310" t="s">
        <v>1441</v>
      </c>
      <c r="C880" s="309">
        <v>70.28695498020133</v>
      </c>
      <c r="D880" s="307">
        <f>C880*'[2]Base Costs'!$B$5</f>
        <v>70.28695498020133</v>
      </c>
      <c r="E880" s="307">
        <f t="shared" si="91"/>
        <v>9</v>
      </c>
      <c r="F880" s="307">
        <f t="shared" si="92"/>
        <v>2</v>
      </c>
      <c r="G880" s="307">
        <f t="shared" si="93"/>
        <v>1</v>
      </c>
      <c r="H880" s="306">
        <f>4*D880*'[2]Base Costs'!$B$7</f>
        <v>13969.110580585135</v>
      </c>
      <c r="I880" s="304">
        <f>4*IF(E880&lt;=3,E880*'[2]Base Costs'!$B$8,IF(F880&lt;=3,F880*'[2]Base Costs'!$B$9,'[2]Base Costs'!$B$10*G880))</f>
        <v>2800</v>
      </c>
      <c r="J880" s="308">
        <f>C880*'[2]Base Costs'!$B$6</f>
        <v>17.852886564971136</v>
      </c>
      <c r="K880" s="307">
        <f t="shared" si="94"/>
        <v>3</v>
      </c>
      <c r="L880" s="307">
        <f t="shared" si="95"/>
        <v>1</v>
      </c>
      <c r="M880" s="307">
        <f t="shared" si="96"/>
        <v>1</v>
      </c>
      <c r="N880" s="306">
        <f>4*J880*'[2]Base Costs'!$B$7</f>
        <v>3548.1540874686239</v>
      </c>
      <c r="O880" s="304">
        <f>4*IF(K880&lt;=3,K880*'[2]Base Costs'!$B$8,IF(L880&lt;=3,L880*'[2]Base Costs'!$B$9,'[2]Base Costs'!$B$10*M880))</f>
        <v>1500</v>
      </c>
      <c r="P880" s="304">
        <f>4*C880*'[2]Base Costs'!$B$11</f>
        <v>14057.390996040265</v>
      </c>
      <c r="Q880" s="269">
        <f>'[2]Base Costs'!$B$13+'[2]Base Costs'!$B$14</f>
        <v>414</v>
      </c>
      <c r="R880" s="303">
        <f>'[2]Base Costs'!$D$2</f>
        <v>1105.3024868650327</v>
      </c>
      <c r="S880" s="305">
        <f t="shared" si="97"/>
        <v>6567.456574333657</v>
      </c>
    </row>
    <row r="881" spans="1:19" s="269" customFormat="1" x14ac:dyDescent="0.25">
      <c r="A881" s="310" t="s">
        <v>938</v>
      </c>
      <c r="B881" s="310" t="s">
        <v>1440</v>
      </c>
      <c r="C881" s="309">
        <v>95.969404375000011</v>
      </c>
      <c r="D881" s="307">
        <f>C881*'[2]Base Costs'!$B$5</f>
        <v>95.969404375000011</v>
      </c>
      <c r="E881" s="307">
        <f t="shared" si="91"/>
        <v>12</v>
      </c>
      <c r="F881" s="307">
        <f t="shared" si="92"/>
        <v>3</v>
      </c>
      <c r="G881" s="307">
        <f t="shared" si="93"/>
        <v>1</v>
      </c>
      <c r="H881" s="306">
        <f>4*D881*'[2]Base Costs'!$B$7</f>
        <v>19073.343303105004</v>
      </c>
      <c r="I881" s="304">
        <f>4*IF(E881&lt;=3,E881*'[2]Base Costs'!$B$8,IF(F881&lt;=3,F881*'[2]Base Costs'!$B$9,'[2]Base Costs'!$B$10*G881))</f>
        <v>4200</v>
      </c>
      <c r="J881" s="308">
        <f>C881*'[2]Base Costs'!$B$6</f>
        <v>24.376228711250004</v>
      </c>
      <c r="K881" s="307">
        <f t="shared" si="94"/>
        <v>4</v>
      </c>
      <c r="L881" s="307">
        <f t="shared" si="95"/>
        <v>1</v>
      </c>
      <c r="M881" s="307">
        <f t="shared" si="96"/>
        <v>1</v>
      </c>
      <c r="N881" s="306">
        <f>4*J881*'[2]Base Costs'!$B$7</f>
        <v>4844.6291989886713</v>
      </c>
      <c r="O881" s="304">
        <f>4*IF(K881&lt;=3,K881*'[2]Base Costs'!$B$8,IF(L881&lt;=3,L881*'[2]Base Costs'!$B$9,'[2]Base Costs'!$B$10*M881))</f>
        <v>1400</v>
      </c>
      <c r="P881" s="304">
        <f>4*C881*'[2]Base Costs'!$B$11</f>
        <v>19193.880875000003</v>
      </c>
      <c r="Q881" s="269">
        <f>'[2]Base Costs'!$B$13+'[2]Base Costs'!$B$14</f>
        <v>414</v>
      </c>
      <c r="R881" s="303">
        <f>'[2]Base Costs'!$D$2</f>
        <v>1105.3024868650327</v>
      </c>
      <c r="S881" s="305">
        <f t="shared" si="97"/>
        <v>7763.931685853704</v>
      </c>
    </row>
    <row r="882" spans="1:19" s="269" customFormat="1" x14ac:dyDescent="0.25">
      <c r="A882" s="310" t="s">
        <v>938</v>
      </c>
      <c r="B882" s="310" t="s">
        <v>1439</v>
      </c>
      <c r="C882" s="309">
        <v>221.39545903213005</v>
      </c>
      <c r="D882" s="307">
        <f>C882*'[2]Base Costs'!$B$5</f>
        <v>221.39545903213005</v>
      </c>
      <c r="E882" s="307">
        <f t="shared" si="91"/>
        <v>28</v>
      </c>
      <c r="F882" s="307">
        <f t="shared" si="92"/>
        <v>6</v>
      </c>
      <c r="G882" s="307">
        <f t="shared" si="93"/>
        <v>2</v>
      </c>
      <c r="H882" s="306">
        <f>4*D882*'[2]Base Costs'!$B$7</f>
        <v>44001.019109881658</v>
      </c>
      <c r="I882" s="304">
        <f>4*IF(E882&lt;=3,E882*'[2]Base Costs'!$B$8,IF(F882&lt;=3,F882*'[2]Base Costs'!$B$9,'[2]Base Costs'!$B$10*G882))</f>
        <v>8800</v>
      </c>
      <c r="J882" s="308">
        <f>C882*'[2]Base Costs'!$B$6</f>
        <v>56.234446594161035</v>
      </c>
      <c r="K882" s="307">
        <f t="shared" si="94"/>
        <v>8</v>
      </c>
      <c r="L882" s="307">
        <f t="shared" si="95"/>
        <v>2</v>
      </c>
      <c r="M882" s="307">
        <f t="shared" si="96"/>
        <v>1</v>
      </c>
      <c r="N882" s="306">
        <f>4*J882*'[2]Base Costs'!$B$7</f>
        <v>11176.258853909942</v>
      </c>
      <c r="O882" s="304">
        <f>4*IF(K882&lt;=3,K882*'[2]Base Costs'!$B$8,IF(L882&lt;=3,L882*'[2]Base Costs'!$B$9,'[2]Base Costs'!$B$10*M882))</f>
        <v>2800</v>
      </c>
      <c r="P882" s="304">
        <f>4*C882*'[2]Base Costs'!$B$11</f>
        <v>44279.091806426011</v>
      </c>
      <c r="Q882" s="269">
        <f>'[2]Base Costs'!$B$13+'[2]Base Costs'!$B$14</f>
        <v>414</v>
      </c>
      <c r="R882" s="303">
        <f>'[2]Base Costs'!$D$2</f>
        <v>1105.3024868650327</v>
      </c>
      <c r="S882" s="305">
        <f t="shared" si="97"/>
        <v>15495.561340774973</v>
      </c>
    </row>
    <row r="883" spans="1:19" s="269" customFormat="1" x14ac:dyDescent="0.25">
      <c r="A883" s="310" t="s">
        <v>938</v>
      </c>
      <c r="B883" s="310" t="s">
        <v>1438</v>
      </c>
      <c r="C883" s="309">
        <v>103.36512971947823</v>
      </c>
      <c r="D883" s="307">
        <f>C883*'[2]Base Costs'!$B$5</f>
        <v>103.36512971947823</v>
      </c>
      <c r="E883" s="307">
        <f t="shared" si="91"/>
        <v>13</v>
      </c>
      <c r="F883" s="307">
        <f t="shared" si="92"/>
        <v>3</v>
      </c>
      <c r="G883" s="307">
        <f t="shared" si="93"/>
        <v>1</v>
      </c>
      <c r="H883" s="306">
        <f>4*D883*'[2]Base Costs'!$B$7</f>
        <v>20543.199340967985</v>
      </c>
      <c r="I883" s="304">
        <f>4*IF(E883&lt;=3,E883*'[2]Base Costs'!$B$8,IF(F883&lt;=3,F883*'[2]Base Costs'!$B$9,'[2]Base Costs'!$B$10*G883))</f>
        <v>4200</v>
      </c>
      <c r="J883" s="308">
        <f>C883*'[2]Base Costs'!$B$6</f>
        <v>26.25474294874747</v>
      </c>
      <c r="K883" s="307">
        <f t="shared" si="94"/>
        <v>4</v>
      </c>
      <c r="L883" s="307">
        <f t="shared" si="95"/>
        <v>1</v>
      </c>
      <c r="M883" s="307">
        <f t="shared" si="96"/>
        <v>1</v>
      </c>
      <c r="N883" s="306">
        <f>4*J883*'[2]Base Costs'!$B$7</f>
        <v>5217.9726326058681</v>
      </c>
      <c r="O883" s="304">
        <f>4*IF(K883&lt;=3,K883*'[2]Base Costs'!$B$8,IF(L883&lt;=3,L883*'[2]Base Costs'!$B$9,'[2]Base Costs'!$B$10*M883))</f>
        <v>1400</v>
      </c>
      <c r="P883" s="304">
        <f>4*C883*'[2]Base Costs'!$B$11</f>
        <v>20673.025943895645</v>
      </c>
      <c r="Q883" s="269">
        <f>'[2]Base Costs'!$B$13+'[2]Base Costs'!$B$14</f>
        <v>414</v>
      </c>
      <c r="R883" s="303">
        <f>'[2]Base Costs'!$D$2</f>
        <v>1105.3024868650327</v>
      </c>
      <c r="S883" s="305">
        <f t="shared" si="97"/>
        <v>8137.2751194709008</v>
      </c>
    </row>
    <row r="884" spans="1:19" s="269" customFormat="1" x14ac:dyDescent="0.25">
      <c r="A884" s="310" t="s">
        <v>938</v>
      </c>
      <c r="B884" s="310" t="s">
        <v>1437</v>
      </c>
      <c r="C884" s="309">
        <v>44.600475660000001</v>
      </c>
      <c r="D884" s="307">
        <f>C884*'[2]Base Costs'!$B$5</f>
        <v>44.600475660000001</v>
      </c>
      <c r="E884" s="307">
        <f t="shared" si="91"/>
        <v>6</v>
      </c>
      <c r="F884" s="307">
        <f t="shared" si="92"/>
        <v>2</v>
      </c>
      <c r="G884" s="307">
        <f t="shared" si="93"/>
        <v>1</v>
      </c>
      <c r="H884" s="306">
        <f>4*D884*'[2]Base Costs'!$B$7</f>
        <v>8864.0769345710414</v>
      </c>
      <c r="I884" s="304">
        <f>4*IF(E884&lt;=3,E884*'[2]Base Costs'!$B$8,IF(F884&lt;=3,F884*'[2]Base Costs'!$B$9,'[2]Base Costs'!$B$10*G884))</f>
        <v>2800</v>
      </c>
      <c r="J884" s="308">
        <f>C884*'[2]Base Costs'!$B$6</f>
        <v>11.328520817640001</v>
      </c>
      <c r="K884" s="307">
        <f t="shared" si="94"/>
        <v>2</v>
      </c>
      <c r="L884" s="307">
        <f t="shared" si="95"/>
        <v>1</v>
      </c>
      <c r="M884" s="307">
        <f t="shared" si="96"/>
        <v>1</v>
      </c>
      <c r="N884" s="306">
        <f>4*J884*'[2]Base Costs'!$B$7</f>
        <v>2251.4755413810449</v>
      </c>
      <c r="O884" s="304">
        <f>4*IF(K884&lt;=3,K884*'[2]Base Costs'!$B$8,IF(L884&lt;=3,L884*'[2]Base Costs'!$B$9,'[2]Base Costs'!$B$10*M884))</f>
        <v>1000</v>
      </c>
      <c r="P884" s="304">
        <f>4*C884*'[2]Base Costs'!$B$11</f>
        <v>8920.0951320000004</v>
      </c>
      <c r="Q884" s="269">
        <f>'[2]Base Costs'!$B$13+'[2]Base Costs'!$B$14</f>
        <v>414</v>
      </c>
      <c r="R884" s="303">
        <f>'[2]Base Costs'!$D$2</f>
        <v>1105.3024868650327</v>
      </c>
      <c r="S884" s="305">
        <f t="shared" si="97"/>
        <v>4770.7780282460772</v>
      </c>
    </row>
    <row r="885" spans="1:19" s="269" customFormat="1" x14ac:dyDescent="0.25">
      <c r="A885" s="310" t="s">
        <v>938</v>
      </c>
      <c r="B885" s="310" t="s">
        <v>1436</v>
      </c>
      <c r="C885" s="309">
        <v>224.70031928192159</v>
      </c>
      <c r="D885" s="307">
        <f>C885*'[2]Base Costs'!$B$5</f>
        <v>224.70031928192159</v>
      </c>
      <c r="E885" s="307">
        <f t="shared" si="91"/>
        <v>29</v>
      </c>
      <c r="F885" s="307">
        <f t="shared" si="92"/>
        <v>6</v>
      </c>
      <c r="G885" s="307">
        <f t="shared" si="93"/>
        <v>2</v>
      </c>
      <c r="H885" s="306">
        <f>4*D885*'[2]Base Costs'!$B$7</f>
        <v>44657.840255366231</v>
      </c>
      <c r="I885" s="304">
        <f>4*IF(E885&lt;=3,E885*'[2]Base Costs'!$B$8,IF(F885&lt;=3,F885*'[2]Base Costs'!$B$9,'[2]Base Costs'!$B$10*G885))</f>
        <v>8800</v>
      </c>
      <c r="J885" s="308">
        <f>C885*'[2]Base Costs'!$B$6</f>
        <v>57.073881097608087</v>
      </c>
      <c r="K885" s="307">
        <f t="shared" si="94"/>
        <v>8</v>
      </c>
      <c r="L885" s="307">
        <f t="shared" si="95"/>
        <v>2</v>
      </c>
      <c r="M885" s="307">
        <f t="shared" si="96"/>
        <v>1</v>
      </c>
      <c r="N885" s="306">
        <f>4*J885*'[2]Base Costs'!$B$7</f>
        <v>11343.091424863023</v>
      </c>
      <c r="O885" s="304">
        <f>4*IF(K885&lt;=3,K885*'[2]Base Costs'!$B$8,IF(L885&lt;=3,L885*'[2]Base Costs'!$B$9,'[2]Base Costs'!$B$10*M885))</f>
        <v>2800</v>
      </c>
      <c r="P885" s="304">
        <f>4*C885*'[2]Base Costs'!$B$11</f>
        <v>44940.063856384317</v>
      </c>
      <c r="Q885" s="269">
        <f>'[2]Base Costs'!$B$13+'[2]Base Costs'!$B$14</f>
        <v>414</v>
      </c>
      <c r="R885" s="303">
        <f>'[2]Base Costs'!$D$2</f>
        <v>1105.3024868650327</v>
      </c>
      <c r="S885" s="305">
        <f t="shared" si="97"/>
        <v>15662.393911728057</v>
      </c>
    </row>
    <row r="886" spans="1:19" s="269" customFormat="1" x14ac:dyDescent="0.25">
      <c r="A886" s="310" t="s">
        <v>938</v>
      </c>
      <c r="B886" s="310" t="s">
        <v>1435</v>
      </c>
      <c r="C886" s="309">
        <v>74.191104406657033</v>
      </c>
      <c r="D886" s="307">
        <f>C886*'[2]Base Costs'!$B$5</f>
        <v>74.191104406657033</v>
      </c>
      <c r="E886" s="307">
        <f t="shared" si="91"/>
        <v>10</v>
      </c>
      <c r="F886" s="307">
        <f t="shared" si="92"/>
        <v>2</v>
      </c>
      <c r="G886" s="307">
        <f t="shared" si="93"/>
        <v>1</v>
      </c>
      <c r="H886" s="306">
        <f>4*D886*'[2]Base Costs'!$B$7</f>
        <v>14745.036854196647</v>
      </c>
      <c r="I886" s="304">
        <f>4*IF(E886&lt;=3,E886*'[2]Base Costs'!$B$8,IF(F886&lt;=3,F886*'[2]Base Costs'!$B$9,'[2]Base Costs'!$B$10*G886))</f>
        <v>2800</v>
      </c>
      <c r="J886" s="308">
        <f>C886*'[2]Base Costs'!$B$6</f>
        <v>18.844540519290888</v>
      </c>
      <c r="K886" s="307">
        <f t="shared" si="94"/>
        <v>3</v>
      </c>
      <c r="L886" s="307">
        <f t="shared" si="95"/>
        <v>1</v>
      </c>
      <c r="M886" s="307">
        <f t="shared" si="96"/>
        <v>1</v>
      </c>
      <c r="N886" s="306">
        <f>4*J886*'[2]Base Costs'!$B$7</f>
        <v>3745.2393609659489</v>
      </c>
      <c r="O886" s="304">
        <f>4*IF(K886&lt;=3,K886*'[2]Base Costs'!$B$8,IF(L886&lt;=3,L886*'[2]Base Costs'!$B$9,'[2]Base Costs'!$B$10*M886))</f>
        <v>1500</v>
      </c>
      <c r="P886" s="304">
        <f>4*C886*'[2]Base Costs'!$B$11</f>
        <v>14838.220881331406</v>
      </c>
      <c r="Q886" s="269">
        <f>'[2]Base Costs'!$B$13+'[2]Base Costs'!$B$14</f>
        <v>414</v>
      </c>
      <c r="R886" s="303">
        <f>'[2]Base Costs'!$D$2</f>
        <v>1105.3024868650327</v>
      </c>
      <c r="S886" s="305">
        <f t="shared" si="97"/>
        <v>6764.5418478309821</v>
      </c>
    </row>
    <row r="887" spans="1:19" s="269" customFormat="1" x14ac:dyDescent="0.25">
      <c r="A887" s="310" t="s">
        <v>938</v>
      </c>
      <c r="B887" s="310" t="s">
        <v>1434</v>
      </c>
      <c r="C887" s="309">
        <v>83.272472585829703</v>
      </c>
      <c r="D887" s="307">
        <f>C887*'[2]Base Costs'!$B$5</f>
        <v>83.272472585829703</v>
      </c>
      <c r="E887" s="307">
        <f t="shared" si="91"/>
        <v>11</v>
      </c>
      <c r="F887" s="307">
        <f t="shared" si="92"/>
        <v>3</v>
      </c>
      <c r="G887" s="307">
        <f t="shared" si="93"/>
        <v>1</v>
      </c>
      <c r="H887" s="306">
        <f>4*D887*'[2]Base Costs'!$B$7</f>
        <v>16549.904291598141</v>
      </c>
      <c r="I887" s="304">
        <f>4*IF(E887&lt;=3,E887*'[2]Base Costs'!$B$8,IF(F887&lt;=3,F887*'[2]Base Costs'!$B$9,'[2]Base Costs'!$B$10*G887))</f>
        <v>4200</v>
      </c>
      <c r="J887" s="308">
        <f>C887*'[2]Base Costs'!$B$6</f>
        <v>21.151208036800746</v>
      </c>
      <c r="K887" s="307">
        <f t="shared" si="94"/>
        <v>3</v>
      </c>
      <c r="L887" s="307">
        <f t="shared" si="95"/>
        <v>1</v>
      </c>
      <c r="M887" s="307">
        <f t="shared" si="96"/>
        <v>1</v>
      </c>
      <c r="N887" s="306">
        <f>4*J887*'[2]Base Costs'!$B$7</f>
        <v>4203.6756900659284</v>
      </c>
      <c r="O887" s="304">
        <f>4*IF(K887&lt;=3,K887*'[2]Base Costs'!$B$8,IF(L887&lt;=3,L887*'[2]Base Costs'!$B$9,'[2]Base Costs'!$B$10*M887))</f>
        <v>1500</v>
      </c>
      <c r="P887" s="304">
        <f>4*C887*'[2]Base Costs'!$B$11</f>
        <v>16654.494517165942</v>
      </c>
      <c r="Q887" s="269">
        <f>'[2]Base Costs'!$B$13+'[2]Base Costs'!$B$14</f>
        <v>414</v>
      </c>
      <c r="R887" s="303">
        <f>'[2]Base Costs'!$D$2</f>
        <v>1105.3024868650327</v>
      </c>
      <c r="S887" s="305">
        <f t="shared" si="97"/>
        <v>7222.9781769309611</v>
      </c>
    </row>
    <row r="888" spans="1:19" s="269" customFormat="1" x14ac:dyDescent="0.25">
      <c r="A888" s="310" t="s">
        <v>938</v>
      </c>
      <c r="B888" s="310" t="s">
        <v>1433</v>
      </c>
      <c r="C888" s="309">
        <v>167.87651055597314</v>
      </c>
      <c r="D888" s="307">
        <f>C888*'[2]Base Costs'!$B$5</f>
        <v>167.87651055597314</v>
      </c>
      <c r="E888" s="307">
        <f t="shared" si="91"/>
        <v>21</v>
      </c>
      <c r="F888" s="307">
        <f t="shared" si="92"/>
        <v>5</v>
      </c>
      <c r="G888" s="307">
        <f t="shared" si="93"/>
        <v>2</v>
      </c>
      <c r="H888" s="306">
        <f>4*D888*'[2]Base Costs'!$B$7</f>
        <v>33364.449213936328</v>
      </c>
      <c r="I888" s="304">
        <f>4*IF(E888&lt;=3,E888*'[2]Base Costs'!$B$8,IF(F888&lt;=3,F888*'[2]Base Costs'!$B$9,'[2]Base Costs'!$B$10*G888))</f>
        <v>8800</v>
      </c>
      <c r="J888" s="308">
        <f>C888*'[2]Base Costs'!$B$6</f>
        <v>42.640633681217182</v>
      </c>
      <c r="K888" s="307">
        <f t="shared" si="94"/>
        <v>6</v>
      </c>
      <c r="L888" s="307">
        <f t="shared" si="95"/>
        <v>2</v>
      </c>
      <c r="M888" s="307">
        <f t="shared" si="96"/>
        <v>1</v>
      </c>
      <c r="N888" s="306">
        <f>4*J888*'[2]Base Costs'!$B$7</f>
        <v>8474.5701003398281</v>
      </c>
      <c r="O888" s="304">
        <f>4*IF(K888&lt;=3,K888*'[2]Base Costs'!$B$8,IF(L888&lt;=3,L888*'[2]Base Costs'!$B$9,'[2]Base Costs'!$B$10*M888))</f>
        <v>2800</v>
      </c>
      <c r="P888" s="304">
        <f>4*C888*'[2]Base Costs'!$B$11</f>
        <v>33575.302111194629</v>
      </c>
      <c r="Q888" s="269">
        <f>'[2]Base Costs'!$B$13+'[2]Base Costs'!$B$14</f>
        <v>414</v>
      </c>
      <c r="R888" s="303">
        <f>'[2]Base Costs'!$D$2</f>
        <v>1105.3024868650327</v>
      </c>
      <c r="S888" s="305">
        <f t="shared" si="97"/>
        <v>12793.87258720486</v>
      </c>
    </row>
    <row r="889" spans="1:19" s="269" customFormat="1" x14ac:dyDescent="0.25">
      <c r="A889" s="310" t="s">
        <v>938</v>
      </c>
      <c r="B889" s="310" t="s">
        <v>1432</v>
      </c>
      <c r="C889" s="309">
        <v>179.55143510000002</v>
      </c>
      <c r="D889" s="307">
        <f>C889*'[2]Base Costs'!$B$5</f>
        <v>179.55143510000002</v>
      </c>
      <c r="E889" s="307">
        <f t="shared" si="91"/>
        <v>23</v>
      </c>
      <c r="F889" s="307">
        <f t="shared" si="92"/>
        <v>5</v>
      </c>
      <c r="G889" s="307">
        <f t="shared" si="93"/>
        <v>2</v>
      </c>
      <c r="H889" s="306">
        <f>4*D889*'[2]Base Costs'!$B$7</f>
        <v>35684.77041751441</v>
      </c>
      <c r="I889" s="304">
        <f>4*IF(E889&lt;=3,E889*'[2]Base Costs'!$B$8,IF(F889&lt;=3,F889*'[2]Base Costs'!$B$9,'[2]Base Costs'!$B$10*G889))</f>
        <v>8800</v>
      </c>
      <c r="J889" s="308">
        <f>C889*'[2]Base Costs'!$B$6</f>
        <v>45.606064515400007</v>
      </c>
      <c r="K889" s="307">
        <f t="shared" si="94"/>
        <v>6</v>
      </c>
      <c r="L889" s="307">
        <f t="shared" si="95"/>
        <v>2</v>
      </c>
      <c r="M889" s="307">
        <f t="shared" si="96"/>
        <v>1</v>
      </c>
      <c r="N889" s="306">
        <f>4*J889*'[2]Base Costs'!$B$7</f>
        <v>9063.9316860486597</v>
      </c>
      <c r="O889" s="304">
        <f>4*IF(K889&lt;=3,K889*'[2]Base Costs'!$B$8,IF(L889&lt;=3,L889*'[2]Base Costs'!$B$9,'[2]Base Costs'!$B$10*M889))</f>
        <v>2800</v>
      </c>
      <c r="P889" s="304">
        <f>4*C889*'[2]Base Costs'!$B$11</f>
        <v>35910.287020000003</v>
      </c>
      <c r="Q889" s="269">
        <f>'[2]Base Costs'!$B$13+'[2]Base Costs'!$B$14</f>
        <v>414</v>
      </c>
      <c r="R889" s="303">
        <f>'[2]Base Costs'!$D$2</f>
        <v>1105.3024868650327</v>
      </c>
      <c r="S889" s="305">
        <f t="shared" si="97"/>
        <v>13383.234172913693</v>
      </c>
    </row>
    <row r="890" spans="1:19" s="269" customFormat="1" x14ac:dyDescent="0.25">
      <c r="A890" s="310" t="s">
        <v>938</v>
      </c>
      <c r="B890" s="310" t="s">
        <v>1431</v>
      </c>
      <c r="C890" s="309">
        <v>153.47130946817271</v>
      </c>
      <c r="D890" s="307">
        <f>C890*'[2]Base Costs'!$B$5</f>
        <v>153.47130946817271</v>
      </c>
      <c r="E890" s="307">
        <f t="shared" si="91"/>
        <v>20</v>
      </c>
      <c r="F890" s="307">
        <f t="shared" si="92"/>
        <v>4</v>
      </c>
      <c r="G890" s="307">
        <f t="shared" si="93"/>
        <v>1</v>
      </c>
      <c r="H890" s="306">
        <f>4*D890*'[2]Base Costs'!$B$7</f>
        <v>30501.501928942522</v>
      </c>
      <c r="I890" s="304">
        <f>4*IF(E890&lt;=3,E890*'[2]Base Costs'!$B$8,IF(F890&lt;=3,F890*'[2]Base Costs'!$B$9,'[2]Base Costs'!$B$10*G890))</f>
        <v>4400</v>
      </c>
      <c r="J890" s="308">
        <f>C890*'[2]Base Costs'!$B$6</f>
        <v>38.98171260491587</v>
      </c>
      <c r="K890" s="307">
        <f t="shared" si="94"/>
        <v>5</v>
      </c>
      <c r="L890" s="307">
        <f t="shared" si="95"/>
        <v>1</v>
      </c>
      <c r="M890" s="307">
        <f t="shared" si="96"/>
        <v>1</v>
      </c>
      <c r="N890" s="306">
        <f>4*J890*'[2]Base Costs'!$B$7</f>
        <v>7747.3814899514009</v>
      </c>
      <c r="O890" s="304">
        <f>4*IF(K890&lt;=3,K890*'[2]Base Costs'!$B$8,IF(L890&lt;=3,L890*'[2]Base Costs'!$B$9,'[2]Base Costs'!$B$10*M890))</f>
        <v>1400</v>
      </c>
      <c r="P890" s="304">
        <f>4*C890*'[2]Base Costs'!$B$11</f>
        <v>30694.261893634543</v>
      </c>
      <c r="Q890" s="269">
        <f>'[2]Base Costs'!$B$13+'[2]Base Costs'!$B$14</f>
        <v>414</v>
      </c>
      <c r="R890" s="303">
        <f>'[2]Base Costs'!$D$2</f>
        <v>1105.3024868650327</v>
      </c>
      <c r="S890" s="305">
        <f t="shared" si="97"/>
        <v>10666.683976816434</v>
      </c>
    </row>
    <row r="891" spans="1:19" s="269" customFormat="1" x14ac:dyDescent="0.25">
      <c r="A891" s="310" t="s">
        <v>938</v>
      </c>
      <c r="B891" s="310" t="s">
        <v>1430</v>
      </c>
      <c r="C891" s="309">
        <v>84.832334536967963</v>
      </c>
      <c r="D891" s="307">
        <f>C891*'[2]Base Costs'!$B$5</f>
        <v>84.832334536967963</v>
      </c>
      <c r="E891" s="307">
        <f t="shared" si="91"/>
        <v>11</v>
      </c>
      <c r="F891" s="307">
        <f t="shared" si="92"/>
        <v>3</v>
      </c>
      <c r="G891" s="307">
        <f t="shared" si="93"/>
        <v>1</v>
      </c>
      <c r="H891" s="306">
        <f>4*D891*'[2]Base Costs'!$B$7</f>
        <v>16859.917495215162</v>
      </c>
      <c r="I891" s="304">
        <f>4*IF(E891&lt;=3,E891*'[2]Base Costs'!$B$8,IF(F891&lt;=3,F891*'[2]Base Costs'!$B$9,'[2]Base Costs'!$B$10*G891))</f>
        <v>4200</v>
      </c>
      <c r="J891" s="308">
        <f>C891*'[2]Base Costs'!$B$6</f>
        <v>21.547412972389864</v>
      </c>
      <c r="K891" s="307">
        <f t="shared" si="94"/>
        <v>3</v>
      </c>
      <c r="L891" s="307">
        <f t="shared" si="95"/>
        <v>1</v>
      </c>
      <c r="M891" s="307">
        <f t="shared" si="96"/>
        <v>1</v>
      </c>
      <c r="N891" s="306">
        <f>4*J891*'[2]Base Costs'!$B$7</f>
        <v>4282.4190437846519</v>
      </c>
      <c r="O891" s="304">
        <f>4*IF(K891&lt;=3,K891*'[2]Base Costs'!$B$8,IF(L891&lt;=3,L891*'[2]Base Costs'!$B$9,'[2]Base Costs'!$B$10*M891))</f>
        <v>1500</v>
      </c>
      <c r="P891" s="304">
        <f>4*C891*'[2]Base Costs'!$B$11</f>
        <v>16966.466907393591</v>
      </c>
      <c r="Q891" s="269">
        <f>'[2]Base Costs'!$B$13+'[2]Base Costs'!$B$14</f>
        <v>414</v>
      </c>
      <c r="R891" s="303">
        <f>'[2]Base Costs'!$D$2</f>
        <v>1105.3024868650327</v>
      </c>
      <c r="S891" s="305">
        <f t="shared" si="97"/>
        <v>7301.7215306496846</v>
      </c>
    </row>
    <row r="892" spans="1:19" s="269" customFormat="1" x14ac:dyDescent="0.25">
      <c r="A892" s="310" t="s">
        <v>938</v>
      </c>
      <c r="B892" s="310" t="s">
        <v>1429</v>
      </c>
      <c r="C892" s="309">
        <v>66.064999956145584</v>
      </c>
      <c r="D892" s="307">
        <f>C892*'[2]Base Costs'!$B$5</f>
        <v>66.064999956145584</v>
      </c>
      <c r="E892" s="307">
        <f t="shared" si="91"/>
        <v>9</v>
      </c>
      <c r="F892" s="307">
        <f t="shared" si="92"/>
        <v>2</v>
      </c>
      <c r="G892" s="307">
        <f t="shared" si="93"/>
        <v>1</v>
      </c>
      <c r="H892" s="306">
        <f>4*D892*'[2]Base Costs'!$B$7</f>
        <v>13130.0223512842</v>
      </c>
      <c r="I892" s="304">
        <f>4*IF(E892&lt;=3,E892*'[2]Base Costs'!$B$8,IF(F892&lt;=3,F892*'[2]Base Costs'!$B$9,'[2]Base Costs'!$B$10*G892))</f>
        <v>2800</v>
      </c>
      <c r="J892" s="308">
        <f>C892*'[2]Base Costs'!$B$6</f>
        <v>16.780509988860977</v>
      </c>
      <c r="K892" s="307">
        <f t="shared" si="94"/>
        <v>3</v>
      </c>
      <c r="L892" s="307">
        <f t="shared" si="95"/>
        <v>1</v>
      </c>
      <c r="M892" s="307">
        <f t="shared" si="96"/>
        <v>1</v>
      </c>
      <c r="N892" s="306">
        <f>4*J892*'[2]Base Costs'!$B$7</f>
        <v>3335.0256772261864</v>
      </c>
      <c r="O892" s="304">
        <f>4*IF(K892&lt;=3,K892*'[2]Base Costs'!$B$8,IF(L892&lt;=3,L892*'[2]Base Costs'!$B$9,'[2]Base Costs'!$B$10*M892))</f>
        <v>1500</v>
      </c>
      <c r="P892" s="304">
        <f>4*C892*'[2]Base Costs'!$B$11</f>
        <v>13212.999991229117</v>
      </c>
      <c r="Q892" s="269">
        <f>'[2]Base Costs'!$B$13+'[2]Base Costs'!$B$14</f>
        <v>414</v>
      </c>
      <c r="R892" s="303">
        <f>'[2]Base Costs'!$D$2</f>
        <v>1105.3024868650327</v>
      </c>
      <c r="S892" s="305">
        <f t="shared" si="97"/>
        <v>6354.3281640912192</v>
      </c>
    </row>
    <row r="893" spans="1:19" s="269" customFormat="1" x14ac:dyDescent="0.25">
      <c r="A893" s="310" t="s">
        <v>938</v>
      </c>
      <c r="B893" s="310" t="s">
        <v>1428</v>
      </c>
      <c r="C893" s="309">
        <v>116.65592659631665</v>
      </c>
      <c r="D893" s="307">
        <f>C893*'[2]Base Costs'!$B$5</f>
        <v>116.65592659631665</v>
      </c>
      <c r="E893" s="307">
        <f t="shared" si="91"/>
        <v>15</v>
      </c>
      <c r="F893" s="307">
        <f t="shared" si="92"/>
        <v>3</v>
      </c>
      <c r="G893" s="307">
        <f t="shared" si="93"/>
        <v>1</v>
      </c>
      <c r="H893" s="306">
        <f>4*D893*'[2]Base Costs'!$B$7</f>
        <v>23184.665475458358</v>
      </c>
      <c r="I893" s="304">
        <f>4*IF(E893&lt;=3,E893*'[2]Base Costs'!$B$8,IF(F893&lt;=3,F893*'[2]Base Costs'!$B$9,'[2]Base Costs'!$B$10*G893))</f>
        <v>4200</v>
      </c>
      <c r="J893" s="308">
        <f>C893*'[2]Base Costs'!$B$6</f>
        <v>29.630605355464429</v>
      </c>
      <c r="K893" s="307">
        <f t="shared" si="94"/>
        <v>4</v>
      </c>
      <c r="L893" s="307">
        <f t="shared" si="95"/>
        <v>1</v>
      </c>
      <c r="M893" s="307">
        <f t="shared" si="96"/>
        <v>1</v>
      </c>
      <c r="N893" s="306">
        <f>4*J893*'[2]Base Costs'!$B$7</f>
        <v>5888.9050307664229</v>
      </c>
      <c r="O893" s="304">
        <f>4*IF(K893&lt;=3,K893*'[2]Base Costs'!$B$8,IF(L893&lt;=3,L893*'[2]Base Costs'!$B$9,'[2]Base Costs'!$B$10*M893))</f>
        <v>1400</v>
      </c>
      <c r="P893" s="304">
        <f>4*C893*'[2]Base Costs'!$B$11</f>
        <v>23331.185319263328</v>
      </c>
      <c r="Q893" s="269">
        <f>'[2]Base Costs'!$B$13+'[2]Base Costs'!$B$14</f>
        <v>414</v>
      </c>
      <c r="R893" s="303">
        <f>'[2]Base Costs'!$D$2</f>
        <v>1105.3024868650327</v>
      </c>
      <c r="S893" s="305">
        <f t="shared" si="97"/>
        <v>8808.2075176314556</v>
      </c>
    </row>
    <row r="894" spans="1:19" s="269" customFormat="1" x14ac:dyDescent="0.25">
      <c r="A894" s="310" t="s">
        <v>938</v>
      </c>
      <c r="B894" s="310" t="s">
        <v>1427</v>
      </c>
      <c r="C894" s="309">
        <v>186.374951770791</v>
      </c>
      <c r="D894" s="307">
        <f>C894*'[2]Base Costs'!$B$5</f>
        <v>186.374951770791</v>
      </c>
      <c r="E894" s="307">
        <f t="shared" si="91"/>
        <v>24</v>
      </c>
      <c r="F894" s="307">
        <f t="shared" si="92"/>
        <v>5</v>
      </c>
      <c r="G894" s="307">
        <f t="shared" si="93"/>
        <v>2</v>
      </c>
      <c r="H894" s="306">
        <f>4*D894*'[2]Base Costs'!$B$7</f>
        <v>37040.903414734094</v>
      </c>
      <c r="I894" s="304">
        <f>4*IF(E894&lt;=3,E894*'[2]Base Costs'!$B$8,IF(F894&lt;=3,F894*'[2]Base Costs'!$B$9,'[2]Base Costs'!$B$10*G894))</f>
        <v>8800</v>
      </c>
      <c r="J894" s="308">
        <f>C894*'[2]Base Costs'!$B$6</f>
        <v>47.339237749780914</v>
      </c>
      <c r="K894" s="307">
        <f t="shared" si="94"/>
        <v>6</v>
      </c>
      <c r="L894" s="307">
        <f t="shared" si="95"/>
        <v>2</v>
      </c>
      <c r="M894" s="307">
        <f t="shared" si="96"/>
        <v>1</v>
      </c>
      <c r="N894" s="306">
        <f>4*J894*'[2]Base Costs'!$B$7</f>
        <v>9408.3894673424584</v>
      </c>
      <c r="O894" s="304">
        <f>4*IF(K894&lt;=3,K894*'[2]Base Costs'!$B$8,IF(L894&lt;=3,L894*'[2]Base Costs'!$B$9,'[2]Base Costs'!$B$10*M894))</f>
        <v>2800</v>
      </c>
      <c r="P894" s="304">
        <f>4*C894*'[2]Base Costs'!$B$11</f>
        <v>37274.990354158203</v>
      </c>
      <c r="Q894" s="269">
        <f>'[2]Base Costs'!$B$13+'[2]Base Costs'!$B$14</f>
        <v>414</v>
      </c>
      <c r="R894" s="303">
        <f>'[2]Base Costs'!$D$2</f>
        <v>1105.3024868650327</v>
      </c>
      <c r="S894" s="305">
        <f t="shared" si="97"/>
        <v>13727.69195420749</v>
      </c>
    </row>
    <row r="895" spans="1:19" s="269" customFormat="1" x14ac:dyDescent="0.25">
      <c r="A895" s="310" t="s">
        <v>938</v>
      </c>
      <c r="B895" s="310" t="s">
        <v>1426</v>
      </c>
      <c r="C895" s="309">
        <v>159.32859646352864</v>
      </c>
      <c r="D895" s="307">
        <f>C895*'[2]Base Costs'!$B$5</f>
        <v>159.32859646352864</v>
      </c>
      <c r="E895" s="307">
        <f t="shared" si="91"/>
        <v>20</v>
      </c>
      <c r="F895" s="307">
        <f t="shared" si="92"/>
        <v>4</v>
      </c>
      <c r="G895" s="307">
        <f t="shared" si="93"/>
        <v>1</v>
      </c>
      <c r="H895" s="306">
        <f>4*D895*'[2]Base Costs'!$B$7</f>
        <v>31665.602575547542</v>
      </c>
      <c r="I895" s="304">
        <f>4*IF(E895&lt;=3,E895*'[2]Base Costs'!$B$8,IF(F895&lt;=3,F895*'[2]Base Costs'!$B$9,'[2]Base Costs'!$B$10*G895))</f>
        <v>4400</v>
      </c>
      <c r="J895" s="308">
        <f>C895*'[2]Base Costs'!$B$6</f>
        <v>40.469463501736278</v>
      </c>
      <c r="K895" s="307">
        <f t="shared" si="94"/>
        <v>6</v>
      </c>
      <c r="L895" s="307">
        <f t="shared" si="95"/>
        <v>2</v>
      </c>
      <c r="M895" s="307">
        <f t="shared" si="96"/>
        <v>1</v>
      </c>
      <c r="N895" s="306">
        <f>4*J895*'[2]Base Costs'!$B$7</f>
        <v>8043.063054189076</v>
      </c>
      <c r="O895" s="304">
        <f>4*IF(K895&lt;=3,K895*'[2]Base Costs'!$B$8,IF(L895&lt;=3,L895*'[2]Base Costs'!$B$9,'[2]Base Costs'!$B$10*M895))</f>
        <v>2800</v>
      </c>
      <c r="P895" s="304">
        <f>4*C895*'[2]Base Costs'!$B$11</f>
        <v>31865.719292705729</v>
      </c>
      <c r="Q895" s="269">
        <f>'[2]Base Costs'!$B$13+'[2]Base Costs'!$B$14</f>
        <v>414</v>
      </c>
      <c r="R895" s="303">
        <f>'[2]Base Costs'!$D$2</f>
        <v>1105.3024868650327</v>
      </c>
      <c r="S895" s="305">
        <f t="shared" si="97"/>
        <v>12362.365541054109</v>
      </c>
    </row>
    <row r="896" spans="1:19" s="269" customFormat="1" x14ac:dyDescent="0.25">
      <c r="A896" s="310" t="s">
        <v>938</v>
      </c>
      <c r="B896" s="310" t="s">
        <v>1425</v>
      </c>
      <c r="C896" s="309">
        <v>127.6611102924941</v>
      </c>
      <c r="D896" s="307">
        <f>C896*'[2]Base Costs'!$B$5</f>
        <v>127.6611102924941</v>
      </c>
      <c r="E896" s="307">
        <f t="shared" si="91"/>
        <v>16</v>
      </c>
      <c r="F896" s="307">
        <f t="shared" si="92"/>
        <v>4</v>
      </c>
      <c r="G896" s="307">
        <f t="shared" si="93"/>
        <v>1</v>
      </c>
      <c r="H896" s="306">
        <f>4*D896*'[2]Base Costs'!$B$7</f>
        <v>25371.879703971452</v>
      </c>
      <c r="I896" s="304">
        <f>4*IF(E896&lt;=3,E896*'[2]Base Costs'!$B$8,IF(F896&lt;=3,F896*'[2]Base Costs'!$B$9,'[2]Base Costs'!$B$10*G896))</f>
        <v>4400</v>
      </c>
      <c r="J896" s="308">
        <f>C896*'[2]Base Costs'!$B$6</f>
        <v>32.425922014293505</v>
      </c>
      <c r="K896" s="307">
        <f t="shared" si="94"/>
        <v>5</v>
      </c>
      <c r="L896" s="307">
        <f t="shared" si="95"/>
        <v>1</v>
      </c>
      <c r="M896" s="307">
        <f t="shared" si="96"/>
        <v>1</v>
      </c>
      <c r="N896" s="306">
        <f>4*J896*'[2]Base Costs'!$B$7</f>
        <v>6444.4574448087496</v>
      </c>
      <c r="O896" s="304">
        <f>4*IF(K896&lt;=3,K896*'[2]Base Costs'!$B$8,IF(L896&lt;=3,L896*'[2]Base Costs'!$B$9,'[2]Base Costs'!$B$10*M896))</f>
        <v>1400</v>
      </c>
      <c r="P896" s="304">
        <f>4*C896*'[2]Base Costs'!$B$11</f>
        <v>25532.222058498821</v>
      </c>
      <c r="Q896" s="269">
        <f>'[2]Base Costs'!$B$13+'[2]Base Costs'!$B$14</f>
        <v>414</v>
      </c>
      <c r="R896" s="303">
        <f>'[2]Base Costs'!$D$2</f>
        <v>1105.3024868650327</v>
      </c>
      <c r="S896" s="305">
        <f t="shared" si="97"/>
        <v>9363.7599316737833</v>
      </c>
    </row>
    <row r="897" spans="1:19" s="269" customFormat="1" x14ac:dyDescent="0.25">
      <c r="A897" s="310" t="s">
        <v>938</v>
      </c>
      <c r="B897" s="310" t="s">
        <v>1424</v>
      </c>
      <c r="C897" s="309">
        <v>70.434310310909652</v>
      </c>
      <c r="D897" s="307">
        <f>C897*'[2]Base Costs'!$B$5</f>
        <v>70.434310310909652</v>
      </c>
      <c r="E897" s="307">
        <f t="shared" si="91"/>
        <v>9</v>
      </c>
      <c r="F897" s="307">
        <f t="shared" si="92"/>
        <v>2</v>
      </c>
      <c r="G897" s="307">
        <f t="shared" si="93"/>
        <v>1</v>
      </c>
      <c r="H897" s="306">
        <f>4*D897*'[2]Base Costs'!$B$7</f>
        <v>13998.39656843143</v>
      </c>
      <c r="I897" s="304">
        <f>4*IF(E897&lt;=3,E897*'[2]Base Costs'!$B$8,IF(F897&lt;=3,F897*'[2]Base Costs'!$B$9,'[2]Base Costs'!$B$10*G897))</f>
        <v>2800</v>
      </c>
      <c r="J897" s="308">
        <f>C897*'[2]Base Costs'!$B$6</f>
        <v>17.890314818971053</v>
      </c>
      <c r="K897" s="307">
        <f t="shared" si="94"/>
        <v>3</v>
      </c>
      <c r="L897" s="307">
        <f t="shared" si="95"/>
        <v>1</v>
      </c>
      <c r="M897" s="307">
        <f t="shared" si="96"/>
        <v>1</v>
      </c>
      <c r="N897" s="306">
        <f>4*J897*'[2]Base Costs'!$B$7</f>
        <v>3555.5927283815836</v>
      </c>
      <c r="O897" s="304">
        <f>4*IF(K897&lt;=3,K897*'[2]Base Costs'!$B$8,IF(L897&lt;=3,L897*'[2]Base Costs'!$B$9,'[2]Base Costs'!$B$10*M897))</f>
        <v>1500</v>
      </c>
      <c r="P897" s="304">
        <f>4*C897*'[2]Base Costs'!$B$11</f>
        <v>14086.86206218193</v>
      </c>
      <c r="Q897" s="269">
        <f>'[2]Base Costs'!$B$13+'[2]Base Costs'!$B$14</f>
        <v>414</v>
      </c>
      <c r="R897" s="303">
        <f>'[2]Base Costs'!$D$2</f>
        <v>1105.3024868650327</v>
      </c>
      <c r="S897" s="305">
        <f t="shared" si="97"/>
        <v>6574.8952152466163</v>
      </c>
    </row>
    <row r="898" spans="1:19" s="269" customFormat="1" x14ac:dyDescent="0.25">
      <c r="A898" s="310" t="s">
        <v>938</v>
      </c>
      <c r="B898" s="310" t="s">
        <v>1423</v>
      </c>
      <c r="C898" s="309">
        <v>79.023168870763357</v>
      </c>
      <c r="D898" s="307">
        <f>C898*'[2]Base Costs'!$B$5</f>
        <v>79.023168870763357</v>
      </c>
      <c r="E898" s="307">
        <f t="shared" si="91"/>
        <v>10</v>
      </c>
      <c r="F898" s="307">
        <f t="shared" si="92"/>
        <v>2</v>
      </c>
      <c r="G898" s="307">
        <f t="shared" si="93"/>
        <v>1</v>
      </c>
      <c r="H898" s="306">
        <f>4*D898*'[2]Base Costs'!$B$7</f>
        <v>15705.380674050995</v>
      </c>
      <c r="I898" s="304">
        <f>4*IF(E898&lt;=3,E898*'[2]Base Costs'!$B$8,IF(F898&lt;=3,F898*'[2]Base Costs'!$B$9,'[2]Base Costs'!$B$10*G898))</f>
        <v>2800</v>
      </c>
      <c r="J898" s="308">
        <f>C898*'[2]Base Costs'!$B$6</f>
        <v>20.071884893173891</v>
      </c>
      <c r="K898" s="307">
        <f t="shared" si="94"/>
        <v>3</v>
      </c>
      <c r="L898" s="307">
        <f t="shared" si="95"/>
        <v>1</v>
      </c>
      <c r="M898" s="307">
        <f t="shared" si="96"/>
        <v>1</v>
      </c>
      <c r="N898" s="306">
        <f>4*J898*'[2]Base Costs'!$B$7</f>
        <v>3989.1666912089522</v>
      </c>
      <c r="O898" s="304">
        <f>4*IF(K898&lt;=3,K898*'[2]Base Costs'!$B$8,IF(L898&lt;=3,L898*'[2]Base Costs'!$B$9,'[2]Base Costs'!$B$10*M898))</f>
        <v>1500</v>
      </c>
      <c r="P898" s="304">
        <f>4*C898*'[2]Base Costs'!$B$11</f>
        <v>15804.633774152671</v>
      </c>
      <c r="Q898" s="269">
        <f>'[2]Base Costs'!$B$13+'[2]Base Costs'!$B$14</f>
        <v>414</v>
      </c>
      <c r="R898" s="303">
        <f>'[2]Base Costs'!$D$2</f>
        <v>1105.3024868650327</v>
      </c>
      <c r="S898" s="305">
        <f t="shared" si="97"/>
        <v>7008.4691780739849</v>
      </c>
    </row>
    <row r="899" spans="1:19" s="269" customFormat="1" x14ac:dyDescent="0.25">
      <c r="A899" s="310" t="s">
        <v>938</v>
      </c>
      <c r="B899" s="310" t="s">
        <v>1422</v>
      </c>
      <c r="C899" s="309">
        <v>90.312187734162563</v>
      </c>
      <c r="D899" s="307">
        <f>C899*'[2]Base Costs'!$B$5</f>
        <v>90.312187734162563</v>
      </c>
      <c r="E899" s="307">
        <f t="shared" ref="E899:E962" si="98">ROUNDUP(D899/8,0)</f>
        <v>12</v>
      </c>
      <c r="F899" s="307">
        <f t="shared" ref="F899:F962" si="99">ROUNDUP(D899/40,0)</f>
        <v>3</v>
      </c>
      <c r="G899" s="307">
        <f t="shared" ref="G899:G962" si="100">ROUNDUP(D899/(40*4),0)</f>
        <v>1</v>
      </c>
      <c r="H899" s="306">
        <f>4*D899*'[2]Base Costs'!$B$7</f>
        <v>17949.005439038407</v>
      </c>
      <c r="I899" s="304">
        <f>4*IF(E899&lt;=3,E899*'[2]Base Costs'!$B$8,IF(F899&lt;=3,F899*'[2]Base Costs'!$B$9,'[2]Base Costs'!$B$10*G899))</f>
        <v>4200</v>
      </c>
      <c r="J899" s="308">
        <f>C899*'[2]Base Costs'!$B$6</f>
        <v>22.93929568447729</v>
      </c>
      <c r="K899" s="307">
        <f t="shared" ref="K899:K962" si="101">ROUNDUP(J899/8,0)</f>
        <v>3</v>
      </c>
      <c r="L899" s="307">
        <f t="shared" ref="L899:L962" si="102">ROUNDUP(J899/40,0)</f>
        <v>1</v>
      </c>
      <c r="M899" s="307">
        <f t="shared" ref="M899:M962" si="103">ROUNDUP(J899/(40*4),0)</f>
        <v>1</v>
      </c>
      <c r="N899" s="306">
        <f>4*J899*'[2]Base Costs'!$B$7</f>
        <v>4559.0473815157557</v>
      </c>
      <c r="O899" s="304">
        <f>4*IF(K899&lt;=3,K899*'[2]Base Costs'!$B$8,IF(L899&lt;=3,L899*'[2]Base Costs'!$B$9,'[2]Base Costs'!$B$10*M899))</f>
        <v>1500</v>
      </c>
      <c r="P899" s="304">
        <f>4*C899*'[2]Base Costs'!$B$11</f>
        <v>18062.437546832512</v>
      </c>
      <c r="Q899" s="269">
        <f>'[2]Base Costs'!$B$13+'[2]Base Costs'!$B$14</f>
        <v>414</v>
      </c>
      <c r="R899" s="303">
        <f>'[2]Base Costs'!$D$2</f>
        <v>1105.3024868650327</v>
      </c>
      <c r="S899" s="305">
        <f t="shared" ref="S899:S962" si="104">R899+Q899+N899+O899</f>
        <v>7578.3498683807884</v>
      </c>
    </row>
    <row r="900" spans="1:19" s="269" customFormat="1" x14ac:dyDescent="0.25">
      <c r="A900" s="310" t="s">
        <v>938</v>
      </c>
      <c r="B900" s="310" t="s">
        <v>1421</v>
      </c>
      <c r="C900" s="309">
        <v>267.90420131938555</v>
      </c>
      <c r="D900" s="307">
        <f>C900*'[2]Base Costs'!$B$5</f>
        <v>267.90420131938555</v>
      </c>
      <c r="E900" s="307">
        <f t="shared" si="98"/>
        <v>34</v>
      </c>
      <c r="F900" s="307">
        <f t="shared" si="99"/>
        <v>7</v>
      </c>
      <c r="G900" s="307">
        <f t="shared" si="100"/>
        <v>2</v>
      </c>
      <c r="H900" s="306">
        <f>4*D900*'[2]Base Costs'!$B$7</f>
        <v>53244.352587019966</v>
      </c>
      <c r="I900" s="304">
        <f>4*IF(E900&lt;=3,E900*'[2]Base Costs'!$B$8,IF(F900&lt;=3,F900*'[2]Base Costs'!$B$9,'[2]Base Costs'!$B$10*G900))</f>
        <v>8800</v>
      </c>
      <c r="J900" s="308">
        <f>C900*'[2]Base Costs'!$B$6</f>
        <v>68.04766713512393</v>
      </c>
      <c r="K900" s="307">
        <f t="shared" si="101"/>
        <v>9</v>
      </c>
      <c r="L900" s="307">
        <f t="shared" si="102"/>
        <v>2</v>
      </c>
      <c r="M900" s="307">
        <f t="shared" si="103"/>
        <v>1</v>
      </c>
      <c r="N900" s="306">
        <f>4*J900*'[2]Base Costs'!$B$7</f>
        <v>13524.065557103073</v>
      </c>
      <c r="O900" s="304">
        <f>4*IF(K900&lt;=3,K900*'[2]Base Costs'!$B$8,IF(L900&lt;=3,L900*'[2]Base Costs'!$B$9,'[2]Base Costs'!$B$10*M900))</f>
        <v>2800</v>
      </c>
      <c r="P900" s="304">
        <f>4*C900*'[2]Base Costs'!$B$11</f>
        <v>53580.840263877108</v>
      </c>
      <c r="Q900" s="269">
        <f>'[2]Base Costs'!$B$13+'[2]Base Costs'!$B$14</f>
        <v>414</v>
      </c>
      <c r="R900" s="303">
        <f>'[2]Base Costs'!$D$2</f>
        <v>1105.3024868650327</v>
      </c>
      <c r="S900" s="305">
        <f t="shared" si="104"/>
        <v>17843.368043968105</v>
      </c>
    </row>
    <row r="901" spans="1:19" s="269" customFormat="1" x14ac:dyDescent="0.25">
      <c r="A901" s="310" t="s">
        <v>938</v>
      </c>
      <c r="B901" s="310" t="s">
        <v>1420</v>
      </c>
      <c r="C901" s="309">
        <v>255.62591640419691</v>
      </c>
      <c r="D901" s="307">
        <f>C901*'[2]Base Costs'!$B$5</f>
        <v>255.62591640419691</v>
      </c>
      <c r="E901" s="307">
        <f t="shared" si="98"/>
        <v>32</v>
      </c>
      <c r="F901" s="307">
        <f t="shared" si="99"/>
        <v>7</v>
      </c>
      <c r="G901" s="307">
        <f t="shared" si="100"/>
        <v>2</v>
      </c>
      <c r="H901" s="306">
        <f>4*D901*'[2]Base Costs'!$B$7</f>
        <v>50804.117129835722</v>
      </c>
      <c r="I901" s="304">
        <f>4*IF(E901&lt;=3,E901*'[2]Base Costs'!$B$8,IF(F901&lt;=3,F901*'[2]Base Costs'!$B$9,'[2]Base Costs'!$B$10*G901))</f>
        <v>8800</v>
      </c>
      <c r="J901" s="308">
        <f>C901*'[2]Base Costs'!$B$6</f>
        <v>64.92898276666601</v>
      </c>
      <c r="K901" s="307">
        <f t="shared" si="101"/>
        <v>9</v>
      </c>
      <c r="L901" s="307">
        <f t="shared" si="102"/>
        <v>2</v>
      </c>
      <c r="M901" s="307">
        <f t="shared" si="103"/>
        <v>1</v>
      </c>
      <c r="N901" s="306">
        <f>4*J901*'[2]Base Costs'!$B$7</f>
        <v>12904.245750978271</v>
      </c>
      <c r="O901" s="304">
        <f>4*IF(K901&lt;=3,K901*'[2]Base Costs'!$B$8,IF(L901&lt;=3,L901*'[2]Base Costs'!$B$9,'[2]Base Costs'!$B$10*M901))</f>
        <v>2800</v>
      </c>
      <c r="P901" s="304">
        <f>4*C901*'[2]Base Costs'!$B$11</f>
        <v>51125.183280839381</v>
      </c>
      <c r="Q901" s="269">
        <f>'[2]Base Costs'!$B$13+'[2]Base Costs'!$B$14</f>
        <v>414</v>
      </c>
      <c r="R901" s="303">
        <f>'[2]Base Costs'!$D$2</f>
        <v>1105.3024868650327</v>
      </c>
      <c r="S901" s="305">
        <f t="shared" si="104"/>
        <v>17223.548237843304</v>
      </c>
    </row>
    <row r="902" spans="1:19" s="269" customFormat="1" x14ac:dyDescent="0.25">
      <c r="A902" s="310" t="s">
        <v>938</v>
      </c>
      <c r="B902" s="310" t="s">
        <v>1419</v>
      </c>
      <c r="C902" s="309">
        <v>382.43632606409403</v>
      </c>
      <c r="D902" s="307">
        <f>C902*'[2]Base Costs'!$B$5</f>
        <v>382.43632606409403</v>
      </c>
      <c r="E902" s="307">
        <f t="shared" si="98"/>
        <v>48</v>
      </c>
      <c r="F902" s="307">
        <f t="shared" si="99"/>
        <v>10</v>
      </c>
      <c r="G902" s="307">
        <f t="shared" si="100"/>
        <v>3</v>
      </c>
      <c r="H902" s="306">
        <f>4*D902*'[2]Base Costs'!$B$7</f>
        <v>76006.925187282322</v>
      </c>
      <c r="I902" s="304">
        <f>4*IF(E902&lt;=3,E902*'[2]Base Costs'!$B$8,IF(F902&lt;=3,F902*'[2]Base Costs'!$B$9,'[2]Base Costs'!$B$10*G902))</f>
        <v>13200</v>
      </c>
      <c r="J902" s="308">
        <f>C902*'[2]Base Costs'!$B$6</f>
        <v>97.138826820279888</v>
      </c>
      <c r="K902" s="307">
        <f t="shared" si="101"/>
        <v>13</v>
      </c>
      <c r="L902" s="307">
        <f t="shared" si="102"/>
        <v>3</v>
      </c>
      <c r="M902" s="307">
        <f t="shared" si="103"/>
        <v>1</v>
      </c>
      <c r="N902" s="306">
        <f>4*J902*'[2]Base Costs'!$B$7</f>
        <v>19305.758997569708</v>
      </c>
      <c r="O902" s="304">
        <f>4*IF(K902&lt;=3,K902*'[2]Base Costs'!$B$8,IF(L902&lt;=3,L902*'[2]Base Costs'!$B$9,'[2]Base Costs'!$B$10*M902))</f>
        <v>4200</v>
      </c>
      <c r="P902" s="304">
        <f>4*C902*'[2]Base Costs'!$B$11</f>
        <v>76487.265212818806</v>
      </c>
      <c r="Q902" s="269">
        <f>'[2]Base Costs'!$B$13+'[2]Base Costs'!$B$14</f>
        <v>414</v>
      </c>
      <c r="R902" s="303">
        <f>'[2]Base Costs'!$D$2</f>
        <v>1105.3024868650327</v>
      </c>
      <c r="S902" s="305">
        <f t="shared" si="104"/>
        <v>25025.06148443474</v>
      </c>
    </row>
    <row r="903" spans="1:19" s="269" customFormat="1" x14ac:dyDescent="0.25">
      <c r="A903" s="310" t="s">
        <v>938</v>
      </c>
      <c r="B903" s="310" t="s">
        <v>1418</v>
      </c>
      <c r="C903" s="309">
        <v>168.27045586873561</v>
      </c>
      <c r="D903" s="307">
        <f>C903*'[2]Base Costs'!$B$5</f>
        <v>168.27045586873561</v>
      </c>
      <c r="E903" s="307">
        <f t="shared" si="98"/>
        <v>22</v>
      </c>
      <c r="F903" s="307">
        <f t="shared" si="99"/>
        <v>5</v>
      </c>
      <c r="G903" s="307">
        <f t="shared" si="100"/>
        <v>2</v>
      </c>
      <c r="H903" s="306">
        <f>4*D903*'[2]Base Costs'!$B$7</f>
        <v>33442.743481175996</v>
      </c>
      <c r="I903" s="304">
        <f>4*IF(E903&lt;=3,E903*'[2]Base Costs'!$B$8,IF(F903&lt;=3,F903*'[2]Base Costs'!$B$9,'[2]Base Costs'!$B$10*G903))</f>
        <v>8800</v>
      </c>
      <c r="J903" s="308">
        <f>C903*'[2]Base Costs'!$B$6</f>
        <v>42.740695790658847</v>
      </c>
      <c r="K903" s="307">
        <f t="shared" si="101"/>
        <v>6</v>
      </c>
      <c r="L903" s="307">
        <f t="shared" si="102"/>
        <v>2</v>
      </c>
      <c r="M903" s="307">
        <f t="shared" si="103"/>
        <v>1</v>
      </c>
      <c r="N903" s="306">
        <f>4*J903*'[2]Base Costs'!$B$7</f>
        <v>8494.4568442187028</v>
      </c>
      <c r="O903" s="304">
        <f>4*IF(K903&lt;=3,K903*'[2]Base Costs'!$B$8,IF(L903&lt;=3,L903*'[2]Base Costs'!$B$9,'[2]Base Costs'!$B$10*M903))</f>
        <v>2800</v>
      </c>
      <c r="P903" s="304">
        <f>4*C903*'[2]Base Costs'!$B$11</f>
        <v>33654.091173747125</v>
      </c>
      <c r="Q903" s="269">
        <f>'[2]Base Costs'!$B$13+'[2]Base Costs'!$B$14</f>
        <v>414</v>
      </c>
      <c r="R903" s="303">
        <f>'[2]Base Costs'!$D$2</f>
        <v>1105.3024868650327</v>
      </c>
      <c r="S903" s="305">
        <f t="shared" si="104"/>
        <v>12813.759331083736</v>
      </c>
    </row>
    <row r="904" spans="1:19" s="269" customFormat="1" x14ac:dyDescent="0.25">
      <c r="A904" s="310" t="s">
        <v>938</v>
      </c>
      <c r="B904" s="310" t="s">
        <v>1417</v>
      </c>
      <c r="C904" s="309">
        <v>426.30381626500002</v>
      </c>
      <c r="D904" s="307">
        <f>C904*'[2]Base Costs'!$B$5</f>
        <v>426.30381626500002</v>
      </c>
      <c r="E904" s="307">
        <f t="shared" si="98"/>
        <v>54</v>
      </c>
      <c r="F904" s="307">
        <f t="shared" si="99"/>
        <v>11</v>
      </c>
      <c r="G904" s="307">
        <f t="shared" si="100"/>
        <v>3</v>
      </c>
      <c r="H904" s="306">
        <f>4*D904*'[2]Base Costs'!$B$7</f>
        <v>84725.325659771173</v>
      </c>
      <c r="I904" s="304">
        <f>4*IF(E904&lt;=3,E904*'[2]Base Costs'!$B$8,IF(F904&lt;=3,F904*'[2]Base Costs'!$B$9,'[2]Base Costs'!$B$10*G904))</f>
        <v>13200</v>
      </c>
      <c r="J904" s="308">
        <f>C904*'[2]Base Costs'!$B$6</f>
        <v>108.28116933131001</v>
      </c>
      <c r="K904" s="307">
        <f t="shared" si="101"/>
        <v>14</v>
      </c>
      <c r="L904" s="307">
        <f t="shared" si="102"/>
        <v>3</v>
      </c>
      <c r="M904" s="307">
        <f t="shared" si="103"/>
        <v>1</v>
      </c>
      <c r="N904" s="306">
        <f>4*J904*'[2]Base Costs'!$B$7</f>
        <v>21520.232717581879</v>
      </c>
      <c r="O904" s="304">
        <f>4*IF(K904&lt;=3,K904*'[2]Base Costs'!$B$8,IF(L904&lt;=3,L904*'[2]Base Costs'!$B$9,'[2]Base Costs'!$B$10*M904))</f>
        <v>4200</v>
      </c>
      <c r="P904" s="304">
        <f>4*C904*'[2]Base Costs'!$B$11</f>
        <v>85260.763253000012</v>
      </c>
      <c r="Q904" s="269">
        <f>'[2]Base Costs'!$B$13+'[2]Base Costs'!$B$14</f>
        <v>414</v>
      </c>
      <c r="R904" s="303">
        <f>'[2]Base Costs'!$D$2</f>
        <v>1105.3024868650327</v>
      </c>
      <c r="S904" s="305">
        <f t="shared" si="104"/>
        <v>27239.535204446911</v>
      </c>
    </row>
    <row r="905" spans="1:19" s="269" customFormat="1" x14ac:dyDescent="0.25">
      <c r="A905" s="310" t="s">
        <v>938</v>
      </c>
      <c r="B905" s="310" t="s">
        <v>1416</v>
      </c>
      <c r="C905" s="309">
        <v>69.082987703313236</v>
      </c>
      <c r="D905" s="307">
        <f>C905*'[2]Base Costs'!$B$5</f>
        <v>69.082987703313236</v>
      </c>
      <c r="E905" s="307">
        <f t="shared" si="98"/>
        <v>9</v>
      </c>
      <c r="F905" s="307">
        <f t="shared" si="99"/>
        <v>2</v>
      </c>
      <c r="G905" s="307">
        <f t="shared" si="100"/>
        <v>1</v>
      </c>
      <c r="H905" s="306">
        <f>4*D905*'[2]Base Costs'!$B$7</f>
        <v>13729.829308107288</v>
      </c>
      <c r="I905" s="304">
        <f>4*IF(E905&lt;=3,E905*'[2]Base Costs'!$B$8,IF(F905&lt;=3,F905*'[2]Base Costs'!$B$9,'[2]Base Costs'!$B$10*G905))</f>
        <v>2800</v>
      </c>
      <c r="J905" s="308">
        <f>C905*'[2]Base Costs'!$B$6</f>
        <v>17.547078876641564</v>
      </c>
      <c r="K905" s="307">
        <f t="shared" si="101"/>
        <v>3</v>
      </c>
      <c r="L905" s="307">
        <f t="shared" si="102"/>
        <v>1</v>
      </c>
      <c r="M905" s="307">
        <f t="shared" si="103"/>
        <v>1</v>
      </c>
      <c r="N905" s="306">
        <f>4*J905*'[2]Base Costs'!$B$7</f>
        <v>3487.3766442592514</v>
      </c>
      <c r="O905" s="304">
        <f>4*IF(K905&lt;=3,K905*'[2]Base Costs'!$B$8,IF(L905&lt;=3,L905*'[2]Base Costs'!$B$9,'[2]Base Costs'!$B$10*M905))</f>
        <v>1500</v>
      </c>
      <c r="P905" s="304">
        <f>4*C905*'[2]Base Costs'!$B$11</f>
        <v>13816.597540662648</v>
      </c>
      <c r="Q905" s="269">
        <f>'[2]Base Costs'!$B$13+'[2]Base Costs'!$B$14</f>
        <v>414</v>
      </c>
      <c r="R905" s="303">
        <f>'[2]Base Costs'!$D$2</f>
        <v>1105.3024868650327</v>
      </c>
      <c r="S905" s="305">
        <f t="shared" si="104"/>
        <v>6506.6791311242841</v>
      </c>
    </row>
    <row r="906" spans="1:19" s="269" customFormat="1" x14ac:dyDescent="0.25">
      <c r="A906" s="310" t="s">
        <v>938</v>
      </c>
      <c r="B906" s="310" t="s">
        <v>1415</v>
      </c>
      <c r="C906" s="309">
        <v>84.134696818822562</v>
      </c>
      <c r="D906" s="307">
        <f>C906*'[2]Base Costs'!$B$5</f>
        <v>84.134696818822562</v>
      </c>
      <c r="E906" s="307">
        <f t="shared" si="98"/>
        <v>11</v>
      </c>
      <c r="F906" s="307">
        <f t="shared" si="99"/>
        <v>3</v>
      </c>
      <c r="G906" s="307">
        <f t="shared" si="100"/>
        <v>1</v>
      </c>
      <c r="H906" s="306">
        <f>4*D906*'[2]Base Costs'!$B$7</f>
        <v>16721.266184560074</v>
      </c>
      <c r="I906" s="304">
        <f>4*IF(E906&lt;=3,E906*'[2]Base Costs'!$B$8,IF(F906&lt;=3,F906*'[2]Base Costs'!$B$9,'[2]Base Costs'!$B$10*G906))</f>
        <v>4200</v>
      </c>
      <c r="J906" s="308">
        <f>C906*'[2]Base Costs'!$B$6</f>
        <v>21.370212991980932</v>
      </c>
      <c r="K906" s="307">
        <f t="shared" si="101"/>
        <v>3</v>
      </c>
      <c r="L906" s="307">
        <f t="shared" si="102"/>
        <v>1</v>
      </c>
      <c r="M906" s="307">
        <f t="shared" si="103"/>
        <v>1</v>
      </c>
      <c r="N906" s="306">
        <f>4*J906*'[2]Base Costs'!$B$7</f>
        <v>4247.2016108782591</v>
      </c>
      <c r="O906" s="304">
        <f>4*IF(K906&lt;=3,K906*'[2]Base Costs'!$B$8,IF(L906&lt;=3,L906*'[2]Base Costs'!$B$9,'[2]Base Costs'!$B$10*M906))</f>
        <v>1500</v>
      </c>
      <c r="P906" s="304">
        <f>4*C906*'[2]Base Costs'!$B$11</f>
        <v>16826.939363764512</v>
      </c>
      <c r="Q906" s="269">
        <f>'[2]Base Costs'!$B$13+'[2]Base Costs'!$B$14</f>
        <v>414</v>
      </c>
      <c r="R906" s="303">
        <f>'[2]Base Costs'!$D$2</f>
        <v>1105.3024868650327</v>
      </c>
      <c r="S906" s="305">
        <f t="shared" si="104"/>
        <v>7266.5040977432918</v>
      </c>
    </row>
    <row r="907" spans="1:19" s="269" customFormat="1" x14ac:dyDescent="0.25">
      <c r="A907" s="310" t="s">
        <v>938</v>
      </c>
      <c r="B907" s="310" t="s">
        <v>1414</v>
      </c>
      <c r="C907" s="309">
        <v>255.78349253207409</v>
      </c>
      <c r="D907" s="307">
        <f>C907*'[2]Base Costs'!$B$5</f>
        <v>255.78349253207409</v>
      </c>
      <c r="E907" s="307">
        <f t="shared" si="98"/>
        <v>32</v>
      </c>
      <c r="F907" s="307">
        <f t="shared" si="99"/>
        <v>7</v>
      </c>
      <c r="G907" s="307">
        <f t="shared" si="100"/>
        <v>2</v>
      </c>
      <c r="H907" s="306">
        <f>4*D907*'[2]Base Costs'!$B$7</f>
        <v>50835.434439794539</v>
      </c>
      <c r="I907" s="304">
        <f>4*IF(E907&lt;=3,E907*'[2]Base Costs'!$B$8,IF(F907&lt;=3,F907*'[2]Base Costs'!$B$9,'[2]Base Costs'!$B$10*G907))</f>
        <v>8800</v>
      </c>
      <c r="J907" s="308">
        <f>C907*'[2]Base Costs'!$B$6</f>
        <v>64.969007103146822</v>
      </c>
      <c r="K907" s="307">
        <f t="shared" si="101"/>
        <v>9</v>
      </c>
      <c r="L907" s="307">
        <f t="shared" si="102"/>
        <v>2</v>
      </c>
      <c r="M907" s="307">
        <f t="shared" si="103"/>
        <v>1</v>
      </c>
      <c r="N907" s="306">
        <f>4*J907*'[2]Base Costs'!$B$7</f>
        <v>12912.200347707814</v>
      </c>
      <c r="O907" s="304">
        <f>4*IF(K907&lt;=3,K907*'[2]Base Costs'!$B$8,IF(L907&lt;=3,L907*'[2]Base Costs'!$B$9,'[2]Base Costs'!$B$10*M907))</f>
        <v>2800</v>
      </c>
      <c r="P907" s="304">
        <f>4*C907*'[2]Base Costs'!$B$11</f>
        <v>51156.698506414818</v>
      </c>
      <c r="Q907" s="269">
        <f>'[2]Base Costs'!$B$13+'[2]Base Costs'!$B$14</f>
        <v>414</v>
      </c>
      <c r="R907" s="303">
        <f>'[2]Base Costs'!$D$2</f>
        <v>1105.3024868650327</v>
      </c>
      <c r="S907" s="305">
        <f t="shared" si="104"/>
        <v>17231.502834572846</v>
      </c>
    </row>
    <row r="908" spans="1:19" s="269" customFormat="1" x14ac:dyDescent="0.25">
      <c r="A908" s="310" t="s">
        <v>938</v>
      </c>
      <c r="B908" s="310" t="s">
        <v>1413</v>
      </c>
      <c r="C908" s="309">
        <v>168.48995614303615</v>
      </c>
      <c r="D908" s="307">
        <f>C908*'[2]Base Costs'!$B$5</f>
        <v>168.48995614303615</v>
      </c>
      <c r="E908" s="307">
        <f t="shared" si="98"/>
        <v>22</v>
      </c>
      <c r="F908" s="307">
        <f t="shared" si="99"/>
        <v>5</v>
      </c>
      <c r="G908" s="307">
        <f t="shared" si="100"/>
        <v>2</v>
      </c>
      <c r="H908" s="306">
        <f>4*D908*'[2]Base Costs'!$B$7</f>
        <v>33486.36784369158</v>
      </c>
      <c r="I908" s="304">
        <f>4*IF(E908&lt;=3,E908*'[2]Base Costs'!$B$8,IF(F908&lt;=3,F908*'[2]Base Costs'!$B$9,'[2]Base Costs'!$B$10*G908))</f>
        <v>8800</v>
      </c>
      <c r="J908" s="308">
        <f>C908*'[2]Base Costs'!$B$6</f>
        <v>42.796448860331182</v>
      </c>
      <c r="K908" s="307">
        <f t="shared" si="101"/>
        <v>6</v>
      </c>
      <c r="L908" s="307">
        <f t="shared" si="102"/>
        <v>2</v>
      </c>
      <c r="M908" s="307">
        <f t="shared" si="103"/>
        <v>1</v>
      </c>
      <c r="N908" s="306">
        <f>4*J908*'[2]Base Costs'!$B$7</f>
        <v>8505.5374322976622</v>
      </c>
      <c r="O908" s="304">
        <f>4*IF(K908&lt;=3,K908*'[2]Base Costs'!$B$8,IF(L908&lt;=3,L908*'[2]Base Costs'!$B$9,'[2]Base Costs'!$B$10*M908))</f>
        <v>2800</v>
      </c>
      <c r="P908" s="304">
        <f>4*C908*'[2]Base Costs'!$B$11</f>
        <v>33697.991228607229</v>
      </c>
      <c r="Q908" s="269">
        <f>'[2]Base Costs'!$B$13+'[2]Base Costs'!$B$14</f>
        <v>414</v>
      </c>
      <c r="R908" s="303">
        <f>'[2]Base Costs'!$D$2</f>
        <v>1105.3024868650327</v>
      </c>
      <c r="S908" s="305">
        <f t="shared" si="104"/>
        <v>12824.839919162696</v>
      </c>
    </row>
    <row r="909" spans="1:19" s="269" customFormat="1" x14ac:dyDescent="0.25">
      <c r="A909" s="310" t="s">
        <v>938</v>
      </c>
      <c r="B909" s="310" t="s">
        <v>1412</v>
      </c>
      <c r="C909" s="309">
        <v>146.75557972565662</v>
      </c>
      <c r="D909" s="307">
        <f>C909*'[2]Base Costs'!$B$5</f>
        <v>146.75557972565662</v>
      </c>
      <c r="E909" s="307">
        <f t="shared" si="98"/>
        <v>19</v>
      </c>
      <c r="F909" s="307">
        <f t="shared" si="99"/>
        <v>4</v>
      </c>
      <c r="G909" s="307">
        <f t="shared" si="100"/>
        <v>1</v>
      </c>
      <c r="H909" s="306">
        <f>4*D909*'[2]Base Costs'!$B$7</f>
        <v>29166.790936995902</v>
      </c>
      <c r="I909" s="304">
        <f>4*IF(E909&lt;=3,E909*'[2]Base Costs'!$B$8,IF(F909&lt;=3,F909*'[2]Base Costs'!$B$9,'[2]Base Costs'!$B$10*G909))</f>
        <v>4400</v>
      </c>
      <c r="J909" s="308">
        <f>C909*'[2]Base Costs'!$B$6</f>
        <v>37.27591725031678</v>
      </c>
      <c r="K909" s="307">
        <f t="shared" si="101"/>
        <v>5</v>
      </c>
      <c r="L909" s="307">
        <f t="shared" si="102"/>
        <v>1</v>
      </c>
      <c r="M909" s="307">
        <f t="shared" si="103"/>
        <v>1</v>
      </c>
      <c r="N909" s="306">
        <f>4*J909*'[2]Base Costs'!$B$7</f>
        <v>7408.3648979969594</v>
      </c>
      <c r="O909" s="304">
        <f>4*IF(K909&lt;=3,K909*'[2]Base Costs'!$B$8,IF(L909&lt;=3,L909*'[2]Base Costs'!$B$9,'[2]Base Costs'!$B$10*M909))</f>
        <v>1400</v>
      </c>
      <c r="P909" s="304">
        <f>4*C909*'[2]Base Costs'!$B$11</f>
        <v>29351.115945131321</v>
      </c>
      <c r="Q909" s="269">
        <f>'[2]Base Costs'!$B$13+'[2]Base Costs'!$B$14</f>
        <v>414</v>
      </c>
      <c r="R909" s="303">
        <f>'[2]Base Costs'!$D$2</f>
        <v>1105.3024868650327</v>
      </c>
      <c r="S909" s="305">
        <f t="shared" si="104"/>
        <v>10327.667384861992</v>
      </c>
    </row>
    <row r="910" spans="1:19" s="269" customFormat="1" x14ac:dyDescent="0.25">
      <c r="A910" s="310" t="s">
        <v>938</v>
      </c>
      <c r="B910" s="310" t="s">
        <v>1411</v>
      </c>
      <c r="C910" s="309">
        <v>386.17225144030556</v>
      </c>
      <c r="D910" s="307">
        <f>C910*'[2]Base Costs'!$B$5</f>
        <v>386.17225144030556</v>
      </c>
      <c r="E910" s="307">
        <f t="shared" si="98"/>
        <v>49</v>
      </c>
      <c r="F910" s="307">
        <f t="shared" si="99"/>
        <v>10</v>
      </c>
      <c r="G910" s="307">
        <f t="shared" si="100"/>
        <v>3</v>
      </c>
      <c r="H910" s="306">
        <f>4*D910*'[2]Base Costs'!$B$7</f>
        <v>76749.417940252097</v>
      </c>
      <c r="I910" s="304">
        <f>4*IF(E910&lt;=3,E910*'[2]Base Costs'!$B$8,IF(F910&lt;=3,F910*'[2]Base Costs'!$B$9,'[2]Base Costs'!$B$10*G910))</f>
        <v>13200</v>
      </c>
      <c r="J910" s="308">
        <f>C910*'[2]Base Costs'!$B$6</f>
        <v>98.087751865837618</v>
      </c>
      <c r="K910" s="307">
        <f t="shared" si="101"/>
        <v>13</v>
      </c>
      <c r="L910" s="307">
        <f t="shared" si="102"/>
        <v>3</v>
      </c>
      <c r="M910" s="307">
        <f t="shared" si="103"/>
        <v>1</v>
      </c>
      <c r="N910" s="306">
        <f>4*J910*'[2]Base Costs'!$B$7</f>
        <v>19494.352156824036</v>
      </c>
      <c r="O910" s="304">
        <f>4*IF(K910&lt;=3,K910*'[2]Base Costs'!$B$8,IF(L910&lt;=3,L910*'[2]Base Costs'!$B$9,'[2]Base Costs'!$B$10*M910))</f>
        <v>4200</v>
      </c>
      <c r="P910" s="304">
        <f>4*C910*'[2]Base Costs'!$B$11</f>
        <v>77234.450288061111</v>
      </c>
      <c r="Q910" s="269">
        <f>'[2]Base Costs'!$B$13+'[2]Base Costs'!$B$14</f>
        <v>414</v>
      </c>
      <c r="R910" s="303">
        <f>'[2]Base Costs'!$D$2</f>
        <v>1105.3024868650327</v>
      </c>
      <c r="S910" s="305">
        <f t="shared" si="104"/>
        <v>25213.654643689068</v>
      </c>
    </row>
    <row r="911" spans="1:19" s="269" customFormat="1" x14ac:dyDescent="0.25">
      <c r="A911" s="310" t="s">
        <v>938</v>
      </c>
      <c r="B911" s="310" t="s">
        <v>1410</v>
      </c>
      <c r="C911" s="309">
        <v>345.76673958528966</v>
      </c>
      <c r="D911" s="307">
        <f>C911*'[2]Base Costs'!$B$5</f>
        <v>345.76673958528966</v>
      </c>
      <c r="E911" s="307">
        <f t="shared" si="98"/>
        <v>44</v>
      </c>
      <c r="F911" s="307">
        <f t="shared" si="99"/>
        <v>9</v>
      </c>
      <c r="G911" s="307">
        <f t="shared" si="100"/>
        <v>3</v>
      </c>
      <c r="H911" s="306">
        <f>4*D911*'[2]Base Costs'!$B$7</f>
        <v>68719.06489213882</v>
      </c>
      <c r="I911" s="304">
        <f>4*IF(E911&lt;=3,E911*'[2]Base Costs'!$B$8,IF(F911&lt;=3,F911*'[2]Base Costs'!$B$9,'[2]Base Costs'!$B$10*G911))</f>
        <v>13200</v>
      </c>
      <c r="J911" s="308">
        <f>C911*'[2]Base Costs'!$B$6</f>
        <v>87.824751854663575</v>
      </c>
      <c r="K911" s="307">
        <f t="shared" si="101"/>
        <v>11</v>
      </c>
      <c r="L911" s="307">
        <f t="shared" si="102"/>
        <v>3</v>
      </c>
      <c r="M911" s="307">
        <f t="shared" si="103"/>
        <v>1</v>
      </c>
      <c r="N911" s="306">
        <f>4*J911*'[2]Base Costs'!$B$7</f>
        <v>17454.64248260326</v>
      </c>
      <c r="O911" s="304">
        <f>4*IF(K911&lt;=3,K911*'[2]Base Costs'!$B$8,IF(L911&lt;=3,L911*'[2]Base Costs'!$B$9,'[2]Base Costs'!$B$10*M911))</f>
        <v>4200</v>
      </c>
      <c r="P911" s="304">
        <f>4*C911*'[2]Base Costs'!$B$11</f>
        <v>69153.347917057938</v>
      </c>
      <c r="Q911" s="269">
        <f>'[2]Base Costs'!$B$13+'[2]Base Costs'!$B$14</f>
        <v>414</v>
      </c>
      <c r="R911" s="303">
        <f>'[2]Base Costs'!$D$2</f>
        <v>1105.3024868650327</v>
      </c>
      <c r="S911" s="305">
        <f t="shared" si="104"/>
        <v>23173.944969468292</v>
      </c>
    </row>
    <row r="912" spans="1:19" s="269" customFormat="1" x14ac:dyDescent="0.25">
      <c r="A912" s="310" t="s">
        <v>938</v>
      </c>
      <c r="B912" s="310" t="s">
        <v>1409</v>
      </c>
      <c r="C912" s="309">
        <v>82.046358393297723</v>
      </c>
      <c r="D912" s="307">
        <f>C912*'[2]Base Costs'!$B$5</f>
        <v>82.046358393297723</v>
      </c>
      <c r="E912" s="307">
        <f t="shared" si="98"/>
        <v>11</v>
      </c>
      <c r="F912" s="307">
        <f t="shared" si="99"/>
        <v>3</v>
      </c>
      <c r="G912" s="307">
        <f t="shared" si="100"/>
        <v>1</v>
      </c>
      <c r="H912" s="306">
        <f>4*D912*'[2]Base Costs'!$B$7</f>
        <v>16306.221452517564</v>
      </c>
      <c r="I912" s="304">
        <f>4*IF(E912&lt;=3,E912*'[2]Base Costs'!$B$8,IF(F912&lt;=3,F912*'[2]Base Costs'!$B$9,'[2]Base Costs'!$B$10*G912))</f>
        <v>4200</v>
      </c>
      <c r="J912" s="308">
        <f>C912*'[2]Base Costs'!$B$6</f>
        <v>20.839775031897624</v>
      </c>
      <c r="K912" s="307">
        <f t="shared" si="101"/>
        <v>3</v>
      </c>
      <c r="L912" s="307">
        <f t="shared" si="102"/>
        <v>1</v>
      </c>
      <c r="M912" s="307">
        <f t="shared" si="103"/>
        <v>1</v>
      </c>
      <c r="N912" s="306">
        <f>4*J912*'[2]Base Costs'!$B$7</f>
        <v>4141.7802489394617</v>
      </c>
      <c r="O912" s="304">
        <f>4*IF(K912&lt;=3,K912*'[2]Base Costs'!$B$8,IF(L912&lt;=3,L912*'[2]Base Costs'!$B$9,'[2]Base Costs'!$B$10*M912))</f>
        <v>1500</v>
      </c>
      <c r="P912" s="304">
        <f>4*C912*'[2]Base Costs'!$B$11</f>
        <v>16409.271678659545</v>
      </c>
      <c r="Q912" s="269">
        <f>'[2]Base Costs'!$B$13+'[2]Base Costs'!$B$14</f>
        <v>414</v>
      </c>
      <c r="R912" s="303">
        <f>'[2]Base Costs'!$D$2</f>
        <v>1105.3024868650327</v>
      </c>
      <c r="S912" s="305">
        <f t="shared" si="104"/>
        <v>7161.0827358044944</v>
      </c>
    </row>
    <row r="913" spans="1:19" s="269" customFormat="1" x14ac:dyDescent="0.25">
      <c r="A913" s="310" t="s">
        <v>938</v>
      </c>
      <c r="B913" s="310" t="s">
        <v>1408</v>
      </c>
      <c r="C913" s="309">
        <v>40.225823490682018</v>
      </c>
      <c r="D913" s="307">
        <f>C913*'[2]Base Costs'!$B$5</f>
        <v>40.225823490682018</v>
      </c>
      <c r="E913" s="307">
        <f t="shared" si="98"/>
        <v>6</v>
      </c>
      <c r="F913" s="307">
        <f t="shared" si="99"/>
        <v>2</v>
      </c>
      <c r="G913" s="307">
        <f t="shared" si="100"/>
        <v>1</v>
      </c>
      <c r="H913" s="306">
        <f>4*D913*'[2]Base Costs'!$B$7</f>
        <v>7994.6410638321076</v>
      </c>
      <c r="I913" s="304">
        <f>4*IF(E913&lt;=3,E913*'[2]Base Costs'!$B$8,IF(F913&lt;=3,F913*'[2]Base Costs'!$B$9,'[2]Base Costs'!$B$10*G913))</f>
        <v>2800</v>
      </c>
      <c r="J913" s="308">
        <f>C913*'[2]Base Costs'!$B$6</f>
        <v>10.217359166633234</v>
      </c>
      <c r="K913" s="307">
        <f t="shared" si="101"/>
        <v>2</v>
      </c>
      <c r="L913" s="307">
        <f t="shared" si="102"/>
        <v>1</v>
      </c>
      <c r="M913" s="307">
        <f t="shared" si="103"/>
        <v>1</v>
      </c>
      <c r="N913" s="306">
        <f>4*J913*'[2]Base Costs'!$B$7</f>
        <v>2030.6388302133557</v>
      </c>
      <c r="O913" s="304">
        <f>4*IF(K913&lt;=3,K913*'[2]Base Costs'!$B$8,IF(L913&lt;=3,L913*'[2]Base Costs'!$B$9,'[2]Base Costs'!$B$10*M913))</f>
        <v>1000</v>
      </c>
      <c r="P913" s="304">
        <f>4*C913*'[2]Base Costs'!$B$11</f>
        <v>8045.1646981364038</v>
      </c>
      <c r="Q913" s="269">
        <f>'[2]Base Costs'!$B$13+'[2]Base Costs'!$B$14</f>
        <v>414</v>
      </c>
      <c r="R913" s="303">
        <f>'[2]Base Costs'!$D$2</f>
        <v>1105.3024868650327</v>
      </c>
      <c r="S913" s="305">
        <f t="shared" si="104"/>
        <v>4549.9413170783882</v>
      </c>
    </row>
    <row r="914" spans="1:19" s="269" customFormat="1" x14ac:dyDescent="0.25">
      <c r="A914" s="310" t="s">
        <v>938</v>
      </c>
      <c r="B914" s="310" t="s">
        <v>1407</v>
      </c>
      <c r="C914" s="309">
        <v>95.116187958645966</v>
      </c>
      <c r="D914" s="307">
        <f>C914*'[2]Base Costs'!$B$5</f>
        <v>95.116187958645966</v>
      </c>
      <c r="E914" s="307">
        <f t="shared" si="98"/>
        <v>12</v>
      </c>
      <c r="F914" s="307">
        <f t="shared" si="99"/>
        <v>3</v>
      </c>
      <c r="G914" s="307">
        <f t="shared" si="100"/>
        <v>1</v>
      </c>
      <c r="H914" s="306">
        <f>4*D914*'[2]Base Costs'!$B$7</f>
        <v>18903.771659653135</v>
      </c>
      <c r="I914" s="304">
        <f>4*IF(E914&lt;=3,E914*'[2]Base Costs'!$B$8,IF(F914&lt;=3,F914*'[2]Base Costs'!$B$9,'[2]Base Costs'!$B$10*G914))</f>
        <v>4200</v>
      </c>
      <c r="J914" s="308">
        <f>C914*'[2]Base Costs'!$B$6</f>
        <v>24.159511741496075</v>
      </c>
      <c r="K914" s="307">
        <f t="shared" si="101"/>
        <v>4</v>
      </c>
      <c r="L914" s="307">
        <f t="shared" si="102"/>
        <v>1</v>
      </c>
      <c r="M914" s="307">
        <f t="shared" si="103"/>
        <v>1</v>
      </c>
      <c r="N914" s="306">
        <f>4*J914*'[2]Base Costs'!$B$7</f>
        <v>4801.5580015518963</v>
      </c>
      <c r="O914" s="304">
        <f>4*IF(K914&lt;=3,K914*'[2]Base Costs'!$B$8,IF(L914&lt;=3,L914*'[2]Base Costs'!$B$9,'[2]Base Costs'!$B$10*M914))</f>
        <v>1400</v>
      </c>
      <c r="P914" s="304">
        <f>4*C914*'[2]Base Costs'!$B$11</f>
        <v>19023.237591729194</v>
      </c>
      <c r="Q914" s="269">
        <f>'[2]Base Costs'!$B$13+'[2]Base Costs'!$B$14</f>
        <v>414</v>
      </c>
      <c r="R914" s="303">
        <f>'[2]Base Costs'!$D$2</f>
        <v>1105.3024868650327</v>
      </c>
      <c r="S914" s="305">
        <f t="shared" si="104"/>
        <v>7720.860488416929</v>
      </c>
    </row>
    <row r="915" spans="1:19" s="269" customFormat="1" x14ac:dyDescent="0.25">
      <c r="A915" s="310" t="s">
        <v>938</v>
      </c>
      <c r="B915" s="310" t="s">
        <v>1406</v>
      </c>
      <c r="C915" s="309">
        <v>116.45199668822974</v>
      </c>
      <c r="D915" s="307">
        <f>C915*'[2]Base Costs'!$B$5</f>
        <v>116.45199668822974</v>
      </c>
      <c r="E915" s="307">
        <f t="shared" si="98"/>
        <v>15</v>
      </c>
      <c r="F915" s="307">
        <f t="shared" si="99"/>
        <v>3</v>
      </c>
      <c r="G915" s="307">
        <f t="shared" si="100"/>
        <v>1</v>
      </c>
      <c r="H915" s="306">
        <f>4*D915*'[2]Base Costs'!$B$7</f>
        <v>23144.135629805536</v>
      </c>
      <c r="I915" s="304">
        <f>4*IF(E915&lt;=3,E915*'[2]Base Costs'!$B$8,IF(F915&lt;=3,F915*'[2]Base Costs'!$B$9,'[2]Base Costs'!$B$10*G915))</f>
        <v>4200</v>
      </c>
      <c r="J915" s="308">
        <f>C915*'[2]Base Costs'!$B$6</f>
        <v>29.578807158810356</v>
      </c>
      <c r="K915" s="307">
        <f t="shared" si="101"/>
        <v>4</v>
      </c>
      <c r="L915" s="307">
        <f t="shared" si="102"/>
        <v>1</v>
      </c>
      <c r="M915" s="307">
        <f t="shared" si="103"/>
        <v>1</v>
      </c>
      <c r="N915" s="306">
        <f>4*J915*'[2]Base Costs'!$B$7</f>
        <v>5878.6104499706062</v>
      </c>
      <c r="O915" s="304">
        <f>4*IF(K915&lt;=3,K915*'[2]Base Costs'!$B$8,IF(L915&lt;=3,L915*'[2]Base Costs'!$B$9,'[2]Base Costs'!$B$10*M915))</f>
        <v>1400</v>
      </c>
      <c r="P915" s="304">
        <f>4*C915*'[2]Base Costs'!$B$11</f>
        <v>23290.399337645948</v>
      </c>
      <c r="Q915" s="269">
        <f>'[2]Base Costs'!$B$13+'[2]Base Costs'!$B$14</f>
        <v>414</v>
      </c>
      <c r="R915" s="303">
        <f>'[2]Base Costs'!$D$2</f>
        <v>1105.3024868650327</v>
      </c>
      <c r="S915" s="305">
        <f t="shared" si="104"/>
        <v>8797.9129368356389</v>
      </c>
    </row>
    <row r="916" spans="1:19" s="269" customFormat="1" x14ac:dyDescent="0.25">
      <c r="A916" s="310" t="s">
        <v>938</v>
      </c>
      <c r="B916" s="310" t="s">
        <v>1405</v>
      </c>
      <c r="C916" s="309">
        <v>64.151221157050173</v>
      </c>
      <c r="D916" s="307">
        <f>C916*'[2]Base Costs'!$B$5</f>
        <v>64.151221157050173</v>
      </c>
      <c r="E916" s="307">
        <f t="shared" si="98"/>
        <v>9</v>
      </c>
      <c r="F916" s="307">
        <f t="shared" si="99"/>
        <v>2</v>
      </c>
      <c r="G916" s="307">
        <f t="shared" si="100"/>
        <v>1</v>
      </c>
      <c r="H916" s="306">
        <f>4*D916*'[2]Base Costs'!$B$7</f>
        <v>12749.670297636781</v>
      </c>
      <c r="I916" s="304">
        <f>4*IF(E916&lt;=3,E916*'[2]Base Costs'!$B$8,IF(F916&lt;=3,F916*'[2]Base Costs'!$B$9,'[2]Base Costs'!$B$10*G916))</f>
        <v>2800</v>
      </c>
      <c r="J916" s="308">
        <f>C916*'[2]Base Costs'!$B$6</f>
        <v>16.294410173890743</v>
      </c>
      <c r="K916" s="307">
        <f t="shared" si="101"/>
        <v>3</v>
      </c>
      <c r="L916" s="307">
        <f t="shared" si="102"/>
        <v>1</v>
      </c>
      <c r="M916" s="307">
        <f t="shared" si="103"/>
        <v>1</v>
      </c>
      <c r="N916" s="306">
        <f>4*J916*'[2]Base Costs'!$B$7</f>
        <v>3238.4162555997423</v>
      </c>
      <c r="O916" s="304">
        <f>4*IF(K916&lt;=3,K916*'[2]Base Costs'!$B$8,IF(L916&lt;=3,L916*'[2]Base Costs'!$B$9,'[2]Base Costs'!$B$10*M916))</f>
        <v>1500</v>
      </c>
      <c r="P916" s="304">
        <f>4*C916*'[2]Base Costs'!$B$11</f>
        <v>12830.244231410035</v>
      </c>
      <c r="Q916" s="269">
        <f>'[2]Base Costs'!$B$13+'[2]Base Costs'!$B$14</f>
        <v>414</v>
      </c>
      <c r="R916" s="303">
        <f>'[2]Base Costs'!$D$2</f>
        <v>1105.3024868650327</v>
      </c>
      <c r="S916" s="305">
        <f t="shared" si="104"/>
        <v>6257.7187424647746</v>
      </c>
    </row>
    <row r="917" spans="1:19" s="269" customFormat="1" x14ac:dyDescent="0.25">
      <c r="A917" s="310" t="s">
        <v>938</v>
      </c>
      <c r="B917" s="310" t="s">
        <v>1404</v>
      </c>
      <c r="C917" s="309">
        <v>64.076613149653085</v>
      </c>
      <c r="D917" s="307">
        <f>C917*'[2]Base Costs'!$B$5</f>
        <v>64.076613149653085</v>
      </c>
      <c r="E917" s="307">
        <f t="shared" si="98"/>
        <v>9</v>
      </c>
      <c r="F917" s="307">
        <f t="shared" si="99"/>
        <v>2</v>
      </c>
      <c r="G917" s="307">
        <f t="shared" si="100"/>
        <v>1</v>
      </c>
      <c r="H917" s="306">
        <f>4*D917*'[2]Base Costs'!$B$7</f>
        <v>12734.842403814655</v>
      </c>
      <c r="I917" s="304">
        <f>4*IF(E917&lt;=3,E917*'[2]Base Costs'!$B$8,IF(F917&lt;=3,F917*'[2]Base Costs'!$B$9,'[2]Base Costs'!$B$10*G917))</f>
        <v>2800</v>
      </c>
      <c r="J917" s="308">
        <f>C917*'[2]Base Costs'!$B$6</f>
        <v>16.275459740011883</v>
      </c>
      <c r="K917" s="307">
        <f t="shared" si="101"/>
        <v>3</v>
      </c>
      <c r="L917" s="307">
        <f t="shared" si="102"/>
        <v>1</v>
      </c>
      <c r="M917" s="307">
        <f t="shared" si="103"/>
        <v>1</v>
      </c>
      <c r="N917" s="306">
        <f>4*J917*'[2]Base Costs'!$B$7</f>
        <v>3234.6499705689221</v>
      </c>
      <c r="O917" s="304">
        <f>4*IF(K917&lt;=3,K917*'[2]Base Costs'!$B$8,IF(L917&lt;=3,L917*'[2]Base Costs'!$B$9,'[2]Base Costs'!$B$10*M917))</f>
        <v>1500</v>
      </c>
      <c r="P917" s="304">
        <f>4*C917*'[2]Base Costs'!$B$11</f>
        <v>12815.322629930617</v>
      </c>
      <c r="Q917" s="269">
        <f>'[2]Base Costs'!$B$13+'[2]Base Costs'!$B$14</f>
        <v>414</v>
      </c>
      <c r="R917" s="303">
        <f>'[2]Base Costs'!$D$2</f>
        <v>1105.3024868650327</v>
      </c>
      <c r="S917" s="305">
        <f t="shared" si="104"/>
        <v>6253.9524574339548</v>
      </c>
    </row>
    <row r="918" spans="1:19" s="269" customFormat="1" x14ac:dyDescent="0.25">
      <c r="A918" s="310" t="s">
        <v>938</v>
      </c>
      <c r="B918" s="310" t="s">
        <v>1403</v>
      </c>
      <c r="C918" s="309">
        <v>268.74343883052921</v>
      </c>
      <c r="D918" s="307">
        <f>C918*'[2]Base Costs'!$B$5</f>
        <v>268.74343883052921</v>
      </c>
      <c r="E918" s="307">
        <f t="shared" si="98"/>
        <v>34</v>
      </c>
      <c r="F918" s="307">
        <f t="shared" si="99"/>
        <v>7</v>
      </c>
      <c r="G918" s="307">
        <f t="shared" si="100"/>
        <v>2</v>
      </c>
      <c r="H918" s="306">
        <f>4*D918*'[2]Base Costs'!$B$7</f>
        <v>53411.146006934709</v>
      </c>
      <c r="I918" s="304">
        <f>4*IF(E918&lt;=3,E918*'[2]Base Costs'!$B$8,IF(F918&lt;=3,F918*'[2]Base Costs'!$B$9,'[2]Base Costs'!$B$10*G918))</f>
        <v>8800</v>
      </c>
      <c r="J918" s="308">
        <f>C918*'[2]Base Costs'!$B$6</f>
        <v>68.260833462954423</v>
      </c>
      <c r="K918" s="307">
        <f t="shared" si="101"/>
        <v>9</v>
      </c>
      <c r="L918" s="307">
        <f t="shared" si="102"/>
        <v>2</v>
      </c>
      <c r="M918" s="307">
        <f t="shared" si="103"/>
        <v>1</v>
      </c>
      <c r="N918" s="306">
        <f>4*J918*'[2]Base Costs'!$B$7</f>
        <v>13566.431085761416</v>
      </c>
      <c r="O918" s="304">
        <f>4*IF(K918&lt;=3,K918*'[2]Base Costs'!$B$8,IF(L918&lt;=3,L918*'[2]Base Costs'!$B$9,'[2]Base Costs'!$B$10*M918))</f>
        <v>2800</v>
      </c>
      <c r="P918" s="304">
        <f>4*C918*'[2]Base Costs'!$B$11</f>
        <v>53748.687766105846</v>
      </c>
      <c r="Q918" s="269">
        <f>'[2]Base Costs'!$B$13+'[2]Base Costs'!$B$14</f>
        <v>414</v>
      </c>
      <c r="R918" s="303">
        <f>'[2]Base Costs'!$D$2</f>
        <v>1105.3024868650327</v>
      </c>
      <c r="S918" s="305">
        <f t="shared" si="104"/>
        <v>17885.73357262645</v>
      </c>
    </row>
    <row r="919" spans="1:19" s="269" customFormat="1" x14ac:dyDescent="0.25">
      <c r="A919" s="310" t="s">
        <v>938</v>
      </c>
      <c r="B919" s="310" t="s">
        <v>1402</v>
      </c>
      <c r="C919" s="309">
        <v>73.900209720000007</v>
      </c>
      <c r="D919" s="307">
        <f>C919*'[2]Base Costs'!$B$5</f>
        <v>73.900209720000007</v>
      </c>
      <c r="E919" s="307">
        <f t="shared" si="98"/>
        <v>10</v>
      </c>
      <c r="F919" s="307">
        <f t="shared" si="99"/>
        <v>2</v>
      </c>
      <c r="G919" s="307">
        <f t="shared" si="100"/>
        <v>1</v>
      </c>
      <c r="H919" s="306">
        <f>4*D919*'[2]Base Costs'!$B$7</f>
        <v>14687.223280591683</v>
      </c>
      <c r="I919" s="304">
        <f>4*IF(E919&lt;=3,E919*'[2]Base Costs'!$B$8,IF(F919&lt;=3,F919*'[2]Base Costs'!$B$9,'[2]Base Costs'!$B$10*G919))</f>
        <v>2800</v>
      </c>
      <c r="J919" s="308">
        <f>C919*'[2]Base Costs'!$B$6</f>
        <v>18.77065326888</v>
      </c>
      <c r="K919" s="307">
        <f t="shared" si="101"/>
        <v>3</v>
      </c>
      <c r="L919" s="307">
        <f t="shared" si="102"/>
        <v>1</v>
      </c>
      <c r="M919" s="307">
        <f t="shared" si="103"/>
        <v>1</v>
      </c>
      <c r="N919" s="306">
        <f>4*J919*'[2]Base Costs'!$B$7</f>
        <v>3730.5547132702873</v>
      </c>
      <c r="O919" s="304">
        <f>4*IF(K919&lt;=3,K919*'[2]Base Costs'!$B$8,IF(L919&lt;=3,L919*'[2]Base Costs'!$B$9,'[2]Base Costs'!$B$10*M919))</f>
        <v>1500</v>
      </c>
      <c r="P919" s="304">
        <f>4*C919*'[2]Base Costs'!$B$11</f>
        <v>14780.041944000001</v>
      </c>
      <c r="Q919" s="269">
        <f>'[2]Base Costs'!$B$13+'[2]Base Costs'!$B$14</f>
        <v>414</v>
      </c>
      <c r="R919" s="303">
        <f>'[2]Base Costs'!$D$2</f>
        <v>1105.3024868650327</v>
      </c>
      <c r="S919" s="305">
        <f t="shared" si="104"/>
        <v>6749.8572001353205</v>
      </c>
    </row>
    <row r="920" spans="1:19" s="269" customFormat="1" x14ac:dyDescent="0.25">
      <c r="A920" s="310" t="s">
        <v>938</v>
      </c>
      <c r="B920" s="310" t="s">
        <v>1401</v>
      </c>
      <c r="C920" s="309">
        <v>146.39043831000001</v>
      </c>
      <c r="D920" s="307">
        <f>C920*'[2]Base Costs'!$B$5</f>
        <v>146.39043831000001</v>
      </c>
      <c r="E920" s="307">
        <f t="shared" si="98"/>
        <v>19</v>
      </c>
      <c r="F920" s="307">
        <f t="shared" si="99"/>
        <v>4</v>
      </c>
      <c r="G920" s="307">
        <f t="shared" si="100"/>
        <v>1</v>
      </c>
      <c r="H920" s="306">
        <f>4*D920*'[2]Base Costs'!$B$7</f>
        <v>29094.221271482646</v>
      </c>
      <c r="I920" s="304">
        <f>4*IF(E920&lt;=3,E920*'[2]Base Costs'!$B$8,IF(F920&lt;=3,F920*'[2]Base Costs'!$B$9,'[2]Base Costs'!$B$10*G920))</f>
        <v>4400</v>
      </c>
      <c r="J920" s="308">
        <f>C920*'[2]Base Costs'!$B$6</f>
        <v>37.183171330740002</v>
      </c>
      <c r="K920" s="307">
        <f t="shared" si="101"/>
        <v>5</v>
      </c>
      <c r="L920" s="307">
        <f t="shared" si="102"/>
        <v>1</v>
      </c>
      <c r="M920" s="307">
        <f t="shared" si="103"/>
        <v>1</v>
      </c>
      <c r="N920" s="306">
        <f>4*J920*'[2]Base Costs'!$B$7</f>
        <v>7389.9322029565919</v>
      </c>
      <c r="O920" s="304">
        <f>4*IF(K920&lt;=3,K920*'[2]Base Costs'!$B$8,IF(L920&lt;=3,L920*'[2]Base Costs'!$B$9,'[2]Base Costs'!$B$10*M920))</f>
        <v>1400</v>
      </c>
      <c r="P920" s="304">
        <f>4*C920*'[2]Base Costs'!$B$11</f>
        <v>29278.087662000002</v>
      </c>
      <c r="Q920" s="269">
        <f>'[2]Base Costs'!$B$13+'[2]Base Costs'!$B$14</f>
        <v>414</v>
      </c>
      <c r="R920" s="303">
        <f>'[2]Base Costs'!$D$2</f>
        <v>1105.3024868650327</v>
      </c>
      <c r="S920" s="305">
        <f t="shared" si="104"/>
        <v>10309.234689821624</v>
      </c>
    </row>
    <row r="921" spans="1:19" s="269" customFormat="1" x14ac:dyDescent="0.25">
      <c r="A921" s="310" t="s">
        <v>938</v>
      </c>
      <c r="B921" s="310" t="s">
        <v>1400</v>
      </c>
      <c r="C921" s="309">
        <v>156.80146617</v>
      </c>
      <c r="D921" s="307">
        <f>C921*'[2]Base Costs'!$B$5</f>
        <v>156.80146617</v>
      </c>
      <c r="E921" s="307">
        <f t="shared" si="98"/>
        <v>20</v>
      </c>
      <c r="F921" s="307">
        <f t="shared" si="99"/>
        <v>4</v>
      </c>
      <c r="G921" s="307">
        <f t="shared" si="100"/>
        <v>1</v>
      </c>
      <c r="H921" s="306">
        <f>4*D921*'[2]Base Costs'!$B$7</f>
        <v>31163.350592490486</v>
      </c>
      <c r="I921" s="304">
        <f>4*IF(E921&lt;=3,E921*'[2]Base Costs'!$B$8,IF(F921&lt;=3,F921*'[2]Base Costs'!$B$9,'[2]Base Costs'!$B$10*G921))</f>
        <v>4400</v>
      </c>
      <c r="J921" s="308">
        <f>C921*'[2]Base Costs'!$B$6</f>
        <v>39.82757240718</v>
      </c>
      <c r="K921" s="307">
        <f t="shared" si="101"/>
        <v>5</v>
      </c>
      <c r="L921" s="307">
        <f t="shared" si="102"/>
        <v>1</v>
      </c>
      <c r="M921" s="307">
        <f t="shared" si="103"/>
        <v>1</v>
      </c>
      <c r="N921" s="306">
        <f>4*J921*'[2]Base Costs'!$B$7</f>
        <v>7915.4910504925829</v>
      </c>
      <c r="O921" s="304">
        <f>4*IF(K921&lt;=3,K921*'[2]Base Costs'!$B$8,IF(L921&lt;=3,L921*'[2]Base Costs'!$B$9,'[2]Base Costs'!$B$10*M921))</f>
        <v>1400</v>
      </c>
      <c r="P921" s="304">
        <f>4*C921*'[2]Base Costs'!$B$11</f>
        <v>31360.293234000001</v>
      </c>
      <c r="Q921" s="269">
        <f>'[2]Base Costs'!$B$13+'[2]Base Costs'!$B$14</f>
        <v>414</v>
      </c>
      <c r="R921" s="303">
        <f>'[2]Base Costs'!$D$2</f>
        <v>1105.3024868650327</v>
      </c>
      <c r="S921" s="305">
        <f t="shared" si="104"/>
        <v>10834.793537357615</v>
      </c>
    </row>
    <row r="922" spans="1:19" s="269" customFormat="1" x14ac:dyDescent="0.25">
      <c r="A922" s="310" t="s">
        <v>938</v>
      </c>
      <c r="B922" s="310" t="s">
        <v>1399</v>
      </c>
      <c r="C922" s="309">
        <v>136.33939871666641</v>
      </c>
      <c r="D922" s="307">
        <f>C922*'[2]Base Costs'!$B$5</f>
        <v>136.33939871666641</v>
      </c>
      <c r="E922" s="307">
        <f t="shared" si="98"/>
        <v>18</v>
      </c>
      <c r="F922" s="307">
        <f t="shared" si="99"/>
        <v>4</v>
      </c>
      <c r="G922" s="307">
        <f t="shared" si="100"/>
        <v>1</v>
      </c>
      <c r="H922" s="306">
        <f>4*D922*'[2]Base Costs'!$B$7</f>
        <v>27096.637458545152</v>
      </c>
      <c r="I922" s="304">
        <f>4*IF(E922&lt;=3,E922*'[2]Base Costs'!$B$8,IF(F922&lt;=3,F922*'[2]Base Costs'!$B$9,'[2]Base Costs'!$B$10*G922))</f>
        <v>4400</v>
      </c>
      <c r="J922" s="308">
        <f>C922*'[2]Base Costs'!$B$6</f>
        <v>34.630207274033268</v>
      </c>
      <c r="K922" s="307">
        <f t="shared" si="101"/>
        <v>5</v>
      </c>
      <c r="L922" s="307">
        <f t="shared" si="102"/>
        <v>1</v>
      </c>
      <c r="M922" s="307">
        <f t="shared" si="103"/>
        <v>1</v>
      </c>
      <c r="N922" s="306">
        <f>4*J922*'[2]Base Costs'!$B$7</f>
        <v>6882.5459144704691</v>
      </c>
      <c r="O922" s="304">
        <f>4*IF(K922&lt;=3,K922*'[2]Base Costs'!$B$8,IF(L922&lt;=3,L922*'[2]Base Costs'!$B$9,'[2]Base Costs'!$B$10*M922))</f>
        <v>1400</v>
      </c>
      <c r="P922" s="304">
        <f>4*C922*'[2]Base Costs'!$B$11</f>
        <v>27267.87974333328</v>
      </c>
      <c r="Q922" s="269">
        <f>'[2]Base Costs'!$B$13+'[2]Base Costs'!$B$14</f>
        <v>414</v>
      </c>
      <c r="R922" s="303">
        <f>'[2]Base Costs'!$D$2</f>
        <v>1105.3024868650327</v>
      </c>
      <c r="S922" s="305">
        <f t="shared" si="104"/>
        <v>9801.848401335501</v>
      </c>
    </row>
    <row r="923" spans="1:19" s="269" customFormat="1" x14ac:dyDescent="0.25">
      <c r="A923" s="310" t="s">
        <v>938</v>
      </c>
      <c r="B923" s="310" t="s">
        <v>1398</v>
      </c>
      <c r="C923" s="309">
        <v>121.00073869468621</v>
      </c>
      <c r="D923" s="307">
        <f>C923*'[2]Base Costs'!$B$5</f>
        <v>121.00073869468621</v>
      </c>
      <c r="E923" s="307">
        <f t="shared" si="98"/>
        <v>16</v>
      </c>
      <c r="F923" s="307">
        <f t="shared" si="99"/>
        <v>4</v>
      </c>
      <c r="G923" s="307">
        <f t="shared" si="100"/>
        <v>1</v>
      </c>
      <c r="H923" s="306">
        <f>4*D923*'[2]Base Costs'!$B$7</f>
        <v>24048.170811136719</v>
      </c>
      <c r="I923" s="304">
        <f>4*IF(E923&lt;=3,E923*'[2]Base Costs'!$B$8,IF(F923&lt;=3,F923*'[2]Base Costs'!$B$9,'[2]Base Costs'!$B$10*G923))</f>
        <v>4400</v>
      </c>
      <c r="J923" s="308">
        <f>C923*'[2]Base Costs'!$B$6</f>
        <v>30.734187628450297</v>
      </c>
      <c r="K923" s="307">
        <f t="shared" si="101"/>
        <v>4</v>
      </c>
      <c r="L923" s="307">
        <f t="shared" si="102"/>
        <v>1</v>
      </c>
      <c r="M923" s="307">
        <f t="shared" si="103"/>
        <v>1</v>
      </c>
      <c r="N923" s="306">
        <f>4*J923*'[2]Base Costs'!$B$7</f>
        <v>6108.2353860287267</v>
      </c>
      <c r="O923" s="304">
        <f>4*IF(K923&lt;=3,K923*'[2]Base Costs'!$B$8,IF(L923&lt;=3,L923*'[2]Base Costs'!$B$9,'[2]Base Costs'!$B$10*M923))</f>
        <v>1400</v>
      </c>
      <c r="P923" s="304">
        <f>4*C923*'[2]Base Costs'!$B$11</f>
        <v>24200.147738937241</v>
      </c>
      <c r="Q923" s="269">
        <f>'[2]Base Costs'!$B$13+'[2]Base Costs'!$B$14</f>
        <v>414</v>
      </c>
      <c r="R923" s="303">
        <f>'[2]Base Costs'!$D$2</f>
        <v>1105.3024868650327</v>
      </c>
      <c r="S923" s="305">
        <f t="shared" si="104"/>
        <v>9027.5378728937594</v>
      </c>
    </row>
    <row r="924" spans="1:19" s="269" customFormat="1" x14ac:dyDescent="0.25">
      <c r="A924" s="310" t="s">
        <v>938</v>
      </c>
      <c r="B924" s="310" t="s">
        <v>1397</v>
      </c>
      <c r="C924" s="309">
        <v>124.5949734418509</v>
      </c>
      <c r="D924" s="307">
        <f>C924*'[2]Base Costs'!$B$5</f>
        <v>124.5949734418509</v>
      </c>
      <c r="E924" s="307">
        <f t="shared" si="98"/>
        <v>16</v>
      </c>
      <c r="F924" s="307">
        <f t="shared" si="99"/>
        <v>4</v>
      </c>
      <c r="G924" s="307">
        <f t="shared" si="100"/>
        <v>1</v>
      </c>
      <c r="H924" s="306">
        <f>4*D924*'[2]Base Costs'!$B$7</f>
        <v>24762.503401727219</v>
      </c>
      <c r="I924" s="304">
        <f>4*IF(E924&lt;=3,E924*'[2]Base Costs'!$B$8,IF(F924&lt;=3,F924*'[2]Base Costs'!$B$9,'[2]Base Costs'!$B$10*G924))</f>
        <v>4400</v>
      </c>
      <c r="J924" s="308">
        <f>C924*'[2]Base Costs'!$B$6</f>
        <v>31.647123254230127</v>
      </c>
      <c r="K924" s="307">
        <f t="shared" si="101"/>
        <v>4</v>
      </c>
      <c r="L924" s="307">
        <f t="shared" si="102"/>
        <v>1</v>
      </c>
      <c r="M924" s="307">
        <f t="shared" si="103"/>
        <v>1</v>
      </c>
      <c r="N924" s="306">
        <f>4*J924*'[2]Base Costs'!$B$7</f>
        <v>6289.6758640387134</v>
      </c>
      <c r="O924" s="304">
        <f>4*IF(K924&lt;=3,K924*'[2]Base Costs'!$B$8,IF(L924&lt;=3,L924*'[2]Base Costs'!$B$9,'[2]Base Costs'!$B$10*M924))</f>
        <v>1400</v>
      </c>
      <c r="P924" s="304">
        <f>4*C924*'[2]Base Costs'!$B$11</f>
        <v>24918.994688370178</v>
      </c>
      <c r="Q924" s="269">
        <f>'[2]Base Costs'!$B$13+'[2]Base Costs'!$B$14</f>
        <v>414</v>
      </c>
      <c r="R924" s="303">
        <f>'[2]Base Costs'!$D$2</f>
        <v>1105.3024868650327</v>
      </c>
      <c r="S924" s="305">
        <f t="shared" si="104"/>
        <v>9208.9783509037461</v>
      </c>
    </row>
    <row r="925" spans="1:19" s="269" customFormat="1" x14ac:dyDescent="0.25">
      <c r="A925" s="310" t="s">
        <v>938</v>
      </c>
      <c r="B925" s="310" t="s">
        <v>1396</v>
      </c>
      <c r="C925" s="309">
        <v>135.57894736842101</v>
      </c>
      <c r="D925" s="307">
        <f>C925*'[2]Base Costs'!$B$5</f>
        <v>135.57894736842101</v>
      </c>
      <c r="E925" s="307">
        <f t="shared" si="98"/>
        <v>17</v>
      </c>
      <c r="F925" s="307">
        <f t="shared" si="99"/>
        <v>4</v>
      </c>
      <c r="G925" s="307">
        <f t="shared" si="100"/>
        <v>1</v>
      </c>
      <c r="H925" s="306">
        <f>4*D925*'[2]Base Costs'!$B$7</f>
        <v>26945.502315789468</v>
      </c>
      <c r="I925" s="304">
        <f>4*IF(E925&lt;=3,E925*'[2]Base Costs'!$B$8,IF(F925&lt;=3,F925*'[2]Base Costs'!$B$9,'[2]Base Costs'!$B$10*G925))</f>
        <v>4400</v>
      </c>
      <c r="J925" s="308">
        <f>C925*'[2]Base Costs'!$B$6</f>
        <v>34.437052631578936</v>
      </c>
      <c r="K925" s="307">
        <f t="shared" si="101"/>
        <v>5</v>
      </c>
      <c r="L925" s="307">
        <f t="shared" si="102"/>
        <v>1</v>
      </c>
      <c r="M925" s="307">
        <f t="shared" si="103"/>
        <v>1</v>
      </c>
      <c r="N925" s="306">
        <f>4*J925*'[2]Base Costs'!$B$7</f>
        <v>6844.1575882105253</v>
      </c>
      <c r="O925" s="304">
        <f>4*IF(K925&lt;=3,K925*'[2]Base Costs'!$B$8,IF(L925&lt;=3,L925*'[2]Base Costs'!$B$9,'[2]Base Costs'!$B$10*M925))</f>
        <v>1400</v>
      </c>
      <c r="P925" s="304">
        <f>4*C925*'[2]Base Costs'!$B$11</f>
        <v>27115.789473684203</v>
      </c>
      <c r="Q925" s="269">
        <f>'[2]Base Costs'!$B$13+'[2]Base Costs'!$B$14</f>
        <v>414</v>
      </c>
      <c r="R925" s="303">
        <f>'[2]Base Costs'!$D$2</f>
        <v>1105.3024868650327</v>
      </c>
      <c r="S925" s="305">
        <f t="shared" si="104"/>
        <v>9763.4600750755581</v>
      </c>
    </row>
    <row r="926" spans="1:19" s="269" customFormat="1" x14ac:dyDescent="0.25">
      <c r="A926" s="310" t="s">
        <v>938</v>
      </c>
      <c r="B926" s="310" t="s">
        <v>1395</v>
      </c>
      <c r="C926" s="309">
        <v>108.30093229500001</v>
      </c>
      <c r="D926" s="307">
        <f>C926*'[2]Base Costs'!$B$5</f>
        <v>108.30093229500001</v>
      </c>
      <c r="E926" s="307">
        <f t="shared" si="98"/>
        <v>14</v>
      </c>
      <c r="F926" s="307">
        <f t="shared" si="99"/>
        <v>3</v>
      </c>
      <c r="G926" s="307">
        <f t="shared" si="100"/>
        <v>1</v>
      </c>
      <c r="H926" s="306">
        <f>4*D926*'[2]Base Costs'!$B$7</f>
        <v>21524.160488037483</v>
      </c>
      <c r="I926" s="304">
        <f>4*IF(E926&lt;=3,E926*'[2]Base Costs'!$B$8,IF(F926&lt;=3,F926*'[2]Base Costs'!$B$9,'[2]Base Costs'!$B$10*G926))</f>
        <v>4200</v>
      </c>
      <c r="J926" s="308">
        <f>C926*'[2]Base Costs'!$B$6</f>
        <v>27.508436802930003</v>
      </c>
      <c r="K926" s="307">
        <f t="shared" si="101"/>
        <v>4</v>
      </c>
      <c r="L926" s="307">
        <f t="shared" si="102"/>
        <v>1</v>
      </c>
      <c r="M926" s="307">
        <f t="shared" si="103"/>
        <v>1</v>
      </c>
      <c r="N926" s="306">
        <f>4*J926*'[2]Base Costs'!$B$7</f>
        <v>5467.136763961521</v>
      </c>
      <c r="O926" s="304">
        <f>4*IF(K926&lt;=3,K926*'[2]Base Costs'!$B$8,IF(L926&lt;=3,L926*'[2]Base Costs'!$B$9,'[2]Base Costs'!$B$10*M926))</f>
        <v>1400</v>
      </c>
      <c r="P926" s="304">
        <f>4*C926*'[2]Base Costs'!$B$11</f>
        <v>21660.186459</v>
      </c>
      <c r="Q926" s="269">
        <f>'[2]Base Costs'!$B$13+'[2]Base Costs'!$B$14</f>
        <v>414</v>
      </c>
      <c r="R926" s="303">
        <f>'[2]Base Costs'!$D$2</f>
        <v>1105.3024868650327</v>
      </c>
      <c r="S926" s="305">
        <f t="shared" si="104"/>
        <v>8386.4392508265537</v>
      </c>
    </row>
    <row r="927" spans="1:19" s="269" customFormat="1" x14ac:dyDescent="0.25">
      <c r="A927" s="310" t="s">
        <v>938</v>
      </c>
      <c r="B927" s="310" t="s">
        <v>1393</v>
      </c>
      <c r="C927" s="309">
        <v>236.47429942443028</v>
      </c>
      <c r="D927" s="307">
        <f>C927*'[2]Base Costs'!$B$5</f>
        <v>236.47429942443028</v>
      </c>
      <c r="E927" s="307">
        <f t="shared" si="98"/>
        <v>30</v>
      </c>
      <c r="F927" s="307">
        <f t="shared" si="99"/>
        <v>6</v>
      </c>
      <c r="G927" s="307">
        <f t="shared" si="100"/>
        <v>2</v>
      </c>
      <c r="H927" s="306">
        <f>4*D927*'[2]Base Costs'!$B$7</f>
        <v>46997.84816480898</v>
      </c>
      <c r="I927" s="304">
        <f>4*IF(E927&lt;=3,E927*'[2]Base Costs'!$B$8,IF(F927&lt;=3,F927*'[2]Base Costs'!$B$9,'[2]Base Costs'!$B$10*G927))</f>
        <v>8800</v>
      </c>
      <c r="J927" s="308">
        <f>C927*'[2]Base Costs'!$B$6</f>
        <v>60.064472053805297</v>
      </c>
      <c r="K927" s="307">
        <f t="shared" si="101"/>
        <v>8</v>
      </c>
      <c r="L927" s="307">
        <f t="shared" si="102"/>
        <v>2</v>
      </c>
      <c r="M927" s="307">
        <f t="shared" si="103"/>
        <v>1</v>
      </c>
      <c r="N927" s="306">
        <f>4*J927*'[2]Base Costs'!$B$7</f>
        <v>11937.453433861481</v>
      </c>
      <c r="O927" s="304">
        <f>4*IF(K927&lt;=3,K927*'[2]Base Costs'!$B$8,IF(L927&lt;=3,L927*'[2]Base Costs'!$B$9,'[2]Base Costs'!$B$10*M927))</f>
        <v>2800</v>
      </c>
      <c r="P927" s="304">
        <f>4*C927*'[2]Base Costs'!$B$11</f>
        <v>47294.859884886057</v>
      </c>
      <c r="Q927" s="269">
        <f>'[2]Base Costs'!$B$13+'[2]Base Costs'!$B$14</f>
        <v>414</v>
      </c>
      <c r="R927" s="303">
        <f>'[2]Base Costs'!$D$2</f>
        <v>1105.3024868650327</v>
      </c>
      <c r="S927" s="305">
        <f t="shared" si="104"/>
        <v>16256.755920726515</v>
      </c>
    </row>
    <row r="928" spans="1:19" s="269" customFormat="1" x14ac:dyDescent="0.25">
      <c r="A928" s="310" t="s">
        <v>938</v>
      </c>
      <c r="B928" s="310" t="s">
        <v>1392</v>
      </c>
      <c r="C928" s="309">
        <v>82.055670977303265</v>
      </c>
      <c r="D928" s="307">
        <f>C928*'[2]Base Costs'!$B$5</f>
        <v>82.055670977303265</v>
      </c>
      <c r="E928" s="307">
        <f t="shared" si="98"/>
        <v>11</v>
      </c>
      <c r="F928" s="307">
        <f t="shared" si="99"/>
        <v>3</v>
      </c>
      <c r="G928" s="307">
        <f t="shared" si="100"/>
        <v>1</v>
      </c>
      <c r="H928" s="306">
        <f>4*D928*'[2]Base Costs'!$B$7</f>
        <v>16308.072272713163</v>
      </c>
      <c r="I928" s="304">
        <f>4*IF(E928&lt;=3,E928*'[2]Base Costs'!$B$8,IF(F928&lt;=3,F928*'[2]Base Costs'!$B$9,'[2]Base Costs'!$B$10*G928))</f>
        <v>4200</v>
      </c>
      <c r="J928" s="308">
        <f>C928*'[2]Base Costs'!$B$6</f>
        <v>20.84214042823503</v>
      </c>
      <c r="K928" s="307">
        <f t="shared" si="101"/>
        <v>3</v>
      </c>
      <c r="L928" s="307">
        <f t="shared" si="102"/>
        <v>1</v>
      </c>
      <c r="M928" s="307">
        <f t="shared" si="103"/>
        <v>1</v>
      </c>
      <c r="N928" s="306">
        <f>4*J928*'[2]Base Costs'!$B$7</f>
        <v>4142.250357269143</v>
      </c>
      <c r="O928" s="304">
        <f>4*IF(K928&lt;=3,K928*'[2]Base Costs'!$B$8,IF(L928&lt;=3,L928*'[2]Base Costs'!$B$9,'[2]Base Costs'!$B$10*M928))</f>
        <v>1500</v>
      </c>
      <c r="P928" s="304">
        <f>4*C928*'[2]Base Costs'!$B$11</f>
        <v>16411.134195460654</v>
      </c>
      <c r="Q928" s="269">
        <f>'[2]Base Costs'!$B$13+'[2]Base Costs'!$B$14</f>
        <v>414</v>
      </c>
      <c r="R928" s="303">
        <f>'[2]Base Costs'!$D$2</f>
        <v>1105.3024868650327</v>
      </c>
      <c r="S928" s="305">
        <f t="shared" si="104"/>
        <v>7161.5528441341758</v>
      </c>
    </row>
    <row r="929" spans="1:19" s="269" customFormat="1" x14ac:dyDescent="0.25">
      <c r="A929" s="310" t="s">
        <v>938</v>
      </c>
      <c r="B929" s="310" t="s">
        <v>1391</v>
      </c>
      <c r="C929" s="309">
        <v>118.88190471480181</v>
      </c>
      <c r="D929" s="307">
        <f>C929*'[2]Base Costs'!$B$5</f>
        <v>118.88190471480181</v>
      </c>
      <c r="E929" s="307">
        <f t="shared" si="98"/>
        <v>15</v>
      </c>
      <c r="F929" s="307">
        <f t="shared" si="99"/>
        <v>3</v>
      </c>
      <c r="G929" s="307">
        <f t="shared" si="100"/>
        <v>1</v>
      </c>
      <c r="H929" s="306">
        <f>4*D929*'[2]Base Costs'!$B$7</f>
        <v>23627.065270638574</v>
      </c>
      <c r="I929" s="304">
        <f>4*IF(E929&lt;=3,E929*'[2]Base Costs'!$B$8,IF(F929&lt;=3,F929*'[2]Base Costs'!$B$9,'[2]Base Costs'!$B$10*G929))</f>
        <v>4200</v>
      </c>
      <c r="J929" s="308">
        <f>C929*'[2]Base Costs'!$B$6</f>
        <v>30.196003797559658</v>
      </c>
      <c r="K929" s="307">
        <f t="shared" si="101"/>
        <v>4</v>
      </c>
      <c r="L929" s="307">
        <f t="shared" si="102"/>
        <v>1</v>
      </c>
      <c r="M929" s="307">
        <f t="shared" si="103"/>
        <v>1</v>
      </c>
      <c r="N929" s="306">
        <f>4*J929*'[2]Base Costs'!$B$7</f>
        <v>6001.2745787421973</v>
      </c>
      <c r="O929" s="304">
        <f>4*IF(K929&lt;=3,K929*'[2]Base Costs'!$B$8,IF(L929&lt;=3,L929*'[2]Base Costs'!$B$9,'[2]Base Costs'!$B$10*M929))</f>
        <v>1400</v>
      </c>
      <c r="P929" s="304">
        <f>4*C929*'[2]Base Costs'!$B$11</f>
        <v>23776.380942960361</v>
      </c>
      <c r="Q929" s="269">
        <f>'[2]Base Costs'!$B$13+'[2]Base Costs'!$B$14</f>
        <v>414</v>
      </c>
      <c r="R929" s="303">
        <f>'[2]Base Costs'!$D$2</f>
        <v>1105.3024868650327</v>
      </c>
      <c r="S929" s="305">
        <f t="shared" si="104"/>
        <v>8920.5770656072309</v>
      </c>
    </row>
    <row r="930" spans="1:19" s="269" customFormat="1" x14ac:dyDescent="0.25">
      <c r="A930" s="310" t="s">
        <v>938</v>
      </c>
      <c r="B930" s="310" t="s">
        <v>1390</v>
      </c>
      <c r="C930" s="309">
        <v>159.00144198500001</v>
      </c>
      <c r="D930" s="307">
        <f>C930*'[2]Base Costs'!$B$5</f>
        <v>159.00144198500001</v>
      </c>
      <c r="E930" s="307">
        <f t="shared" si="98"/>
        <v>20</v>
      </c>
      <c r="F930" s="307">
        <f t="shared" si="99"/>
        <v>4</v>
      </c>
      <c r="G930" s="307">
        <f t="shared" si="100"/>
        <v>1</v>
      </c>
      <c r="H930" s="306">
        <f>4*D930*'[2]Base Costs'!$B$7</f>
        <v>31600.582585866847</v>
      </c>
      <c r="I930" s="304">
        <f>4*IF(E930&lt;=3,E930*'[2]Base Costs'!$B$8,IF(F930&lt;=3,F930*'[2]Base Costs'!$B$9,'[2]Base Costs'!$B$10*G930))</f>
        <v>4400</v>
      </c>
      <c r="J930" s="308">
        <f>C930*'[2]Base Costs'!$B$6</f>
        <v>40.386366264190002</v>
      </c>
      <c r="K930" s="307">
        <f t="shared" si="101"/>
        <v>6</v>
      </c>
      <c r="L930" s="307">
        <f t="shared" si="102"/>
        <v>2</v>
      </c>
      <c r="M930" s="307">
        <f t="shared" si="103"/>
        <v>1</v>
      </c>
      <c r="N930" s="306">
        <f>4*J930*'[2]Base Costs'!$B$7</f>
        <v>8026.5479768101786</v>
      </c>
      <c r="O930" s="304">
        <f>4*IF(K930&lt;=3,K930*'[2]Base Costs'!$B$8,IF(L930&lt;=3,L930*'[2]Base Costs'!$B$9,'[2]Base Costs'!$B$10*M930))</f>
        <v>2800</v>
      </c>
      <c r="P930" s="304">
        <f>4*C930*'[2]Base Costs'!$B$11</f>
        <v>31800.288397000004</v>
      </c>
      <c r="Q930" s="269">
        <f>'[2]Base Costs'!$B$13+'[2]Base Costs'!$B$14</f>
        <v>414</v>
      </c>
      <c r="R930" s="303">
        <f>'[2]Base Costs'!$D$2</f>
        <v>1105.3024868650327</v>
      </c>
      <c r="S930" s="305">
        <f t="shared" si="104"/>
        <v>12345.850463675211</v>
      </c>
    </row>
    <row r="931" spans="1:19" s="269" customFormat="1" x14ac:dyDescent="0.25">
      <c r="A931" s="310" t="s">
        <v>938</v>
      </c>
      <c r="B931" s="310" t="s">
        <v>1389</v>
      </c>
      <c r="C931" s="309">
        <v>130.20110713</v>
      </c>
      <c r="D931" s="307">
        <f>C931*'[2]Base Costs'!$B$5</f>
        <v>130.20110713</v>
      </c>
      <c r="E931" s="307">
        <f t="shared" si="98"/>
        <v>17</v>
      </c>
      <c r="F931" s="307">
        <f t="shared" si="99"/>
        <v>4</v>
      </c>
      <c r="G931" s="307">
        <f t="shared" si="100"/>
        <v>1</v>
      </c>
      <c r="H931" s="306">
        <f>4*D931*'[2]Base Costs'!$B$7</f>
        <v>25876.688835444722</v>
      </c>
      <c r="I931" s="304">
        <f>4*IF(E931&lt;=3,E931*'[2]Base Costs'!$B$8,IF(F931&lt;=3,F931*'[2]Base Costs'!$B$9,'[2]Base Costs'!$B$10*G931))</f>
        <v>4400</v>
      </c>
      <c r="J931" s="308">
        <f>C931*'[2]Base Costs'!$B$6</f>
        <v>33.071081211020001</v>
      </c>
      <c r="K931" s="307">
        <f t="shared" si="101"/>
        <v>5</v>
      </c>
      <c r="L931" s="307">
        <f t="shared" si="102"/>
        <v>1</v>
      </c>
      <c r="M931" s="307">
        <f t="shared" si="103"/>
        <v>1</v>
      </c>
      <c r="N931" s="306">
        <f>4*J931*'[2]Base Costs'!$B$7</f>
        <v>6572.6789642029598</v>
      </c>
      <c r="O931" s="304">
        <f>4*IF(K931&lt;=3,K931*'[2]Base Costs'!$B$8,IF(L931&lt;=3,L931*'[2]Base Costs'!$B$9,'[2]Base Costs'!$B$10*M931))</f>
        <v>1400</v>
      </c>
      <c r="P931" s="304">
        <f>4*C931*'[2]Base Costs'!$B$11</f>
        <v>26040.221426</v>
      </c>
      <c r="Q931" s="269">
        <f>'[2]Base Costs'!$B$13+'[2]Base Costs'!$B$14</f>
        <v>414</v>
      </c>
      <c r="R931" s="303">
        <f>'[2]Base Costs'!$D$2</f>
        <v>1105.3024868650327</v>
      </c>
      <c r="S931" s="305">
        <f t="shared" si="104"/>
        <v>9491.9814510679935</v>
      </c>
    </row>
    <row r="932" spans="1:19" s="269" customFormat="1" x14ac:dyDescent="0.25">
      <c r="A932" s="310" t="s">
        <v>938</v>
      </c>
      <c r="B932" s="310" t="s">
        <v>1388</v>
      </c>
      <c r="C932" s="309">
        <v>269.68506912715463</v>
      </c>
      <c r="D932" s="307">
        <f>C932*'[2]Base Costs'!$B$5</f>
        <v>269.68506912715463</v>
      </c>
      <c r="E932" s="307">
        <f t="shared" si="98"/>
        <v>34</v>
      </c>
      <c r="F932" s="307">
        <f t="shared" si="99"/>
        <v>7</v>
      </c>
      <c r="G932" s="307">
        <f t="shared" si="100"/>
        <v>2</v>
      </c>
      <c r="H932" s="306">
        <f>4*D932*'[2]Base Costs'!$B$7</f>
        <v>53598.289378607231</v>
      </c>
      <c r="I932" s="304">
        <f>4*IF(E932&lt;=3,E932*'[2]Base Costs'!$B$8,IF(F932&lt;=3,F932*'[2]Base Costs'!$B$9,'[2]Base Costs'!$B$10*G932))</f>
        <v>8800</v>
      </c>
      <c r="J932" s="308">
        <f>C932*'[2]Base Costs'!$B$6</f>
        <v>68.500007558297284</v>
      </c>
      <c r="K932" s="307">
        <f t="shared" si="101"/>
        <v>9</v>
      </c>
      <c r="L932" s="307">
        <f t="shared" si="102"/>
        <v>2</v>
      </c>
      <c r="M932" s="307">
        <f t="shared" si="103"/>
        <v>1</v>
      </c>
      <c r="N932" s="306">
        <f>4*J932*'[2]Base Costs'!$B$7</f>
        <v>13613.965502166237</v>
      </c>
      <c r="O932" s="304">
        <f>4*IF(K932&lt;=3,K932*'[2]Base Costs'!$B$8,IF(L932&lt;=3,L932*'[2]Base Costs'!$B$9,'[2]Base Costs'!$B$10*M932))</f>
        <v>2800</v>
      </c>
      <c r="P932" s="304">
        <f>4*C932*'[2]Base Costs'!$B$11</f>
        <v>53937.013825430928</v>
      </c>
      <c r="Q932" s="269">
        <f>'[2]Base Costs'!$B$13+'[2]Base Costs'!$B$14</f>
        <v>414</v>
      </c>
      <c r="R932" s="303">
        <f>'[2]Base Costs'!$D$2</f>
        <v>1105.3024868650327</v>
      </c>
      <c r="S932" s="305">
        <f t="shared" si="104"/>
        <v>17933.267989031268</v>
      </c>
    </row>
    <row r="933" spans="1:19" s="269" customFormat="1" x14ac:dyDescent="0.25">
      <c r="A933" s="310" t="s">
        <v>938</v>
      </c>
      <c r="B933" s="310" t="s">
        <v>1387</v>
      </c>
      <c r="C933" s="309">
        <v>112.92953194272461</v>
      </c>
      <c r="D933" s="307">
        <f>C933*'[2]Base Costs'!$B$5</f>
        <v>112.92953194272461</v>
      </c>
      <c r="E933" s="307">
        <f t="shared" si="98"/>
        <v>15</v>
      </c>
      <c r="F933" s="307">
        <f t="shared" si="99"/>
        <v>3</v>
      </c>
      <c r="G933" s="307">
        <f t="shared" si="100"/>
        <v>1</v>
      </c>
      <c r="H933" s="306">
        <f>4*D933*'[2]Base Costs'!$B$7</f>
        <v>22444.066896424862</v>
      </c>
      <c r="I933" s="304">
        <f>4*IF(E933&lt;=3,E933*'[2]Base Costs'!$B$8,IF(F933&lt;=3,F933*'[2]Base Costs'!$B$9,'[2]Base Costs'!$B$10*G933))</f>
        <v>4200</v>
      </c>
      <c r="J933" s="308">
        <f>C933*'[2]Base Costs'!$B$6</f>
        <v>28.684101113452051</v>
      </c>
      <c r="K933" s="307">
        <f t="shared" si="101"/>
        <v>4</v>
      </c>
      <c r="L933" s="307">
        <f t="shared" si="102"/>
        <v>1</v>
      </c>
      <c r="M933" s="307">
        <f t="shared" si="103"/>
        <v>1</v>
      </c>
      <c r="N933" s="306">
        <f>4*J933*'[2]Base Costs'!$B$7</f>
        <v>5700.7929916919156</v>
      </c>
      <c r="O933" s="304">
        <f>4*IF(K933&lt;=3,K933*'[2]Base Costs'!$B$8,IF(L933&lt;=3,L933*'[2]Base Costs'!$B$9,'[2]Base Costs'!$B$10*M933))</f>
        <v>1400</v>
      </c>
      <c r="P933" s="304">
        <f>4*C933*'[2]Base Costs'!$B$11</f>
        <v>22585.906388544921</v>
      </c>
      <c r="Q933" s="269">
        <f>'[2]Base Costs'!$B$13+'[2]Base Costs'!$B$14</f>
        <v>414</v>
      </c>
      <c r="R933" s="303">
        <f>'[2]Base Costs'!$D$2</f>
        <v>1105.3024868650327</v>
      </c>
      <c r="S933" s="305">
        <f t="shared" si="104"/>
        <v>8620.0954785569484</v>
      </c>
    </row>
    <row r="934" spans="1:19" s="269" customFormat="1" x14ac:dyDescent="0.25">
      <c r="A934" s="310" t="s">
        <v>938</v>
      </c>
      <c r="B934" s="310" t="s">
        <v>1386</v>
      </c>
      <c r="C934" s="309">
        <v>170.21500500251415</v>
      </c>
      <c r="D934" s="307">
        <f>C934*'[2]Base Costs'!$B$5</f>
        <v>170.21500500251415</v>
      </c>
      <c r="E934" s="307">
        <f t="shared" si="98"/>
        <v>22</v>
      </c>
      <c r="F934" s="307">
        <f t="shared" si="99"/>
        <v>5</v>
      </c>
      <c r="G934" s="307">
        <f t="shared" si="100"/>
        <v>2</v>
      </c>
      <c r="H934" s="306">
        <f>4*D934*'[2]Base Costs'!$B$7</f>
        <v>33829.210954219678</v>
      </c>
      <c r="I934" s="304">
        <f>4*IF(E934&lt;=3,E934*'[2]Base Costs'!$B$8,IF(F934&lt;=3,F934*'[2]Base Costs'!$B$9,'[2]Base Costs'!$B$10*G934))</f>
        <v>8800</v>
      </c>
      <c r="J934" s="308">
        <f>C934*'[2]Base Costs'!$B$6</f>
        <v>43.234611270638595</v>
      </c>
      <c r="K934" s="307">
        <f t="shared" si="101"/>
        <v>6</v>
      </c>
      <c r="L934" s="307">
        <f t="shared" si="102"/>
        <v>2</v>
      </c>
      <c r="M934" s="307">
        <f t="shared" si="103"/>
        <v>1</v>
      </c>
      <c r="N934" s="306">
        <f>4*J934*'[2]Base Costs'!$B$7</f>
        <v>8592.619582371799</v>
      </c>
      <c r="O934" s="304">
        <f>4*IF(K934&lt;=3,K934*'[2]Base Costs'!$B$8,IF(L934&lt;=3,L934*'[2]Base Costs'!$B$9,'[2]Base Costs'!$B$10*M934))</f>
        <v>2800</v>
      </c>
      <c r="P934" s="304">
        <f>4*C934*'[2]Base Costs'!$B$11</f>
        <v>34043.001000502831</v>
      </c>
      <c r="Q934" s="269">
        <f>'[2]Base Costs'!$B$13+'[2]Base Costs'!$B$14</f>
        <v>414</v>
      </c>
      <c r="R934" s="303">
        <f>'[2]Base Costs'!$D$2</f>
        <v>1105.3024868650327</v>
      </c>
      <c r="S934" s="305">
        <f t="shared" si="104"/>
        <v>12911.922069236833</v>
      </c>
    </row>
    <row r="935" spans="1:19" s="269" customFormat="1" x14ac:dyDescent="0.25">
      <c r="A935" s="310" t="s">
        <v>938</v>
      </c>
      <c r="B935" s="310" t="s">
        <v>1385</v>
      </c>
      <c r="C935" s="309">
        <v>173.00166997000002</v>
      </c>
      <c r="D935" s="307">
        <f>C935*'[2]Base Costs'!$B$5</f>
        <v>173.00166997000002</v>
      </c>
      <c r="E935" s="307">
        <f t="shared" si="98"/>
        <v>22</v>
      </c>
      <c r="F935" s="307">
        <f t="shared" si="99"/>
        <v>5</v>
      </c>
      <c r="G935" s="307">
        <f t="shared" si="100"/>
        <v>2</v>
      </c>
      <c r="H935" s="306">
        <f>4*D935*'[2]Base Costs'!$B$7</f>
        <v>34383.043896517687</v>
      </c>
      <c r="I935" s="304">
        <f>4*IF(E935&lt;=3,E935*'[2]Base Costs'!$B$8,IF(F935&lt;=3,F935*'[2]Base Costs'!$B$9,'[2]Base Costs'!$B$10*G935))</f>
        <v>8800</v>
      </c>
      <c r="J935" s="308">
        <f>C935*'[2]Base Costs'!$B$6</f>
        <v>43.942424172380008</v>
      </c>
      <c r="K935" s="307">
        <f t="shared" si="101"/>
        <v>6</v>
      </c>
      <c r="L935" s="307">
        <f t="shared" si="102"/>
        <v>2</v>
      </c>
      <c r="M935" s="307">
        <f t="shared" si="103"/>
        <v>1</v>
      </c>
      <c r="N935" s="306">
        <f>4*J935*'[2]Base Costs'!$B$7</f>
        <v>8733.2931497154932</v>
      </c>
      <c r="O935" s="304">
        <f>4*IF(K935&lt;=3,K935*'[2]Base Costs'!$B$8,IF(L935&lt;=3,L935*'[2]Base Costs'!$B$9,'[2]Base Costs'!$B$10*M935))</f>
        <v>2800</v>
      </c>
      <c r="P935" s="304">
        <f>4*C935*'[2]Base Costs'!$B$11</f>
        <v>34600.333994000008</v>
      </c>
      <c r="Q935" s="269">
        <f>'[2]Base Costs'!$B$13+'[2]Base Costs'!$B$14</f>
        <v>414</v>
      </c>
      <c r="R935" s="303">
        <f>'[2]Base Costs'!$D$2</f>
        <v>1105.3024868650327</v>
      </c>
      <c r="S935" s="305">
        <f t="shared" si="104"/>
        <v>13052.595636580525</v>
      </c>
    </row>
    <row r="936" spans="1:19" s="269" customFormat="1" x14ac:dyDescent="0.25">
      <c r="A936" s="310" t="s">
        <v>938</v>
      </c>
      <c r="B936" s="310" t="s">
        <v>1384</v>
      </c>
      <c r="C936" s="309">
        <v>141.64785091032309</v>
      </c>
      <c r="D936" s="307">
        <f>C936*'[2]Base Costs'!$B$5</f>
        <v>141.64785091032309</v>
      </c>
      <c r="E936" s="307">
        <f t="shared" si="98"/>
        <v>18</v>
      </c>
      <c r="F936" s="307">
        <f t="shared" si="99"/>
        <v>4</v>
      </c>
      <c r="G936" s="307">
        <f t="shared" si="100"/>
        <v>1</v>
      </c>
      <c r="H936" s="306">
        <f>4*D936*'[2]Base Costs'!$B$7</f>
        <v>28151.660481321254</v>
      </c>
      <c r="I936" s="304">
        <f>4*IF(E936&lt;=3,E936*'[2]Base Costs'!$B$8,IF(F936&lt;=3,F936*'[2]Base Costs'!$B$9,'[2]Base Costs'!$B$10*G936))</f>
        <v>4400</v>
      </c>
      <c r="J936" s="308">
        <f>C936*'[2]Base Costs'!$B$6</f>
        <v>35.978554131222062</v>
      </c>
      <c r="K936" s="307">
        <f t="shared" si="101"/>
        <v>5</v>
      </c>
      <c r="L936" s="307">
        <f t="shared" si="102"/>
        <v>1</v>
      </c>
      <c r="M936" s="307">
        <f t="shared" si="103"/>
        <v>1</v>
      </c>
      <c r="N936" s="306">
        <f>4*J936*'[2]Base Costs'!$B$7</f>
        <v>7150.5217622555983</v>
      </c>
      <c r="O936" s="304">
        <f>4*IF(K936&lt;=3,K936*'[2]Base Costs'!$B$8,IF(L936&lt;=3,L936*'[2]Base Costs'!$B$9,'[2]Base Costs'!$B$10*M936))</f>
        <v>1400</v>
      </c>
      <c r="P936" s="304">
        <f>4*C936*'[2]Base Costs'!$B$11</f>
        <v>28329.570182064617</v>
      </c>
      <c r="Q936" s="269">
        <f>'[2]Base Costs'!$B$13+'[2]Base Costs'!$B$14</f>
        <v>414</v>
      </c>
      <c r="R936" s="303">
        <f>'[2]Base Costs'!$D$2</f>
        <v>1105.3024868650327</v>
      </c>
      <c r="S936" s="305">
        <f t="shared" si="104"/>
        <v>10069.824249120631</v>
      </c>
    </row>
    <row r="937" spans="1:19" s="269" customFormat="1" x14ac:dyDescent="0.25">
      <c r="A937" s="310" t="s">
        <v>938</v>
      </c>
      <c r="B937" s="310" t="s">
        <v>1383</v>
      </c>
      <c r="C937" s="309">
        <v>120.78099657699813</v>
      </c>
      <c r="D937" s="307">
        <f>C937*'[2]Base Costs'!$B$5</f>
        <v>120.78099657699813</v>
      </c>
      <c r="E937" s="307">
        <f t="shared" si="98"/>
        <v>16</v>
      </c>
      <c r="F937" s="307">
        <f t="shared" si="99"/>
        <v>4</v>
      </c>
      <c r="G937" s="307">
        <f t="shared" si="100"/>
        <v>1</v>
      </c>
      <c r="H937" s="306">
        <f>4*D937*'[2]Base Costs'!$B$7</f>
        <v>24004.498383698919</v>
      </c>
      <c r="I937" s="304">
        <f>4*IF(E937&lt;=3,E937*'[2]Base Costs'!$B$8,IF(F937&lt;=3,F937*'[2]Base Costs'!$B$9,'[2]Base Costs'!$B$10*G937))</f>
        <v>4400</v>
      </c>
      <c r="J937" s="308">
        <f>C937*'[2]Base Costs'!$B$6</f>
        <v>30.678373130557528</v>
      </c>
      <c r="K937" s="307">
        <f t="shared" si="101"/>
        <v>4</v>
      </c>
      <c r="L937" s="307">
        <f t="shared" si="102"/>
        <v>1</v>
      </c>
      <c r="M937" s="307">
        <f t="shared" si="103"/>
        <v>1</v>
      </c>
      <c r="N937" s="306">
        <f>4*J937*'[2]Base Costs'!$B$7</f>
        <v>6097.1425894595259</v>
      </c>
      <c r="O937" s="304">
        <f>4*IF(K937&lt;=3,K937*'[2]Base Costs'!$B$8,IF(L937&lt;=3,L937*'[2]Base Costs'!$B$9,'[2]Base Costs'!$B$10*M937))</f>
        <v>1400</v>
      </c>
      <c r="P937" s="304">
        <f>4*C937*'[2]Base Costs'!$B$11</f>
        <v>24156.199315399626</v>
      </c>
      <c r="Q937" s="269">
        <f>'[2]Base Costs'!$B$13+'[2]Base Costs'!$B$14</f>
        <v>414</v>
      </c>
      <c r="R937" s="303">
        <f>'[2]Base Costs'!$D$2</f>
        <v>1105.3024868650327</v>
      </c>
      <c r="S937" s="305">
        <f t="shared" si="104"/>
        <v>9016.4450763245586</v>
      </c>
    </row>
    <row r="938" spans="1:19" s="269" customFormat="1" x14ac:dyDescent="0.25">
      <c r="A938" s="310" t="s">
        <v>938</v>
      </c>
      <c r="B938" s="310" t="s">
        <v>1382</v>
      </c>
      <c r="C938" s="309">
        <v>212.82309600707217</v>
      </c>
      <c r="D938" s="307">
        <f>C938*'[2]Base Costs'!$B$5</f>
        <v>212.82309600707217</v>
      </c>
      <c r="E938" s="307">
        <f t="shared" si="98"/>
        <v>27</v>
      </c>
      <c r="F938" s="307">
        <f t="shared" si="99"/>
        <v>6</v>
      </c>
      <c r="G938" s="307">
        <f t="shared" si="100"/>
        <v>2</v>
      </c>
      <c r="H938" s="306">
        <f>4*D938*'[2]Base Costs'!$B$7</f>
        <v>42297.313392829557</v>
      </c>
      <c r="I938" s="304">
        <f>4*IF(E938&lt;=3,E938*'[2]Base Costs'!$B$8,IF(F938&lt;=3,F938*'[2]Base Costs'!$B$9,'[2]Base Costs'!$B$10*G938))</f>
        <v>8800</v>
      </c>
      <c r="J938" s="308">
        <f>C938*'[2]Base Costs'!$B$6</f>
        <v>54.057066385796332</v>
      </c>
      <c r="K938" s="307">
        <f t="shared" si="101"/>
        <v>7</v>
      </c>
      <c r="L938" s="307">
        <f t="shared" si="102"/>
        <v>2</v>
      </c>
      <c r="M938" s="307">
        <f t="shared" si="103"/>
        <v>1</v>
      </c>
      <c r="N938" s="306">
        <f>4*J938*'[2]Base Costs'!$B$7</f>
        <v>10743.517601778707</v>
      </c>
      <c r="O938" s="304">
        <f>4*IF(K938&lt;=3,K938*'[2]Base Costs'!$B$8,IF(L938&lt;=3,L938*'[2]Base Costs'!$B$9,'[2]Base Costs'!$B$10*M938))</f>
        <v>2800</v>
      </c>
      <c r="P938" s="304">
        <f>4*C938*'[2]Base Costs'!$B$11</f>
        <v>42564.619201414433</v>
      </c>
      <c r="Q938" s="269">
        <f>'[2]Base Costs'!$B$13+'[2]Base Costs'!$B$14</f>
        <v>414</v>
      </c>
      <c r="R938" s="303">
        <f>'[2]Base Costs'!$D$2</f>
        <v>1105.3024868650327</v>
      </c>
      <c r="S938" s="305">
        <f t="shared" si="104"/>
        <v>15062.820088643741</v>
      </c>
    </row>
    <row r="939" spans="1:19" s="269" customFormat="1" x14ac:dyDescent="0.25">
      <c r="A939" s="310" t="s">
        <v>938</v>
      </c>
      <c r="B939" s="310" t="s">
        <v>1381</v>
      </c>
      <c r="C939" s="309">
        <v>48.37402195893565</v>
      </c>
      <c r="D939" s="307">
        <f>C939*'[2]Base Costs'!$B$5</f>
        <v>48.37402195893565</v>
      </c>
      <c r="E939" s="307">
        <f t="shared" si="98"/>
        <v>7</v>
      </c>
      <c r="F939" s="307">
        <f t="shared" si="99"/>
        <v>2</v>
      </c>
      <c r="G939" s="307">
        <f t="shared" si="100"/>
        <v>1</v>
      </c>
      <c r="H939" s="306">
        <f>4*D939*'[2]Base Costs'!$B$7</f>
        <v>9614.0466202067073</v>
      </c>
      <c r="I939" s="304">
        <f>4*IF(E939&lt;=3,E939*'[2]Base Costs'!$B$8,IF(F939&lt;=3,F939*'[2]Base Costs'!$B$9,'[2]Base Costs'!$B$10*G939))</f>
        <v>2800</v>
      </c>
      <c r="J939" s="308">
        <f>C939*'[2]Base Costs'!$B$6</f>
        <v>12.287001577569654</v>
      </c>
      <c r="K939" s="307">
        <f t="shared" si="101"/>
        <v>2</v>
      </c>
      <c r="L939" s="307">
        <f t="shared" si="102"/>
        <v>1</v>
      </c>
      <c r="M939" s="307">
        <f t="shared" si="103"/>
        <v>1</v>
      </c>
      <c r="N939" s="306">
        <f>4*J939*'[2]Base Costs'!$B$7</f>
        <v>2441.9678415325038</v>
      </c>
      <c r="O939" s="304">
        <f>4*IF(K939&lt;=3,K939*'[2]Base Costs'!$B$8,IF(L939&lt;=3,L939*'[2]Base Costs'!$B$9,'[2]Base Costs'!$B$10*M939))</f>
        <v>1000</v>
      </c>
      <c r="P939" s="304">
        <f>4*C939*'[2]Base Costs'!$B$11</f>
        <v>9674.8043917871291</v>
      </c>
      <c r="Q939" s="269">
        <f>'[2]Base Costs'!$B$13+'[2]Base Costs'!$B$14</f>
        <v>414</v>
      </c>
      <c r="R939" s="303">
        <f>'[2]Base Costs'!$D$2</f>
        <v>1105.3024868650327</v>
      </c>
      <c r="S939" s="305">
        <f t="shared" si="104"/>
        <v>4961.270328397537</v>
      </c>
    </row>
    <row r="940" spans="1:19" s="269" customFormat="1" x14ac:dyDescent="0.25">
      <c r="A940" s="310" t="s">
        <v>938</v>
      </c>
      <c r="B940" s="310" t="s">
        <v>1380</v>
      </c>
      <c r="C940" s="309">
        <v>453.74358974359001</v>
      </c>
      <c r="D940" s="307">
        <f>C940*'[2]Base Costs'!$B$5</f>
        <v>453.74358974359001</v>
      </c>
      <c r="E940" s="307">
        <f t="shared" si="98"/>
        <v>57</v>
      </c>
      <c r="F940" s="307">
        <f t="shared" si="99"/>
        <v>12</v>
      </c>
      <c r="G940" s="307">
        <f t="shared" si="100"/>
        <v>3</v>
      </c>
      <c r="H940" s="306">
        <f>4*D940*'[2]Base Costs'!$B$7</f>
        <v>90178.816000000064</v>
      </c>
      <c r="I940" s="304">
        <f>4*IF(E940&lt;=3,E940*'[2]Base Costs'!$B$8,IF(F940&lt;=3,F940*'[2]Base Costs'!$B$9,'[2]Base Costs'!$B$10*G940))</f>
        <v>13200</v>
      </c>
      <c r="J940" s="308">
        <f>C940*'[2]Base Costs'!$B$6</f>
        <v>115.25087179487187</v>
      </c>
      <c r="K940" s="307">
        <f t="shared" si="101"/>
        <v>15</v>
      </c>
      <c r="L940" s="307">
        <f t="shared" si="102"/>
        <v>3</v>
      </c>
      <c r="M940" s="307">
        <f t="shared" si="103"/>
        <v>1</v>
      </c>
      <c r="N940" s="306">
        <f>4*J940*'[2]Base Costs'!$B$7</f>
        <v>22905.419264000018</v>
      </c>
      <c r="O940" s="304">
        <f>4*IF(K940&lt;=3,K940*'[2]Base Costs'!$B$8,IF(L940&lt;=3,L940*'[2]Base Costs'!$B$9,'[2]Base Costs'!$B$10*M940))</f>
        <v>4200</v>
      </c>
      <c r="P940" s="304">
        <f>4*C940*'[2]Base Costs'!$B$11</f>
        <v>90748.717948717996</v>
      </c>
      <c r="Q940" s="269">
        <f>'[2]Base Costs'!$B$13+'[2]Base Costs'!$B$14</f>
        <v>414</v>
      </c>
      <c r="R940" s="303">
        <f>'[2]Base Costs'!$D$2</f>
        <v>1105.3024868650327</v>
      </c>
      <c r="S940" s="305">
        <f t="shared" si="104"/>
        <v>28624.72175086505</v>
      </c>
    </row>
    <row r="941" spans="1:19" s="269" customFormat="1" x14ac:dyDescent="0.25">
      <c r="A941" s="310" t="s">
        <v>938</v>
      </c>
      <c r="B941" s="310" t="s">
        <v>1379</v>
      </c>
      <c r="C941" s="309">
        <v>85.473427031153122</v>
      </c>
      <c r="D941" s="307">
        <f>C941*'[2]Base Costs'!$B$5</f>
        <v>85.473427031153122</v>
      </c>
      <c r="E941" s="307">
        <f t="shared" si="98"/>
        <v>11</v>
      </c>
      <c r="F941" s="307">
        <f t="shared" si="99"/>
        <v>3</v>
      </c>
      <c r="G941" s="307">
        <f t="shared" si="100"/>
        <v>1</v>
      </c>
      <c r="H941" s="306">
        <f>4*D941*'[2]Base Costs'!$B$7</f>
        <v>16987.3307818795</v>
      </c>
      <c r="I941" s="304">
        <f>4*IF(E941&lt;=3,E941*'[2]Base Costs'!$B$8,IF(F941&lt;=3,F941*'[2]Base Costs'!$B$9,'[2]Base Costs'!$B$10*G941))</f>
        <v>4200</v>
      </c>
      <c r="J941" s="308">
        <f>C941*'[2]Base Costs'!$B$6</f>
        <v>21.710250465912893</v>
      </c>
      <c r="K941" s="307">
        <f t="shared" si="101"/>
        <v>3</v>
      </c>
      <c r="L941" s="307">
        <f t="shared" si="102"/>
        <v>1</v>
      </c>
      <c r="M941" s="307">
        <f t="shared" si="103"/>
        <v>1</v>
      </c>
      <c r="N941" s="306">
        <f>4*J941*'[2]Base Costs'!$B$7</f>
        <v>4314.7820185973924</v>
      </c>
      <c r="O941" s="304">
        <f>4*IF(K941&lt;=3,K941*'[2]Base Costs'!$B$8,IF(L941&lt;=3,L941*'[2]Base Costs'!$B$9,'[2]Base Costs'!$B$10*M941))</f>
        <v>1500</v>
      </c>
      <c r="P941" s="304">
        <f>4*C941*'[2]Base Costs'!$B$11</f>
        <v>17094.685406230623</v>
      </c>
      <c r="Q941" s="269">
        <f>'[2]Base Costs'!$B$13+'[2]Base Costs'!$B$14</f>
        <v>414</v>
      </c>
      <c r="R941" s="303">
        <f>'[2]Base Costs'!$D$2</f>
        <v>1105.3024868650327</v>
      </c>
      <c r="S941" s="305">
        <f t="shared" si="104"/>
        <v>7334.0845054624251</v>
      </c>
    </row>
    <row r="942" spans="1:19" s="269" customFormat="1" x14ac:dyDescent="0.25">
      <c r="A942" s="310" t="s">
        <v>938</v>
      </c>
      <c r="B942" s="310" t="s">
        <v>1378</v>
      </c>
      <c r="C942" s="309">
        <v>145.28634226293968</v>
      </c>
      <c r="D942" s="307">
        <f>C942*'[2]Base Costs'!$B$5</f>
        <v>145.28634226293968</v>
      </c>
      <c r="E942" s="307">
        <f t="shared" si="98"/>
        <v>19</v>
      </c>
      <c r="F942" s="307">
        <f t="shared" si="99"/>
        <v>4</v>
      </c>
      <c r="G942" s="307">
        <f t="shared" si="100"/>
        <v>1</v>
      </c>
      <c r="H942" s="306">
        <f>4*D942*'[2]Base Costs'!$B$7</f>
        <v>28874.788806705688</v>
      </c>
      <c r="I942" s="304">
        <f>4*IF(E942&lt;=3,E942*'[2]Base Costs'!$B$8,IF(F942&lt;=3,F942*'[2]Base Costs'!$B$9,'[2]Base Costs'!$B$10*G942))</f>
        <v>4400</v>
      </c>
      <c r="J942" s="308">
        <f>C942*'[2]Base Costs'!$B$6</f>
        <v>36.902730934786682</v>
      </c>
      <c r="K942" s="307">
        <f t="shared" si="101"/>
        <v>5</v>
      </c>
      <c r="L942" s="307">
        <f t="shared" si="102"/>
        <v>1</v>
      </c>
      <c r="M942" s="307">
        <f t="shared" si="103"/>
        <v>1</v>
      </c>
      <c r="N942" s="306">
        <f>4*J942*'[2]Base Costs'!$B$7</f>
        <v>7334.196356903245</v>
      </c>
      <c r="O942" s="304">
        <f>4*IF(K942&lt;=3,K942*'[2]Base Costs'!$B$8,IF(L942&lt;=3,L942*'[2]Base Costs'!$B$9,'[2]Base Costs'!$B$10*M942))</f>
        <v>1400</v>
      </c>
      <c r="P942" s="304">
        <f>4*C942*'[2]Base Costs'!$B$11</f>
        <v>29057.268452587938</v>
      </c>
      <c r="Q942" s="269">
        <f>'[2]Base Costs'!$B$13+'[2]Base Costs'!$B$14</f>
        <v>414</v>
      </c>
      <c r="R942" s="303">
        <f>'[2]Base Costs'!$D$2</f>
        <v>1105.3024868650327</v>
      </c>
      <c r="S942" s="305">
        <f t="shared" si="104"/>
        <v>10253.498843768277</v>
      </c>
    </row>
    <row r="943" spans="1:19" s="269" customFormat="1" x14ac:dyDescent="0.25">
      <c r="A943" s="310" t="s">
        <v>938</v>
      </c>
      <c r="B943" s="310" t="s">
        <v>1377</v>
      </c>
      <c r="C943" s="309">
        <v>149.87513009641521</v>
      </c>
      <c r="D943" s="307">
        <f>C943*'[2]Base Costs'!$B$5</f>
        <v>149.87513009641521</v>
      </c>
      <c r="E943" s="307">
        <f t="shared" si="98"/>
        <v>19</v>
      </c>
      <c r="F943" s="307">
        <f t="shared" si="99"/>
        <v>4</v>
      </c>
      <c r="G943" s="307">
        <f t="shared" si="100"/>
        <v>1</v>
      </c>
      <c r="H943" s="306">
        <f>4*D943*'[2]Base Costs'!$B$7</f>
        <v>29786.782855881949</v>
      </c>
      <c r="I943" s="304">
        <f>4*IF(E943&lt;=3,E943*'[2]Base Costs'!$B$8,IF(F943&lt;=3,F943*'[2]Base Costs'!$B$9,'[2]Base Costs'!$B$10*G943))</f>
        <v>4400</v>
      </c>
      <c r="J943" s="308">
        <f>C943*'[2]Base Costs'!$B$6</f>
        <v>38.068283044489462</v>
      </c>
      <c r="K943" s="307">
        <f t="shared" si="101"/>
        <v>5</v>
      </c>
      <c r="L943" s="307">
        <f t="shared" si="102"/>
        <v>1</v>
      </c>
      <c r="M943" s="307">
        <f t="shared" si="103"/>
        <v>1</v>
      </c>
      <c r="N943" s="306">
        <f>4*J943*'[2]Base Costs'!$B$7</f>
        <v>7565.8428453940151</v>
      </c>
      <c r="O943" s="304">
        <f>4*IF(K943&lt;=3,K943*'[2]Base Costs'!$B$8,IF(L943&lt;=3,L943*'[2]Base Costs'!$B$9,'[2]Base Costs'!$B$10*M943))</f>
        <v>1400</v>
      </c>
      <c r="P943" s="304">
        <f>4*C943*'[2]Base Costs'!$B$11</f>
        <v>29975.026019283039</v>
      </c>
      <c r="Q943" s="269">
        <f>'[2]Base Costs'!$B$13+'[2]Base Costs'!$B$14</f>
        <v>414</v>
      </c>
      <c r="R943" s="303">
        <f>'[2]Base Costs'!$D$2</f>
        <v>1105.3024868650327</v>
      </c>
      <c r="S943" s="305">
        <f t="shared" si="104"/>
        <v>10485.145332259048</v>
      </c>
    </row>
    <row r="944" spans="1:19" s="269" customFormat="1" x14ac:dyDescent="0.25">
      <c r="A944" s="310" t="s">
        <v>938</v>
      </c>
      <c r="B944" s="310" t="s">
        <v>1376</v>
      </c>
      <c r="C944" s="309">
        <v>72.498732805392407</v>
      </c>
      <c r="D944" s="307">
        <f>C944*'[2]Base Costs'!$B$5</f>
        <v>72.498732805392407</v>
      </c>
      <c r="E944" s="307">
        <f t="shared" si="98"/>
        <v>10</v>
      </c>
      <c r="F944" s="307">
        <f t="shared" si="99"/>
        <v>2</v>
      </c>
      <c r="G944" s="307">
        <f t="shared" si="100"/>
        <v>1</v>
      </c>
      <c r="H944" s="306">
        <f>4*D944*'[2]Base Costs'!$B$7</f>
        <v>14408.688152674911</v>
      </c>
      <c r="I944" s="304">
        <f>4*IF(E944&lt;=3,E944*'[2]Base Costs'!$B$8,IF(F944&lt;=3,F944*'[2]Base Costs'!$B$9,'[2]Base Costs'!$B$10*G944))</f>
        <v>2800</v>
      </c>
      <c r="J944" s="308">
        <f>C944*'[2]Base Costs'!$B$6</f>
        <v>18.414678132569673</v>
      </c>
      <c r="K944" s="307">
        <f t="shared" si="101"/>
        <v>3</v>
      </c>
      <c r="L944" s="307">
        <f t="shared" si="102"/>
        <v>1</v>
      </c>
      <c r="M944" s="307">
        <f t="shared" si="103"/>
        <v>1</v>
      </c>
      <c r="N944" s="306">
        <f>4*J944*'[2]Base Costs'!$B$7</f>
        <v>3659.8067907794275</v>
      </c>
      <c r="O944" s="304">
        <f>4*IF(K944&lt;=3,K944*'[2]Base Costs'!$B$8,IF(L944&lt;=3,L944*'[2]Base Costs'!$B$9,'[2]Base Costs'!$B$10*M944))</f>
        <v>1500</v>
      </c>
      <c r="P944" s="304">
        <f>4*C944*'[2]Base Costs'!$B$11</f>
        <v>14499.746561078482</v>
      </c>
      <c r="Q944" s="269">
        <f>'[2]Base Costs'!$B$13+'[2]Base Costs'!$B$14</f>
        <v>414</v>
      </c>
      <c r="R944" s="303">
        <f>'[2]Base Costs'!$D$2</f>
        <v>1105.3024868650327</v>
      </c>
      <c r="S944" s="305">
        <f t="shared" si="104"/>
        <v>6679.1092776444602</v>
      </c>
    </row>
    <row r="945" spans="1:19" s="269" customFormat="1" x14ac:dyDescent="0.25">
      <c r="A945" s="310" t="s">
        <v>938</v>
      </c>
      <c r="B945" s="310" t="s">
        <v>1375</v>
      </c>
      <c r="C945" s="309">
        <v>78.400733084999999</v>
      </c>
      <c r="D945" s="307">
        <f>C945*'[2]Base Costs'!$B$5</f>
        <v>78.400733084999999</v>
      </c>
      <c r="E945" s="307">
        <f t="shared" si="98"/>
        <v>10</v>
      </c>
      <c r="F945" s="307">
        <f t="shared" si="99"/>
        <v>2</v>
      </c>
      <c r="G945" s="307">
        <f t="shared" si="100"/>
        <v>1</v>
      </c>
      <c r="H945" s="306">
        <f>4*D945*'[2]Base Costs'!$B$7</f>
        <v>15581.675296245243</v>
      </c>
      <c r="I945" s="304">
        <f>4*IF(E945&lt;=3,E945*'[2]Base Costs'!$B$8,IF(F945&lt;=3,F945*'[2]Base Costs'!$B$9,'[2]Base Costs'!$B$10*G945))</f>
        <v>2800</v>
      </c>
      <c r="J945" s="308">
        <f>C945*'[2]Base Costs'!$B$6</f>
        <v>19.91378620359</v>
      </c>
      <c r="K945" s="307">
        <f t="shared" si="101"/>
        <v>3</v>
      </c>
      <c r="L945" s="307">
        <f t="shared" si="102"/>
        <v>1</v>
      </c>
      <c r="M945" s="307">
        <f t="shared" si="103"/>
        <v>1</v>
      </c>
      <c r="N945" s="306">
        <f>4*J945*'[2]Base Costs'!$B$7</f>
        <v>3957.7455252462914</v>
      </c>
      <c r="O945" s="304">
        <f>4*IF(K945&lt;=3,K945*'[2]Base Costs'!$B$8,IF(L945&lt;=3,L945*'[2]Base Costs'!$B$9,'[2]Base Costs'!$B$10*M945))</f>
        <v>1500</v>
      </c>
      <c r="P945" s="304">
        <f>4*C945*'[2]Base Costs'!$B$11</f>
        <v>15680.146617</v>
      </c>
      <c r="Q945" s="269">
        <f>'[2]Base Costs'!$B$13+'[2]Base Costs'!$B$14</f>
        <v>414</v>
      </c>
      <c r="R945" s="303">
        <f>'[2]Base Costs'!$D$2</f>
        <v>1105.3024868650327</v>
      </c>
      <c r="S945" s="305">
        <f t="shared" si="104"/>
        <v>6977.0480121113242</v>
      </c>
    </row>
    <row r="946" spans="1:19" s="269" customFormat="1" x14ac:dyDescent="0.25">
      <c r="A946" s="310" t="s">
        <v>938</v>
      </c>
      <c r="B946" s="310" t="s">
        <v>1374</v>
      </c>
      <c r="C946" s="309">
        <v>178.64202580440931</v>
      </c>
      <c r="D946" s="307">
        <f>C946*'[2]Base Costs'!$B$5</f>
        <v>178.64202580440931</v>
      </c>
      <c r="E946" s="307">
        <f t="shared" si="98"/>
        <v>23</v>
      </c>
      <c r="F946" s="307">
        <f t="shared" si="99"/>
        <v>5</v>
      </c>
      <c r="G946" s="307">
        <f t="shared" si="100"/>
        <v>2</v>
      </c>
      <c r="H946" s="306">
        <f>4*D946*'[2]Base Costs'!$B$7</f>
        <v>35504.030776471533</v>
      </c>
      <c r="I946" s="304">
        <f>4*IF(E946&lt;=3,E946*'[2]Base Costs'!$B$8,IF(F946&lt;=3,F946*'[2]Base Costs'!$B$9,'[2]Base Costs'!$B$10*G946))</f>
        <v>8800</v>
      </c>
      <c r="J946" s="308">
        <f>C946*'[2]Base Costs'!$B$6</f>
        <v>45.375074554319966</v>
      </c>
      <c r="K946" s="307">
        <f t="shared" si="101"/>
        <v>6</v>
      </c>
      <c r="L946" s="307">
        <f t="shared" si="102"/>
        <v>2</v>
      </c>
      <c r="M946" s="307">
        <f t="shared" si="103"/>
        <v>1</v>
      </c>
      <c r="N946" s="306">
        <f>4*J946*'[2]Base Costs'!$B$7</f>
        <v>9018.0238172237678</v>
      </c>
      <c r="O946" s="304">
        <f>4*IF(K946&lt;=3,K946*'[2]Base Costs'!$B$8,IF(L946&lt;=3,L946*'[2]Base Costs'!$B$9,'[2]Base Costs'!$B$10*M946))</f>
        <v>2800</v>
      </c>
      <c r="P946" s="304">
        <f>4*C946*'[2]Base Costs'!$B$11</f>
        <v>35728.405160881863</v>
      </c>
      <c r="Q946" s="269">
        <f>'[2]Base Costs'!$B$13+'[2]Base Costs'!$B$14</f>
        <v>414</v>
      </c>
      <c r="R946" s="303">
        <f>'[2]Base Costs'!$D$2</f>
        <v>1105.3024868650327</v>
      </c>
      <c r="S946" s="305">
        <f t="shared" si="104"/>
        <v>13337.326304088801</v>
      </c>
    </row>
    <row r="947" spans="1:19" s="269" customFormat="1" x14ac:dyDescent="0.25">
      <c r="A947" s="310" t="s">
        <v>938</v>
      </c>
      <c r="B947" s="310" t="s">
        <v>1373</v>
      </c>
      <c r="C947" s="309">
        <v>156.81602917480782</v>
      </c>
      <c r="D947" s="307">
        <f>C947*'[2]Base Costs'!$B$5</f>
        <v>156.81602917480782</v>
      </c>
      <c r="E947" s="307">
        <f t="shared" si="98"/>
        <v>20</v>
      </c>
      <c r="F947" s="307">
        <f t="shared" si="99"/>
        <v>4</v>
      </c>
      <c r="G947" s="307">
        <f t="shared" si="100"/>
        <v>1</v>
      </c>
      <c r="H947" s="306">
        <f>4*D947*'[2]Base Costs'!$B$7</f>
        <v>31166.244902318009</v>
      </c>
      <c r="I947" s="304">
        <f>4*IF(E947&lt;=3,E947*'[2]Base Costs'!$B$8,IF(F947&lt;=3,F947*'[2]Base Costs'!$B$9,'[2]Base Costs'!$B$10*G947))</f>
        <v>4400</v>
      </c>
      <c r="J947" s="308">
        <f>C947*'[2]Base Costs'!$B$6</f>
        <v>39.831271410401186</v>
      </c>
      <c r="K947" s="307">
        <f t="shared" si="101"/>
        <v>5</v>
      </c>
      <c r="L947" s="307">
        <f t="shared" si="102"/>
        <v>1</v>
      </c>
      <c r="M947" s="307">
        <f t="shared" si="103"/>
        <v>1</v>
      </c>
      <c r="N947" s="306">
        <f>4*J947*'[2]Base Costs'!$B$7</f>
        <v>7916.2262051887747</v>
      </c>
      <c r="O947" s="304">
        <f>4*IF(K947&lt;=3,K947*'[2]Base Costs'!$B$8,IF(L947&lt;=3,L947*'[2]Base Costs'!$B$9,'[2]Base Costs'!$B$10*M947))</f>
        <v>1400</v>
      </c>
      <c r="P947" s="304">
        <f>4*C947*'[2]Base Costs'!$B$11</f>
        <v>31363.205834961565</v>
      </c>
      <c r="Q947" s="269">
        <f>'[2]Base Costs'!$B$13+'[2]Base Costs'!$B$14</f>
        <v>414</v>
      </c>
      <c r="R947" s="303">
        <f>'[2]Base Costs'!$D$2</f>
        <v>1105.3024868650327</v>
      </c>
      <c r="S947" s="305">
        <f t="shared" si="104"/>
        <v>10835.528692053807</v>
      </c>
    </row>
    <row r="948" spans="1:19" s="269" customFormat="1" x14ac:dyDescent="0.25">
      <c r="A948" s="310" t="s">
        <v>938</v>
      </c>
      <c r="B948" s="310" t="s">
        <v>1372</v>
      </c>
      <c r="C948" s="309">
        <v>162.48451537754983</v>
      </c>
      <c r="D948" s="307">
        <f>C948*'[2]Base Costs'!$B$5</f>
        <v>162.48451537754983</v>
      </c>
      <c r="E948" s="307">
        <f t="shared" si="98"/>
        <v>21</v>
      </c>
      <c r="F948" s="307">
        <f t="shared" si="99"/>
        <v>5</v>
      </c>
      <c r="G948" s="307">
        <f t="shared" si="100"/>
        <v>2</v>
      </c>
      <c r="H948" s="306">
        <f>4*D948*'[2]Base Costs'!$B$7</f>
        <v>32292.822524195766</v>
      </c>
      <c r="I948" s="304">
        <f>4*IF(E948&lt;=3,E948*'[2]Base Costs'!$B$8,IF(F948&lt;=3,F948*'[2]Base Costs'!$B$9,'[2]Base Costs'!$B$10*G948))</f>
        <v>8800</v>
      </c>
      <c r="J948" s="308">
        <f>C948*'[2]Base Costs'!$B$6</f>
        <v>41.271066905897655</v>
      </c>
      <c r="K948" s="307">
        <f t="shared" si="101"/>
        <v>6</v>
      </c>
      <c r="L948" s="307">
        <f t="shared" si="102"/>
        <v>2</v>
      </c>
      <c r="M948" s="307">
        <f t="shared" si="103"/>
        <v>1</v>
      </c>
      <c r="N948" s="306">
        <f>4*J948*'[2]Base Costs'!$B$7</f>
        <v>8202.3769211457238</v>
      </c>
      <c r="O948" s="304">
        <f>4*IF(K948&lt;=3,K948*'[2]Base Costs'!$B$8,IF(L948&lt;=3,L948*'[2]Base Costs'!$B$9,'[2]Base Costs'!$B$10*M948))</f>
        <v>2800</v>
      </c>
      <c r="P948" s="304">
        <f>4*C948*'[2]Base Costs'!$B$11</f>
        <v>32496.903075509967</v>
      </c>
      <c r="Q948" s="269">
        <f>'[2]Base Costs'!$B$13+'[2]Base Costs'!$B$14</f>
        <v>414</v>
      </c>
      <c r="R948" s="303">
        <f>'[2]Base Costs'!$D$2</f>
        <v>1105.3024868650327</v>
      </c>
      <c r="S948" s="305">
        <f t="shared" si="104"/>
        <v>12521.679408010757</v>
      </c>
    </row>
    <row r="949" spans="1:19" s="269" customFormat="1" x14ac:dyDescent="0.25">
      <c r="A949" s="310" t="s">
        <v>938</v>
      </c>
      <c r="B949" s="310" t="s">
        <v>1371</v>
      </c>
      <c r="C949" s="309">
        <v>192.55115490037551</v>
      </c>
      <c r="D949" s="307">
        <f>C949*'[2]Base Costs'!$B$5</f>
        <v>192.55115490037551</v>
      </c>
      <c r="E949" s="307">
        <f t="shared" si="98"/>
        <v>25</v>
      </c>
      <c r="F949" s="307">
        <f t="shared" si="99"/>
        <v>5</v>
      </c>
      <c r="G949" s="307">
        <f t="shared" si="100"/>
        <v>2</v>
      </c>
      <c r="H949" s="306">
        <f>4*D949*'[2]Base Costs'!$B$7</f>
        <v>38268.386729520236</v>
      </c>
      <c r="I949" s="304">
        <f>4*IF(E949&lt;=3,E949*'[2]Base Costs'!$B$8,IF(F949&lt;=3,F949*'[2]Base Costs'!$B$9,'[2]Base Costs'!$B$10*G949))</f>
        <v>8800</v>
      </c>
      <c r="J949" s="308">
        <f>C949*'[2]Base Costs'!$B$6</f>
        <v>48.907993344695377</v>
      </c>
      <c r="K949" s="307">
        <f t="shared" si="101"/>
        <v>7</v>
      </c>
      <c r="L949" s="307">
        <f t="shared" si="102"/>
        <v>2</v>
      </c>
      <c r="M949" s="307">
        <f t="shared" si="103"/>
        <v>1</v>
      </c>
      <c r="N949" s="306">
        <f>4*J949*'[2]Base Costs'!$B$7</f>
        <v>9720.170229298139</v>
      </c>
      <c r="O949" s="304">
        <f>4*IF(K949&lt;=3,K949*'[2]Base Costs'!$B$8,IF(L949&lt;=3,L949*'[2]Base Costs'!$B$9,'[2]Base Costs'!$B$10*M949))</f>
        <v>2800</v>
      </c>
      <c r="P949" s="304">
        <f>4*C949*'[2]Base Costs'!$B$11</f>
        <v>38510.230980075103</v>
      </c>
      <c r="Q949" s="269">
        <f>'[2]Base Costs'!$B$13+'[2]Base Costs'!$B$14</f>
        <v>414</v>
      </c>
      <c r="R949" s="303">
        <f>'[2]Base Costs'!$D$2</f>
        <v>1105.3024868650327</v>
      </c>
      <c r="S949" s="305">
        <f t="shared" si="104"/>
        <v>14039.472716163171</v>
      </c>
    </row>
    <row r="950" spans="1:19" s="269" customFormat="1" x14ac:dyDescent="0.25">
      <c r="A950" s="310" t="s">
        <v>938</v>
      </c>
      <c r="B950" s="310" t="s">
        <v>1370</v>
      </c>
      <c r="C950" s="309">
        <v>154.03187084426591</v>
      </c>
      <c r="D950" s="307">
        <f>C950*'[2]Base Costs'!$B$5</f>
        <v>154.03187084426591</v>
      </c>
      <c r="E950" s="307">
        <f t="shared" si="98"/>
        <v>20</v>
      </c>
      <c r="F950" s="307">
        <f t="shared" si="99"/>
        <v>4</v>
      </c>
      <c r="G950" s="307">
        <f t="shared" si="100"/>
        <v>1</v>
      </c>
      <c r="H950" s="306">
        <f>4*D950*'[2]Base Costs'!$B$7</f>
        <v>30612.910139072788</v>
      </c>
      <c r="I950" s="304">
        <f>4*IF(E950&lt;=3,E950*'[2]Base Costs'!$B$8,IF(F950&lt;=3,F950*'[2]Base Costs'!$B$9,'[2]Base Costs'!$B$10*G950))</f>
        <v>4400</v>
      </c>
      <c r="J950" s="308">
        <f>C950*'[2]Base Costs'!$B$6</f>
        <v>39.124095194443541</v>
      </c>
      <c r="K950" s="307">
        <f t="shared" si="101"/>
        <v>5</v>
      </c>
      <c r="L950" s="307">
        <f t="shared" si="102"/>
        <v>1</v>
      </c>
      <c r="M950" s="307">
        <f t="shared" si="103"/>
        <v>1</v>
      </c>
      <c r="N950" s="306">
        <f>4*J950*'[2]Base Costs'!$B$7</f>
        <v>7775.6791753244879</v>
      </c>
      <c r="O950" s="304">
        <f>4*IF(K950&lt;=3,K950*'[2]Base Costs'!$B$8,IF(L950&lt;=3,L950*'[2]Base Costs'!$B$9,'[2]Base Costs'!$B$10*M950))</f>
        <v>1400</v>
      </c>
      <c r="P950" s="304">
        <f>4*C950*'[2]Base Costs'!$B$11</f>
        <v>30806.374168853181</v>
      </c>
      <c r="Q950" s="269">
        <f>'[2]Base Costs'!$B$13+'[2]Base Costs'!$B$14</f>
        <v>414</v>
      </c>
      <c r="R950" s="303">
        <f>'[2]Base Costs'!$D$2</f>
        <v>1105.3024868650327</v>
      </c>
      <c r="S950" s="305">
        <f t="shared" si="104"/>
        <v>10694.981662189521</v>
      </c>
    </row>
    <row r="951" spans="1:19" s="269" customFormat="1" x14ac:dyDescent="0.25">
      <c r="A951" s="310" t="s">
        <v>938</v>
      </c>
      <c r="B951" s="310" t="s">
        <v>1369</v>
      </c>
      <c r="C951" s="309">
        <v>163.87385968948291</v>
      </c>
      <c r="D951" s="307">
        <f>C951*'[2]Base Costs'!$B$5</f>
        <v>163.87385968948291</v>
      </c>
      <c r="E951" s="307">
        <f t="shared" si="98"/>
        <v>21</v>
      </c>
      <c r="F951" s="307">
        <f t="shared" si="99"/>
        <v>5</v>
      </c>
      <c r="G951" s="307">
        <f t="shared" si="100"/>
        <v>2</v>
      </c>
      <c r="H951" s="306">
        <f>4*D951*'[2]Base Costs'!$B$7</f>
        <v>32568.946370126596</v>
      </c>
      <c r="I951" s="304">
        <f>4*IF(E951&lt;=3,E951*'[2]Base Costs'!$B$8,IF(F951&lt;=3,F951*'[2]Base Costs'!$B$9,'[2]Base Costs'!$B$10*G951))</f>
        <v>8800</v>
      </c>
      <c r="J951" s="308">
        <f>C951*'[2]Base Costs'!$B$6</f>
        <v>41.62396036112866</v>
      </c>
      <c r="K951" s="307">
        <f t="shared" si="101"/>
        <v>6</v>
      </c>
      <c r="L951" s="307">
        <f t="shared" si="102"/>
        <v>2</v>
      </c>
      <c r="M951" s="307">
        <f t="shared" si="103"/>
        <v>1</v>
      </c>
      <c r="N951" s="306">
        <f>4*J951*'[2]Base Costs'!$B$7</f>
        <v>8272.5123780121558</v>
      </c>
      <c r="O951" s="304">
        <f>4*IF(K951&lt;=3,K951*'[2]Base Costs'!$B$8,IF(L951&lt;=3,L951*'[2]Base Costs'!$B$9,'[2]Base Costs'!$B$10*M951))</f>
        <v>2800</v>
      </c>
      <c r="P951" s="304">
        <f>4*C951*'[2]Base Costs'!$B$11</f>
        <v>32774.771937896585</v>
      </c>
      <c r="Q951" s="269">
        <f>'[2]Base Costs'!$B$13+'[2]Base Costs'!$B$14</f>
        <v>414</v>
      </c>
      <c r="R951" s="303">
        <f>'[2]Base Costs'!$D$2</f>
        <v>1105.3024868650327</v>
      </c>
      <c r="S951" s="305">
        <f t="shared" si="104"/>
        <v>12591.814864877189</v>
      </c>
    </row>
    <row r="952" spans="1:19" s="269" customFormat="1" x14ac:dyDescent="0.25">
      <c r="A952" s="310" t="s">
        <v>938</v>
      </c>
      <c r="B952" s="310" t="s">
        <v>1368</v>
      </c>
      <c r="C952" s="309">
        <v>74.055261587820169</v>
      </c>
      <c r="D952" s="307">
        <f>C952*'[2]Base Costs'!$B$5</f>
        <v>74.055261587820169</v>
      </c>
      <c r="E952" s="307">
        <f t="shared" si="98"/>
        <v>10</v>
      </c>
      <c r="F952" s="307">
        <f t="shared" si="99"/>
        <v>2</v>
      </c>
      <c r="G952" s="307">
        <f t="shared" si="100"/>
        <v>1</v>
      </c>
      <c r="H952" s="306">
        <f>4*D952*'[2]Base Costs'!$B$7</f>
        <v>14718.038909009734</v>
      </c>
      <c r="I952" s="304">
        <f>4*IF(E952&lt;=3,E952*'[2]Base Costs'!$B$8,IF(F952&lt;=3,F952*'[2]Base Costs'!$B$9,'[2]Base Costs'!$B$10*G952))</f>
        <v>2800</v>
      </c>
      <c r="J952" s="308">
        <f>C952*'[2]Base Costs'!$B$6</f>
        <v>18.810036443306323</v>
      </c>
      <c r="K952" s="307">
        <f t="shared" si="101"/>
        <v>3</v>
      </c>
      <c r="L952" s="307">
        <f t="shared" si="102"/>
        <v>1</v>
      </c>
      <c r="M952" s="307">
        <f t="shared" si="103"/>
        <v>1</v>
      </c>
      <c r="N952" s="306">
        <f>4*J952*'[2]Base Costs'!$B$7</f>
        <v>3738.3818828884723</v>
      </c>
      <c r="O952" s="304">
        <f>4*IF(K952&lt;=3,K952*'[2]Base Costs'!$B$8,IF(L952&lt;=3,L952*'[2]Base Costs'!$B$9,'[2]Base Costs'!$B$10*M952))</f>
        <v>1500</v>
      </c>
      <c r="P952" s="304">
        <f>4*C952*'[2]Base Costs'!$B$11</f>
        <v>14811.052317564034</v>
      </c>
      <c r="Q952" s="269">
        <f>'[2]Base Costs'!$B$13+'[2]Base Costs'!$B$14</f>
        <v>414</v>
      </c>
      <c r="R952" s="303">
        <f>'[2]Base Costs'!$D$2</f>
        <v>1105.3024868650327</v>
      </c>
      <c r="S952" s="305">
        <f t="shared" si="104"/>
        <v>6757.6843697535051</v>
      </c>
    </row>
    <row r="953" spans="1:19" s="269" customFormat="1" x14ac:dyDescent="0.25">
      <c r="A953" s="310" t="s">
        <v>938</v>
      </c>
      <c r="B953" s="310" t="s">
        <v>1367</v>
      </c>
      <c r="C953" s="309">
        <v>96.028070139930861</v>
      </c>
      <c r="D953" s="307">
        <f>C953*'[2]Base Costs'!$B$5</f>
        <v>96.028070139930861</v>
      </c>
      <c r="E953" s="307">
        <f t="shared" si="98"/>
        <v>13</v>
      </c>
      <c r="F953" s="307">
        <f t="shared" si="99"/>
        <v>3</v>
      </c>
      <c r="G953" s="307">
        <f t="shared" si="100"/>
        <v>1</v>
      </c>
      <c r="H953" s="306">
        <f>4*D953*'[2]Base Costs'!$B$7</f>
        <v>19085.00277189042</v>
      </c>
      <c r="I953" s="304">
        <f>4*IF(E953&lt;=3,E953*'[2]Base Costs'!$B$8,IF(F953&lt;=3,F953*'[2]Base Costs'!$B$9,'[2]Base Costs'!$B$10*G953))</f>
        <v>4200</v>
      </c>
      <c r="J953" s="308">
        <f>C953*'[2]Base Costs'!$B$6</f>
        <v>24.391129815542438</v>
      </c>
      <c r="K953" s="307">
        <f t="shared" si="101"/>
        <v>4</v>
      </c>
      <c r="L953" s="307">
        <f t="shared" si="102"/>
        <v>1</v>
      </c>
      <c r="M953" s="307">
        <f t="shared" si="103"/>
        <v>1</v>
      </c>
      <c r="N953" s="306">
        <f>4*J953*'[2]Base Costs'!$B$7</f>
        <v>4847.5907040601669</v>
      </c>
      <c r="O953" s="304">
        <f>4*IF(K953&lt;=3,K953*'[2]Base Costs'!$B$8,IF(L953&lt;=3,L953*'[2]Base Costs'!$B$9,'[2]Base Costs'!$B$10*M953))</f>
        <v>1400</v>
      </c>
      <c r="P953" s="304">
        <f>4*C953*'[2]Base Costs'!$B$11</f>
        <v>19205.614027986172</v>
      </c>
      <c r="Q953" s="269">
        <f>'[2]Base Costs'!$B$13+'[2]Base Costs'!$B$14</f>
        <v>414</v>
      </c>
      <c r="R953" s="303">
        <f>'[2]Base Costs'!$D$2</f>
        <v>1105.3024868650327</v>
      </c>
      <c r="S953" s="305">
        <f t="shared" si="104"/>
        <v>7766.8931909251996</v>
      </c>
    </row>
    <row r="954" spans="1:19" s="269" customFormat="1" x14ac:dyDescent="0.25">
      <c r="A954" s="310" t="s">
        <v>938</v>
      </c>
      <c r="B954" s="310" t="s">
        <v>1366</v>
      </c>
      <c r="C954" s="309">
        <v>151.67499824627851</v>
      </c>
      <c r="D954" s="307">
        <f>C954*'[2]Base Costs'!$B$5</f>
        <v>151.67499824627851</v>
      </c>
      <c r="E954" s="307">
        <f t="shared" si="98"/>
        <v>19</v>
      </c>
      <c r="F954" s="307">
        <f t="shared" si="99"/>
        <v>4</v>
      </c>
      <c r="G954" s="307">
        <f t="shared" si="100"/>
        <v>1</v>
      </c>
      <c r="H954" s="306">
        <f>4*D954*'[2]Base Costs'!$B$7</f>
        <v>30144.495851458381</v>
      </c>
      <c r="I954" s="304">
        <f>4*IF(E954&lt;=3,E954*'[2]Base Costs'!$B$8,IF(F954&lt;=3,F954*'[2]Base Costs'!$B$9,'[2]Base Costs'!$B$10*G954))</f>
        <v>4400</v>
      </c>
      <c r="J954" s="308">
        <f>C954*'[2]Base Costs'!$B$6</f>
        <v>38.52544955455474</v>
      </c>
      <c r="K954" s="307">
        <f t="shared" si="101"/>
        <v>5</v>
      </c>
      <c r="L954" s="307">
        <f t="shared" si="102"/>
        <v>1</v>
      </c>
      <c r="M954" s="307">
        <f t="shared" si="103"/>
        <v>1</v>
      </c>
      <c r="N954" s="306">
        <f>4*J954*'[2]Base Costs'!$B$7</f>
        <v>7656.7019462704284</v>
      </c>
      <c r="O954" s="304">
        <f>4*IF(K954&lt;=3,K954*'[2]Base Costs'!$B$8,IF(L954&lt;=3,L954*'[2]Base Costs'!$B$9,'[2]Base Costs'!$B$10*M954))</f>
        <v>1400</v>
      </c>
      <c r="P954" s="304">
        <f>4*C954*'[2]Base Costs'!$B$11</f>
        <v>30334.9996492557</v>
      </c>
      <c r="Q954" s="269">
        <f>'[2]Base Costs'!$B$13+'[2]Base Costs'!$B$14</f>
        <v>414</v>
      </c>
      <c r="R954" s="303">
        <f>'[2]Base Costs'!$D$2</f>
        <v>1105.3024868650327</v>
      </c>
      <c r="S954" s="305">
        <f t="shared" si="104"/>
        <v>10576.004433135462</v>
      </c>
    </row>
    <row r="955" spans="1:19" s="269" customFormat="1" x14ac:dyDescent="0.25">
      <c r="A955" s="310" t="s">
        <v>938</v>
      </c>
      <c r="B955" s="310" t="s">
        <v>1365</v>
      </c>
      <c r="C955" s="309">
        <v>392.39266559924084</v>
      </c>
      <c r="D955" s="307">
        <f>C955*'[2]Base Costs'!$B$5</f>
        <v>392.39266559924084</v>
      </c>
      <c r="E955" s="307">
        <f t="shared" si="98"/>
        <v>50</v>
      </c>
      <c r="F955" s="307">
        <f t="shared" si="99"/>
        <v>10</v>
      </c>
      <c r="G955" s="307">
        <f t="shared" si="100"/>
        <v>3</v>
      </c>
      <c r="H955" s="306">
        <f>4*D955*'[2]Base Costs'!$B$7</f>
        <v>77985.687931855529</v>
      </c>
      <c r="I955" s="304">
        <f>4*IF(E955&lt;=3,E955*'[2]Base Costs'!$B$8,IF(F955&lt;=3,F955*'[2]Base Costs'!$B$9,'[2]Base Costs'!$B$10*G955))</f>
        <v>13200</v>
      </c>
      <c r="J955" s="308">
        <f>C955*'[2]Base Costs'!$B$6</f>
        <v>99.667737062207181</v>
      </c>
      <c r="K955" s="307">
        <f t="shared" si="101"/>
        <v>13</v>
      </c>
      <c r="L955" s="307">
        <f t="shared" si="102"/>
        <v>3</v>
      </c>
      <c r="M955" s="307">
        <f t="shared" si="103"/>
        <v>1</v>
      </c>
      <c r="N955" s="306">
        <f>4*J955*'[2]Base Costs'!$B$7</f>
        <v>19808.364734691306</v>
      </c>
      <c r="O955" s="304">
        <f>4*IF(K955&lt;=3,K955*'[2]Base Costs'!$B$8,IF(L955&lt;=3,L955*'[2]Base Costs'!$B$9,'[2]Base Costs'!$B$10*M955))</f>
        <v>4200</v>
      </c>
      <c r="P955" s="304">
        <f>4*C955*'[2]Base Costs'!$B$11</f>
        <v>78478.533119848173</v>
      </c>
      <c r="Q955" s="269">
        <f>'[2]Base Costs'!$B$13+'[2]Base Costs'!$B$14</f>
        <v>414</v>
      </c>
      <c r="R955" s="303">
        <f>'[2]Base Costs'!$D$2</f>
        <v>1105.3024868650327</v>
      </c>
      <c r="S955" s="305">
        <f t="shared" si="104"/>
        <v>25527.667221556338</v>
      </c>
    </row>
    <row r="956" spans="1:19" s="269" customFormat="1" x14ac:dyDescent="0.25">
      <c r="A956" s="310" t="s">
        <v>938</v>
      </c>
      <c r="B956" s="310" t="s">
        <v>1364</v>
      </c>
      <c r="C956" s="309">
        <v>180.92547862960112</v>
      </c>
      <c r="D956" s="307">
        <f>C956*'[2]Base Costs'!$B$5</f>
        <v>180.92547862960112</v>
      </c>
      <c r="E956" s="307">
        <f t="shared" si="98"/>
        <v>23</v>
      </c>
      <c r="F956" s="307">
        <f t="shared" si="99"/>
        <v>5</v>
      </c>
      <c r="G956" s="307">
        <f t="shared" si="100"/>
        <v>2</v>
      </c>
      <c r="H956" s="306">
        <f>4*D956*'[2]Base Costs'!$B$7</f>
        <v>35957.853324761447</v>
      </c>
      <c r="I956" s="304">
        <f>4*IF(E956&lt;=3,E956*'[2]Base Costs'!$B$8,IF(F956&lt;=3,F956*'[2]Base Costs'!$B$9,'[2]Base Costs'!$B$10*G956))</f>
        <v>8800</v>
      </c>
      <c r="J956" s="308">
        <f>C956*'[2]Base Costs'!$B$6</f>
        <v>45.955071571918687</v>
      </c>
      <c r="K956" s="307">
        <f t="shared" si="101"/>
        <v>6</v>
      </c>
      <c r="L956" s="307">
        <f t="shared" si="102"/>
        <v>2</v>
      </c>
      <c r="M956" s="307">
        <f t="shared" si="103"/>
        <v>1</v>
      </c>
      <c r="N956" s="306">
        <f>4*J956*'[2]Base Costs'!$B$7</f>
        <v>9133.2947444894089</v>
      </c>
      <c r="O956" s="304">
        <f>4*IF(K956&lt;=3,K956*'[2]Base Costs'!$B$8,IF(L956&lt;=3,L956*'[2]Base Costs'!$B$9,'[2]Base Costs'!$B$10*M956))</f>
        <v>2800</v>
      </c>
      <c r="P956" s="304">
        <f>4*C956*'[2]Base Costs'!$B$11</f>
        <v>36185.095725920226</v>
      </c>
      <c r="Q956" s="269">
        <f>'[2]Base Costs'!$B$13+'[2]Base Costs'!$B$14</f>
        <v>414</v>
      </c>
      <c r="R956" s="303">
        <f>'[2]Base Costs'!$D$2</f>
        <v>1105.3024868650327</v>
      </c>
      <c r="S956" s="305">
        <f t="shared" si="104"/>
        <v>13452.597231354441</v>
      </c>
    </row>
    <row r="957" spans="1:19" s="269" customFormat="1" x14ac:dyDescent="0.25">
      <c r="A957" s="310" t="s">
        <v>938</v>
      </c>
      <c r="B957" s="310" t="s">
        <v>1363</v>
      </c>
      <c r="C957" s="309">
        <v>111.55183844468628</v>
      </c>
      <c r="D957" s="307">
        <f>C957*'[2]Base Costs'!$B$5</f>
        <v>111.55183844468628</v>
      </c>
      <c r="E957" s="307">
        <f t="shared" si="98"/>
        <v>14</v>
      </c>
      <c r="F957" s="307">
        <f t="shared" si="99"/>
        <v>3</v>
      </c>
      <c r="G957" s="307">
        <f t="shared" si="100"/>
        <v>1</v>
      </c>
      <c r="H957" s="306">
        <f>4*D957*'[2]Base Costs'!$B$7</f>
        <v>22170.258579850735</v>
      </c>
      <c r="I957" s="304">
        <f>4*IF(E957&lt;=3,E957*'[2]Base Costs'!$B$8,IF(F957&lt;=3,F957*'[2]Base Costs'!$B$9,'[2]Base Costs'!$B$10*G957))</f>
        <v>4200</v>
      </c>
      <c r="J957" s="308">
        <f>C957*'[2]Base Costs'!$B$6</f>
        <v>28.334166964950317</v>
      </c>
      <c r="K957" s="307">
        <f t="shared" si="101"/>
        <v>4</v>
      </c>
      <c r="L957" s="307">
        <f t="shared" si="102"/>
        <v>1</v>
      </c>
      <c r="M957" s="307">
        <f t="shared" si="103"/>
        <v>1</v>
      </c>
      <c r="N957" s="306">
        <f>4*J957*'[2]Base Costs'!$B$7</f>
        <v>5631.2456792820867</v>
      </c>
      <c r="O957" s="304">
        <f>4*IF(K957&lt;=3,K957*'[2]Base Costs'!$B$8,IF(L957&lt;=3,L957*'[2]Base Costs'!$B$9,'[2]Base Costs'!$B$10*M957))</f>
        <v>1400</v>
      </c>
      <c r="P957" s="304">
        <f>4*C957*'[2]Base Costs'!$B$11</f>
        <v>22310.367688937258</v>
      </c>
      <c r="Q957" s="269">
        <f>'[2]Base Costs'!$B$13+'[2]Base Costs'!$B$14</f>
        <v>414</v>
      </c>
      <c r="R957" s="303">
        <f>'[2]Base Costs'!$D$2</f>
        <v>1105.3024868650327</v>
      </c>
      <c r="S957" s="305">
        <f t="shared" si="104"/>
        <v>8550.5481661471204</v>
      </c>
    </row>
    <row r="958" spans="1:19" s="269" customFormat="1" x14ac:dyDescent="0.25">
      <c r="A958" s="310" t="s">
        <v>938</v>
      </c>
      <c r="B958" s="310" t="s">
        <v>1362</v>
      </c>
      <c r="C958" s="309">
        <v>162.50112107143582</v>
      </c>
      <c r="D958" s="307">
        <f>C958*'[2]Base Costs'!$B$5</f>
        <v>162.50112107143582</v>
      </c>
      <c r="E958" s="307">
        <f t="shared" si="98"/>
        <v>21</v>
      </c>
      <c r="F958" s="307">
        <f t="shared" si="99"/>
        <v>5</v>
      </c>
      <c r="G958" s="307">
        <f t="shared" si="100"/>
        <v>2</v>
      </c>
      <c r="H958" s="306">
        <f>4*D958*'[2]Base Costs'!$B$7</f>
        <v>32296.122806221443</v>
      </c>
      <c r="I958" s="304">
        <f>4*IF(E958&lt;=3,E958*'[2]Base Costs'!$B$8,IF(F958&lt;=3,F958*'[2]Base Costs'!$B$9,'[2]Base Costs'!$B$10*G958))</f>
        <v>8800</v>
      </c>
      <c r="J958" s="308">
        <f>C958*'[2]Base Costs'!$B$6</f>
        <v>41.275284752144699</v>
      </c>
      <c r="K958" s="307">
        <f t="shared" si="101"/>
        <v>6</v>
      </c>
      <c r="L958" s="307">
        <f t="shared" si="102"/>
        <v>2</v>
      </c>
      <c r="M958" s="307">
        <f t="shared" si="103"/>
        <v>1</v>
      </c>
      <c r="N958" s="306">
        <f>4*J958*'[2]Base Costs'!$B$7</f>
        <v>8203.2151927802479</v>
      </c>
      <c r="O958" s="304">
        <f>4*IF(K958&lt;=3,K958*'[2]Base Costs'!$B$8,IF(L958&lt;=3,L958*'[2]Base Costs'!$B$9,'[2]Base Costs'!$B$10*M958))</f>
        <v>2800</v>
      </c>
      <c r="P958" s="304">
        <f>4*C958*'[2]Base Costs'!$B$11</f>
        <v>32500.224214287162</v>
      </c>
      <c r="Q958" s="269">
        <f>'[2]Base Costs'!$B$13+'[2]Base Costs'!$B$14</f>
        <v>414</v>
      </c>
      <c r="R958" s="303">
        <f>'[2]Base Costs'!$D$2</f>
        <v>1105.3024868650327</v>
      </c>
      <c r="S958" s="305">
        <f t="shared" si="104"/>
        <v>12522.51767964528</v>
      </c>
    </row>
    <row r="959" spans="1:19" s="269" customFormat="1" x14ac:dyDescent="0.25">
      <c r="A959" s="310" t="s">
        <v>938</v>
      </c>
      <c r="B959" s="310" t="s">
        <v>1361</v>
      </c>
      <c r="C959" s="309">
        <v>73.000747520000004</v>
      </c>
      <c r="D959" s="307">
        <f>C959*'[2]Base Costs'!$B$5</f>
        <v>73.000747520000004</v>
      </c>
      <c r="E959" s="307">
        <f t="shared" si="98"/>
        <v>10</v>
      </c>
      <c r="F959" s="307">
        <f t="shared" si="99"/>
        <v>2</v>
      </c>
      <c r="G959" s="307">
        <f t="shared" si="100"/>
        <v>1</v>
      </c>
      <c r="H959" s="306">
        <f>4*D959*'[2]Base Costs'!$B$7</f>
        <v>14508.460565114883</v>
      </c>
      <c r="I959" s="304">
        <f>4*IF(E959&lt;=3,E959*'[2]Base Costs'!$B$8,IF(F959&lt;=3,F959*'[2]Base Costs'!$B$9,'[2]Base Costs'!$B$10*G959))</f>
        <v>2800</v>
      </c>
      <c r="J959" s="308">
        <f>C959*'[2]Base Costs'!$B$6</f>
        <v>18.542189870080001</v>
      </c>
      <c r="K959" s="307">
        <f t="shared" si="101"/>
        <v>3</v>
      </c>
      <c r="L959" s="307">
        <f t="shared" si="102"/>
        <v>1</v>
      </c>
      <c r="M959" s="307">
        <f t="shared" si="103"/>
        <v>1</v>
      </c>
      <c r="N959" s="306">
        <f>4*J959*'[2]Base Costs'!$B$7</f>
        <v>3685.1489835391803</v>
      </c>
      <c r="O959" s="304">
        <f>4*IF(K959&lt;=3,K959*'[2]Base Costs'!$B$8,IF(L959&lt;=3,L959*'[2]Base Costs'!$B$9,'[2]Base Costs'!$B$10*M959))</f>
        <v>1500</v>
      </c>
      <c r="P959" s="304">
        <f>4*C959*'[2]Base Costs'!$B$11</f>
        <v>14600.149504000001</v>
      </c>
      <c r="Q959" s="269">
        <f>'[2]Base Costs'!$B$13+'[2]Base Costs'!$B$14</f>
        <v>414</v>
      </c>
      <c r="R959" s="303">
        <f>'[2]Base Costs'!$D$2</f>
        <v>1105.3024868650327</v>
      </c>
      <c r="S959" s="305">
        <f t="shared" si="104"/>
        <v>6704.4514704042131</v>
      </c>
    </row>
    <row r="960" spans="1:19" s="269" customFormat="1" x14ac:dyDescent="0.25">
      <c r="A960" s="310" t="s">
        <v>938</v>
      </c>
      <c r="B960" s="310" t="s">
        <v>1360</v>
      </c>
      <c r="C960" s="309">
        <v>160.00147592000002</v>
      </c>
      <c r="D960" s="307">
        <f>C960*'[2]Base Costs'!$B$5</f>
        <v>160.00147592000002</v>
      </c>
      <c r="E960" s="307">
        <f t="shared" si="98"/>
        <v>21</v>
      </c>
      <c r="F960" s="307">
        <f t="shared" si="99"/>
        <v>5</v>
      </c>
      <c r="G960" s="307">
        <f t="shared" si="100"/>
        <v>2</v>
      </c>
      <c r="H960" s="306">
        <f>4*D960*'[2]Base Costs'!$B$7</f>
        <v>31799.333330244488</v>
      </c>
      <c r="I960" s="304">
        <f>4*IF(E960&lt;=3,E960*'[2]Base Costs'!$B$8,IF(F960&lt;=3,F960*'[2]Base Costs'!$B$9,'[2]Base Costs'!$B$10*G960))</f>
        <v>8800</v>
      </c>
      <c r="J960" s="308">
        <f>C960*'[2]Base Costs'!$B$6</f>
        <v>40.640374883680003</v>
      </c>
      <c r="K960" s="307">
        <f t="shared" si="101"/>
        <v>6</v>
      </c>
      <c r="L960" s="307">
        <f t="shared" si="102"/>
        <v>2</v>
      </c>
      <c r="M960" s="307">
        <f t="shared" si="103"/>
        <v>1</v>
      </c>
      <c r="N960" s="306">
        <f>4*J960*'[2]Base Costs'!$B$7</f>
        <v>8077.0306658821</v>
      </c>
      <c r="O960" s="304">
        <f>4*IF(K960&lt;=3,K960*'[2]Base Costs'!$B$8,IF(L960&lt;=3,L960*'[2]Base Costs'!$B$9,'[2]Base Costs'!$B$10*M960))</f>
        <v>2800</v>
      </c>
      <c r="P960" s="304">
        <f>4*C960*'[2]Base Costs'!$B$11</f>
        <v>32000.295184000002</v>
      </c>
      <c r="Q960" s="269">
        <f>'[2]Base Costs'!$B$13+'[2]Base Costs'!$B$14</f>
        <v>414</v>
      </c>
      <c r="R960" s="303">
        <f>'[2]Base Costs'!$D$2</f>
        <v>1105.3024868650327</v>
      </c>
      <c r="S960" s="305">
        <f t="shared" si="104"/>
        <v>12396.333152747133</v>
      </c>
    </row>
    <row r="961" spans="1:19" s="269" customFormat="1" x14ac:dyDescent="0.25">
      <c r="A961" s="310" t="s">
        <v>938</v>
      </c>
      <c r="B961" s="310" t="s">
        <v>1359</v>
      </c>
      <c r="C961" s="309">
        <v>125.16016513000001</v>
      </c>
      <c r="D961" s="307">
        <f>C961*'[2]Base Costs'!$B$5</f>
        <v>125.16016513000001</v>
      </c>
      <c r="E961" s="307">
        <f t="shared" si="98"/>
        <v>16</v>
      </c>
      <c r="F961" s="307">
        <f t="shared" si="99"/>
        <v>4</v>
      </c>
      <c r="G961" s="307">
        <f t="shared" si="100"/>
        <v>1</v>
      </c>
      <c r="H961" s="306">
        <f>4*D961*'[2]Base Costs'!$B$7</f>
        <v>24874.831858596724</v>
      </c>
      <c r="I961" s="304">
        <f>4*IF(E961&lt;=3,E961*'[2]Base Costs'!$B$8,IF(F961&lt;=3,F961*'[2]Base Costs'!$B$9,'[2]Base Costs'!$B$10*G961))</f>
        <v>4400</v>
      </c>
      <c r="J961" s="308">
        <f>C961*'[2]Base Costs'!$B$6</f>
        <v>31.790681943020004</v>
      </c>
      <c r="K961" s="307">
        <f t="shared" si="101"/>
        <v>4</v>
      </c>
      <c r="L961" s="307">
        <f t="shared" si="102"/>
        <v>1</v>
      </c>
      <c r="M961" s="307">
        <f t="shared" si="103"/>
        <v>1</v>
      </c>
      <c r="N961" s="306">
        <f>4*J961*'[2]Base Costs'!$B$7</f>
        <v>6318.207292083569</v>
      </c>
      <c r="O961" s="304">
        <f>4*IF(K961&lt;=3,K961*'[2]Base Costs'!$B$8,IF(L961&lt;=3,L961*'[2]Base Costs'!$B$9,'[2]Base Costs'!$B$10*M961))</f>
        <v>1400</v>
      </c>
      <c r="P961" s="304">
        <f>4*C961*'[2]Base Costs'!$B$11</f>
        <v>25032.033026000001</v>
      </c>
      <c r="Q961" s="269">
        <f>'[2]Base Costs'!$B$13+'[2]Base Costs'!$B$14</f>
        <v>414</v>
      </c>
      <c r="R961" s="303">
        <f>'[2]Base Costs'!$D$2</f>
        <v>1105.3024868650327</v>
      </c>
      <c r="S961" s="305">
        <f t="shared" si="104"/>
        <v>9237.5097789486026</v>
      </c>
    </row>
    <row r="962" spans="1:19" s="269" customFormat="1" x14ac:dyDescent="0.25">
      <c r="A962" s="310" t="s">
        <v>938</v>
      </c>
      <c r="B962" s="310" t="s">
        <v>1358</v>
      </c>
      <c r="C962" s="309">
        <v>257.69666746756008</v>
      </c>
      <c r="D962" s="307">
        <f>C962*'[2]Base Costs'!$B$5</f>
        <v>257.69666746756008</v>
      </c>
      <c r="E962" s="307">
        <f t="shared" si="98"/>
        <v>33</v>
      </c>
      <c r="F962" s="307">
        <f t="shared" si="99"/>
        <v>7</v>
      </c>
      <c r="G962" s="307">
        <f t="shared" si="100"/>
        <v>2</v>
      </c>
      <c r="H962" s="306">
        <f>4*D962*'[2]Base Costs'!$B$7</f>
        <v>51215.666479172767</v>
      </c>
      <c r="I962" s="304">
        <f>4*IF(E962&lt;=3,E962*'[2]Base Costs'!$B$8,IF(F962&lt;=3,F962*'[2]Base Costs'!$B$9,'[2]Base Costs'!$B$10*G962))</f>
        <v>8800</v>
      </c>
      <c r="J962" s="308">
        <f>C962*'[2]Base Costs'!$B$6</f>
        <v>65.454953536760257</v>
      </c>
      <c r="K962" s="307">
        <f t="shared" si="101"/>
        <v>9</v>
      </c>
      <c r="L962" s="307">
        <f t="shared" si="102"/>
        <v>2</v>
      </c>
      <c r="M962" s="307">
        <f t="shared" si="103"/>
        <v>1</v>
      </c>
      <c r="N962" s="306">
        <f>4*J962*'[2]Base Costs'!$B$7</f>
        <v>13008.779285709883</v>
      </c>
      <c r="O962" s="304">
        <f>4*IF(K962&lt;=3,K962*'[2]Base Costs'!$B$8,IF(L962&lt;=3,L962*'[2]Base Costs'!$B$9,'[2]Base Costs'!$B$10*M962))</f>
        <v>2800</v>
      </c>
      <c r="P962" s="304">
        <f>4*C962*'[2]Base Costs'!$B$11</f>
        <v>51539.333493512015</v>
      </c>
      <c r="Q962" s="269">
        <f>'[2]Base Costs'!$B$13+'[2]Base Costs'!$B$14</f>
        <v>414</v>
      </c>
      <c r="R962" s="303">
        <f>'[2]Base Costs'!$D$2</f>
        <v>1105.3024868650327</v>
      </c>
      <c r="S962" s="305">
        <f t="shared" si="104"/>
        <v>17328.081772574915</v>
      </c>
    </row>
    <row r="963" spans="1:19" s="269" customFormat="1" x14ac:dyDescent="0.25">
      <c r="A963" s="310" t="s">
        <v>938</v>
      </c>
      <c r="B963" s="310" t="s">
        <v>1357</v>
      </c>
      <c r="C963" s="309">
        <v>377.90360702000004</v>
      </c>
      <c r="D963" s="307">
        <f>C963*'[2]Base Costs'!$B$5</f>
        <v>377.90360702000004</v>
      </c>
      <c r="E963" s="307">
        <f t="shared" ref="E963:E1026" si="105">ROUNDUP(D963/8,0)</f>
        <v>48</v>
      </c>
      <c r="F963" s="307">
        <f t="shared" ref="F963:F1026" si="106">ROUNDUP(D963/40,0)</f>
        <v>10</v>
      </c>
      <c r="G963" s="307">
        <f t="shared" ref="G963:G1026" si="107">ROUNDUP(D963/(40*4),0)</f>
        <v>3</v>
      </c>
      <c r="H963" s="306">
        <f>4*D963*'[2]Base Costs'!$B$7</f>
        <v>75106.074473582892</v>
      </c>
      <c r="I963" s="304">
        <f>4*IF(E963&lt;=3,E963*'[2]Base Costs'!$B$8,IF(F963&lt;=3,F963*'[2]Base Costs'!$B$9,'[2]Base Costs'!$B$10*G963))</f>
        <v>13200</v>
      </c>
      <c r="J963" s="308">
        <f>C963*'[2]Base Costs'!$B$6</f>
        <v>95.987516183080018</v>
      </c>
      <c r="K963" s="307">
        <f t="shared" ref="K963:K1026" si="108">ROUNDUP(J963/8,0)</f>
        <v>12</v>
      </c>
      <c r="L963" s="307">
        <f t="shared" ref="L963:L1026" si="109">ROUNDUP(J963/40,0)</f>
        <v>3</v>
      </c>
      <c r="M963" s="307">
        <f t="shared" ref="M963:M1026" si="110">ROUNDUP(J963/(40*4),0)</f>
        <v>1</v>
      </c>
      <c r="N963" s="306">
        <f>4*J963*'[2]Base Costs'!$B$7</f>
        <v>19076.942916290056</v>
      </c>
      <c r="O963" s="304">
        <f>4*IF(K963&lt;=3,K963*'[2]Base Costs'!$B$8,IF(L963&lt;=3,L963*'[2]Base Costs'!$B$9,'[2]Base Costs'!$B$10*M963))</f>
        <v>4200</v>
      </c>
      <c r="P963" s="304">
        <f>4*C963*'[2]Base Costs'!$B$11</f>
        <v>75580.721404000011</v>
      </c>
      <c r="Q963" s="269">
        <f>'[2]Base Costs'!$B$13+'[2]Base Costs'!$B$14</f>
        <v>414</v>
      </c>
      <c r="R963" s="303">
        <f>'[2]Base Costs'!$D$2</f>
        <v>1105.3024868650327</v>
      </c>
      <c r="S963" s="305">
        <f t="shared" ref="S963:S1026" si="111">R963+Q963+N963+O963</f>
        <v>24796.245403155088</v>
      </c>
    </row>
    <row r="964" spans="1:19" s="269" customFormat="1" x14ac:dyDescent="0.25">
      <c r="A964" s="310" t="s">
        <v>938</v>
      </c>
      <c r="B964" s="310" t="s">
        <v>1356</v>
      </c>
      <c r="C964" s="309">
        <v>90.225435582886874</v>
      </c>
      <c r="D964" s="307">
        <f>C964*'[2]Base Costs'!$B$5</f>
        <v>90.225435582886874</v>
      </c>
      <c r="E964" s="307">
        <f t="shared" si="105"/>
        <v>12</v>
      </c>
      <c r="F964" s="307">
        <f t="shared" si="106"/>
        <v>3</v>
      </c>
      <c r="G964" s="307">
        <f t="shared" si="107"/>
        <v>1</v>
      </c>
      <c r="H964" s="306">
        <f>4*D964*'[2]Base Costs'!$B$7</f>
        <v>17931.76396948527</v>
      </c>
      <c r="I964" s="304">
        <f>4*IF(E964&lt;=3,E964*'[2]Base Costs'!$B$8,IF(F964&lt;=3,F964*'[2]Base Costs'!$B$9,'[2]Base Costs'!$B$10*G964))</f>
        <v>4200</v>
      </c>
      <c r="J964" s="308">
        <f>C964*'[2]Base Costs'!$B$6</f>
        <v>22.917260638053268</v>
      </c>
      <c r="K964" s="307">
        <f t="shared" si="108"/>
        <v>3</v>
      </c>
      <c r="L964" s="307">
        <f t="shared" si="109"/>
        <v>1</v>
      </c>
      <c r="M964" s="307">
        <f t="shared" si="110"/>
        <v>1</v>
      </c>
      <c r="N964" s="306">
        <f>4*J964*'[2]Base Costs'!$B$7</f>
        <v>4554.6680482492593</v>
      </c>
      <c r="O964" s="304">
        <f>4*IF(K964&lt;=3,K964*'[2]Base Costs'!$B$8,IF(L964&lt;=3,L964*'[2]Base Costs'!$B$9,'[2]Base Costs'!$B$10*M964))</f>
        <v>1500</v>
      </c>
      <c r="P964" s="304">
        <f>4*C964*'[2]Base Costs'!$B$11</f>
        <v>18045.087116577375</v>
      </c>
      <c r="Q964" s="269">
        <f>'[2]Base Costs'!$B$13+'[2]Base Costs'!$B$14</f>
        <v>414</v>
      </c>
      <c r="R964" s="303">
        <f>'[2]Base Costs'!$D$2</f>
        <v>1105.3024868650327</v>
      </c>
      <c r="S964" s="305">
        <f t="shared" si="111"/>
        <v>7573.970535114292</v>
      </c>
    </row>
    <row r="965" spans="1:19" s="269" customFormat="1" x14ac:dyDescent="0.25">
      <c r="A965" s="310" t="s">
        <v>938</v>
      </c>
      <c r="B965" s="310" t="s">
        <v>1355</v>
      </c>
      <c r="C965" s="309">
        <v>69.983584763772569</v>
      </c>
      <c r="D965" s="307">
        <f>C965*'[2]Base Costs'!$B$5</f>
        <v>69.983584763772569</v>
      </c>
      <c r="E965" s="307">
        <f t="shared" si="105"/>
        <v>9</v>
      </c>
      <c r="F965" s="307">
        <f t="shared" si="106"/>
        <v>2</v>
      </c>
      <c r="G965" s="307">
        <f t="shared" si="107"/>
        <v>1</v>
      </c>
      <c r="H965" s="306">
        <f>4*D965*'[2]Base Costs'!$B$7</f>
        <v>13908.817570291218</v>
      </c>
      <c r="I965" s="304">
        <f>4*IF(E965&lt;=3,E965*'[2]Base Costs'!$B$8,IF(F965&lt;=3,F965*'[2]Base Costs'!$B$9,'[2]Base Costs'!$B$10*G965))</f>
        <v>2800</v>
      </c>
      <c r="J965" s="308">
        <f>C965*'[2]Base Costs'!$B$6</f>
        <v>17.775830529998231</v>
      </c>
      <c r="K965" s="307">
        <f t="shared" si="108"/>
        <v>3</v>
      </c>
      <c r="L965" s="307">
        <f t="shared" si="109"/>
        <v>1</v>
      </c>
      <c r="M965" s="307">
        <f t="shared" si="110"/>
        <v>1</v>
      </c>
      <c r="N965" s="306">
        <f>4*J965*'[2]Base Costs'!$B$7</f>
        <v>3532.839662853969</v>
      </c>
      <c r="O965" s="304">
        <f>4*IF(K965&lt;=3,K965*'[2]Base Costs'!$B$8,IF(L965&lt;=3,L965*'[2]Base Costs'!$B$9,'[2]Base Costs'!$B$10*M965))</f>
        <v>1500</v>
      </c>
      <c r="P965" s="304">
        <f>4*C965*'[2]Base Costs'!$B$11</f>
        <v>13996.716952754514</v>
      </c>
      <c r="Q965" s="269">
        <f>'[2]Base Costs'!$B$13+'[2]Base Costs'!$B$14</f>
        <v>414</v>
      </c>
      <c r="R965" s="303">
        <f>'[2]Base Costs'!$D$2</f>
        <v>1105.3024868650327</v>
      </c>
      <c r="S965" s="305">
        <f t="shared" si="111"/>
        <v>6552.1421497190022</v>
      </c>
    </row>
    <row r="966" spans="1:19" s="269" customFormat="1" x14ac:dyDescent="0.25">
      <c r="A966" s="310" t="s">
        <v>938</v>
      </c>
      <c r="B966" s="310" t="s">
        <v>1354</v>
      </c>
      <c r="C966" s="309">
        <v>168.17402393267932</v>
      </c>
      <c r="D966" s="307">
        <f>C966*'[2]Base Costs'!$B$5</f>
        <v>168.17402393267932</v>
      </c>
      <c r="E966" s="307">
        <f t="shared" si="105"/>
        <v>22</v>
      </c>
      <c r="F966" s="307">
        <f t="shared" si="106"/>
        <v>5</v>
      </c>
      <c r="G966" s="307">
        <f t="shared" si="107"/>
        <v>2</v>
      </c>
      <c r="H966" s="306">
        <f>4*D966*'[2]Base Costs'!$B$7</f>
        <v>33423.578212476423</v>
      </c>
      <c r="I966" s="304">
        <f>4*IF(E966&lt;=3,E966*'[2]Base Costs'!$B$8,IF(F966&lt;=3,F966*'[2]Base Costs'!$B$9,'[2]Base Costs'!$B$10*G966))</f>
        <v>8800</v>
      </c>
      <c r="J966" s="308">
        <f>C966*'[2]Base Costs'!$B$6</f>
        <v>42.716202078900551</v>
      </c>
      <c r="K966" s="307">
        <f t="shared" si="108"/>
        <v>6</v>
      </c>
      <c r="L966" s="307">
        <f t="shared" si="109"/>
        <v>2</v>
      </c>
      <c r="M966" s="307">
        <f t="shared" si="110"/>
        <v>1</v>
      </c>
      <c r="N966" s="306">
        <f>4*J966*'[2]Base Costs'!$B$7</f>
        <v>8489.5888659690117</v>
      </c>
      <c r="O966" s="304">
        <f>4*IF(K966&lt;=3,K966*'[2]Base Costs'!$B$8,IF(L966&lt;=3,L966*'[2]Base Costs'!$B$9,'[2]Base Costs'!$B$10*M966))</f>
        <v>2800</v>
      </c>
      <c r="P966" s="304">
        <f>4*C966*'[2]Base Costs'!$B$11</f>
        <v>33634.80478653586</v>
      </c>
      <c r="Q966" s="269">
        <f>'[2]Base Costs'!$B$13+'[2]Base Costs'!$B$14</f>
        <v>414</v>
      </c>
      <c r="R966" s="303">
        <f>'[2]Base Costs'!$D$2</f>
        <v>1105.3024868650327</v>
      </c>
      <c r="S966" s="305">
        <f t="shared" si="111"/>
        <v>12808.891352834045</v>
      </c>
    </row>
    <row r="967" spans="1:19" s="269" customFormat="1" x14ac:dyDescent="0.25">
      <c r="A967" s="310" t="s">
        <v>938</v>
      </c>
      <c r="B967" s="310" t="s">
        <v>1353</v>
      </c>
      <c r="C967" s="309">
        <v>192.89949783085291</v>
      </c>
      <c r="D967" s="307">
        <f>C967*'[2]Base Costs'!$B$5</f>
        <v>192.89949783085291</v>
      </c>
      <c r="E967" s="307">
        <f t="shared" si="105"/>
        <v>25</v>
      </c>
      <c r="F967" s="307">
        <f t="shared" si="106"/>
        <v>5</v>
      </c>
      <c r="G967" s="307">
        <f t="shared" si="107"/>
        <v>2</v>
      </c>
      <c r="H967" s="306">
        <f>4*D967*'[2]Base Costs'!$B$7</f>
        <v>38337.617796895036</v>
      </c>
      <c r="I967" s="304">
        <f>4*IF(E967&lt;=3,E967*'[2]Base Costs'!$B$8,IF(F967&lt;=3,F967*'[2]Base Costs'!$B$9,'[2]Base Costs'!$B$10*G967))</f>
        <v>8800</v>
      </c>
      <c r="J967" s="308">
        <f>C967*'[2]Base Costs'!$B$6</f>
        <v>48.996472449036638</v>
      </c>
      <c r="K967" s="307">
        <f t="shared" si="108"/>
        <v>7</v>
      </c>
      <c r="L967" s="307">
        <f t="shared" si="109"/>
        <v>2</v>
      </c>
      <c r="M967" s="307">
        <f t="shared" si="110"/>
        <v>1</v>
      </c>
      <c r="N967" s="306">
        <f>4*J967*'[2]Base Costs'!$B$7</f>
        <v>9737.7549204113384</v>
      </c>
      <c r="O967" s="304">
        <f>4*IF(K967&lt;=3,K967*'[2]Base Costs'!$B$8,IF(L967&lt;=3,L967*'[2]Base Costs'!$B$9,'[2]Base Costs'!$B$10*M967))</f>
        <v>2800</v>
      </c>
      <c r="P967" s="304">
        <f>4*C967*'[2]Base Costs'!$B$11</f>
        <v>38579.899566170585</v>
      </c>
      <c r="Q967" s="269">
        <f>'[2]Base Costs'!$B$13+'[2]Base Costs'!$B$14</f>
        <v>414</v>
      </c>
      <c r="R967" s="303">
        <f>'[2]Base Costs'!$D$2</f>
        <v>1105.3024868650327</v>
      </c>
      <c r="S967" s="305">
        <f t="shared" si="111"/>
        <v>14057.05740727637</v>
      </c>
    </row>
    <row r="968" spans="1:19" s="269" customFormat="1" x14ac:dyDescent="0.25">
      <c r="A968" s="310" t="s">
        <v>938</v>
      </c>
      <c r="B968" s="310" t="s">
        <v>1352</v>
      </c>
      <c r="C968" s="309">
        <v>98.641966678355729</v>
      </c>
      <c r="D968" s="307">
        <f>C968*'[2]Base Costs'!$B$5</f>
        <v>98.641966678355729</v>
      </c>
      <c r="E968" s="307">
        <f t="shared" si="105"/>
        <v>13</v>
      </c>
      <c r="F968" s="307">
        <f t="shared" si="106"/>
        <v>3</v>
      </c>
      <c r="G968" s="307">
        <f t="shared" si="107"/>
        <v>1</v>
      </c>
      <c r="H968" s="306">
        <f>4*D968*'[2]Base Costs'!$B$7</f>
        <v>19604.499025523135</v>
      </c>
      <c r="I968" s="304">
        <f>4*IF(E968&lt;=3,E968*'[2]Base Costs'!$B$8,IF(F968&lt;=3,F968*'[2]Base Costs'!$B$9,'[2]Base Costs'!$B$10*G968))</f>
        <v>4200</v>
      </c>
      <c r="J968" s="308">
        <f>C968*'[2]Base Costs'!$B$6</f>
        <v>25.055059536302355</v>
      </c>
      <c r="K968" s="307">
        <f t="shared" si="108"/>
        <v>4</v>
      </c>
      <c r="L968" s="307">
        <f t="shared" si="109"/>
        <v>1</v>
      </c>
      <c r="M968" s="307">
        <f t="shared" si="110"/>
        <v>1</v>
      </c>
      <c r="N968" s="306">
        <f>4*J968*'[2]Base Costs'!$B$7</f>
        <v>4979.5427524828756</v>
      </c>
      <c r="O968" s="304">
        <f>4*IF(K968&lt;=3,K968*'[2]Base Costs'!$B$8,IF(L968&lt;=3,L968*'[2]Base Costs'!$B$9,'[2]Base Costs'!$B$10*M968))</f>
        <v>1400</v>
      </c>
      <c r="P968" s="304">
        <f>4*C968*'[2]Base Costs'!$B$11</f>
        <v>19728.393335671146</v>
      </c>
      <c r="Q968" s="269">
        <f>'[2]Base Costs'!$B$13+'[2]Base Costs'!$B$14</f>
        <v>414</v>
      </c>
      <c r="R968" s="303">
        <f>'[2]Base Costs'!$D$2</f>
        <v>1105.3024868650327</v>
      </c>
      <c r="S968" s="305">
        <f t="shared" si="111"/>
        <v>7898.8452393479083</v>
      </c>
    </row>
    <row r="969" spans="1:19" s="269" customFormat="1" x14ac:dyDescent="0.25">
      <c r="A969" s="310" t="s">
        <v>938</v>
      </c>
      <c r="B969" s="310" t="s">
        <v>1351</v>
      </c>
      <c r="C969" s="309">
        <v>126.99986185500001</v>
      </c>
      <c r="D969" s="307">
        <f>C969*'[2]Base Costs'!$B$5</f>
        <v>126.99986185500001</v>
      </c>
      <c r="E969" s="307">
        <f t="shared" si="105"/>
        <v>16</v>
      </c>
      <c r="F969" s="307">
        <f t="shared" si="106"/>
        <v>4</v>
      </c>
      <c r="G969" s="307">
        <f t="shared" si="107"/>
        <v>1</v>
      </c>
      <c r="H969" s="306">
        <f>4*D969*'[2]Base Costs'!$B$7</f>
        <v>25240.460544510126</v>
      </c>
      <c r="I969" s="304">
        <f>4*IF(E969&lt;=3,E969*'[2]Base Costs'!$B$8,IF(F969&lt;=3,F969*'[2]Base Costs'!$B$9,'[2]Base Costs'!$B$10*G969))</f>
        <v>4400</v>
      </c>
      <c r="J969" s="308">
        <f>C969*'[2]Base Costs'!$B$6</f>
        <v>32.257964911169999</v>
      </c>
      <c r="K969" s="307">
        <f t="shared" si="108"/>
        <v>5</v>
      </c>
      <c r="L969" s="307">
        <f t="shared" si="109"/>
        <v>1</v>
      </c>
      <c r="M969" s="307">
        <f t="shared" si="110"/>
        <v>1</v>
      </c>
      <c r="N969" s="306">
        <f>4*J969*'[2]Base Costs'!$B$7</f>
        <v>6411.0769783055712</v>
      </c>
      <c r="O969" s="304">
        <f>4*IF(K969&lt;=3,K969*'[2]Base Costs'!$B$8,IF(L969&lt;=3,L969*'[2]Base Costs'!$B$9,'[2]Base Costs'!$B$10*M969))</f>
        <v>1400</v>
      </c>
      <c r="P969" s="304">
        <f>4*C969*'[2]Base Costs'!$B$11</f>
        <v>25399.972371</v>
      </c>
      <c r="Q969" s="269">
        <f>'[2]Base Costs'!$B$13+'[2]Base Costs'!$B$14</f>
        <v>414</v>
      </c>
      <c r="R969" s="303">
        <f>'[2]Base Costs'!$D$2</f>
        <v>1105.3024868650327</v>
      </c>
      <c r="S969" s="305">
        <f t="shared" si="111"/>
        <v>9330.3794651706048</v>
      </c>
    </row>
    <row r="970" spans="1:19" s="269" customFormat="1" x14ac:dyDescent="0.25">
      <c r="A970" s="310" t="s">
        <v>938</v>
      </c>
      <c r="B970" s="310" t="s">
        <v>1350</v>
      </c>
      <c r="C970" s="309">
        <v>190.20278589880476</v>
      </c>
      <c r="D970" s="307">
        <f>C970*'[2]Base Costs'!$B$5</f>
        <v>190.20278589880476</v>
      </c>
      <c r="E970" s="307">
        <f t="shared" si="105"/>
        <v>24</v>
      </c>
      <c r="F970" s="307">
        <f t="shared" si="106"/>
        <v>5</v>
      </c>
      <c r="G970" s="307">
        <f t="shared" si="107"/>
        <v>2</v>
      </c>
      <c r="H970" s="306">
        <f>4*D970*'[2]Base Costs'!$B$7</f>
        <v>37801.662480672057</v>
      </c>
      <c r="I970" s="304">
        <f>4*IF(E970&lt;=3,E970*'[2]Base Costs'!$B$8,IF(F970&lt;=3,F970*'[2]Base Costs'!$B$9,'[2]Base Costs'!$B$10*G970))</f>
        <v>8800</v>
      </c>
      <c r="J970" s="308">
        <f>C970*'[2]Base Costs'!$B$6</f>
        <v>48.31150761829641</v>
      </c>
      <c r="K970" s="307">
        <f t="shared" si="108"/>
        <v>7</v>
      </c>
      <c r="L970" s="307">
        <f t="shared" si="109"/>
        <v>2</v>
      </c>
      <c r="M970" s="307">
        <f t="shared" si="110"/>
        <v>1</v>
      </c>
      <c r="N970" s="306">
        <f>4*J970*'[2]Base Costs'!$B$7</f>
        <v>9601.6222700907038</v>
      </c>
      <c r="O970" s="304">
        <f>4*IF(K970&lt;=3,K970*'[2]Base Costs'!$B$8,IF(L970&lt;=3,L970*'[2]Base Costs'!$B$9,'[2]Base Costs'!$B$10*M970))</f>
        <v>2800</v>
      </c>
      <c r="P970" s="304">
        <f>4*C970*'[2]Base Costs'!$B$11</f>
        <v>38040.557179760952</v>
      </c>
      <c r="Q970" s="269">
        <f>'[2]Base Costs'!$B$13+'[2]Base Costs'!$B$14</f>
        <v>414</v>
      </c>
      <c r="R970" s="303">
        <f>'[2]Base Costs'!$D$2</f>
        <v>1105.3024868650327</v>
      </c>
      <c r="S970" s="305">
        <f t="shared" si="111"/>
        <v>13920.924756955737</v>
      </c>
    </row>
    <row r="971" spans="1:19" s="269" customFormat="1" x14ac:dyDescent="0.25">
      <c r="A971" s="310" t="s">
        <v>938</v>
      </c>
      <c r="B971" s="310" t="s">
        <v>1349</v>
      </c>
      <c r="C971" s="309">
        <v>222.13063589664603</v>
      </c>
      <c r="D971" s="307">
        <f>C971*'[2]Base Costs'!$B$5</f>
        <v>222.13063589664603</v>
      </c>
      <c r="E971" s="307">
        <f t="shared" si="105"/>
        <v>28</v>
      </c>
      <c r="F971" s="307">
        <f t="shared" si="106"/>
        <v>6</v>
      </c>
      <c r="G971" s="307">
        <f t="shared" si="107"/>
        <v>2</v>
      </c>
      <c r="H971" s="306">
        <f>4*D971*'[2]Base Costs'!$B$7</f>
        <v>44147.131100643026</v>
      </c>
      <c r="I971" s="304">
        <f>4*IF(E971&lt;=3,E971*'[2]Base Costs'!$B$8,IF(F971&lt;=3,F971*'[2]Base Costs'!$B$9,'[2]Base Costs'!$B$10*G971))</f>
        <v>8800</v>
      </c>
      <c r="J971" s="308">
        <f>C971*'[2]Base Costs'!$B$6</f>
        <v>56.421181517748089</v>
      </c>
      <c r="K971" s="307">
        <f t="shared" si="108"/>
        <v>8</v>
      </c>
      <c r="L971" s="307">
        <f t="shared" si="109"/>
        <v>2</v>
      </c>
      <c r="M971" s="307">
        <f t="shared" si="110"/>
        <v>1</v>
      </c>
      <c r="N971" s="306">
        <f>4*J971*'[2]Base Costs'!$B$7</f>
        <v>11213.371299563327</v>
      </c>
      <c r="O971" s="304">
        <f>4*IF(K971&lt;=3,K971*'[2]Base Costs'!$B$8,IF(L971&lt;=3,L971*'[2]Base Costs'!$B$9,'[2]Base Costs'!$B$10*M971))</f>
        <v>2800</v>
      </c>
      <c r="P971" s="304">
        <f>4*C971*'[2]Base Costs'!$B$11</f>
        <v>44426.127179329203</v>
      </c>
      <c r="Q971" s="269">
        <f>'[2]Base Costs'!$B$13+'[2]Base Costs'!$B$14</f>
        <v>414</v>
      </c>
      <c r="R971" s="303">
        <f>'[2]Base Costs'!$D$2</f>
        <v>1105.3024868650327</v>
      </c>
      <c r="S971" s="305">
        <f t="shared" si="111"/>
        <v>15532.67378642836</v>
      </c>
    </row>
    <row r="972" spans="1:19" s="269" customFormat="1" x14ac:dyDescent="0.25">
      <c r="A972" s="310" t="s">
        <v>938</v>
      </c>
      <c r="B972" s="310" t="s">
        <v>1348</v>
      </c>
      <c r="C972" s="309">
        <v>54.289340912249621</v>
      </c>
      <c r="D972" s="307">
        <f>C972*'[2]Base Costs'!$B$5</f>
        <v>54.289340912249621</v>
      </c>
      <c r="E972" s="307">
        <f t="shared" si="105"/>
        <v>7</v>
      </c>
      <c r="F972" s="307">
        <f t="shared" si="106"/>
        <v>2</v>
      </c>
      <c r="G972" s="307">
        <f t="shared" si="107"/>
        <v>1</v>
      </c>
      <c r="H972" s="306">
        <f>4*D972*'[2]Base Costs'!$B$7</f>
        <v>10789.68077026414</v>
      </c>
      <c r="I972" s="304">
        <f>4*IF(E972&lt;=3,E972*'[2]Base Costs'!$B$8,IF(F972&lt;=3,F972*'[2]Base Costs'!$B$9,'[2]Base Costs'!$B$10*G972))</f>
        <v>2800</v>
      </c>
      <c r="J972" s="308">
        <f>C972*'[2]Base Costs'!$B$6</f>
        <v>13.789492591711404</v>
      </c>
      <c r="K972" s="307">
        <f t="shared" si="108"/>
        <v>2</v>
      </c>
      <c r="L972" s="307">
        <f t="shared" si="109"/>
        <v>1</v>
      </c>
      <c r="M972" s="307">
        <f t="shared" si="110"/>
        <v>1</v>
      </c>
      <c r="N972" s="306">
        <f>4*J972*'[2]Base Costs'!$B$7</f>
        <v>2740.5789156470919</v>
      </c>
      <c r="O972" s="304">
        <f>4*IF(K972&lt;=3,K972*'[2]Base Costs'!$B$8,IF(L972&lt;=3,L972*'[2]Base Costs'!$B$9,'[2]Base Costs'!$B$10*M972))</f>
        <v>1000</v>
      </c>
      <c r="P972" s="304">
        <f>4*C972*'[2]Base Costs'!$B$11</f>
        <v>10857.868182449924</v>
      </c>
      <c r="Q972" s="269">
        <f>'[2]Base Costs'!$B$13+'[2]Base Costs'!$B$14</f>
        <v>414</v>
      </c>
      <c r="R972" s="303">
        <f>'[2]Base Costs'!$D$2</f>
        <v>1105.3024868650327</v>
      </c>
      <c r="S972" s="305">
        <f t="shared" si="111"/>
        <v>5259.8814025121246</v>
      </c>
    </row>
    <row r="973" spans="1:19" s="269" customFormat="1" x14ac:dyDescent="0.25">
      <c r="A973" s="310" t="s">
        <v>938</v>
      </c>
      <c r="B973" s="310" t="s">
        <v>1347</v>
      </c>
      <c r="C973" s="309">
        <v>166.80155841500002</v>
      </c>
      <c r="D973" s="307">
        <f>C973*'[2]Base Costs'!$B$5</f>
        <v>166.80155841500002</v>
      </c>
      <c r="E973" s="307">
        <f t="shared" si="105"/>
        <v>21</v>
      </c>
      <c r="F973" s="307">
        <f t="shared" si="106"/>
        <v>5</v>
      </c>
      <c r="G973" s="307">
        <f t="shared" si="107"/>
        <v>2</v>
      </c>
      <c r="H973" s="306">
        <f>4*D973*'[2]Base Costs'!$B$7</f>
        <v>33150.808925630765</v>
      </c>
      <c r="I973" s="304">
        <f>4*IF(E973&lt;=3,E973*'[2]Base Costs'!$B$8,IF(F973&lt;=3,F973*'[2]Base Costs'!$B$9,'[2]Base Costs'!$B$10*G973))</f>
        <v>8800</v>
      </c>
      <c r="J973" s="308">
        <f>C973*'[2]Base Costs'!$B$6</f>
        <v>42.367595837410008</v>
      </c>
      <c r="K973" s="307">
        <f t="shared" si="108"/>
        <v>6</v>
      </c>
      <c r="L973" s="307">
        <f t="shared" si="109"/>
        <v>2</v>
      </c>
      <c r="M973" s="307">
        <f t="shared" si="110"/>
        <v>1</v>
      </c>
      <c r="N973" s="306">
        <f>4*J973*'[2]Base Costs'!$B$7</f>
        <v>8420.3054671102163</v>
      </c>
      <c r="O973" s="304">
        <f>4*IF(K973&lt;=3,K973*'[2]Base Costs'!$B$8,IF(L973&lt;=3,L973*'[2]Base Costs'!$B$9,'[2]Base Costs'!$B$10*M973))</f>
        <v>2800</v>
      </c>
      <c r="P973" s="304">
        <f>4*C973*'[2]Base Costs'!$B$11</f>
        <v>33360.311683</v>
      </c>
      <c r="Q973" s="269">
        <f>'[2]Base Costs'!$B$13+'[2]Base Costs'!$B$14</f>
        <v>414</v>
      </c>
      <c r="R973" s="303">
        <f>'[2]Base Costs'!$D$2</f>
        <v>1105.3024868650327</v>
      </c>
      <c r="S973" s="305">
        <f t="shared" si="111"/>
        <v>12739.60795397525</v>
      </c>
    </row>
    <row r="974" spans="1:19" s="269" customFormat="1" x14ac:dyDescent="0.25">
      <c r="A974" s="310" t="s">
        <v>938</v>
      </c>
      <c r="B974" s="310" t="s">
        <v>1346</v>
      </c>
      <c r="C974" s="309">
        <v>114.85311880035709</v>
      </c>
      <c r="D974" s="307">
        <f>C974*'[2]Base Costs'!$B$5</f>
        <v>114.85311880035709</v>
      </c>
      <c r="E974" s="307">
        <f t="shared" si="105"/>
        <v>15</v>
      </c>
      <c r="F974" s="307">
        <f t="shared" si="106"/>
        <v>3</v>
      </c>
      <c r="G974" s="307">
        <f t="shared" si="107"/>
        <v>1</v>
      </c>
      <c r="H974" s="306">
        <f>4*D974*'[2]Base Costs'!$B$7</f>
        <v>22826.368242858174</v>
      </c>
      <c r="I974" s="304">
        <f>4*IF(E974&lt;=3,E974*'[2]Base Costs'!$B$8,IF(F974&lt;=3,F974*'[2]Base Costs'!$B$9,'[2]Base Costs'!$B$10*G974))</f>
        <v>4200</v>
      </c>
      <c r="J974" s="308">
        <f>C974*'[2]Base Costs'!$B$6</f>
        <v>29.172692175290702</v>
      </c>
      <c r="K974" s="307">
        <f t="shared" si="108"/>
        <v>4</v>
      </c>
      <c r="L974" s="307">
        <f t="shared" si="109"/>
        <v>1</v>
      </c>
      <c r="M974" s="307">
        <f t="shared" si="110"/>
        <v>1</v>
      </c>
      <c r="N974" s="306">
        <f>4*J974*'[2]Base Costs'!$B$7</f>
        <v>5797.8975336859758</v>
      </c>
      <c r="O974" s="304">
        <f>4*IF(K974&lt;=3,K974*'[2]Base Costs'!$B$8,IF(L974&lt;=3,L974*'[2]Base Costs'!$B$9,'[2]Base Costs'!$B$10*M974))</f>
        <v>1400</v>
      </c>
      <c r="P974" s="304">
        <f>4*C974*'[2]Base Costs'!$B$11</f>
        <v>22970.623760071419</v>
      </c>
      <c r="Q974" s="269">
        <f>'[2]Base Costs'!$B$13+'[2]Base Costs'!$B$14</f>
        <v>414</v>
      </c>
      <c r="R974" s="303">
        <f>'[2]Base Costs'!$D$2</f>
        <v>1105.3024868650327</v>
      </c>
      <c r="S974" s="305">
        <f t="shared" si="111"/>
        <v>8717.2000205510085</v>
      </c>
    </row>
    <row r="975" spans="1:19" s="269" customFormat="1" x14ac:dyDescent="0.25">
      <c r="A975" s="310" t="s">
        <v>938</v>
      </c>
      <c r="B975" s="310" t="s">
        <v>1345</v>
      </c>
      <c r="C975" s="309">
        <v>143.00139323499999</v>
      </c>
      <c r="D975" s="307">
        <f>C975*'[2]Base Costs'!$B$5</f>
        <v>143.00139323499999</v>
      </c>
      <c r="E975" s="307">
        <f t="shared" si="105"/>
        <v>18</v>
      </c>
      <c r="F975" s="307">
        <f t="shared" si="106"/>
        <v>4</v>
      </c>
      <c r="G975" s="307">
        <f t="shared" si="107"/>
        <v>1</v>
      </c>
      <c r="H975" s="306">
        <f>4*D975*'[2]Base Costs'!$B$7</f>
        <v>28420.668897096843</v>
      </c>
      <c r="I975" s="304">
        <f>4*IF(E975&lt;=3,E975*'[2]Base Costs'!$B$8,IF(F975&lt;=3,F975*'[2]Base Costs'!$B$9,'[2]Base Costs'!$B$10*G975))</f>
        <v>4400</v>
      </c>
      <c r="J975" s="308">
        <f>C975*'[2]Base Costs'!$B$6</f>
        <v>36.322353881689999</v>
      </c>
      <c r="K975" s="307">
        <f t="shared" si="108"/>
        <v>5</v>
      </c>
      <c r="L975" s="307">
        <f t="shared" si="109"/>
        <v>1</v>
      </c>
      <c r="M975" s="307">
        <f t="shared" si="110"/>
        <v>1</v>
      </c>
      <c r="N975" s="306">
        <f>4*J975*'[2]Base Costs'!$B$7</f>
        <v>7218.8498998625982</v>
      </c>
      <c r="O975" s="304">
        <f>4*IF(K975&lt;=3,K975*'[2]Base Costs'!$B$8,IF(L975&lt;=3,L975*'[2]Base Costs'!$B$9,'[2]Base Costs'!$B$10*M975))</f>
        <v>1400</v>
      </c>
      <c r="P975" s="304">
        <f>4*C975*'[2]Base Costs'!$B$11</f>
        <v>28600.278646999999</v>
      </c>
      <c r="Q975" s="269">
        <f>'[2]Base Costs'!$B$13+'[2]Base Costs'!$B$14</f>
        <v>414</v>
      </c>
      <c r="R975" s="303">
        <f>'[2]Base Costs'!$D$2</f>
        <v>1105.3024868650327</v>
      </c>
      <c r="S975" s="305">
        <f t="shared" si="111"/>
        <v>10138.15238672763</v>
      </c>
    </row>
    <row r="976" spans="1:19" s="269" customFormat="1" x14ac:dyDescent="0.25">
      <c r="A976" s="310" t="s">
        <v>938</v>
      </c>
      <c r="B976" s="310" t="s">
        <v>1344</v>
      </c>
      <c r="C976" s="309">
        <v>241.44394961602202</v>
      </c>
      <c r="D976" s="307">
        <f>C976*'[2]Base Costs'!$B$5</f>
        <v>241.44394961602202</v>
      </c>
      <c r="E976" s="307">
        <f t="shared" si="105"/>
        <v>31</v>
      </c>
      <c r="F976" s="307">
        <f t="shared" si="106"/>
        <v>7</v>
      </c>
      <c r="G976" s="307">
        <f t="shared" si="107"/>
        <v>2</v>
      </c>
      <c r="H976" s="306">
        <f>4*D976*'[2]Base Costs'!$B$7</f>
        <v>47985.536322486689</v>
      </c>
      <c r="I976" s="304">
        <f>4*IF(E976&lt;=3,E976*'[2]Base Costs'!$B$8,IF(F976&lt;=3,F976*'[2]Base Costs'!$B$9,'[2]Base Costs'!$B$10*G976))</f>
        <v>8800</v>
      </c>
      <c r="J976" s="308">
        <f>C976*'[2]Base Costs'!$B$6</f>
        <v>61.326763202469593</v>
      </c>
      <c r="K976" s="307">
        <f t="shared" si="108"/>
        <v>8</v>
      </c>
      <c r="L976" s="307">
        <f t="shared" si="109"/>
        <v>2</v>
      </c>
      <c r="M976" s="307">
        <f t="shared" si="110"/>
        <v>1</v>
      </c>
      <c r="N976" s="306">
        <f>4*J976*'[2]Base Costs'!$B$7</f>
        <v>12188.326225911618</v>
      </c>
      <c r="O976" s="304">
        <f>4*IF(K976&lt;=3,K976*'[2]Base Costs'!$B$8,IF(L976&lt;=3,L976*'[2]Base Costs'!$B$9,'[2]Base Costs'!$B$10*M976))</f>
        <v>2800</v>
      </c>
      <c r="P976" s="304">
        <f>4*C976*'[2]Base Costs'!$B$11</f>
        <v>48288.789923204407</v>
      </c>
      <c r="Q976" s="269">
        <f>'[2]Base Costs'!$B$13+'[2]Base Costs'!$B$14</f>
        <v>414</v>
      </c>
      <c r="R976" s="303">
        <f>'[2]Base Costs'!$D$2</f>
        <v>1105.3024868650327</v>
      </c>
      <c r="S976" s="305">
        <f t="shared" si="111"/>
        <v>16507.628712776652</v>
      </c>
    </row>
    <row r="977" spans="1:19" s="269" customFormat="1" x14ac:dyDescent="0.25">
      <c r="A977" s="310" t="s">
        <v>938</v>
      </c>
      <c r="B977" s="310" t="s">
        <v>1343</v>
      </c>
      <c r="C977" s="309">
        <v>86.58873225402084</v>
      </c>
      <c r="D977" s="307">
        <f>C977*'[2]Base Costs'!$B$5</f>
        <v>86.58873225402084</v>
      </c>
      <c r="E977" s="307">
        <f t="shared" si="105"/>
        <v>11</v>
      </c>
      <c r="F977" s="307">
        <f t="shared" si="106"/>
        <v>3</v>
      </c>
      <c r="G977" s="307">
        <f t="shared" si="107"/>
        <v>1</v>
      </c>
      <c r="H977" s="306">
        <f>4*D977*'[2]Base Costs'!$B$7</f>
        <v>17208.991003093121</v>
      </c>
      <c r="I977" s="304">
        <f>4*IF(E977&lt;=3,E977*'[2]Base Costs'!$B$8,IF(F977&lt;=3,F977*'[2]Base Costs'!$B$9,'[2]Base Costs'!$B$10*G977))</f>
        <v>4200</v>
      </c>
      <c r="J977" s="308">
        <f>C977*'[2]Base Costs'!$B$6</f>
        <v>21.993537992521293</v>
      </c>
      <c r="K977" s="307">
        <f t="shared" si="108"/>
        <v>3</v>
      </c>
      <c r="L977" s="307">
        <f t="shared" si="109"/>
        <v>1</v>
      </c>
      <c r="M977" s="307">
        <f t="shared" si="110"/>
        <v>1</v>
      </c>
      <c r="N977" s="306">
        <f>4*J977*'[2]Base Costs'!$B$7</f>
        <v>4371.0837147856528</v>
      </c>
      <c r="O977" s="304">
        <f>4*IF(K977&lt;=3,K977*'[2]Base Costs'!$B$8,IF(L977&lt;=3,L977*'[2]Base Costs'!$B$9,'[2]Base Costs'!$B$10*M977))</f>
        <v>1500</v>
      </c>
      <c r="P977" s="304">
        <f>4*C977*'[2]Base Costs'!$B$11</f>
        <v>17317.746450804167</v>
      </c>
      <c r="Q977" s="269">
        <f>'[2]Base Costs'!$B$13+'[2]Base Costs'!$B$14</f>
        <v>414</v>
      </c>
      <c r="R977" s="303">
        <f>'[2]Base Costs'!$D$2</f>
        <v>1105.3024868650327</v>
      </c>
      <c r="S977" s="305">
        <f t="shared" si="111"/>
        <v>7390.3862016506855</v>
      </c>
    </row>
    <row r="978" spans="1:19" s="269" customFormat="1" x14ac:dyDescent="0.25">
      <c r="A978" s="310" t="s">
        <v>938</v>
      </c>
      <c r="B978" s="310" t="s">
        <v>1342</v>
      </c>
      <c r="C978" s="309">
        <v>198.03929995308872</v>
      </c>
      <c r="D978" s="307">
        <f>C978*'[2]Base Costs'!$B$5</f>
        <v>198.03929995308872</v>
      </c>
      <c r="E978" s="307">
        <f t="shared" si="105"/>
        <v>25</v>
      </c>
      <c r="F978" s="307">
        <f t="shared" si="106"/>
        <v>5</v>
      </c>
      <c r="G978" s="307">
        <f t="shared" si="107"/>
        <v>2</v>
      </c>
      <c r="H978" s="306">
        <f>4*D978*'[2]Base Costs'!$B$7</f>
        <v>39359.122629876671</v>
      </c>
      <c r="I978" s="304">
        <f>4*IF(E978&lt;=3,E978*'[2]Base Costs'!$B$8,IF(F978&lt;=3,F978*'[2]Base Costs'!$B$9,'[2]Base Costs'!$B$10*G978))</f>
        <v>8800</v>
      </c>
      <c r="J978" s="308">
        <f>C978*'[2]Base Costs'!$B$6</f>
        <v>50.301982188084537</v>
      </c>
      <c r="K978" s="307">
        <f t="shared" si="108"/>
        <v>7</v>
      </c>
      <c r="L978" s="307">
        <f t="shared" si="109"/>
        <v>2</v>
      </c>
      <c r="M978" s="307">
        <f t="shared" si="110"/>
        <v>1</v>
      </c>
      <c r="N978" s="306">
        <f>4*J978*'[2]Base Costs'!$B$7</f>
        <v>9997.2171479886747</v>
      </c>
      <c r="O978" s="304">
        <f>4*IF(K978&lt;=3,K978*'[2]Base Costs'!$B$8,IF(L978&lt;=3,L978*'[2]Base Costs'!$B$9,'[2]Base Costs'!$B$10*M978))</f>
        <v>2800</v>
      </c>
      <c r="P978" s="304">
        <f>4*C978*'[2]Base Costs'!$B$11</f>
        <v>39607.859990617741</v>
      </c>
      <c r="Q978" s="269">
        <f>'[2]Base Costs'!$B$13+'[2]Base Costs'!$B$14</f>
        <v>414</v>
      </c>
      <c r="R978" s="303">
        <f>'[2]Base Costs'!$D$2</f>
        <v>1105.3024868650327</v>
      </c>
      <c r="S978" s="305">
        <f t="shared" si="111"/>
        <v>14316.519634853707</v>
      </c>
    </row>
    <row r="979" spans="1:19" s="269" customFormat="1" x14ac:dyDescent="0.25">
      <c r="A979" s="310" t="s">
        <v>938</v>
      </c>
      <c r="B979" s="310" t="s">
        <v>1341</v>
      </c>
      <c r="C979" s="309">
        <v>349.32123733451454</v>
      </c>
      <c r="D979" s="307">
        <f>C979*'[2]Base Costs'!$B$5</f>
        <v>349.32123733451454</v>
      </c>
      <c r="E979" s="307">
        <f t="shared" si="105"/>
        <v>44</v>
      </c>
      <c r="F979" s="307">
        <f t="shared" si="106"/>
        <v>9</v>
      </c>
      <c r="G979" s="307">
        <f t="shared" si="107"/>
        <v>3</v>
      </c>
      <c r="H979" s="306">
        <f>4*D979*'[2]Base Costs'!$B$7</f>
        <v>69425.499992810772</v>
      </c>
      <c r="I979" s="304">
        <f>4*IF(E979&lt;=3,E979*'[2]Base Costs'!$B$8,IF(F979&lt;=3,F979*'[2]Base Costs'!$B$9,'[2]Base Costs'!$B$10*G979))</f>
        <v>13200</v>
      </c>
      <c r="J979" s="308">
        <f>C979*'[2]Base Costs'!$B$6</f>
        <v>88.727594282966692</v>
      </c>
      <c r="K979" s="307">
        <f t="shared" si="108"/>
        <v>12</v>
      </c>
      <c r="L979" s="307">
        <f t="shared" si="109"/>
        <v>3</v>
      </c>
      <c r="M979" s="307">
        <f t="shared" si="110"/>
        <v>1</v>
      </c>
      <c r="N979" s="306">
        <f>4*J979*'[2]Base Costs'!$B$7</f>
        <v>17634.076998173936</v>
      </c>
      <c r="O979" s="304">
        <f>4*IF(K979&lt;=3,K979*'[2]Base Costs'!$B$8,IF(L979&lt;=3,L979*'[2]Base Costs'!$B$9,'[2]Base Costs'!$B$10*M979))</f>
        <v>4200</v>
      </c>
      <c r="P979" s="304">
        <f>4*C979*'[2]Base Costs'!$B$11</f>
        <v>69864.247466902903</v>
      </c>
      <c r="Q979" s="269">
        <f>'[2]Base Costs'!$B$13+'[2]Base Costs'!$B$14</f>
        <v>414</v>
      </c>
      <c r="R979" s="303">
        <f>'[2]Base Costs'!$D$2</f>
        <v>1105.3024868650327</v>
      </c>
      <c r="S979" s="305">
        <f t="shared" si="111"/>
        <v>23353.379485038968</v>
      </c>
    </row>
    <row r="980" spans="1:19" s="269" customFormat="1" x14ac:dyDescent="0.25">
      <c r="A980" s="310" t="s">
        <v>938</v>
      </c>
      <c r="B980" s="310" t="s">
        <v>1340</v>
      </c>
      <c r="C980" s="309">
        <v>98.699601863905599</v>
      </c>
      <c r="D980" s="307">
        <f>C980*'[2]Base Costs'!$B$5</f>
        <v>98.699601863905599</v>
      </c>
      <c r="E980" s="307">
        <f t="shared" si="105"/>
        <v>13</v>
      </c>
      <c r="F980" s="307">
        <f t="shared" si="106"/>
        <v>3</v>
      </c>
      <c r="G980" s="307">
        <f t="shared" si="107"/>
        <v>1</v>
      </c>
      <c r="H980" s="306">
        <f>4*D980*'[2]Base Costs'!$B$7</f>
        <v>19615.953672840056</v>
      </c>
      <c r="I980" s="304">
        <f>4*IF(E980&lt;=3,E980*'[2]Base Costs'!$B$8,IF(F980&lt;=3,F980*'[2]Base Costs'!$B$9,'[2]Base Costs'!$B$10*G980))</f>
        <v>4200</v>
      </c>
      <c r="J980" s="308">
        <f>C980*'[2]Base Costs'!$B$6</f>
        <v>25.069698873432021</v>
      </c>
      <c r="K980" s="307">
        <f t="shared" si="108"/>
        <v>4</v>
      </c>
      <c r="L980" s="307">
        <f t="shared" si="109"/>
        <v>1</v>
      </c>
      <c r="M980" s="307">
        <f t="shared" si="110"/>
        <v>1</v>
      </c>
      <c r="N980" s="306">
        <f>4*J980*'[2]Base Costs'!$B$7</f>
        <v>4982.4522329013744</v>
      </c>
      <c r="O980" s="304">
        <f>4*IF(K980&lt;=3,K980*'[2]Base Costs'!$B$8,IF(L980&lt;=3,L980*'[2]Base Costs'!$B$9,'[2]Base Costs'!$B$10*M980))</f>
        <v>1400</v>
      </c>
      <c r="P980" s="304">
        <f>4*C980*'[2]Base Costs'!$B$11</f>
        <v>19739.920372781118</v>
      </c>
      <c r="Q980" s="269">
        <f>'[2]Base Costs'!$B$13+'[2]Base Costs'!$B$14</f>
        <v>414</v>
      </c>
      <c r="R980" s="303">
        <f>'[2]Base Costs'!$D$2</f>
        <v>1105.3024868650327</v>
      </c>
      <c r="S980" s="305">
        <f t="shared" si="111"/>
        <v>7901.7547197664071</v>
      </c>
    </row>
    <row r="981" spans="1:19" s="269" customFormat="1" x14ac:dyDescent="0.25">
      <c r="A981" s="310" t="s">
        <v>938</v>
      </c>
      <c r="B981" s="310" t="s">
        <v>1339</v>
      </c>
      <c r="C981" s="309">
        <v>224.44333967546012</v>
      </c>
      <c r="D981" s="307">
        <f>C981*'[2]Base Costs'!$B$5</f>
        <v>224.44333967546012</v>
      </c>
      <c r="E981" s="307">
        <f t="shared" si="105"/>
        <v>29</v>
      </c>
      <c r="F981" s="307">
        <f t="shared" si="106"/>
        <v>6</v>
      </c>
      <c r="G981" s="307">
        <f t="shared" si="107"/>
        <v>2</v>
      </c>
      <c r="H981" s="306">
        <f>4*D981*'[2]Base Costs'!$B$7</f>
        <v>44606.767100459656</v>
      </c>
      <c r="I981" s="304">
        <f>4*IF(E981&lt;=3,E981*'[2]Base Costs'!$B$8,IF(F981&lt;=3,F981*'[2]Base Costs'!$B$9,'[2]Base Costs'!$B$10*G981))</f>
        <v>8800</v>
      </c>
      <c r="J981" s="308">
        <f>C981*'[2]Base Costs'!$B$6</f>
        <v>57.008608277566871</v>
      </c>
      <c r="K981" s="307">
        <f t="shared" si="108"/>
        <v>8</v>
      </c>
      <c r="L981" s="307">
        <f t="shared" si="109"/>
        <v>2</v>
      </c>
      <c r="M981" s="307">
        <f t="shared" si="110"/>
        <v>1</v>
      </c>
      <c r="N981" s="306">
        <f>4*J981*'[2]Base Costs'!$B$7</f>
        <v>11330.118843516751</v>
      </c>
      <c r="O981" s="304">
        <f>4*IF(K981&lt;=3,K981*'[2]Base Costs'!$B$8,IF(L981&lt;=3,L981*'[2]Base Costs'!$B$9,'[2]Base Costs'!$B$10*M981))</f>
        <v>2800</v>
      </c>
      <c r="P981" s="304">
        <f>4*C981*'[2]Base Costs'!$B$11</f>
        <v>44888.667935092024</v>
      </c>
      <c r="Q981" s="269">
        <f>'[2]Base Costs'!$B$13+'[2]Base Costs'!$B$14</f>
        <v>414</v>
      </c>
      <c r="R981" s="303">
        <f>'[2]Base Costs'!$D$2</f>
        <v>1105.3024868650327</v>
      </c>
      <c r="S981" s="305">
        <f t="shared" si="111"/>
        <v>15649.421330381785</v>
      </c>
    </row>
    <row r="982" spans="1:19" s="269" customFormat="1" x14ac:dyDescent="0.25">
      <c r="A982" s="310" t="s">
        <v>938</v>
      </c>
      <c r="B982" s="310" t="s">
        <v>1338</v>
      </c>
      <c r="C982" s="309">
        <v>305.54721946595981</v>
      </c>
      <c r="D982" s="307">
        <f>C982*'[2]Base Costs'!$B$5</f>
        <v>305.54721946595981</v>
      </c>
      <c r="E982" s="307">
        <f t="shared" si="105"/>
        <v>39</v>
      </c>
      <c r="F982" s="307">
        <f t="shared" si="106"/>
        <v>8</v>
      </c>
      <c r="G982" s="307">
        <f t="shared" si="107"/>
        <v>2</v>
      </c>
      <c r="H982" s="306">
        <f>4*D982*'[2]Base Costs'!$B$7</f>
        <v>60725.676585542729</v>
      </c>
      <c r="I982" s="304">
        <f>4*IF(E982&lt;=3,E982*'[2]Base Costs'!$B$8,IF(F982&lt;=3,F982*'[2]Base Costs'!$B$9,'[2]Base Costs'!$B$10*G982))</f>
        <v>8800</v>
      </c>
      <c r="J982" s="308">
        <f>C982*'[2]Base Costs'!$B$6</f>
        <v>77.608993744353796</v>
      </c>
      <c r="K982" s="307">
        <f t="shared" si="108"/>
        <v>10</v>
      </c>
      <c r="L982" s="307">
        <f t="shared" si="109"/>
        <v>2</v>
      </c>
      <c r="M982" s="307">
        <f t="shared" si="110"/>
        <v>1</v>
      </c>
      <c r="N982" s="306">
        <f>4*J982*'[2]Base Costs'!$B$7</f>
        <v>15424.321852727853</v>
      </c>
      <c r="O982" s="304">
        <f>4*IF(K982&lt;=3,K982*'[2]Base Costs'!$B$8,IF(L982&lt;=3,L982*'[2]Base Costs'!$B$9,'[2]Base Costs'!$B$10*M982))</f>
        <v>2800</v>
      </c>
      <c r="P982" s="304">
        <f>4*C982*'[2]Base Costs'!$B$11</f>
        <v>61109.443893191965</v>
      </c>
      <c r="Q982" s="269">
        <f>'[2]Base Costs'!$B$13+'[2]Base Costs'!$B$14</f>
        <v>414</v>
      </c>
      <c r="R982" s="303">
        <f>'[2]Base Costs'!$D$2</f>
        <v>1105.3024868650327</v>
      </c>
      <c r="S982" s="305">
        <f t="shared" si="111"/>
        <v>19743.624339592887</v>
      </c>
    </row>
    <row r="983" spans="1:19" s="269" customFormat="1" x14ac:dyDescent="0.25">
      <c r="A983" s="310" t="s">
        <v>938</v>
      </c>
      <c r="B983" s="310" t="s">
        <v>1337</v>
      </c>
      <c r="C983" s="309">
        <v>131.60120406000001</v>
      </c>
      <c r="D983" s="307">
        <f>C983*'[2]Base Costs'!$B$5</f>
        <v>131.60120406000001</v>
      </c>
      <c r="E983" s="307">
        <f t="shared" si="105"/>
        <v>17</v>
      </c>
      <c r="F983" s="307">
        <f t="shared" si="106"/>
        <v>4</v>
      </c>
      <c r="G983" s="307">
        <f t="shared" si="107"/>
        <v>1</v>
      </c>
      <c r="H983" s="306">
        <f>4*D983*'[2]Base Costs'!$B$7</f>
        <v>26154.949699700646</v>
      </c>
      <c r="I983" s="304">
        <f>4*IF(E983&lt;=3,E983*'[2]Base Costs'!$B$8,IF(F983&lt;=3,F983*'[2]Base Costs'!$B$9,'[2]Base Costs'!$B$10*G983))</f>
        <v>4400</v>
      </c>
      <c r="J983" s="308">
        <f>C983*'[2]Base Costs'!$B$6</f>
        <v>33.426705831240007</v>
      </c>
      <c r="K983" s="307">
        <f t="shared" si="108"/>
        <v>5</v>
      </c>
      <c r="L983" s="307">
        <f t="shared" si="109"/>
        <v>1</v>
      </c>
      <c r="M983" s="307">
        <f t="shared" si="110"/>
        <v>1</v>
      </c>
      <c r="N983" s="306">
        <f>4*J983*'[2]Base Costs'!$B$7</f>
        <v>6643.357223723965</v>
      </c>
      <c r="O983" s="304">
        <f>4*IF(K983&lt;=3,K983*'[2]Base Costs'!$B$8,IF(L983&lt;=3,L983*'[2]Base Costs'!$B$9,'[2]Base Costs'!$B$10*M983))</f>
        <v>1400</v>
      </c>
      <c r="P983" s="304">
        <f>4*C983*'[2]Base Costs'!$B$11</f>
        <v>26320.240812000004</v>
      </c>
      <c r="Q983" s="269">
        <f>'[2]Base Costs'!$B$13+'[2]Base Costs'!$B$14</f>
        <v>414</v>
      </c>
      <c r="R983" s="303">
        <f>'[2]Base Costs'!$D$2</f>
        <v>1105.3024868650327</v>
      </c>
      <c r="S983" s="305">
        <f t="shared" si="111"/>
        <v>9562.6597105889978</v>
      </c>
    </row>
    <row r="984" spans="1:19" s="269" customFormat="1" x14ac:dyDescent="0.25">
      <c r="A984" s="310" t="s">
        <v>938</v>
      </c>
      <c r="B984" s="310" t="s">
        <v>1336</v>
      </c>
      <c r="C984" s="309">
        <v>209.49571354154185</v>
      </c>
      <c r="D984" s="307">
        <f>C984*'[2]Base Costs'!$B$5</f>
        <v>209.49571354154185</v>
      </c>
      <c r="E984" s="307">
        <f t="shared" si="105"/>
        <v>27</v>
      </c>
      <c r="F984" s="307">
        <f t="shared" si="106"/>
        <v>6</v>
      </c>
      <c r="G984" s="307">
        <f t="shared" si="107"/>
        <v>2</v>
      </c>
      <c r="H984" s="306">
        <f>4*D984*'[2]Base Costs'!$B$7</f>
        <v>41636.016092100195</v>
      </c>
      <c r="I984" s="304">
        <f>4*IF(E984&lt;=3,E984*'[2]Base Costs'!$B$8,IF(F984&lt;=3,F984*'[2]Base Costs'!$B$9,'[2]Base Costs'!$B$10*G984))</f>
        <v>8800</v>
      </c>
      <c r="J984" s="308">
        <f>C984*'[2]Base Costs'!$B$6</f>
        <v>53.211911239551632</v>
      </c>
      <c r="K984" s="307">
        <f t="shared" si="108"/>
        <v>7</v>
      </c>
      <c r="L984" s="307">
        <f t="shared" si="109"/>
        <v>2</v>
      </c>
      <c r="M984" s="307">
        <f t="shared" si="110"/>
        <v>1</v>
      </c>
      <c r="N984" s="306">
        <f>4*J984*'[2]Base Costs'!$B$7</f>
        <v>10575.54808739345</v>
      </c>
      <c r="O984" s="304">
        <f>4*IF(K984&lt;=3,K984*'[2]Base Costs'!$B$8,IF(L984&lt;=3,L984*'[2]Base Costs'!$B$9,'[2]Base Costs'!$B$10*M984))</f>
        <v>2800</v>
      </c>
      <c r="P984" s="304">
        <f>4*C984*'[2]Base Costs'!$B$11</f>
        <v>41899.142708308369</v>
      </c>
      <c r="Q984" s="269">
        <f>'[2]Base Costs'!$B$13+'[2]Base Costs'!$B$14</f>
        <v>414</v>
      </c>
      <c r="R984" s="303">
        <f>'[2]Base Costs'!$D$2</f>
        <v>1105.3024868650327</v>
      </c>
      <c r="S984" s="305">
        <f t="shared" si="111"/>
        <v>14894.850574258482</v>
      </c>
    </row>
    <row r="985" spans="1:19" s="269" customFormat="1" x14ac:dyDescent="0.25">
      <c r="A985" s="310" t="s">
        <v>938</v>
      </c>
      <c r="B985" s="310" t="s">
        <v>1335</v>
      </c>
      <c r="C985" s="309">
        <v>61.369193886825713</v>
      </c>
      <c r="D985" s="307">
        <f>C985*'[2]Base Costs'!$B$5</f>
        <v>61.369193886825713</v>
      </c>
      <c r="E985" s="307">
        <f t="shared" si="105"/>
        <v>8</v>
      </c>
      <c r="F985" s="307">
        <f t="shared" si="106"/>
        <v>2</v>
      </c>
      <c r="G985" s="307">
        <f t="shared" si="107"/>
        <v>1</v>
      </c>
      <c r="H985" s="306">
        <f>4*D985*'[2]Base Costs'!$B$7</f>
        <v>12196.75906984329</v>
      </c>
      <c r="I985" s="304">
        <f>4*IF(E985&lt;=3,E985*'[2]Base Costs'!$B$8,IF(F985&lt;=3,F985*'[2]Base Costs'!$B$9,'[2]Base Costs'!$B$10*G985))</f>
        <v>2800</v>
      </c>
      <c r="J985" s="308">
        <f>C985*'[2]Base Costs'!$B$6</f>
        <v>15.587775247253731</v>
      </c>
      <c r="K985" s="307">
        <f t="shared" si="108"/>
        <v>2</v>
      </c>
      <c r="L985" s="307">
        <f t="shared" si="109"/>
        <v>1</v>
      </c>
      <c r="M985" s="307">
        <f t="shared" si="110"/>
        <v>1</v>
      </c>
      <c r="N985" s="306">
        <f>4*J985*'[2]Base Costs'!$B$7</f>
        <v>3097.9768037401959</v>
      </c>
      <c r="O985" s="304">
        <f>4*IF(K985&lt;=3,K985*'[2]Base Costs'!$B$8,IF(L985&lt;=3,L985*'[2]Base Costs'!$B$9,'[2]Base Costs'!$B$10*M985))</f>
        <v>1000</v>
      </c>
      <c r="P985" s="304">
        <f>4*C985*'[2]Base Costs'!$B$11</f>
        <v>12273.838777365143</v>
      </c>
      <c r="Q985" s="269">
        <f>'[2]Base Costs'!$B$13+'[2]Base Costs'!$B$14</f>
        <v>414</v>
      </c>
      <c r="R985" s="303">
        <f>'[2]Base Costs'!$D$2</f>
        <v>1105.3024868650327</v>
      </c>
      <c r="S985" s="305">
        <f t="shared" si="111"/>
        <v>5617.2792906052291</v>
      </c>
    </row>
    <row r="986" spans="1:19" s="269" customFormat="1" x14ac:dyDescent="0.25">
      <c r="A986" s="310" t="s">
        <v>938</v>
      </c>
      <c r="B986" s="310" t="s">
        <v>1334</v>
      </c>
      <c r="C986" s="309">
        <v>268.54038457643162</v>
      </c>
      <c r="D986" s="307">
        <f>C986*'[2]Base Costs'!$B$5</f>
        <v>268.54038457643162</v>
      </c>
      <c r="E986" s="307">
        <f t="shared" si="105"/>
        <v>34</v>
      </c>
      <c r="F986" s="307">
        <f t="shared" si="106"/>
        <v>7</v>
      </c>
      <c r="G986" s="307">
        <f t="shared" si="107"/>
        <v>2</v>
      </c>
      <c r="H986" s="306">
        <f>4*D986*'[2]Base Costs'!$B$7</f>
        <v>53370.790192258333</v>
      </c>
      <c r="I986" s="304">
        <f>4*IF(E986&lt;=3,E986*'[2]Base Costs'!$B$8,IF(F986&lt;=3,F986*'[2]Base Costs'!$B$9,'[2]Base Costs'!$B$10*G986))</f>
        <v>8800</v>
      </c>
      <c r="J986" s="308">
        <f>C986*'[2]Base Costs'!$B$6</f>
        <v>68.209257682413636</v>
      </c>
      <c r="K986" s="307">
        <f t="shared" si="108"/>
        <v>9</v>
      </c>
      <c r="L986" s="307">
        <f t="shared" si="109"/>
        <v>2</v>
      </c>
      <c r="M986" s="307">
        <f t="shared" si="110"/>
        <v>1</v>
      </c>
      <c r="N986" s="306">
        <f>4*J986*'[2]Base Costs'!$B$7</f>
        <v>13556.180708833617</v>
      </c>
      <c r="O986" s="304">
        <f>4*IF(K986&lt;=3,K986*'[2]Base Costs'!$B$8,IF(L986&lt;=3,L986*'[2]Base Costs'!$B$9,'[2]Base Costs'!$B$10*M986))</f>
        <v>2800</v>
      </c>
      <c r="P986" s="304">
        <f>4*C986*'[2]Base Costs'!$B$11</f>
        <v>53708.076915286321</v>
      </c>
      <c r="Q986" s="269">
        <f>'[2]Base Costs'!$B$13+'[2]Base Costs'!$B$14</f>
        <v>414</v>
      </c>
      <c r="R986" s="303">
        <f>'[2]Base Costs'!$D$2</f>
        <v>1105.3024868650327</v>
      </c>
      <c r="S986" s="305">
        <f t="shared" si="111"/>
        <v>17875.483195698649</v>
      </c>
    </row>
    <row r="987" spans="1:19" s="269" customFormat="1" x14ac:dyDescent="0.25">
      <c r="A987" s="310" t="s">
        <v>938</v>
      </c>
      <c r="B987" s="310" t="s">
        <v>1333</v>
      </c>
      <c r="C987" s="309">
        <v>122.88259834500001</v>
      </c>
      <c r="D987" s="307">
        <f>C987*'[2]Base Costs'!$B$5</f>
        <v>122.88259834500001</v>
      </c>
      <c r="E987" s="307">
        <f t="shared" si="105"/>
        <v>16</v>
      </c>
      <c r="F987" s="307">
        <f t="shared" si="106"/>
        <v>4</v>
      </c>
      <c r="G987" s="307">
        <f t="shared" si="107"/>
        <v>1</v>
      </c>
      <c r="H987" s="306">
        <f>4*D987*'[2]Base Costs'!$B$7</f>
        <v>24422.179125478684</v>
      </c>
      <c r="I987" s="304">
        <f>4*IF(E987&lt;=3,E987*'[2]Base Costs'!$B$8,IF(F987&lt;=3,F987*'[2]Base Costs'!$B$9,'[2]Base Costs'!$B$10*G987))</f>
        <v>4400</v>
      </c>
      <c r="J987" s="308">
        <f>C987*'[2]Base Costs'!$B$6</f>
        <v>31.212179979630001</v>
      </c>
      <c r="K987" s="307">
        <f t="shared" si="108"/>
        <v>4</v>
      </c>
      <c r="L987" s="307">
        <f t="shared" si="109"/>
        <v>1</v>
      </c>
      <c r="M987" s="307">
        <f t="shared" si="110"/>
        <v>1</v>
      </c>
      <c r="N987" s="306">
        <f>4*J987*'[2]Base Costs'!$B$7</f>
        <v>6203.2334978715862</v>
      </c>
      <c r="O987" s="304">
        <f>4*IF(K987&lt;=3,K987*'[2]Base Costs'!$B$8,IF(L987&lt;=3,L987*'[2]Base Costs'!$B$9,'[2]Base Costs'!$B$10*M987))</f>
        <v>1400</v>
      </c>
      <c r="P987" s="304">
        <f>4*C987*'[2]Base Costs'!$B$11</f>
        <v>24576.519669000001</v>
      </c>
      <c r="Q987" s="269">
        <f>'[2]Base Costs'!$B$13+'[2]Base Costs'!$B$14</f>
        <v>414</v>
      </c>
      <c r="R987" s="303">
        <f>'[2]Base Costs'!$D$2</f>
        <v>1105.3024868650327</v>
      </c>
      <c r="S987" s="305">
        <f t="shared" si="111"/>
        <v>9122.5359847366199</v>
      </c>
    </row>
    <row r="988" spans="1:19" s="269" customFormat="1" x14ac:dyDescent="0.25">
      <c r="A988" s="310" t="s">
        <v>938</v>
      </c>
      <c r="B988" s="310" t="s">
        <v>1332</v>
      </c>
      <c r="C988" s="309">
        <v>273.05817255623879</v>
      </c>
      <c r="D988" s="307">
        <f>C988*'[2]Base Costs'!$B$5</f>
        <v>273.05817255623879</v>
      </c>
      <c r="E988" s="307">
        <f t="shared" si="105"/>
        <v>35</v>
      </c>
      <c r="F988" s="307">
        <f t="shared" si="106"/>
        <v>7</v>
      </c>
      <c r="G988" s="307">
        <f t="shared" si="107"/>
        <v>2</v>
      </c>
      <c r="H988" s="306">
        <f>4*D988*'[2]Base Costs'!$B$7</f>
        <v>54268.673446517132</v>
      </c>
      <c r="I988" s="304">
        <f>4*IF(E988&lt;=3,E988*'[2]Base Costs'!$B$8,IF(F988&lt;=3,F988*'[2]Base Costs'!$B$9,'[2]Base Costs'!$B$10*G988))</f>
        <v>8800</v>
      </c>
      <c r="J988" s="308">
        <f>C988*'[2]Base Costs'!$B$6</f>
        <v>69.356775829284658</v>
      </c>
      <c r="K988" s="307">
        <f t="shared" si="108"/>
        <v>9</v>
      </c>
      <c r="L988" s="307">
        <f t="shared" si="109"/>
        <v>2</v>
      </c>
      <c r="M988" s="307">
        <f t="shared" si="110"/>
        <v>1</v>
      </c>
      <c r="N988" s="306">
        <f>4*J988*'[2]Base Costs'!$B$7</f>
        <v>13784.243055415353</v>
      </c>
      <c r="O988" s="304">
        <f>4*IF(K988&lt;=3,K988*'[2]Base Costs'!$B$8,IF(L988&lt;=3,L988*'[2]Base Costs'!$B$9,'[2]Base Costs'!$B$10*M988))</f>
        <v>2800</v>
      </c>
      <c r="P988" s="304">
        <f>4*C988*'[2]Base Costs'!$B$11</f>
        <v>54611.634511247757</v>
      </c>
      <c r="Q988" s="269">
        <f>'[2]Base Costs'!$B$13+'[2]Base Costs'!$B$14</f>
        <v>414</v>
      </c>
      <c r="R988" s="303">
        <f>'[2]Base Costs'!$D$2</f>
        <v>1105.3024868650327</v>
      </c>
      <c r="S988" s="305">
        <f t="shared" si="111"/>
        <v>18103.545542280386</v>
      </c>
    </row>
    <row r="989" spans="1:19" s="269" customFormat="1" x14ac:dyDescent="0.25">
      <c r="A989" s="310" t="s">
        <v>938</v>
      </c>
      <c r="B989" s="310" t="s">
        <v>1331</v>
      </c>
      <c r="C989" s="309">
        <v>157.778827784985</v>
      </c>
      <c r="D989" s="307">
        <f>C989*'[2]Base Costs'!$B$5</f>
        <v>157.778827784985</v>
      </c>
      <c r="E989" s="307">
        <f t="shared" si="105"/>
        <v>20</v>
      </c>
      <c r="F989" s="307">
        <f t="shared" si="106"/>
        <v>4</v>
      </c>
      <c r="G989" s="307">
        <f t="shared" si="107"/>
        <v>1</v>
      </c>
      <c r="H989" s="306">
        <f>4*D989*'[2]Base Costs'!$B$7</f>
        <v>31357.595349299063</v>
      </c>
      <c r="I989" s="304">
        <f>4*IF(E989&lt;=3,E989*'[2]Base Costs'!$B$8,IF(F989&lt;=3,F989*'[2]Base Costs'!$B$9,'[2]Base Costs'!$B$10*G989))</f>
        <v>4400</v>
      </c>
      <c r="J989" s="308">
        <f>C989*'[2]Base Costs'!$B$6</f>
        <v>40.075822257386193</v>
      </c>
      <c r="K989" s="307">
        <f t="shared" si="108"/>
        <v>6</v>
      </c>
      <c r="L989" s="307">
        <f t="shared" si="109"/>
        <v>2</v>
      </c>
      <c r="M989" s="307">
        <f t="shared" si="110"/>
        <v>1</v>
      </c>
      <c r="N989" s="306">
        <f>4*J989*'[2]Base Costs'!$B$7</f>
        <v>7964.8292187219622</v>
      </c>
      <c r="O989" s="304">
        <f>4*IF(K989&lt;=3,K989*'[2]Base Costs'!$B$8,IF(L989&lt;=3,L989*'[2]Base Costs'!$B$9,'[2]Base Costs'!$B$10*M989))</f>
        <v>2800</v>
      </c>
      <c r="P989" s="304">
        <f>4*C989*'[2]Base Costs'!$B$11</f>
        <v>31555.765556997001</v>
      </c>
      <c r="Q989" s="269">
        <f>'[2]Base Costs'!$B$13+'[2]Base Costs'!$B$14</f>
        <v>414</v>
      </c>
      <c r="R989" s="303">
        <f>'[2]Base Costs'!$D$2</f>
        <v>1105.3024868650327</v>
      </c>
      <c r="S989" s="305">
        <f t="shared" si="111"/>
        <v>12284.131705586995</v>
      </c>
    </row>
    <row r="990" spans="1:19" s="269" customFormat="1" x14ac:dyDescent="0.25">
      <c r="A990" s="310" t="s">
        <v>938</v>
      </c>
      <c r="B990" s="310" t="s">
        <v>1330</v>
      </c>
      <c r="C990" s="309">
        <v>100.30839465639971</v>
      </c>
      <c r="D990" s="307">
        <f>C990*'[2]Base Costs'!$B$5</f>
        <v>100.30839465639971</v>
      </c>
      <c r="E990" s="307">
        <f t="shared" si="105"/>
        <v>13</v>
      </c>
      <c r="F990" s="307">
        <f t="shared" si="106"/>
        <v>3</v>
      </c>
      <c r="G990" s="307">
        <f t="shared" si="107"/>
        <v>1</v>
      </c>
      <c r="H990" s="306">
        <f>4*D990*'[2]Base Costs'!$B$7</f>
        <v>19935.691587591507</v>
      </c>
      <c r="I990" s="304">
        <f>4*IF(E990&lt;=3,E990*'[2]Base Costs'!$B$8,IF(F990&lt;=3,F990*'[2]Base Costs'!$B$9,'[2]Base Costs'!$B$10*G990))</f>
        <v>4200</v>
      </c>
      <c r="J990" s="308">
        <f>C990*'[2]Base Costs'!$B$6</f>
        <v>25.478332242725529</v>
      </c>
      <c r="K990" s="307">
        <f t="shared" si="108"/>
        <v>4</v>
      </c>
      <c r="L990" s="307">
        <f t="shared" si="109"/>
        <v>1</v>
      </c>
      <c r="M990" s="307">
        <f t="shared" si="110"/>
        <v>1</v>
      </c>
      <c r="N990" s="306">
        <f>4*J990*'[2]Base Costs'!$B$7</f>
        <v>5063.6656632482427</v>
      </c>
      <c r="O990" s="304">
        <f>4*IF(K990&lt;=3,K990*'[2]Base Costs'!$B$8,IF(L990&lt;=3,L990*'[2]Base Costs'!$B$9,'[2]Base Costs'!$B$10*M990))</f>
        <v>1400</v>
      </c>
      <c r="P990" s="304">
        <f>4*C990*'[2]Base Costs'!$B$11</f>
        <v>20061.678931279941</v>
      </c>
      <c r="Q990" s="269">
        <f>'[2]Base Costs'!$B$13+'[2]Base Costs'!$B$14</f>
        <v>414</v>
      </c>
      <c r="R990" s="303">
        <f>'[2]Base Costs'!$D$2</f>
        <v>1105.3024868650327</v>
      </c>
      <c r="S990" s="305">
        <f t="shared" si="111"/>
        <v>7982.9681501132754</v>
      </c>
    </row>
    <row r="991" spans="1:19" s="269" customFormat="1" x14ac:dyDescent="0.25">
      <c r="A991" s="310" t="s">
        <v>938</v>
      </c>
      <c r="B991" s="310" t="s">
        <v>1329</v>
      </c>
      <c r="C991" s="309">
        <v>141.70137382999999</v>
      </c>
      <c r="D991" s="307">
        <f>C991*'[2]Base Costs'!$B$5</f>
        <v>141.70137382999999</v>
      </c>
      <c r="E991" s="307">
        <f t="shared" si="105"/>
        <v>18</v>
      </c>
      <c r="F991" s="307">
        <f t="shared" si="106"/>
        <v>4</v>
      </c>
      <c r="G991" s="307">
        <f t="shared" si="107"/>
        <v>1</v>
      </c>
      <c r="H991" s="306">
        <f>4*D991*'[2]Base Costs'!$B$7</f>
        <v>28162.297840469524</v>
      </c>
      <c r="I991" s="304">
        <f>4*IF(E991&lt;=3,E991*'[2]Base Costs'!$B$8,IF(F991&lt;=3,F991*'[2]Base Costs'!$B$9,'[2]Base Costs'!$B$10*G991))</f>
        <v>4400</v>
      </c>
      <c r="J991" s="308">
        <f>C991*'[2]Base Costs'!$B$6</f>
        <v>35.992148952819996</v>
      </c>
      <c r="K991" s="307">
        <f t="shared" si="108"/>
        <v>5</v>
      </c>
      <c r="L991" s="307">
        <f t="shared" si="109"/>
        <v>1</v>
      </c>
      <c r="M991" s="307">
        <f t="shared" si="110"/>
        <v>1</v>
      </c>
      <c r="N991" s="306">
        <f>4*J991*'[2]Base Costs'!$B$7</f>
        <v>7153.2236514792585</v>
      </c>
      <c r="O991" s="304">
        <f>4*IF(K991&lt;=3,K991*'[2]Base Costs'!$B$8,IF(L991&lt;=3,L991*'[2]Base Costs'!$B$9,'[2]Base Costs'!$B$10*M991))</f>
        <v>1400</v>
      </c>
      <c r="P991" s="304">
        <f>4*C991*'[2]Base Costs'!$B$11</f>
        <v>28340.274765999999</v>
      </c>
      <c r="Q991" s="269">
        <f>'[2]Base Costs'!$B$13+'[2]Base Costs'!$B$14</f>
        <v>414</v>
      </c>
      <c r="R991" s="303">
        <f>'[2]Base Costs'!$D$2</f>
        <v>1105.3024868650327</v>
      </c>
      <c r="S991" s="305">
        <f t="shared" si="111"/>
        <v>10072.526138344292</v>
      </c>
    </row>
    <row r="992" spans="1:19" s="269" customFormat="1" x14ac:dyDescent="0.25">
      <c r="A992" s="310" t="s">
        <v>938</v>
      </c>
      <c r="B992" s="310" t="s">
        <v>1328</v>
      </c>
      <c r="C992" s="309">
        <v>90.000830205</v>
      </c>
      <c r="D992" s="307">
        <f>C992*'[2]Base Costs'!$B$5</f>
        <v>90.000830205</v>
      </c>
      <c r="E992" s="307">
        <f t="shared" si="105"/>
        <v>12</v>
      </c>
      <c r="F992" s="307">
        <f t="shared" si="106"/>
        <v>3</v>
      </c>
      <c r="G992" s="307">
        <f t="shared" si="107"/>
        <v>1</v>
      </c>
      <c r="H992" s="306">
        <f>4*D992*'[2]Base Costs'!$B$7</f>
        <v>17887.124998262523</v>
      </c>
      <c r="I992" s="304">
        <f>4*IF(E992&lt;=3,E992*'[2]Base Costs'!$B$8,IF(F992&lt;=3,F992*'[2]Base Costs'!$B$9,'[2]Base Costs'!$B$10*G992))</f>
        <v>4200</v>
      </c>
      <c r="J992" s="308">
        <f>C992*'[2]Base Costs'!$B$6</f>
        <v>22.860210872069999</v>
      </c>
      <c r="K992" s="307">
        <f t="shared" si="108"/>
        <v>3</v>
      </c>
      <c r="L992" s="307">
        <f t="shared" si="109"/>
        <v>1</v>
      </c>
      <c r="M992" s="307">
        <f t="shared" si="110"/>
        <v>1</v>
      </c>
      <c r="N992" s="306">
        <f>4*J992*'[2]Base Costs'!$B$7</f>
        <v>4543.3297495586803</v>
      </c>
      <c r="O992" s="304">
        <f>4*IF(K992&lt;=3,K992*'[2]Base Costs'!$B$8,IF(L992&lt;=3,L992*'[2]Base Costs'!$B$9,'[2]Base Costs'!$B$10*M992))</f>
        <v>1500</v>
      </c>
      <c r="P992" s="304">
        <f>4*C992*'[2]Base Costs'!$B$11</f>
        <v>18000.166041</v>
      </c>
      <c r="Q992" s="269">
        <f>'[2]Base Costs'!$B$13+'[2]Base Costs'!$B$14</f>
        <v>414</v>
      </c>
      <c r="R992" s="303">
        <f>'[2]Base Costs'!$D$2</f>
        <v>1105.3024868650327</v>
      </c>
      <c r="S992" s="305">
        <f t="shared" si="111"/>
        <v>7562.632236423713</v>
      </c>
    </row>
    <row r="993" spans="1:19" s="269" customFormat="1" x14ac:dyDescent="0.25">
      <c r="A993" s="310" t="s">
        <v>938</v>
      </c>
      <c r="B993" s="310" t="s">
        <v>1327</v>
      </c>
      <c r="C993" s="309">
        <v>330.10293205618183</v>
      </c>
      <c r="D993" s="307">
        <f>C993*'[2]Base Costs'!$B$5</f>
        <v>330.10293205618183</v>
      </c>
      <c r="E993" s="307">
        <f t="shared" si="105"/>
        <v>42</v>
      </c>
      <c r="F993" s="307">
        <f t="shared" si="106"/>
        <v>9</v>
      </c>
      <c r="G993" s="307">
        <f t="shared" si="107"/>
        <v>3</v>
      </c>
      <c r="H993" s="306">
        <f>4*D993*'[2]Base Costs'!$B$7</f>
        <v>65605.97712857381</v>
      </c>
      <c r="I993" s="304">
        <f>4*IF(E993&lt;=3,E993*'[2]Base Costs'!$B$8,IF(F993&lt;=3,F993*'[2]Base Costs'!$B$9,'[2]Base Costs'!$B$10*G993))</f>
        <v>13200</v>
      </c>
      <c r="J993" s="308">
        <f>C993*'[2]Base Costs'!$B$6</f>
        <v>83.846144742270184</v>
      </c>
      <c r="K993" s="307">
        <f t="shared" si="108"/>
        <v>11</v>
      </c>
      <c r="L993" s="307">
        <f t="shared" si="109"/>
        <v>3</v>
      </c>
      <c r="M993" s="307">
        <f t="shared" si="110"/>
        <v>1</v>
      </c>
      <c r="N993" s="306">
        <f>4*J993*'[2]Base Costs'!$B$7</f>
        <v>16663.918190657747</v>
      </c>
      <c r="O993" s="304">
        <f>4*IF(K993&lt;=3,K993*'[2]Base Costs'!$B$8,IF(L993&lt;=3,L993*'[2]Base Costs'!$B$9,'[2]Base Costs'!$B$10*M993))</f>
        <v>4200</v>
      </c>
      <c r="P993" s="304">
        <f>4*C993*'[2]Base Costs'!$B$11</f>
        <v>66020.586411236363</v>
      </c>
      <c r="Q993" s="269">
        <f>'[2]Base Costs'!$B$13+'[2]Base Costs'!$B$14</f>
        <v>414</v>
      </c>
      <c r="R993" s="303">
        <f>'[2]Base Costs'!$D$2</f>
        <v>1105.3024868650327</v>
      </c>
      <c r="S993" s="305">
        <f t="shared" si="111"/>
        <v>22383.220677522779</v>
      </c>
    </row>
    <row r="994" spans="1:19" s="269" customFormat="1" x14ac:dyDescent="0.25">
      <c r="A994" s="310" t="s">
        <v>938</v>
      </c>
      <c r="B994" s="310" t="s">
        <v>1326</v>
      </c>
      <c r="C994" s="309">
        <v>105.50098554</v>
      </c>
      <c r="D994" s="307">
        <f>C994*'[2]Base Costs'!$B$5</f>
        <v>105.50098554</v>
      </c>
      <c r="E994" s="307">
        <f t="shared" si="105"/>
        <v>14</v>
      </c>
      <c r="F994" s="307">
        <f t="shared" si="106"/>
        <v>3</v>
      </c>
      <c r="G994" s="307">
        <f t="shared" si="107"/>
        <v>1</v>
      </c>
      <c r="H994" s="306">
        <f>4*D994*'[2]Base Costs'!$B$7</f>
        <v>20967.687870161764</v>
      </c>
      <c r="I994" s="304">
        <f>4*IF(E994&lt;=3,E994*'[2]Base Costs'!$B$8,IF(F994&lt;=3,F994*'[2]Base Costs'!$B$9,'[2]Base Costs'!$B$10*G994))</f>
        <v>4200</v>
      </c>
      <c r="J994" s="308">
        <f>C994*'[2]Base Costs'!$B$6</f>
        <v>26.79725032716</v>
      </c>
      <c r="K994" s="307">
        <f t="shared" si="108"/>
        <v>4</v>
      </c>
      <c r="L994" s="307">
        <f t="shared" si="109"/>
        <v>1</v>
      </c>
      <c r="M994" s="307">
        <f t="shared" si="110"/>
        <v>1</v>
      </c>
      <c r="N994" s="306">
        <f>4*J994*'[2]Base Costs'!$B$7</f>
        <v>5325.7927190210876</v>
      </c>
      <c r="O994" s="304">
        <f>4*IF(K994&lt;=3,K994*'[2]Base Costs'!$B$8,IF(L994&lt;=3,L994*'[2]Base Costs'!$B$9,'[2]Base Costs'!$B$10*M994))</f>
        <v>1400</v>
      </c>
      <c r="P994" s="304">
        <f>4*C994*'[2]Base Costs'!$B$11</f>
        <v>21100.197108</v>
      </c>
      <c r="Q994" s="269">
        <f>'[2]Base Costs'!$B$13+'[2]Base Costs'!$B$14</f>
        <v>414</v>
      </c>
      <c r="R994" s="303">
        <f>'[2]Base Costs'!$D$2</f>
        <v>1105.3024868650327</v>
      </c>
      <c r="S994" s="305">
        <f t="shared" si="111"/>
        <v>8245.0952058861203</v>
      </c>
    </row>
    <row r="995" spans="1:19" s="269" customFormat="1" x14ac:dyDescent="0.25">
      <c r="A995" s="310" t="s">
        <v>938</v>
      </c>
      <c r="B995" s="310" t="s">
        <v>1325</v>
      </c>
      <c r="C995" s="309">
        <v>206.44519151964727</v>
      </c>
      <c r="D995" s="307">
        <f>C995*'[2]Base Costs'!$B$5</f>
        <v>206.44519151964727</v>
      </c>
      <c r="E995" s="307">
        <f t="shared" si="105"/>
        <v>26</v>
      </c>
      <c r="F995" s="307">
        <f t="shared" si="106"/>
        <v>6</v>
      </c>
      <c r="G995" s="307">
        <f t="shared" si="107"/>
        <v>2</v>
      </c>
      <c r="H995" s="306">
        <f>4*D995*'[2]Base Costs'!$B$7</f>
        <v>41029.74314338078</v>
      </c>
      <c r="I995" s="304">
        <f>4*IF(E995&lt;=3,E995*'[2]Base Costs'!$B$8,IF(F995&lt;=3,F995*'[2]Base Costs'!$B$9,'[2]Base Costs'!$B$10*G995))</f>
        <v>8800</v>
      </c>
      <c r="J995" s="308">
        <f>C995*'[2]Base Costs'!$B$6</f>
        <v>52.437078645990404</v>
      </c>
      <c r="K995" s="307">
        <f t="shared" si="108"/>
        <v>7</v>
      </c>
      <c r="L995" s="307">
        <f t="shared" si="109"/>
        <v>2</v>
      </c>
      <c r="M995" s="307">
        <f t="shared" si="110"/>
        <v>1</v>
      </c>
      <c r="N995" s="306">
        <f>4*J995*'[2]Base Costs'!$B$7</f>
        <v>10421.554758418719</v>
      </c>
      <c r="O995" s="304">
        <f>4*IF(K995&lt;=3,K995*'[2]Base Costs'!$B$8,IF(L995&lt;=3,L995*'[2]Base Costs'!$B$9,'[2]Base Costs'!$B$10*M995))</f>
        <v>2800</v>
      </c>
      <c r="P995" s="304">
        <f>4*C995*'[2]Base Costs'!$B$11</f>
        <v>41289.038303929454</v>
      </c>
      <c r="Q995" s="269">
        <f>'[2]Base Costs'!$B$13+'[2]Base Costs'!$B$14</f>
        <v>414</v>
      </c>
      <c r="R995" s="303">
        <f>'[2]Base Costs'!$D$2</f>
        <v>1105.3024868650327</v>
      </c>
      <c r="S995" s="305">
        <f t="shared" si="111"/>
        <v>14740.857245283751</v>
      </c>
    </row>
    <row r="996" spans="1:19" s="269" customFormat="1" x14ac:dyDescent="0.25">
      <c r="A996" s="310" t="s">
        <v>938</v>
      </c>
      <c r="B996" s="310" t="s">
        <v>1324</v>
      </c>
      <c r="C996" s="309">
        <v>109.98814652083489</v>
      </c>
      <c r="D996" s="307">
        <f>C996*'[2]Base Costs'!$B$5</f>
        <v>109.98814652083489</v>
      </c>
      <c r="E996" s="307">
        <f t="shared" si="105"/>
        <v>14</v>
      </c>
      <c r="F996" s="307">
        <f t="shared" si="106"/>
        <v>3</v>
      </c>
      <c r="G996" s="307">
        <f t="shared" si="107"/>
        <v>1</v>
      </c>
      <c r="H996" s="306">
        <f>4*D996*'[2]Base Costs'!$B$7</f>
        <v>21859.484192136813</v>
      </c>
      <c r="I996" s="304">
        <f>4*IF(E996&lt;=3,E996*'[2]Base Costs'!$B$8,IF(F996&lt;=3,F996*'[2]Base Costs'!$B$9,'[2]Base Costs'!$B$10*G996))</f>
        <v>4200</v>
      </c>
      <c r="J996" s="308">
        <f>C996*'[2]Base Costs'!$B$6</f>
        <v>27.936989216292062</v>
      </c>
      <c r="K996" s="307">
        <f t="shared" si="108"/>
        <v>4</v>
      </c>
      <c r="L996" s="307">
        <f t="shared" si="109"/>
        <v>1</v>
      </c>
      <c r="M996" s="307">
        <f t="shared" si="110"/>
        <v>1</v>
      </c>
      <c r="N996" s="306">
        <f>4*J996*'[2]Base Costs'!$B$7</f>
        <v>5552.3089848027503</v>
      </c>
      <c r="O996" s="304">
        <f>4*IF(K996&lt;=3,K996*'[2]Base Costs'!$B$8,IF(L996&lt;=3,L996*'[2]Base Costs'!$B$9,'[2]Base Costs'!$B$10*M996))</f>
        <v>1400</v>
      </c>
      <c r="P996" s="304">
        <f>4*C996*'[2]Base Costs'!$B$11</f>
        <v>21997.629304166978</v>
      </c>
      <c r="Q996" s="269">
        <f>'[2]Base Costs'!$B$13+'[2]Base Costs'!$B$14</f>
        <v>414</v>
      </c>
      <c r="R996" s="303">
        <f>'[2]Base Costs'!$D$2</f>
        <v>1105.3024868650327</v>
      </c>
      <c r="S996" s="305">
        <f t="shared" si="111"/>
        <v>8471.6114716677839</v>
      </c>
    </row>
    <row r="997" spans="1:19" s="269" customFormat="1" x14ac:dyDescent="0.25">
      <c r="A997" s="310" t="s">
        <v>938</v>
      </c>
      <c r="B997" s="310" t="s">
        <v>1323</v>
      </c>
      <c r="C997" s="309">
        <v>389.08629172531454</v>
      </c>
      <c r="D997" s="307">
        <f>C997*'[2]Base Costs'!$B$5</f>
        <v>389.08629172531454</v>
      </c>
      <c r="E997" s="307">
        <f t="shared" si="105"/>
        <v>49</v>
      </c>
      <c r="F997" s="307">
        <f t="shared" si="106"/>
        <v>10</v>
      </c>
      <c r="G997" s="307">
        <f t="shared" si="107"/>
        <v>3</v>
      </c>
      <c r="H997" s="306">
        <f>4*D997*'[2]Base Costs'!$B$7</f>
        <v>77328.565962655921</v>
      </c>
      <c r="I997" s="304">
        <f>4*IF(E997&lt;=3,E997*'[2]Base Costs'!$B$8,IF(F997&lt;=3,F997*'[2]Base Costs'!$B$9,'[2]Base Costs'!$B$10*G997))</f>
        <v>13200</v>
      </c>
      <c r="J997" s="308">
        <f>C997*'[2]Base Costs'!$B$6</f>
        <v>98.827918098229901</v>
      </c>
      <c r="K997" s="307">
        <f t="shared" si="108"/>
        <v>13</v>
      </c>
      <c r="L997" s="307">
        <f t="shared" si="109"/>
        <v>3</v>
      </c>
      <c r="M997" s="307">
        <f t="shared" si="110"/>
        <v>1</v>
      </c>
      <c r="N997" s="306">
        <f>4*J997*'[2]Base Costs'!$B$7</f>
        <v>19641.455754514605</v>
      </c>
      <c r="O997" s="304">
        <f>4*IF(K997&lt;=3,K997*'[2]Base Costs'!$B$8,IF(L997&lt;=3,L997*'[2]Base Costs'!$B$9,'[2]Base Costs'!$B$10*M997))</f>
        <v>4200</v>
      </c>
      <c r="P997" s="304">
        <f>4*C997*'[2]Base Costs'!$B$11</f>
        <v>77817.258345062903</v>
      </c>
      <c r="Q997" s="269">
        <f>'[2]Base Costs'!$B$13+'[2]Base Costs'!$B$14</f>
        <v>414</v>
      </c>
      <c r="R997" s="303">
        <f>'[2]Base Costs'!$D$2</f>
        <v>1105.3024868650327</v>
      </c>
      <c r="S997" s="305">
        <f t="shared" si="111"/>
        <v>25360.758241379637</v>
      </c>
    </row>
    <row r="998" spans="1:19" s="269" customFormat="1" x14ac:dyDescent="0.25">
      <c r="A998" s="310" t="s">
        <v>938</v>
      </c>
      <c r="B998" s="310" t="s">
        <v>1322</v>
      </c>
      <c r="C998" s="309">
        <v>45.580107412093056</v>
      </c>
      <c r="D998" s="307">
        <f>C998*'[2]Base Costs'!$B$5</f>
        <v>45.580107412093056</v>
      </c>
      <c r="E998" s="307">
        <f t="shared" si="105"/>
        <v>6</v>
      </c>
      <c r="F998" s="307">
        <f t="shared" si="106"/>
        <v>2</v>
      </c>
      <c r="G998" s="307">
        <f t="shared" si="107"/>
        <v>1</v>
      </c>
      <c r="H998" s="306">
        <f>4*D998*'[2]Base Costs'!$B$7</f>
        <v>9058.7728675090239</v>
      </c>
      <c r="I998" s="304">
        <f>4*IF(E998&lt;=3,E998*'[2]Base Costs'!$B$8,IF(F998&lt;=3,F998*'[2]Base Costs'!$B$9,'[2]Base Costs'!$B$10*G998))</f>
        <v>2800</v>
      </c>
      <c r="J998" s="308">
        <f>C998*'[2]Base Costs'!$B$6</f>
        <v>11.577347282671637</v>
      </c>
      <c r="K998" s="307">
        <f t="shared" si="108"/>
        <v>2</v>
      </c>
      <c r="L998" s="307">
        <f t="shared" si="109"/>
        <v>1</v>
      </c>
      <c r="M998" s="307">
        <f t="shared" si="110"/>
        <v>1</v>
      </c>
      <c r="N998" s="306">
        <f>4*J998*'[2]Base Costs'!$B$7</f>
        <v>2300.9283083472919</v>
      </c>
      <c r="O998" s="304">
        <f>4*IF(K998&lt;=3,K998*'[2]Base Costs'!$B$8,IF(L998&lt;=3,L998*'[2]Base Costs'!$B$9,'[2]Base Costs'!$B$10*M998))</f>
        <v>1000</v>
      </c>
      <c r="P998" s="304">
        <f>4*C998*'[2]Base Costs'!$B$11</f>
        <v>9116.0214824186114</v>
      </c>
      <c r="Q998" s="269">
        <f>'[2]Base Costs'!$B$13+'[2]Base Costs'!$B$14</f>
        <v>414</v>
      </c>
      <c r="R998" s="303">
        <f>'[2]Base Costs'!$D$2</f>
        <v>1105.3024868650327</v>
      </c>
      <c r="S998" s="305">
        <f t="shared" si="111"/>
        <v>4820.2307952123247</v>
      </c>
    </row>
    <row r="999" spans="1:19" s="269" customFormat="1" x14ac:dyDescent="0.25">
      <c r="A999" s="310" t="s">
        <v>938</v>
      </c>
      <c r="B999" s="310" t="s">
        <v>1321</v>
      </c>
      <c r="C999" s="309">
        <v>124.26520215899311</v>
      </c>
      <c r="D999" s="307">
        <f>C999*'[2]Base Costs'!$B$5</f>
        <v>124.26520215899311</v>
      </c>
      <c r="E999" s="307">
        <f t="shared" si="105"/>
        <v>16</v>
      </c>
      <c r="F999" s="307">
        <f t="shared" si="106"/>
        <v>4</v>
      </c>
      <c r="G999" s="307">
        <f t="shared" si="107"/>
        <v>1</v>
      </c>
      <c r="H999" s="306">
        <f>4*D999*'[2]Base Costs'!$B$7</f>
        <v>24696.963337886929</v>
      </c>
      <c r="I999" s="304">
        <f>4*IF(E999&lt;=3,E999*'[2]Base Costs'!$B$8,IF(F999&lt;=3,F999*'[2]Base Costs'!$B$9,'[2]Base Costs'!$B$10*G999))</f>
        <v>4400</v>
      </c>
      <c r="J999" s="308">
        <f>C999*'[2]Base Costs'!$B$6</f>
        <v>31.563361348384248</v>
      </c>
      <c r="K999" s="307">
        <f t="shared" si="108"/>
        <v>4</v>
      </c>
      <c r="L999" s="307">
        <f t="shared" si="109"/>
        <v>1</v>
      </c>
      <c r="M999" s="307">
        <f t="shared" si="110"/>
        <v>1</v>
      </c>
      <c r="N999" s="306">
        <f>4*J999*'[2]Base Costs'!$B$7</f>
        <v>6273.0286878232801</v>
      </c>
      <c r="O999" s="304">
        <f>4*IF(K999&lt;=3,K999*'[2]Base Costs'!$B$8,IF(L999&lt;=3,L999*'[2]Base Costs'!$B$9,'[2]Base Costs'!$B$10*M999))</f>
        <v>1400</v>
      </c>
      <c r="P999" s="304">
        <f>4*C999*'[2]Base Costs'!$B$11</f>
        <v>24853.040431798621</v>
      </c>
      <c r="Q999" s="269">
        <f>'[2]Base Costs'!$B$13+'[2]Base Costs'!$B$14</f>
        <v>414</v>
      </c>
      <c r="R999" s="303">
        <f>'[2]Base Costs'!$D$2</f>
        <v>1105.3024868650327</v>
      </c>
      <c r="S999" s="305">
        <f t="shared" si="111"/>
        <v>9192.3311746883119</v>
      </c>
    </row>
    <row r="1000" spans="1:19" s="269" customFormat="1" x14ac:dyDescent="0.25">
      <c r="A1000" s="310" t="s">
        <v>938</v>
      </c>
      <c r="B1000" s="310" t="s">
        <v>1320</v>
      </c>
      <c r="C1000" s="309">
        <v>92.866677443641564</v>
      </c>
      <c r="D1000" s="307">
        <f>C1000*'[2]Base Costs'!$B$5</f>
        <v>92.866677443641564</v>
      </c>
      <c r="E1000" s="307">
        <f t="shared" si="105"/>
        <v>12</v>
      </c>
      <c r="F1000" s="307">
        <f t="shared" si="106"/>
        <v>3</v>
      </c>
      <c r="G1000" s="307">
        <f t="shared" si="107"/>
        <v>1</v>
      </c>
      <c r="H1000" s="306">
        <f>4*D1000*'[2]Base Costs'!$B$7</f>
        <v>18456.694941859103</v>
      </c>
      <c r="I1000" s="304">
        <f>4*IF(E1000&lt;=3,E1000*'[2]Base Costs'!$B$8,IF(F1000&lt;=3,F1000*'[2]Base Costs'!$B$9,'[2]Base Costs'!$B$10*G1000))</f>
        <v>4200</v>
      </c>
      <c r="J1000" s="308">
        <f>C1000*'[2]Base Costs'!$B$6</f>
        <v>23.588136070684957</v>
      </c>
      <c r="K1000" s="307">
        <f t="shared" si="108"/>
        <v>3</v>
      </c>
      <c r="L1000" s="307">
        <f t="shared" si="109"/>
        <v>1</v>
      </c>
      <c r="M1000" s="307">
        <f t="shared" si="110"/>
        <v>1</v>
      </c>
      <c r="N1000" s="306">
        <f>4*J1000*'[2]Base Costs'!$B$7</f>
        <v>4688.0005152322119</v>
      </c>
      <c r="O1000" s="304">
        <f>4*IF(K1000&lt;=3,K1000*'[2]Base Costs'!$B$8,IF(L1000&lt;=3,L1000*'[2]Base Costs'!$B$9,'[2]Base Costs'!$B$10*M1000))</f>
        <v>1500</v>
      </c>
      <c r="P1000" s="304">
        <f>4*C1000*'[2]Base Costs'!$B$11</f>
        <v>18573.335488728313</v>
      </c>
      <c r="Q1000" s="269">
        <f>'[2]Base Costs'!$B$13+'[2]Base Costs'!$B$14</f>
        <v>414</v>
      </c>
      <c r="R1000" s="303">
        <f>'[2]Base Costs'!$D$2</f>
        <v>1105.3024868650327</v>
      </c>
      <c r="S1000" s="305">
        <f t="shared" si="111"/>
        <v>7707.3030020972446</v>
      </c>
    </row>
    <row r="1001" spans="1:19" s="269" customFormat="1" x14ac:dyDescent="0.25">
      <c r="A1001" s="310" t="s">
        <v>938</v>
      </c>
      <c r="B1001" s="310" t="s">
        <v>1319</v>
      </c>
      <c r="C1001" s="309">
        <v>153.46030928939263</v>
      </c>
      <c r="D1001" s="307">
        <f>C1001*'[2]Base Costs'!$B$5</f>
        <v>153.46030928939263</v>
      </c>
      <c r="E1001" s="307">
        <f t="shared" si="105"/>
        <v>20</v>
      </c>
      <c r="F1001" s="307">
        <f t="shared" si="106"/>
        <v>4</v>
      </c>
      <c r="G1001" s="307">
        <f t="shared" si="107"/>
        <v>1</v>
      </c>
      <c r="H1001" s="306">
        <f>4*D1001*'[2]Base Costs'!$B$7</f>
        <v>30499.315709411054</v>
      </c>
      <c r="I1001" s="304">
        <f>4*IF(E1001&lt;=3,E1001*'[2]Base Costs'!$B$8,IF(F1001&lt;=3,F1001*'[2]Base Costs'!$B$9,'[2]Base Costs'!$B$10*G1001))</f>
        <v>4400</v>
      </c>
      <c r="J1001" s="308">
        <f>C1001*'[2]Base Costs'!$B$6</f>
        <v>38.978918559505729</v>
      </c>
      <c r="K1001" s="307">
        <f t="shared" si="108"/>
        <v>5</v>
      </c>
      <c r="L1001" s="307">
        <f t="shared" si="109"/>
        <v>1</v>
      </c>
      <c r="M1001" s="307">
        <f t="shared" si="110"/>
        <v>1</v>
      </c>
      <c r="N1001" s="306">
        <f>4*J1001*'[2]Base Costs'!$B$7</f>
        <v>7746.8261901904079</v>
      </c>
      <c r="O1001" s="304">
        <f>4*IF(K1001&lt;=3,K1001*'[2]Base Costs'!$B$8,IF(L1001&lt;=3,L1001*'[2]Base Costs'!$B$9,'[2]Base Costs'!$B$10*M1001))</f>
        <v>1400</v>
      </c>
      <c r="P1001" s="304">
        <f>4*C1001*'[2]Base Costs'!$B$11</f>
        <v>30692.061857878525</v>
      </c>
      <c r="Q1001" s="269">
        <f>'[2]Base Costs'!$B$13+'[2]Base Costs'!$B$14</f>
        <v>414</v>
      </c>
      <c r="R1001" s="303">
        <f>'[2]Base Costs'!$D$2</f>
        <v>1105.3024868650327</v>
      </c>
      <c r="S1001" s="305">
        <f t="shared" si="111"/>
        <v>10666.12867705544</v>
      </c>
    </row>
    <row r="1002" spans="1:19" s="269" customFormat="1" x14ac:dyDescent="0.25">
      <c r="A1002" s="310" t="s">
        <v>938</v>
      </c>
      <c r="B1002" s="310" t="s">
        <v>1318</v>
      </c>
      <c r="C1002" s="309">
        <v>118.15056896646927</v>
      </c>
      <c r="D1002" s="307">
        <f>C1002*'[2]Base Costs'!$B$5</f>
        <v>118.15056896646927</v>
      </c>
      <c r="E1002" s="307">
        <f t="shared" si="105"/>
        <v>15</v>
      </c>
      <c r="F1002" s="307">
        <f t="shared" si="106"/>
        <v>3</v>
      </c>
      <c r="G1002" s="307">
        <f t="shared" si="107"/>
        <v>1</v>
      </c>
      <c r="H1002" s="306">
        <f>4*D1002*'[2]Base Costs'!$B$7</f>
        <v>23481.716678671972</v>
      </c>
      <c r="I1002" s="304">
        <f>4*IF(E1002&lt;=3,E1002*'[2]Base Costs'!$B$8,IF(F1002&lt;=3,F1002*'[2]Base Costs'!$B$9,'[2]Base Costs'!$B$10*G1002))</f>
        <v>4200</v>
      </c>
      <c r="J1002" s="308">
        <f>C1002*'[2]Base Costs'!$B$6</f>
        <v>30.010244517483194</v>
      </c>
      <c r="K1002" s="307">
        <f t="shared" si="108"/>
        <v>4</v>
      </c>
      <c r="L1002" s="307">
        <f t="shared" si="109"/>
        <v>1</v>
      </c>
      <c r="M1002" s="307">
        <f t="shared" si="110"/>
        <v>1</v>
      </c>
      <c r="N1002" s="306">
        <f>4*J1002*'[2]Base Costs'!$B$7</f>
        <v>5964.3560363826809</v>
      </c>
      <c r="O1002" s="304">
        <f>4*IF(K1002&lt;=3,K1002*'[2]Base Costs'!$B$8,IF(L1002&lt;=3,L1002*'[2]Base Costs'!$B$9,'[2]Base Costs'!$B$10*M1002))</f>
        <v>1400</v>
      </c>
      <c r="P1002" s="304">
        <f>4*C1002*'[2]Base Costs'!$B$11</f>
        <v>23630.113793293855</v>
      </c>
      <c r="Q1002" s="269">
        <f>'[2]Base Costs'!$B$13+'[2]Base Costs'!$B$14</f>
        <v>414</v>
      </c>
      <c r="R1002" s="303">
        <f>'[2]Base Costs'!$D$2</f>
        <v>1105.3024868650327</v>
      </c>
      <c r="S1002" s="305">
        <f t="shared" si="111"/>
        <v>8883.6585232477137</v>
      </c>
    </row>
    <row r="1003" spans="1:19" s="269" customFormat="1" x14ac:dyDescent="0.25">
      <c r="A1003" s="310" t="s">
        <v>938</v>
      </c>
      <c r="B1003" s="310" t="s">
        <v>1317</v>
      </c>
      <c r="C1003" s="309">
        <v>105.26504348071866</v>
      </c>
      <c r="D1003" s="307">
        <f>C1003*'[2]Base Costs'!$B$5</f>
        <v>105.26504348071866</v>
      </c>
      <c r="E1003" s="307">
        <f t="shared" si="105"/>
        <v>14</v>
      </c>
      <c r="F1003" s="307">
        <f t="shared" si="106"/>
        <v>3</v>
      </c>
      <c r="G1003" s="307">
        <f t="shared" si="107"/>
        <v>1</v>
      </c>
      <c r="H1003" s="306">
        <f>4*D1003*'[2]Base Costs'!$B$7</f>
        <v>20920.795801531953</v>
      </c>
      <c r="I1003" s="304">
        <f>4*IF(E1003&lt;=3,E1003*'[2]Base Costs'!$B$8,IF(F1003&lt;=3,F1003*'[2]Base Costs'!$B$9,'[2]Base Costs'!$B$10*G1003))</f>
        <v>4200</v>
      </c>
      <c r="J1003" s="308">
        <f>C1003*'[2]Base Costs'!$B$6</f>
        <v>26.73732104410254</v>
      </c>
      <c r="K1003" s="307">
        <f t="shared" si="108"/>
        <v>4</v>
      </c>
      <c r="L1003" s="307">
        <f t="shared" si="109"/>
        <v>1</v>
      </c>
      <c r="M1003" s="307">
        <f t="shared" si="110"/>
        <v>1</v>
      </c>
      <c r="N1003" s="306">
        <f>4*J1003*'[2]Base Costs'!$B$7</f>
        <v>5313.8821335891162</v>
      </c>
      <c r="O1003" s="304">
        <f>4*IF(K1003&lt;=3,K1003*'[2]Base Costs'!$B$8,IF(L1003&lt;=3,L1003*'[2]Base Costs'!$B$9,'[2]Base Costs'!$B$10*M1003))</f>
        <v>1400</v>
      </c>
      <c r="P1003" s="304">
        <f>4*C1003*'[2]Base Costs'!$B$11</f>
        <v>21053.008696143734</v>
      </c>
      <c r="Q1003" s="269">
        <f>'[2]Base Costs'!$B$13+'[2]Base Costs'!$B$14</f>
        <v>414</v>
      </c>
      <c r="R1003" s="303">
        <f>'[2]Base Costs'!$D$2</f>
        <v>1105.3024868650327</v>
      </c>
      <c r="S1003" s="305">
        <f t="shared" si="111"/>
        <v>8233.1846204541489</v>
      </c>
    </row>
    <row r="1004" spans="1:19" s="269" customFormat="1" x14ac:dyDescent="0.25">
      <c r="A1004" s="310" t="s">
        <v>938</v>
      </c>
      <c r="B1004" s="310" t="s">
        <v>1316</v>
      </c>
      <c r="C1004" s="309">
        <v>85.324623299425767</v>
      </c>
      <c r="D1004" s="307">
        <f>C1004*'[2]Base Costs'!$B$5</f>
        <v>85.324623299425767</v>
      </c>
      <c r="E1004" s="307">
        <f t="shared" si="105"/>
        <v>11</v>
      </c>
      <c r="F1004" s="307">
        <f t="shared" si="106"/>
        <v>3</v>
      </c>
      <c r="G1004" s="307">
        <f t="shared" si="107"/>
        <v>1</v>
      </c>
      <c r="H1004" s="306">
        <f>4*D1004*'[2]Base Costs'!$B$7</f>
        <v>16957.756933021075</v>
      </c>
      <c r="I1004" s="304">
        <f>4*IF(E1004&lt;=3,E1004*'[2]Base Costs'!$B$8,IF(F1004&lt;=3,F1004*'[2]Base Costs'!$B$9,'[2]Base Costs'!$B$10*G1004))</f>
        <v>4200</v>
      </c>
      <c r="J1004" s="308">
        <f>C1004*'[2]Base Costs'!$B$6</f>
        <v>21.672454318054147</v>
      </c>
      <c r="K1004" s="307">
        <f t="shared" si="108"/>
        <v>3</v>
      </c>
      <c r="L1004" s="307">
        <f t="shared" si="109"/>
        <v>1</v>
      </c>
      <c r="M1004" s="307">
        <f t="shared" si="110"/>
        <v>1</v>
      </c>
      <c r="N1004" s="306">
        <f>4*J1004*'[2]Base Costs'!$B$7</f>
        <v>4307.270260987354</v>
      </c>
      <c r="O1004" s="304">
        <f>4*IF(K1004&lt;=3,K1004*'[2]Base Costs'!$B$8,IF(L1004&lt;=3,L1004*'[2]Base Costs'!$B$9,'[2]Base Costs'!$B$10*M1004))</f>
        <v>1500</v>
      </c>
      <c r="P1004" s="304">
        <f>4*C1004*'[2]Base Costs'!$B$11</f>
        <v>17064.924659885153</v>
      </c>
      <c r="Q1004" s="269">
        <f>'[2]Base Costs'!$B$13+'[2]Base Costs'!$B$14</f>
        <v>414</v>
      </c>
      <c r="R1004" s="303">
        <f>'[2]Base Costs'!$D$2</f>
        <v>1105.3024868650327</v>
      </c>
      <c r="S1004" s="305">
        <f t="shared" si="111"/>
        <v>7326.5727478523868</v>
      </c>
    </row>
    <row r="1005" spans="1:19" s="269" customFormat="1" x14ac:dyDescent="0.25">
      <c r="A1005" s="310" t="s">
        <v>938</v>
      </c>
      <c r="B1005" s="310" t="s">
        <v>1315</v>
      </c>
      <c r="C1005" s="309">
        <v>193.85205994789726</v>
      </c>
      <c r="D1005" s="307">
        <f>C1005*'[2]Base Costs'!$B$5</f>
        <v>193.85205994789726</v>
      </c>
      <c r="E1005" s="307">
        <f t="shared" si="105"/>
        <v>25</v>
      </c>
      <c r="F1005" s="307">
        <f t="shared" si="106"/>
        <v>5</v>
      </c>
      <c r="G1005" s="307">
        <f t="shared" si="107"/>
        <v>2</v>
      </c>
      <c r="H1005" s="306">
        <f>4*D1005*'[2]Base Costs'!$B$7</f>
        <v>38526.933802284897</v>
      </c>
      <c r="I1005" s="304">
        <f>4*IF(E1005&lt;=3,E1005*'[2]Base Costs'!$B$8,IF(F1005&lt;=3,F1005*'[2]Base Costs'!$B$9,'[2]Base Costs'!$B$10*G1005))</f>
        <v>8800</v>
      </c>
      <c r="J1005" s="308">
        <f>C1005*'[2]Base Costs'!$B$6</f>
        <v>49.238423226765903</v>
      </c>
      <c r="K1005" s="307">
        <f t="shared" si="108"/>
        <v>7</v>
      </c>
      <c r="L1005" s="307">
        <f t="shared" si="109"/>
        <v>2</v>
      </c>
      <c r="M1005" s="307">
        <f t="shared" si="110"/>
        <v>1</v>
      </c>
      <c r="N1005" s="306">
        <f>4*J1005*'[2]Base Costs'!$B$7</f>
        <v>9785.841185780364</v>
      </c>
      <c r="O1005" s="304">
        <f>4*IF(K1005&lt;=3,K1005*'[2]Base Costs'!$B$8,IF(L1005&lt;=3,L1005*'[2]Base Costs'!$B$9,'[2]Base Costs'!$B$10*M1005))</f>
        <v>2800</v>
      </c>
      <c r="P1005" s="304">
        <f>4*C1005*'[2]Base Costs'!$B$11</f>
        <v>38770.41198957945</v>
      </c>
      <c r="Q1005" s="269">
        <f>'[2]Base Costs'!$B$13+'[2]Base Costs'!$B$14</f>
        <v>414</v>
      </c>
      <c r="R1005" s="303">
        <f>'[2]Base Costs'!$D$2</f>
        <v>1105.3024868650327</v>
      </c>
      <c r="S1005" s="305">
        <f t="shared" si="111"/>
        <v>14105.143672645398</v>
      </c>
    </row>
    <row r="1006" spans="1:19" s="269" customFormat="1" x14ac:dyDescent="0.25">
      <c r="A1006" s="310" t="s">
        <v>938</v>
      </c>
      <c r="B1006" s="310" t="s">
        <v>1314</v>
      </c>
      <c r="C1006" s="309">
        <v>88.1670014121745</v>
      </c>
      <c r="D1006" s="307">
        <f>C1006*'[2]Base Costs'!$B$5</f>
        <v>88.1670014121745</v>
      </c>
      <c r="E1006" s="307">
        <f t="shared" si="105"/>
        <v>12</v>
      </c>
      <c r="F1006" s="307">
        <f t="shared" si="106"/>
        <v>3</v>
      </c>
      <c r="G1006" s="307">
        <f t="shared" si="107"/>
        <v>1</v>
      </c>
      <c r="H1006" s="306">
        <f>4*D1006*'[2]Base Costs'!$B$7</f>
        <v>17522.662528661211</v>
      </c>
      <c r="I1006" s="304">
        <f>4*IF(E1006&lt;=3,E1006*'[2]Base Costs'!$B$8,IF(F1006&lt;=3,F1006*'[2]Base Costs'!$B$9,'[2]Base Costs'!$B$10*G1006))</f>
        <v>4200</v>
      </c>
      <c r="J1006" s="308">
        <f>C1006*'[2]Base Costs'!$B$6</f>
        <v>22.394418358692324</v>
      </c>
      <c r="K1006" s="307">
        <f t="shared" si="108"/>
        <v>3</v>
      </c>
      <c r="L1006" s="307">
        <f t="shared" si="109"/>
        <v>1</v>
      </c>
      <c r="M1006" s="307">
        <f t="shared" si="110"/>
        <v>1</v>
      </c>
      <c r="N1006" s="306">
        <f>4*J1006*'[2]Base Costs'!$B$7</f>
        <v>4450.7562822799482</v>
      </c>
      <c r="O1006" s="304">
        <f>4*IF(K1006&lt;=3,K1006*'[2]Base Costs'!$B$8,IF(L1006&lt;=3,L1006*'[2]Base Costs'!$B$9,'[2]Base Costs'!$B$10*M1006))</f>
        <v>1500</v>
      </c>
      <c r="P1006" s="304">
        <f>4*C1006*'[2]Base Costs'!$B$11</f>
        <v>17633.400282434901</v>
      </c>
      <c r="Q1006" s="269">
        <f>'[2]Base Costs'!$B$13+'[2]Base Costs'!$B$14</f>
        <v>414</v>
      </c>
      <c r="R1006" s="303">
        <f>'[2]Base Costs'!$D$2</f>
        <v>1105.3024868650327</v>
      </c>
      <c r="S1006" s="305">
        <f t="shared" si="111"/>
        <v>7470.0587691449809</v>
      </c>
    </row>
    <row r="1007" spans="1:19" s="269" customFormat="1" x14ac:dyDescent="0.25">
      <c r="A1007" s="310" t="s">
        <v>938</v>
      </c>
      <c r="B1007" s="310" t="s">
        <v>1313</v>
      </c>
      <c r="C1007" s="309">
        <v>118.15550238336394</v>
      </c>
      <c r="D1007" s="307">
        <f>C1007*'[2]Base Costs'!$B$5</f>
        <v>118.15550238336394</v>
      </c>
      <c r="E1007" s="307">
        <f t="shared" si="105"/>
        <v>15</v>
      </c>
      <c r="F1007" s="307">
        <f t="shared" si="106"/>
        <v>3</v>
      </c>
      <c r="G1007" s="307">
        <f t="shared" si="107"/>
        <v>1</v>
      </c>
      <c r="H1007" s="306">
        <f>4*D1007*'[2]Base Costs'!$B$7</f>
        <v>23482.697165679285</v>
      </c>
      <c r="I1007" s="304">
        <f>4*IF(E1007&lt;=3,E1007*'[2]Base Costs'!$B$8,IF(F1007&lt;=3,F1007*'[2]Base Costs'!$B$9,'[2]Base Costs'!$B$10*G1007))</f>
        <v>4200</v>
      </c>
      <c r="J1007" s="308">
        <f>C1007*'[2]Base Costs'!$B$6</f>
        <v>30.011497605374441</v>
      </c>
      <c r="K1007" s="307">
        <f t="shared" si="108"/>
        <v>4</v>
      </c>
      <c r="L1007" s="307">
        <f t="shared" si="109"/>
        <v>1</v>
      </c>
      <c r="M1007" s="307">
        <f t="shared" si="110"/>
        <v>1</v>
      </c>
      <c r="N1007" s="306">
        <f>4*J1007*'[2]Base Costs'!$B$7</f>
        <v>5964.6050800825387</v>
      </c>
      <c r="O1007" s="304">
        <f>4*IF(K1007&lt;=3,K1007*'[2]Base Costs'!$B$8,IF(L1007&lt;=3,L1007*'[2]Base Costs'!$B$9,'[2]Base Costs'!$B$10*M1007))</f>
        <v>1400</v>
      </c>
      <c r="P1007" s="304">
        <f>4*C1007*'[2]Base Costs'!$B$11</f>
        <v>23631.100476672789</v>
      </c>
      <c r="Q1007" s="269">
        <f>'[2]Base Costs'!$B$13+'[2]Base Costs'!$B$14</f>
        <v>414</v>
      </c>
      <c r="R1007" s="303">
        <f>'[2]Base Costs'!$D$2</f>
        <v>1105.3024868650327</v>
      </c>
      <c r="S1007" s="305">
        <f t="shared" si="111"/>
        <v>8883.9075669475715</v>
      </c>
    </row>
    <row r="1008" spans="1:19" s="269" customFormat="1" x14ac:dyDescent="0.25">
      <c r="A1008" s="310" t="s">
        <v>938</v>
      </c>
      <c r="B1008" s="310" t="s">
        <v>1312</v>
      </c>
      <c r="C1008" s="309">
        <v>129.50130577000002</v>
      </c>
      <c r="D1008" s="307">
        <f>C1008*'[2]Base Costs'!$B$5</f>
        <v>129.50130577000002</v>
      </c>
      <c r="E1008" s="307">
        <f t="shared" si="105"/>
        <v>17</v>
      </c>
      <c r="F1008" s="307">
        <f t="shared" si="106"/>
        <v>4</v>
      </c>
      <c r="G1008" s="307">
        <f t="shared" si="107"/>
        <v>1</v>
      </c>
      <c r="H1008" s="306">
        <f>4*D1008*'[2]Base Costs'!$B$7</f>
        <v>25737.607513952888</v>
      </c>
      <c r="I1008" s="304">
        <f>4*IF(E1008&lt;=3,E1008*'[2]Base Costs'!$B$8,IF(F1008&lt;=3,F1008*'[2]Base Costs'!$B$9,'[2]Base Costs'!$B$10*G1008))</f>
        <v>4400</v>
      </c>
      <c r="J1008" s="308">
        <f>C1008*'[2]Base Costs'!$B$6</f>
        <v>32.893331665580007</v>
      </c>
      <c r="K1008" s="307">
        <f t="shared" si="108"/>
        <v>5</v>
      </c>
      <c r="L1008" s="307">
        <f t="shared" si="109"/>
        <v>1</v>
      </c>
      <c r="M1008" s="307">
        <f t="shared" si="110"/>
        <v>1</v>
      </c>
      <c r="N1008" s="306">
        <f>4*J1008*'[2]Base Costs'!$B$7</f>
        <v>6537.3523085440338</v>
      </c>
      <c r="O1008" s="304">
        <f>4*IF(K1008&lt;=3,K1008*'[2]Base Costs'!$B$8,IF(L1008&lt;=3,L1008*'[2]Base Costs'!$B$9,'[2]Base Costs'!$B$10*M1008))</f>
        <v>1400</v>
      </c>
      <c r="P1008" s="304">
        <f>4*C1008*'[2]Base Costs'!$B$11</f>
        <v>25900.261154000003</v>
      </c>
      <c r="Q1008" s="269">
        <f>'[2]Base Costs'!$B$13+'[2]Base Costs'!$B$14</f>
        <v>414</v>
      </c>
      <c r="R1008" s="303">
        <f>'[2]Base Costs'!$D$2</f>
        <v>1105.3024868650327</v>
      </c>
      <c r="S1008" s="305">
        <f t="shared" si="111"/>
        <v>9456.6547954090674</v>
      </c>
    </row>
    <row r="1009" spans="1:19" s="269" customFormat="1" x14ac:dyDescent="0.25">
      <c r="A1009" s="310" t="s">
        <v>938</v>
      </c>
      <c r="B1009" s="310" t="s">
        <v>1311</v>
      </c>
      <c r="C1009" s="309">
        <v>143.84021580503224</v>
      </c>
      <c r="D1009" s="307">
        <f>C1009*'[2]Base Costs'!$B$5</f>
        <v>143.84021580503224</v>
      </c>
      <c r="E1009" s="307">
        <f t="shared" si="105"/>
        <v>18</v>
      </c>
      <c r="F1009" s="307">
        <f t="shared" si="106"/>
        <v>4</v>
      </c>
      <c r="G1009" s="307">
        <f t="shared" si="107"/>
        <v>1</v>
      </c>
      <c r="H1009" s="306">
        <f>4*D1009*'[2]Base Costs'!$B$7</f>
        <v>28587.379849955334</v>
      </c>
      <c r="I1009" s="304">
        <f>4*IF(E1009&lt;=3,E1009*'[2]Base Costs'!$B$8,IF(F1009&lt;=3,F1009*'[2]Base Costs'!$B$9,'[2]Base Costs'!$B$10*G1009))</f>
        <v>4400</v>
      </c>
      <c r="J1009" s="308">
        <f>C1009*'[2]Base Costs'!$B$6</f>
        <v>36.535414814478187</v>
      </c>
      <c r="K1009" s="307">
        <f t="shared" si="108"/>
        <v>5</v>
      </c>
      <c r="L1009" s="307">
        <f t="shared" si="109"/>
        <v>1</v>
      </c>
      <c r="M1009" s="307">
        <f t="shared" si="110"/>
        <v>1</v>
      </c>
      <c r="N1009" s="306">
        <f>4*J1009*'[2]Base Costs'!$B$7</f>
        <v>7261.1944818886541</v>
      </c>
      <c r="O1009" s="304">
        <f>4*IF(K1009&lt;=3,K1009*'[2]Base Costs'!$B$8,IF(L1009&lt;=3,L1009*'[2]Base Costs'!$B$9,'[2]Base Costs'!$B$10*M1009))</f>
        <v>1400</v>
      </c>
      <c r="P1009" s="304">
        <f>4*C1009*'[2]Base Costs'!$B$11</f>
        <v>28768.043161006448</v>
      </c>
      <c r="Q1009" s="269">
        <f>'[2]Base Costs'!$B$13+'[2]Base Costs'!$B$14</f>
        <v>414</v>
      </c>
      <c r="R1009" s="303">
        <f>'[2]Base Costs'!$D$2</f>
        <v>1105.3024868650327</v>
      </c>
      <c r="S1009" s="305">
        <f t="shared" si="111"/>
        <v>10180.496968753687</v>
      </c>
    </row>
    <row r="1010" spans="1:19" s="269" customFormat="1" x14ac:dyDescent="0.25">
      <c r="A1010" s="310" t="s">
        <v>938</v>
      </c>
      <c r="B1010" s="310" t="s">
        <v>1310</v>
      </c>
      <c r="C1010" s="309">
        <v>121.91320543</v>
      </c>
      <c r="D1010" s="307">
        <f>C1010*'[2]Base Costs'!$B$5</f>
        <v>121.91320543</v>
      </c>
      <c r="E1010" s="307">
        <f t="shared" si="105"/>
        <v>16</v>
      </c>
      <c r="F1010" s="307">
        <f t="shared" si="106"/>
        <v>4</v>
      </c>
      <c r="G1010" s="307">
        <f t="shared" si="107"/>
        <v>1</v>
      </c>
      <c r="H1010" s="306">
        <f>4*D1010*'[2]Base Costs'!$B$7</f>
        <v>24229.518099979923</v>
      </c>
      <c r="I1010" s="304">
        <f>4*IF(E1010&lt;=3,E1010*'[2]Base Costs'!$B$8,IF(F1010&lt;=3,F1010*'[2]Base Costs'!$B$9,'[2]Base Costs'!$B$10*G1010))</f>
        <v>4400</v>
      </c>
      <c r="J1010" s="308">
        <f>C1010*'[2]Base Costs'!$B$6</f>
        <v>30.965954179220002</v>
      </c>
      <c r="K1010" s="307">
        <f t="shared" si="108"/>
        <v>4</v>
      </c>
      <c r="L1010" s="307">
        <f t="shared" si="109"/>
        <v>1</v>
      </c>
      <c r="M1010" s="307">
        <f t="shared" si="110"/>
        <v>1</v>
      </c>
      <c r="N1010" s="306">
        <f>4*J1010*'[2]Base Costs'!$B$7</f>
        <v>6154.2975973949015</v>
      </c>
      <c r="O1010" s="304">
        <f>4*IF(K1010&lt;=3,K1010*'[2]Base Costs'!$B$8,IF(L1010&lt;=3,L1010*'[2]Base Costs'!$B$9,'[2]Base Costs'!$B$10*M1010))</f>
        <v>1400</v>
      </c>
      <c r="P1010" s="304">
        <f>4*C1010*'[2]Base Costs'!$B$11</f>
        <v>24382.641086</v>
      </c>
      <c r="Q1010" s="269">
        <f>'[2]Base Costs'!$B$13+'[2]Base Costs'!$B$14</f>
        <v>414</v>
      </c>
      <c r="R1010" s="303">
        <f>'[2]Base Costs'!$D$2</f>
        <v>1105.3024868650327</v>
      </c>
      <c r="S1010" s="305">
        <f t="shared" si="111"/>
        <v>9073.6000842599351</v>
      </c>
    </row>
    <row r="1011" spans="1:19" s="269" customFormat="1" x14ac:dyDescent="0.25">
      <c r="A1011" s="310" t="s">
        <v>938</v>
      </c>
      <c r="B1011" s="310" t="s">
        <v>1309</v>
      </c>
      <c r="C1011" s="309">
        <v>302.55202887403368</v>
      </c>
      <c r="D1011" s="307">
        <f>C1011*'[2]Base Costs'!$B$5</f>
        <v>302.55202887403368</v>
      </c>
      <c r="E1011" s="307">
        <f t="shared" si="105"/>
        <v>38</v>
      </c>
      <c r="F1011" s="307">
        <f t="shared" si="106"/>
        <v>8</v>
      </c>
      <c r="G1011" s="307">
        <f t="shared" si="107"/>
        <v>2</v>
      </c>
      <c r="H1011" s="306">
        <f>4*D1011*'[2]Base Costs'!$B$7</f>
        <v>60130.40042654096</v>
      </c>
      <c r="I1011" s="304">
        <f>4*IF(E1011&lt;=3,E1011*'[2]Base Costs'!$B$8,IF(F1011&lt;=3,F1011*'[2]Base Costs'!$B$9,'[2]Base Costs'!$B$10*G1011))</f>
        <v>8800</v>
      </c>
      <c r="J1011" s="308">
        <f>C1011*'[2]Base Costs'!$B$6</f>
        <v>76.84821533400455</v>
      </c>
      <c r="K1011" s="307">
        <f t="shared" si="108"/>
        <v>10</v>
      </c>
      <c r="L1011" s="307">
        <f t="shared" si="109"/>
        <v>2</v>
      </c>
      <c r="M1011" s="307">
        <f t="shared" si="110"/>
        <v>1</v>
      </c>
      <c r="N1011" s="306">
        <f>4*J1011*'[2]Base Costs'!$B$7</f>
        <v>15273.121708341403</v>
      </c>
      <c r="O1011" s="304">
        <f>4*IF(K1011&lt;=3,K1011*'[2]Base Costs'!$B$8,IF(L1011&lt;=3,L1011*'[2]Base Costs'!$B$9,'[2]Base Costs'!$B$10*M1011))</f>
        <v>2800</v>
      </c>
      <c r="P1011" s="304">
        <f>4*C1011*'[2]Base Costs'!$B$11</f>
        <v>60510.405774806735</v>
      </c>
      <c r="Q1011" s="269">
        <f>'[2]Base Costs'!$B$13+'[2]Base Costs'!$B$14</f>
        <v>414</v>
      </c>
      <c r="R1011" s="303">
        <f>'[2]Base Costs'!$D$2</f>
        <v>1105.3024868650327</v>
      </c>
      <c r="S1011" s="305">
        <f t="shared" si="111"/>
        <v>19592.424195206437</v>
      </c>
    </row>
    <row r="1012" spans="1:19" s="269" customFormat="1" x14ac:dyDescent="0.25">
      <c r="A1012" s="310" t="s">
        <v>938</v>
      </c>
      <c r="B1012" s="310" t="s">
        <v>1308</v>
      </c>
      <c r="C1012" s="309">
        <v>137.96160345572358</v>
      </c>
      <c r="D1012" s="307">
        <f>C1012*'[2]Base Costs'!$B$5</f>
        <v>137.96160345572358</v>
      </c>
      <c r="E1012" s="307">
        <f t="shared" si="105"/>
        <v>18</v>
      </c>
      <c r="F1012" s="307">
        <f t="shared" si="106"/>
        <v>4</v>
      </c>
      <c r="G1012" s="307">
        <f t="shared" si="107"/>
        <v>1</v>
      </c>
      <c r="H1012" s="306">
        <f>4*D1012*'[2]Base Costs'!$B$7</f>
        <v>27419.040917204329</v>
      </c>
      <c r="I1012" s="304">
        <f>4*IF(E1012&lt;=3,E1012*'[2]Base Costs'!$B$8,IF(F1012&lt;=3,F1012*'[2]Base Costs'!$B$9,'[2]Base Costs'!$B$10*G1012))</f>
        <v>4400</v>
      </c>
      <c r="J1012" s="308">
        <f>C1012*'[2]Base Costs'!$B$6</f>
        <v>35.042247277753788</v>
      </c>
      <c r="K1012" s="307">
        <f t="shared" si="108"/>
        <v>5</v>
      </c>
      <c r="L1012" s="307">
        <f t="shared" si="109"/>
        <v>1</v>
      </c>
      <c r="M1012" s="307">
        <f t="shared" si="110"/>
        <v>1</v>
      </c>
      <c r="N1012" s="306">
        <f>4*J1012*'[2]Base Costs'!$B$7</f>
        <v>6964.4363929698993</v>
      </c>
      <c r="O1012" s="304">
        <f>4*IF(K1012&lt;=3,K1012*'[2]Base Costs'!$B$8,IF(L1012&lt;=3,L1012*'[2]Base Costs'!$B$9,'[2]Base Costs'!$B$10*M1012))</f>
        <v>1400</v>
      </c>
      <c r="P1012" s="304">
        <f>4*C1012*'[2]Base Costs'!$B$11</f>
        <v>27592.320691144716</v>
      </c>
      <c r="Q1012" s="269">
        <f>'[2]Base Costs'!$B$13+'[2]Base Costs'!$B$14</f>
        <v>414</v>
      </c>
      <c r="R1012" s="303">
        <f>'[2]Base Costs'!$D$2</f>
        <v>1105.3024868650327</v>
      </c>
      <c r="S1012" s="305">
        <f t="shared" si="111"/>
        <v>9883.7388798349311</v>
      </c>
    </row>
    <row r="1013" spans="1:19" s="269" customFormat="1" x14ac:dyDescent="0.25">
      <c r="A1013" s="310" t="s">
        <v>938</v>
      </c>
      <c r="B1013" s="310" t="s">
        <v>1307</v>
      </c>
      <c r="C1013" s="309">
        <v>77.396861225996304</v>
      </c>
      <c r="D1013" s="307">
        <f>C1013*'[2]Base Costs'!$B$5</f>
        <v>77.396861225996304</v>
      </c>
      <c r="E1013" s="307">
        <f t="shared" si="105"/>
        <v>10</v>
      </c>
      <c r="F1013" s="307">
        <f t="shared" si="106"/>
        <v>2</v>
      </c>
      <c r="G1013" s="307">
        <f t="shared" si="107"/>
        <v>1</v>
      </c>
      <c r="H1013" s="306">
        <f>4*D1013*'[2]Base Costs'!$B$7</f>
        <v>15382.161787499412</v>
      </c>
      <c r="I1013" s="304">
        <f>4*IF(E1013&lt;=3,E1013*'[2]Base Costs'!$B$8,IF(F1013&lt;=3,F1013*'[2]Base Costs'!$B$9,'[2]Base Costs'!$B$10*G1013))</f>
        <v>2800</v>
      </c>
      <c r="J1013" s="308">
        <f>C1013*'[2]Base Costs'!$B$6</f>
        <v>19.658802751403062</v>
      </c>
      <c r="K1013" s="307">
        <f t="shared" si="108"/>
        <v>3</v>
      </c>
      <c r="L1013" s="307">
        <f t="shared" si="109"/>
        <v>1</v>
      </c>
      <c r="M1013" s="307">
        <f t="shared" si="110"/>
        <v>1</v>
      </c>
      <c r="N1013" s="306">
        <f>4*J1013*'[2]Base Costs'!$B$7</f>
        <v>3907.0690940248505</v>
      </c>
      <c r="O1013" s="304">
        <f>4*IF(K1013&lt;=3,K1013*'[2]Base Costs'!$B$8,IF(L1013&lt;=3,L1013*'[2]Base Costs'!$B$9,'[2]Base Costs'!$B$10*M1013))</f>
        <v>1500</v>
      </c>
      <c r="P1013" s="304">
        <f>4*C1013*'[2]Base Costs'!$B$11</f>
        <v>15479.372245199262</v>
      </c>
      <c r="Q1013" s="269">
        <f>'[2]Base Costs'!$B$13+'[2]Base Costs'!$B$14</f>
        <v>414</v>
      </c>
      <c r="R1013" s="303">
        <f>'[2]Base Costs'!$D$2</f>
        <v>1105.3024868650327</v>
      </c>
      <c r="S1013" s="305">
        <f t="shared" si="111"/>
        <v>6926.3715808898833</v>
      </c>
    </row>
    <row r="1014" spans="1:19" s="269" customFormat="1" x14ac:dyDescent="0.25">
      <c r="A1014" s="310" t="s">
        <v>938</v>
      </c>
      <c r="B1014" s="310" t="s">
        <v>1305</v>
      </c>
      <c r="C1014" s="309">
        <v>219.68130989538875</v>
      </c>
      <c r="D1014" s="307">
        <f>C1014*'[2]Base Costs'!$B$5</f>
        <v>219.68130989538875</v>
      </c>
      <c r="E1014" s="307">
        <f t="shared" si="105"/>
        <v>28</v>
      </c>
      <c r="F1014" s="307">
        <f t="shared" si="106"/>
        <v>6</v>
      </c>
      <c r="G1014" s="307">
        <f t="shared" si="107"/>
        <v>2</v>
      </c>
      <c r="H1014" s="306">
        <f>4*D1014*'[2]Base Costs'!$B$7</f>
        <v>43660.34225384915</v>
      </c>
      <c r="I1014" s="304">
        <f>4*IF(E1014&lt;=3,E1014*'[2]Base Costs'!$B$8,IF(F1014&lt;=3,F1014*'[2]Base Costs'!$B$9,'[2]Base Costs'!$B$10*G1014))</f>
        <v>8800</v>
      </c>
      <c r="J1014" s="308">
        <f>C1014*'[2]Base Costs'!$B$6</f>
        <v>55.799052713428743</v>
      </c>
      <c r="K1014" s="307">
        <f t="shared" si="108"/>
        <v>7</v>
      </c>
      <c r="L1014" s="307">
        <f t="shared" si="109"/>
        <v>2</v>
      </c>
      <c r="M1014" s="307">
        <f t="shared" si="110"/>
        <v>1</v>
      </c>
      <c r="N1014" s="306">
        <f>4*J1014*'[2]Base Costs'!$B$7</f>
        <v>11089.726932477684</v>
      </c>
      <c r="O1014" s="304">
        <f>4*IF(K1014&lt;=3,K1014*'[2]Base Costs'!$B$8,IF(L1014&lt;=3,L1014*'[2]Base Costs'!$B$9,'[2]Base Costs'!$B$10*M1014))</f>
        <v>2800</v>
      </c>
      <c r="P1014" s="304">
        <f>4*C1014*'[2]Base Costs'!$B$11</f>
        <v>43936.261979077753</v>
      </c>
      <c r="Q1014" s="269">
        <f>'[2]Base Costs'!$B$13+'[2]Base Costs'!$B$14</f>
        <v>414</v>
      </c>
      <c r="R1014" s="303">
        <f>'[2]Base Costs'!$D$2</f>
        <v>1105.3024868650327</v>
      </c>
      <c r="S1014" s="305">
        <f t="shared" si="111"/>
        <v>15409.029419342718</v>
      </c>
    </row>
    <row r="1015" spans="1:19" s="269" customFormat="1" x14ac:dyDescent="0.25">
      <c r="A1015" s="310" t="s">
        <v>938</v>
      </c>
      <c r="B1015" s="310" t="s">
        <v>1304</v>
      </c>
      <c r="C1015" s="309">
        <v>211.97186051013387</v>
      </c>
      <c r="D1015" s="307">
        <f>C1015*'[2]Base Costs'!$B$5</f>
        <v>211.97186051013387</v>
      </c>
      <c r="E1015" s="307">
        <f t="shared" si="105"/>
        <v>27</v>
      </c>
      <c r="F1015" s="307">
        <f t="shared" si="106"/>
        <v>6</v>
      </c>
      <c r="G1015" s="307">
        <f t="shared" si="107"/>
        <v>2</v>
      </c>
      <c r="H1015" s="306">
        <f>4*D1015*'[2]Base Costs'!$B$7</f>
        <v>42128.135445226049</v>
      </c>
      <c r="I1015" s="304">
        <f>4*IF(E1015&lt;=3,E1015*'[2]Base Costs'!$B$8,IF(F1015&lt;=3,F1015*'[2]Base Costs'!$B$9,'[2]Base Costs'!$B$10*G1015))</f>
        <v>8800</v>
      </c>
      <c r="J1015" s="308">
        <f>C1015*'[2]Base Costs'!$B$6</f>
        <v>53.840852569574004</v>
      </c>
      <c r="K1015" s="307">
        <f t="shared" si="108"/>
        <v>7</v>
      </c>
      <c r="L1015" s="307">
        <f t="shared" si="109"/>
        <v>2</v>
      </c>
      <c r="M1015" s="307">
        <f t="shared" si="110"/>
        <v>1</v>
      </c>
      <c r="N1015" s="306">
        <f>4*J1015*'[2]Base Costs'!$B$7</f>
        <v>10700.546403087417</v>
      </c>
      <c r="O1015" s="304">
        <f>4*IF(K1015&lt;=3,K1015*'[2]Base Costs'!$B$8,IF(L1015&lt;=3,L1015*'[2]Base Costs'!$B$9,'[2]Base Costs'!$B$10*M1015))</f>
        <v>2800</v>
      </c>
      <c r="P1015" s="304">
        <f>4*C1015*'[2]Base Costs'!$B$11</f>
        <v>42394.372102026769</v>
      </c>
      <c r="Q1015" s="269">
        <f>'[2]Base Costs'!$B$13+'[2]Base Costs'!$B$14</f>
        <v>414</v>
      </c>
      <c r="R1015" s="303">
        <f>'[2]Base Costs'!$D$2</f>
        <v>1105.3024868650327</v>
      </c>
      <c r="S1015" s="305">
        <f t="shared" si="111"/>
        <v>15019.848889952449</v>
      </c>
    </row>
    <row r="1016" spans="1:19" s="269" customFormat="1" x14ac:dyDescent="0.25">
      <c r="A1016" s="310" t="s">
        <v>938</v>
      </c>
      <c r="B1016" s="310" t="s">
        <v>1303</v>
      </c>
      <c r="C1016" s="309">
        <v>169.99983843000001</v>
      </c>
      <c r="D1016" s="307">
        <f>C1016*'[2]Base Costs'!$B$5</f>
        <v>169.99983843000001</v>
      </c>
      <c r="E1016" s="307">
        <f t="shared" si="105"/>
        <v>22</v>
      </c>
      <c r="F1016" s="307">
        <f t="shared" si="106"/>
        <v>5</v>
      </c>
      <c r="G1016" s="307">
        <f t="shared" si="107"/>
        <v>2</v>
      </c>
      <c r="H1016" s="306">
        <f>4*D1016*'[2]Base Costs'!$B$7</f>
        <v>33786.447888931929</v>
      </c>
      <c r="I1016" s="304">
        <f>4*IF(E1016&lt;=3,E1016*'[2]Base Costs'!$B$8,IF(F1016&lt;=3,F1016*'[2]Base Costs'!$B$9,'[2]Base Costs'!$B$10*G1016))</f>
        <v>8800</v>
      </c>
      <c r="J1016" s="308">
        <f>C1016*'[2]Base Costs'!$B$6</f>
        <v>43.179958961220002</v>
      </c>
      <c r="K1016" s="307">
        <f t="shared" si="108"/>
        <v>6</v>
      </c>
      <c r="L1016" s="307">
        <f t="shared" si="109"/>
        <v>2</v>
      </c>
      <c r="M1016" s="307">
        <f t="shared" si="110"/>
        <v>1</v>
      </c>
      <c r="N1016" s="306">
        <f>4*J1016*'[2]Base Costs'!$B$7</f>
        <v>8581.7577637887098</v>
      </c>
      <c r="O1016" s="304">
        <f>4*IF(K1016&lt;=3,K1016*'[2]Base Costs'!$B$8,IF(L1016&lt;=3,L1016*'[2]Base Costs'!$B$9,'[2]Base Costs'!$B$10*M1016))</f>
        <v>2800</v>
      </c>
      <c r="P1016" s="304">
        <f>4*C1016*'[2]Base Costs'!$B$11</f>
        <v>33999.967686000004</v>
      </c>
      <c r="Q1016" s="269">
        <f>'[2]Base Costs'!$B$13+'[2]Base Costs'!$B$14</f>
        <v>414</v>
      </c>
      <c r="R1016" s="303">
        <f>'[2]Base Costs'!$D$2</f>
        <v>1105.3024868650327</v>
      </c>
      <c r="S1016" s="305">
        <f t="shared" si="111"/>
        <v>12901.060250653743</v>
      </c>
    </row>
    <row r="1017" spans="1:19" s="269" customFormat="1" x14ac:dyDescent="0.25">
      <c r="A1017" s="310" t="s">
        <v>938</v>
      </c>
      <c r="B1017" s="310" t="s">
        <v>1302</v>
      </c>
      <c r="C1017" s="309">
        <v>164.52804647774531</v>
      </c>
      <c r="D1017" s="307">
        <f>C1017*'[2]Base Costs'!$B$5</f>
        <v>164.52804647774531</v>
      </c>
      <c r="E1017" s="307">
        <f t="shared" si="105"/>
        <v>21</v>
      </c>
      <c r="F1017" s="307">
        <f t="shared" si="106"/>
        <v>5</v>
      </c>
      <c r="G1017" s="307">
        <f t="shared" si="107"/>
        <v>2</v>
      </c>
      <c r="H1017" s="306">
        <f>4*D1017*'[2]Base Costs'!$B$7</f>
        <v>32698.962069173016</v>
      </c>
      <c r="I1017" s="304">
        <f>4*IF(E1017&lt;=3,E1017*'[2]Base Costs'!$B$8,IF(F1017&lt;=3,F1017*'[2]Base Costs'!$B$9,'[2]Base Costs'!$B$10*G1017))</f>
        <v>8800</v>
      </c>
      <c r="J1017" s="308">
        <f>C1017*'[2]Base Costs'!$B$6</f>
        <v>41.790123805347307</v>
      </c>
      <c r="K1017" s="307">
        <f t="shared" si="108"/>
        <v>6</v>
      </c>
      <c r="L1017" s="307">
        <f t="shared" si="109"/>
        <v>2</v>
      </c>
      <c r="M1017" s="307">
        <f t="shared" si="110"/>
        <v>1</v>
      </c>
      <c r="N1017" s="306">
        <f>4*J1017*'[2]Base Costs'!$B$7</f>
        <v>8305.5363655699457</v>
      </c>
      <c r="O1017" s="304">
        <f>4*IF(K1017&lt;=3,K1017*'[2]Base Costs'!$B$8,IF(L1017&lt;=3,L1017*'[2]Base Costs'!$B$9,'[2]Base Costs'!$B$10*M1017))</f>
        <v>2800</v>
      </c>
      <c r="P1017" s="304">
        <f>4*C1017*'[2]Base Costs'!$B$11</f>
        <v>32905.60929554906</v>
      </c>
      <c r="Q1017" s="269">
        <f>'[2]Base Costs'!$B$13+'[2]Base Costs'!$B$14</f>
        <v>414</v>
      </c>
      <c r="R1017" s="303">
        <f>'[2]Base Costs'!$D$2</f>
        <v>1105.3024868650327</v>
      </c>
      <c r="S1017" s="305">
        <f t="shared" si="111"/>
        <v>12624.838852434979</v>
      </c>
    </row>
    <row r="1018" spans="1:19" s="269" customFormat="1" x14ac:dyDescent="0.25">
      <c r="A1018" s="310" t="s">
        <v>938</v>
      </c>
      <c r="B1018" s="310" t="s">
        <v>1301</v>
      </c>
      <c r="C1018" s="309">
        <v>275.26967615240824</v>
      </c>
      <c r="D1018" s="307">
        <f>C1018*'[2]Base Costs'!$B$5</f>
        <v>275.26967615240824</v>
      </c>
      <c r="E1018" s="307">
        <f t="shared" si="105"/>
        <v>35</v>
      </c>
      <c r="F1018" s="307">
        <f t="shared" si="106"/>
        <v>7</v>
      </c>
      <c r="G1018" s="307">
        <f t="shared" si="107"/>
        <v>2</v>
      </c>
      <c r="H1018" s="306">
        <f>4*D1018*'[2]Base Costs'!$B$7</f>
        <v>54708.196517234232</v>
      </c>
      <c r="I1018" s="304">
        <f>4*IF(E1018&lt;=3,E1018*'[2]Base Costs'!$B$8,IF(F1018&lt;=3,F1018*'[2]Base Costs'!$B$9,'[2]Base Costs'!$B$10*G1018))</f>
        <v>8800</v>
      </c>
      <c r="J1018" s="308">
        <f>C1018*'[2]Base Costs'!$B$6</f>
        <v>69.918497742711693</v>
      </c>
      <c r="K1018" s="307">
        <f t="shared" si="108"/>
        <v>9</v>
      </c>
      <c r="L1018" s="307">
        <f t="shared" si="109"/>
        <v>2</v>
      </c>
      <c r="M1018" s="307">
        <f t="shared" si="110"/>
        <v>1</v>
      </c>
      <c r="N1018" s="306">
        <f>4*J1018*'[2]Base Costs'!$B$7</f>
        <v>13895.881915377495</v>
      </c>
      <c r="O1018" s="304">
        <f>4*IF(K1018&lt;=3,K1018*'[2]Base Costs'!$B$8,IF(L1018&lt;=3,L1018*'[2]Base Costs'!$B$9,'[2]Base Costs'!$B$10*M1018))</f>
        <v>2800</v>
      </c>
      <c r="P1018" s="304">
        <f>4*C1018*'[2]Base Costs'!$B$11</f>
        <v>55053.935230481649</v>
      </c>
      <c r="Q1018" s="269">
        <f>'[2]Base Costs'!$B$13+'[2]Base Costs'!$B$14</f>
        <v>414</v>
      </c>
      <c r="R1018" s="303">
        <f>'[2]Base Costs'!$D$2</f>
        <v>1105.3024868650327</v>
      </c>
      <c r="S1018" s="305">
        <f t="shared" si="111"/>
        <v>18215.184402242528</v>
      </c>
    </row>
    <row r="1019" spans="1:19" s="269" customFormat="1" x14ac:dyDescent="0.25">
      <c r="A1019" s="310" t="s">
        <v>938</v>
      </c>
      <c r="B1019" s="310" t="s">
        <v>1300</v>
      </c>
      <c r="C1019" s="309">
        <v>158.71506939704997</v>
      </c>
      <c r="D1019" s="307">
        <f>C1019*'[2]Base Costs'!$B$5</f>
        <v>158.71506939704997</v>
      </c>
      <c r="E1019" s="307">
        <f t="shared" si="105"/>
        <v>20</v>
      </c>
      <c r="F1019" s="307">
        <f t="shared" si="106"/>
        <v>4</v>
      </c>
      <c r="G1019" s="307">
        <f t="shared" si="107"/>
        <v>1</v>
      </c>
      <c r="H1019" s="306">
        <f>4*D1019*'[2]Base Costs'!$B$7</f>
        <v>31543.667752247304</v>
      </c>
      <c r="I1019" s="304">
        <f>4*IF(E1019&lt;=3,E1019*'[2]Base Costs'!$B$8,IF(F1019&lt;=3,F1019*'[2]Base Costs'!$B$9,'[2]Base Costs'!$B$10*G1019))</f>
        <v>4400</v>
      </c>
      <c r="J1019" s="308">
        <f>C1019*'[2]Base Costs'!$B$6</f>
        <v>40.313627626850696</v>
      </c>
      <c r="K1019" s="307">
        <f t="shared" si="108"/>
        <v>6</v>
      </c>
      <c r="L1019" s="307">
        <f t="shared" si="109"/>
        <v>2</v>
      </c>
      <c r="M1019" s="307">
        <f t="shared" si="110"/>
        <v>1</v>
      </c>
      <c r="N1019" s="306">
        <f>4*J1019*'[2]Base Costs'!$B$7</f>
        <v>8012.091609070816</v>
      </c>
      <c r="O1019" s="304">
        <f>4*IF(K1019&lt;=3,K1019*'[2]Base Costs'!$B$8,IF(L1019&lt;=3,L1019*'[2]Base Costs'!$B$9,'[2]Base Costs'!$B$10*M1019))</f>
        <v>2800</v>
      </c>
      <c r="P1019" s="304">
        <f>4*C1019*'[2]Base Costs'!$B$11</f>
        <v>31743.013879409995</v>
      </c>
      <c r="Q1019" s="269">
        <f>'[2]Base Costs'!$B$13+'[2]Base Costs'!$B$14</f>
        <v>414</v>
      </c>
      <c r="R1019" s="303">
        <f>'[2]Base Costs'!$D$2</f>
        <v>1105.3024868650327</v>
      </c>
      <c r="S1019" s="305">
        <f t="shared" si="111"/>
        <v>12331.394095935848</v>
      </c>
    </row>
    <row r="1020" spans="1:19" s="269" customFormat="1" x14ac:dyDescent="0.25">
      <c r="A1020" s="310" t="s">
        <v>938</v>
      </c>
      <c r="B1020" s="310" t="s">
        <v>1299</v>
      </c>
      <c r="C1020" s="309">
        <v>182.60169922</v>
      </c>
      <c r="D1020" s="307">
        <f>C1020*'[2]Base Costs'!$B$5</f>
        <v>182.60169922</v>
      </c>
      <c r="E1020" s="307">
        <f t="shared" si="105"/>
        <v>23</v>
      </c>
      <c r="F1020" s="307">
        <f t="shared" si="106"/>
        <v>5</v>
      </c>
      <c r="G1020" s="307">
        <f t="shared" si="107"/>
        <v>2</v>
      </c>
      <c r="H1020" s="306">
        <f>4*D1020*'[2]Base Costs'!$B$7</f>
        <v>36290.992109779683</v>
      </c>
      <c r="I1020" s="304">
        <f>4*IF(E1020&lt;=3,E1020*'[2]Base Costs'!$B$8,IF(F1020&lt;=3,F1020*'[2]Base Costs'!$B$9,'[2]Base Costs'!$B$10*G1020))</f>
        <v>8800</v>
      </c>
      <c r="J1020" s="308">
        <f>C1020*'[2]Base Costs'!$B$6</f>
        <v>46.380831601880004</v>
      </c>
      <c r="K1020" s="307">
        <f t="shared" si="108"/>
        <v>6</v>
      </c>
      <c r="L1020" s="307">
        <f t="shared" si="109"/>
        <v>2</v>
      </c>
      <c r="M1020" s="307">
        <f t="shared" si="110"/>
        <v>1</v>
      </c>
      <c r="N1020" s="306">
        <f>4*J1020*'[2]Base Costs'!$B$7</f>
        <v>9217.9119958840402</v>
      </c>
      <c r="O1020" s="304">
        <f>4*IF(K1020&lt;=3,K1020*'[2]Base Costs'!$B$8,IF(L1020&lt;=3,L1020*'[2]Base Costs'!$B$9,'[2]Base Costs'!$B$10*M1020))</f>
        <v>2800</v>
      </c>
      <c r="P1020" s="304">
        <f>4*C1020*'[2]Base Costs'!$B$11</f>
        <v>36520.339844000002</v>
      </c>
      <c r="Q1020" s="269">
        <f>'[2]Base Costs'!$B$13+'[2]Base Costs'!$B$14</f>
        <v>414</v>
      </c>
      <c r="R1020" s="303">
        <f>'[2]Base Costs'!$D$2</f>
        <v>1105.3024868650327</v>
      </c>
      <c r="S1020" s="305">
        <f t="shared" si="111"/>
        <v>13537.214482749074</v>
      </c>
    </row>
    <row r="1021" spans="1:19" s="269" customFormat="1" x14ac:dyDescent="0.25">
      <c r="A1021" s="310" t="s">
        <v>938</v>
      </c>
      <c r="B1021" s="310" t="s">
        <v>1298</v>
      </c>
      <c r="C1021" s="309">
        <v>127.00109738</v>
      </c>
      <c r="D1021" s="307">
        <f>C1021*'[2]Base Costs'!$B$5</f>
        <v>127.00109738</v>
      </c>
      <c r="E1021" s="307">
        <f t="shared" si="105"/>
        <v>16</v>
      </c>
      <c r="F1021" s="307">
        <f t="shared" si="106"/>
        <v>4</v>
      </c>
      <c r="G1021" s="307">
        <f t="shared" si="107"/>
        <v>1</v>
      </c>
      <c r="H1021" s="306">
        <f>4*D1021*'[2]Base Costs'!$B$7</f>
        <v>25240.706097690723</v>
      </c>
      <c r="I1021" s="304">
        <f>4*IF(E1021&lt;=3,E1021*'[2]Base Costs'!$B$8,IF(F1021&lt;=3,F1021*'[2]Base Costs'!$B$9,'[2]Base Costs'!$B$10*G1021))</f>
        <v>4400</v>
      </c>
      <c r="J1021" s="308">
        <f>C1021*'[2]Base Costs'!$B$6</f>
        <v>32.258278734520005</v>
      </c>
      <c r="K1021" s="307">
        <f t="shared" si="108"/>
        <v>5</v>
      </c>
      <c r="L1021" s="307">
        <f t="shared" si="109"/>
        <v>1</v>
      </c>
      <c r="M1021" s="307">
        <f t="shared" si="110"/>
        <v>1</v>
      </c>
      <c r="N1021" s="306">
        <f>4*J1021*'[2]Base Costs'!$B$7</f>
        <v>6411.1393488134445</v>
      </c>
      <c r="O1021" s="304">
        <f>4*IF(K1021&lt;=3,K1021*'[2]Base Costs'!$B$8,IF(L1021&lt;=3,L1021*'[2]Base Costs'!$B$9,'[2]Base Costs'!$B$10*M1021))</f>
        <v>1400</v>
      </c>
      <c r="P1021" s="304">
        <f>4*C1021*'[2]Base Costs'!$B$11</f>
        <v>25400.219476000002</v>
      </c>
      <c r="Q1021" s="269">
        <f>'[2]Base Costs'!$B$13+'[2]Base Costs'!$B$14</f>
        <v>414</v>
      </c>
      <c r="R1021" s="303">
        <f>'[2]Base Costs'!$D$2</f>
        <v>1105.3024868650327</v>
      </c>
      <c r="S1021" s="305">
        <f t="shared" si="111"/>
        <v>9330.4418356784772</v>
      </c>
    </row>
    <row r="1022" spans="1:19" s="269" customFormat="1" x14ac:dyDescent="0.25">
      <c r="A1022" s="310" t="s">
        <v>938</v>
      </c>
      <c r="B1022" s="310" t="s">
        <v>1297</v>
      </c>
      <c r="C1022" s="309">
        <v>104.3146920227445</v>
      </c>
      <c r="D1022" s="307">
        <f>C1022*'[2]Base Costs'!$B$5</f>
        <v>104.3146920227445</v>
      </c>
      <c r="E1022" s="307">
        <f t="shared" si="105"/>
        <v>14</v>
      </c>
      <c r="F1022" s="307">
        <f t="shared" si="106"/>
        <v>3</v>
      </c>
      <c r="G1022" s="307">
        <f t="shared" si="107"/>
        <v>1</v>
      </c>
      <c r="H1022" s="306">
        <f>4*D1022*'[2]Base Costs'!$B$7</f>
        <v>20731.919151368336</v>
      </c>
      <c r="I1022" s="304">
        <f>4*IF(E1022&lt;=3,E1022*'[2]Base Costs'!$B$8,IF(F1022&lt;=3,F1022*'[2]Base Costs'!$B$9,'[2]Base Costs'!$B$10*G1022))</f>
        <v>4200</v>
      </c>
      <c r="J1022" s="308">
        <f>C1022*'[2]Base Costs'!$B$6</f>
        <v>26.495931773777102</v>
      </c>
      <c r="K1022" s="307">
        <f t="shared" si="108"/>
        <v>4</v>
      </c>
      <c r="L1022" s="307">
        <f t="shared" si="109"/>
        <v>1</v>
      </c>
      <c r="M1022" s="307">
        <f t="shared" si="110"/>
        <v>1</v>
      </c>
      <c r="N1022" s="306">
        <f>4*J1022*'[2]Base Costs'!$B$7</f>
        <v>5265.9074644475568</v>
      </c>
      <c r="O1022" s="304">
        <f>4*IF(K1022&lt;=3,K1022*'[2]Base Costs'!$B$8,IF(L1022&lt;=3,L1022*'[2]Base Costs'!$B$9,'[2]Base Costs'!$B$10*M1022))</f>
        <v>1400</v>
      </c>
      <c r="P1022" s="304">
        <f>4*C1022*'[2]Base Costs'!$B$11</f>
        <v>20862.938404548899</v>
      </c>
      <c r="Q1022" s="269">
        <f>'[2]Base Costs'!$B$13+'[2]Base Costs'!$B$14</f>
        <v>414</v>
      </c>
      <c r="R1022" s="303">
        <f>'[2]Base Costs'!$D$2</f>
        <v>1105.3024868650327</v>
      </c>
      <c r="S1022" s="305">
        <f t="shared" si="111"/>
        <v>8185.2099513125895</v>
      </c>
    </row>
    <row r="1023" spans="1:19" s="269" customFormat="1" x14ac:dyDescent="0.25">
      <c r="A1023" s="310" t="s">
        <v>938</v>
      </c>
      <c r="B1023" s="310" t="s">
        <v>1296</v>
      </c>
      <c r="C1023" s="309">
        <v>110.71418391378715</v>
      </c>
      <c r="D1023" s="307">
        <f>C1023*'[2]Base Costs'!$B$5</f>
        <v>110.71418391378715</v>
      </c>
      <c r="E1023" s="307">
        <f t="shared" si="105"/>
        <v>14</v>
      </c>
      <c r="F1023" s="307">
        <f t="shared" si="106"/>
        <v>3</v>
      </c>
      <c r="G1023" s="307">
        <f t="shared" si="107"/>
        <v>1</v>
      </c>
      <c r="H1023" s="306">
        <f>4*D1023*'[2]Base Costs'!$B$7</f>
        <v>22003.779767761716</v>
      </c>
      <c r="I1023" s="304">
        <f>4*IF(E1023&lt;=3,E1023*'[2]Base Costs'!$B$8,IF(F1023&lt;=3,F1023*'[2]Base Costs'!$B$9,'[2]Base Costs'!$B$10*G1023))</f>
        <v>4200</v>
      </c>
      <c r="J1023" s="308">
        <f>C1023*'[2]Base Costs'!$B$6</f>
        <v>28.121402714101936</v>
      </c>
      <c r="K1023" s="307">
        <f t="shared" si="108"/>
        <v>4</v>
      </c>
      <c r="L1023" s="307">
        <f t="shared" si="109"/>
        <v>1</v>
      </c>
      <c r="M1023" s="307">
        <f t="shared" si="110"/>
        <v>1</v>
      </c>
      <c r="N1023" s="306">
        <f>4*J1023*'[2]Base Costs'!$B$7</f>
        <v>5588.9600610114758</v>
      </c>
      <c r="O1023" s="304">
        <f>4*IF(K1023&lt;=3,K1023*'[2]Base Costs'!$B$8,IF(L1023&lt;=3,L1023*'[2]Base Costs'!$B$9,'[2]Base Costs'!$B$10*M1023))</f>
        <v>1400</v>
      </c>
      <c r="P1023" s="304">
        <f>4*C1023*'[2]Base Costs'!$B$11</f>
        <v>22142.836782757429</v>
      </c>
      <c r="Q1023" s="269">
        <f>'[2]Base Costs'!$B$13+'[2]Base Costs'!$B$14</f>
        <v>414</v>
      </c>
      <c r="R1023" s="303">
        <f>'[2]Base Costs'!$D$2</f>
        <v>1105.3024868650327</v>
      </c>
      <c r="S1023" s="305">
        <f t="shared" si="111"/>
        <v>8508.2625478765076</v>
      </c>
    </row>
    <row r="1024" spans="1:19" s="269" customFormat="1" x14ac:dyDescent="0.25">
      <c r="A1024" s="310" t="s">
        <v>938</v>
      </c>
      <c r="B1024" s="310" t="s">
        <v>1295</v>
      </c>
      <c r="C1024" s="309">
        <v>58.458963675588443</v>
      </c>
      <c r="D1024" s="307">
        <f>C1024*'[2]Base Costs'!$B$5</f>
        <v>58.458963675588443</v>
      </c>
      <c r="E1024" s="307">
        <f t="shared" si="105"/>
        <v>8</v>
      </c>
      <c r="F1024" s="307">
        <f t="shared" si="106"/>
        <v>2</v>
      </c>
      <c r="G1024" s="307">
        <f t="shared" si="107"/>
        <v>1</v>
      </c>
      <c r="H1024" s="306">
        <f>4*D1024*'[2]Base Costs'!$B$7</f>
        <v>11618.368276741152</v>
      </c>
      <c r="I1024" s="304">
        <f>4*IF(E1024&lt;=3,E1024*'[2]Base Costs'!$B$8,IF(F1024&lt;=3,F1024*'[2]Base Costs'!$B$9,'[2]Base Costs'!$B$10*G1024))</f>
        <v>2800</v>
      </c>
      <c r="J1024" s="308">
        <f>C1024*'[2]Base Costs'!$B$6</f>
        <v>14.848576773599465</v>
      </c>
      <c r="K1024" s="307">
        <f t="shared" si="108"/>
        <v>2</v>
      </c>
      <c r="L1024" s="307">
        <f t="shared" si="109"/>
        <v>1</v>
      </c>
      <c r="M1024" s="307">
        <f t="shared" si="110"/>
        <v>1</v>
      </c>
      <c r="N1024" s="306">
        <f>4*J1024*'[2]Base Costs'!$B$7</f>
        <v>2951.0655422922523</v>
      </c>
      <c r="O1024" s="304">
        <f>4*IF(K1024&lt;=3,K1024*'[2]Base Costs'!$B$8,IF(L1024&lt;=3,L1024*'[2]Base Costs'!$B$9,'[2]Base Costs'!$B$10*M1024))</f>
        <v>1000</v>
      </c>
      <c r="P1024" s="304">
        <f>4*C1024*'[2]Base Costs'!$B$11</f>
        <v>11691.792735117688</v>
      </c>
      <c r="Q1024" s="269">
        <f>'[2]Base Costs'!$B$13+'[2]Base Costs'!$B$14</f>
        <v>414</v>
      </c>
      <c r="R1024" s="303">
        <f>'[2]Base Costs'!$D$2</f>
        <v>1105.3024868650327</v>
      </c>
      <c r="S1024" s="305">
        <f t="shared" si="111"/>
        <v>5470.3680291572855</v>
      </c>
    </row>
    <row r="1025" spans="1:19" s="269" customFormat="1" x14ac:dyDescent="0.25">
      <c r="A1025" s="310" t="s">
        <v>938</v>
      </c>
      <c r="B1025" s="310" t="s">
        <v>1294</v>
      </c>
      <c r="C1025" s="309">
        <v>193.44840003171038</v>
      </c>
      <c r="D1025" s="307">
        <f>C1025*'[2]Base Costs'!$B$5</f>
        <v>193.44840003171038</v>
      </c>
      <c r="E1025" s="307">
        <f t="shared" si="105"/>
        <v>25</v>
      </c>
      <c r="F1025" s="307">
        <f t="shared" si="106"/>
        <v>5</v>
      </c>
      <c r="G1025" s="307">
        <f t="shared" si="107"/>
        <v>2</v>
      </c>
      <c r="H1025" s="306">
        <f>4*D1025*'[2]Base Costs'!$B$7</f>
        <v>38446.708815902253</v>
      </c>
      <c r="I1025" s="304">
        <f>4*IF(E1025&lt;=3,E1025*'[2]Base Costs'!$B$8,IF(F1025&lt;=3,F1025*'[2]Base Costs'!$B$9,'[2]Base Costs'!$B$10*G1025))</f>
        <v>8800</v>
      </c>
      <c r="J1025" s="308">
        <f>C1025*'[2]Base Costs'!$B$6</f>
        <v>49.135893608054438</v>
      </c>
      <c r="K1025" s="307">
        <f t="shared" si="108"/>
        <v>7</v>
      </c>
      <c r="L1025" s="307">
        <f t="shared" si="109"/>
        <v>2</v>
      </c>
      <c r="M1025" s="307">
        <f t="shared" si="110"/>
        <v>1</v>
      </c>
      <c r="N1025" s="306">
        <f>4*J1025*'[2]Base Costs'!$B$7</f>
        <v>9765.4640392391721</v>
      </c>
      <c r="O1025" s="304">
        <f>4*IF(K1025&lt;=3,K1025*'[2]Base Costs'!$B$8,IF(L1025&lt;=3,L1025*'[2]Base Costs'!$B$9,'[2]Base Costs'!$B$10*M1025))</f>
        <v>2800</v>
      </c>
      <c r="P1025" s="304">
        <f>4*C1025*'[2]Base Costs'!$B$11</f>
        <v>38689.680006342074</v>
      </c>
      <c r="Q1025" s="269">
        <f>'[2]Base Costs'!$B$13+'[2]Base Costs'!$B$14</f>
        <v>414</v>
      </c>
      <c r="R1025" s="303">
        <f>'[2]Base Costs'!$D$2</f>
        <v>1105.3024868650327</v>
      </c>
      <c r="S1025" s="305">
        <f t="shared" si="111"/>
        <v>14084.766526104206</v>
      </c>
    </row>
    <row r="1026" spans="1:19" s="269" customFormat="1" x14ac:dyDescent="0.25">
      <c r="A1026" s="310" t="s">
        <v>938</v>
      </c>
      <c r="B1026" s="310" t="s">
        <v>1293</v>
      </c>
      <c r="C1026" s="309">
        <v>58.200640650000004</v>
      </c>
      <c r="D1026" s="307">
        <f>C1026*'[2]Base Costs'!$B$5</f>
        <v>58.200640650000004</v>
      </c>
      <c r="E1026" s="307">
        <f t="shared" si="105"/>
        <v>8</v>
      </c>
      <c r="F1026" s="307">
        <f t="shared" si="106"/>
        <v>2</v>
      </c>
      <c r="G1026" s="307">
        <f t="shared" si="107"/>
        <v>1</v>
      </c>
      <c r="H1026" s="306">
        <f>4*D1026*'[2]Base Costs'!$B$7</f>
        <v>11567.028125343602</v>
      </c>
      <c r="I1026" s="304">
        <f>4*IF(E1026&lt;=3,E1026*'[2]Base Costs'!$B$8,IF(F1026&lt;=3,F1026*'[2]Base Costs'!$B$9,'[2]Base Costs'!$B$10*G1026))</f>
        <v>2800</v>
      </c>
      <c r="J1026" s="308">
        <f>C1026*'[2]Base Costs'!$B$6</f>
        <v>14.782962725100001</v>
      </c>
      <c r="K1026" s="307">
        <f t="shared" si="108"/>
        <v>2</v>
      </c>
      <c r="L1026" s="307">
        <f t="shared" si="109"/>
        <v>1</v>
      </c>
      <c r="M1026" s="307">
        <f t="shared" si="110"/>
        <v>1</v>
      </c>
      <c r="N1026" s="306">
        <f>4*J1026*'[2]Base Costs'!$B$7</f>
        <v>2938.0251438372752</v>
      </c>
      <c r="O1026" s="304">
        <f>4*IF(K1026&lt;=3,K1026*'[2]Base Costs'!$B$8,IF(L1026&lt;=3,L1026*'[2]Base Costs'!$B$9,'[2]Base Costs'!$B$10*M1026))</f>
        <v>1000</v>
      </c>
      <c r="P1026" s="304">
        <f>4*C1026*'[2]Base Costs'!$B$11</f>
        <v>11640.128130000001</v>
      </c>
      <c r="Q1026" s="269">
        <f>'[2]Base Costs'!$B$13+'[2]Base Costs'!$B$14</f>
        <v>414</v>
      </c>
      <c r="R1026" s="303">
        <f>'[2]Base Costs'!$D$2</f>
        <v>1105.3024868650327</v>
      </c>
      <c r="S1026" s="305">
        <f t="shared" si="111"/>
        <v>5457.3276307023079</v>
      </c>
    </row>
    <row r="1027" spans="1:19" s="269" customFormat="1" x14ac:dyDescent="0.25">
      <c r="A1027" s="310" t="s">
        <v>938</v>
      </c>
      <c r="B1027" s="310" t="s">
        <v>1292</v>
      </c>
      <c r="C1027" s="309">
        <v>87.212593718697633</v>
      </c>
      <c r="D1027" s="307">
        <f>C1027*'[2]Base Costs'!$B$5</f>
        <v>87.212593718697633</v>
      </c>
      <c r="E1027" s="307">
        <f t="shared" ref="E1027:E1090" si="112">ROUNDUP(D1027/8,0)</f>
        <v>11</v>
      </c>
      <c r="F1027" s="307">
        <f t="shared" ref="F1027:F1090" si="113">ROUNDUP(D1027/40,0)</f>
        <v>3</v>
      </c>
      <c r="G1027" s="307">
        <f t="shared" ref="G1027:G1090" si="114">ROUNDUP(D1027/(40*4),0)</f>
        <v>1</v>
      </c>
      <c r="H1027" s="306">
        <f>4*D1027*'[2]Base Costs'!$B$7</f>
        <v>17332.979726028843</v>
      </c>
      <c r="I1027" s="304">
        <f>4*IF(E1027&lt;=3,E1027*'[2]Base Costs'!$B$8,IF(F1027&lt;=3,F1027*'[2]Base Costs'!$B$9,'[2]Base Costs'!$B$10*G1027))</f>
        <v>4200</v>
      </c>
      <c r="J1027" s="308">
        <f>C1027*'[2]Base Costs'!$B$6</f>
        <v>22.151998804549198</v>
      </c>
      <c r="K1027" s="307">
        <f t="shared" ref="K1027:K1090" si="115">ROUNDUP(J1027/8,0)</f>
        <v>3</v>
      </c>
      <c r="L1027" s="307">
        <f t="shared" ref="L1027:L1090" si="116">ROUNDUP(J1027/40,0)</f>
        <v>1</v>
      </c>
      <c r="M1027" s="307">
        <f t="shared" ref="M1027:M1090" si="117">ROUNDUP(J1027/(40*4),0)</f>
        <v>1</v>
      </c>
      <c r="N1027" s="306">
        <f>4*J1027*'[2]Base Costs'!$B$7</f>
        <v>4402.5768504113266</v>
      </c>
      <c r="O1027" s="304">
        <f>4*IF(K1027&lt;=3,K1027*'[2]Base Costs'!$B$8,IF(L1027&lt;=3,L1027*'[2]Base Costs'!$B$9,'[2]Base Costs'!$B$10*M1027))</f>
        <v>1500</v>
      </c>
      <c r="P1027" s="304">
        <f>4*C1027*'[2]Base Costs'!$B$11</f>
        <v>17442.518743739525</v>
      </c>
      <c r="Q1027" s="269">
        <f>'[2]Base Costs'!$B$13+'[2]Base Costs'!$B$14</f>
        <v>414</v>
      </c>
      <c r="R1027" s="303">
        <f>'[2]Base Costs'!$D$2</f>
        <v>1105.3024868650327</v>
      </c>
      <c r="S1027" s="305">
        <f t="shared" ref="S1027:S1090" si="118">R1027+Q1027+N1027+O1027</f>
        <v>7421.8793372763594</v>
      </c>
    </row>
    <row r="1028" spans="1:19" s="269" customFormat="1" x14ac:dyDescent="0.25">
      <c r="A1028" s="310" t="s">
        <v>938</v>
      </c>
      <c r="B1028" s="310" t="s">
        <v>1291</v>
      </c>
      <c r="C1028" s="309">
        <v>212.85245513137443</v>
      </c>
      <c r="D1028" s="307">
        <f>C1028*'[2]Base Costs'!$B$5</f>
        <v>212.85245513137443</v>
      </c>
      <c r="E1028" s="307">
        <f t="shared" si="112"/>
        <v>27</v>
      </c>
      <c r="F1028" s="307">
        <f t="shared" si="113"/>
        <v>6</v>
      </c>
      <c r="G1028" s="307">
        <f t="shared" si="114"/>
        <v>2</v>
      </c>
      <c r="H1028" s="306">
        <f>4*D1028*'[2]Base Costs'!$B$7</f>
        <v>42303.148342629887</v>
      </c>
      <c r="I1028" s="304">
        <f>4*IF(E1028&lt;=3,E1028*'[2]Base Costs'!$B$8,IF(F1028&lt;=3,F1028*'[2]Base Costs'!$B$9,'[2]Base Costs'!$B$10*G1028))</f>
        <v>8800</v>
      </c>
      <c r="J1028" s="308">
        <f>C1028*'[2]Base Costs'!$B$6</f>
        <v>54.064523603369103</v>
      </c>
      <c r="K1028" s="307">
        <f t="shared" si="115"/>
        <v>7</v>
      </c>
      <c r="L1028" s="307">
        <f t="shared" si="116"/>
        <v>2</v>
      </c>
      <c r="M1028" s="307">
        <f t="shared" si="117"/>
        <v>1</v>
      </c>
      <c r="N1028" s="306">
        <f>4*J1028*'[2]Base Costs'!$B$7</f>
        <v>10744.999679027991</v>
      </c>
      <c r="O1028" s="304">
        <f>4*IF(K1028&lt;=3,K1028*'[2]Base Costs'!$B$8,IF(L1028&lt;=3,L1028*'[2]Base Costs'!$B$9,'[2]Base Costs'!$B$10*M1028))</f>
        <v>2800</v>
      </c>
      <c r="P1028" s="304">
        <f>4*C1028*'[2]Base Costs'!$B$11</f>
        <v>42570.491026274889</v>
      </c>
      <c r="Q1028" s="269">
        <f>'[2]Base Costs'!$B$13+'[2]Base Costs'!$B$14</f>
        <v>414</v>
      </c>
      <c r="R1028" s="303">
        <f>'[2]Base Costs'!$D$2</f>
        <v>1105.3024868650327</v>
      </c>
      <c r="S1028" s="305">
        <f t="shared" si="118"/>
        <v>15064.302165893023</v>
      </c>
    </row>
    <row r="1029" spans="1:19" s="269" customFormat="1" x14ac:dyDescent="0.25">
      <c r="A1029" s="310" t="s">
        <v>938</v>
      </c>
      <c r="B1029" s="310" t="s">
        <v>1290</v>
      </c>
      <c r="C1029" s="309">
        <v>67.223889579993212</v>
      </c>
      <c r="D1029" s="307">
        <f>C1029*'[2]Base Costs'!$B$5</f>
        <v>67.223889579993212</v>
      </c>
      <c r="E1029" s="307">
        <f t="shared" si="112"/>
        <v>9</v>
      </c>
      <c r="F1029" s="307">
        <f t="shared" si="113"/>
        <v>2</v>
      </c>
      <c r="G1029" s="307">
        <f t="shared" si="114"/>
        <v>1</v>
      </c>
      <c r="H1029" s="306">
        <f>4*D1029*'[2]Base Costs'!$B$7</f>
        <v>13360.344710686173</v>
      </c>
      <c r="I1029" s="304">
        <f>4*IF(E1029&lt;=3,E1029*'[2]Base Costs'!$B$8,IF(F1029&lt;=3,F1029*'[2]Base Costs'!$B$9,'[2]Base Costs'!$B$10*G1029))</f>
        <v>2800</v>
      </c>
      <c r="J1029" s="308">
        <f>C1029*'[2]Base Costs'!$B$6</f>
        <v>17.074867953318275</v>
      </c>
      <c r="K1029" s="307">
        <f t="shared" si="115"/>
        <v>3</v>
      </c>
      <c r="L1029" s="307">
        <f t="shared" si="116"/>
        <v>1</v>
      </c>
      <c r="M1029" s="307">
        <f t="shared" si="117"/>
        <v>1</v>
      </c>
      <c r="N1029" s="306">
        <f>4*J1029*'[2]Base Costs'!$B$7</f>
        <v>3393.5275565142879</v>
      </c>
      <c r="O1029" s="304">
        <f>4*IF(K1029&lt;=3,K1029*'[2]Base Costs'!$B$8,IF(L1029&lt;=3,L1029*'[2]Base Costs'!$B$9,'[2]Base Costs'!$B$10*M1029))</f>
        <v>1500</v>
      </c>
      <c r="P1029" s="304">
        <f>4*C1029*'[2]Base Costs'!$B$11</f>
        <v>13444.777915998642</v>
      </c>
      <c r="Q1029" s="269">
        <f>'[2]Base Costs'!$B$13+'[2]Base Costs'!$B$14</f>
        <v>414</v>
      </c>
      <c r="R1029" s="303">
        <f>'[2]Base Costs'!$D$2</f>
        <v>1105.3024868650327</v>
      </c>
      <c r="S1029" s="305">
        <f t="shared" si="118"/>
        <v>6412.8300433793211</v>
      </c>
    </row>
    <row r="1030" spans="1:19" s="269" customFormat="1" x14ac:dyDescent="0.25">
      <c r="A1030" s="310" t="s">
        <v>938</v>
      </c>
      <c r="B1030" s="310" t="s">
        <v>1289</v>
      </c>
      <c r="C1030" s="309">
        <v>165.8970737047853</v>
      </c>
      <c r="D1030" s="307">
        <f>C1030*'[2]Base Costs'!$B$5</f>
        <v>165.8970737047853</v>
      </c>
      <c r="E1030" s="307">
        <f t="shared" si="112"/>
        <v>21</v>
      </c>
      <c r="F1030" s="307">
        <f t="shared" si="113"/>
        <v>5</v>
      </c>
      <c r="G1030" s="307">
        <f t="shared" si="114"/>
        <v>2</v>
      </c>
      <c r="H1030" s="306">
        <f>4*D1030*'[2]Base Costs'!$B$7</f>
        <v>32971.048016383851</v>
      </c>
      <c r="I1030" s="304">
        <f>4*IF(E1030&lt;=3,E1030*'[2]Base Costs'!$B$8,IF(F1030&lt;=3,F1030*'[2]Base Costs'!$B$9,'[2]Base Costs'!$B$10*G1030))</f>
        <v>8800</v>
      </c>
      <c r="J1030" s="308">
        <f>C1030*'[2]Base Costs'!$B$6</f>
        <v>42.137856721015467</v>
      </c>
      <c r="K1030" s="307">
        <f t="shared" si="115"/>
        <v>6</v>
      </c>
      <c r="L1030" s="307">
        <f t="shared" si="116"/>
        <v>2</v>
      </c>
      <c r="M1030" s="307">
        <f t="shared" si="117"/>
        <v>1</v>
      </c>
      <c r="N1030" s="306">
        <f>4*J1030*'[2]Base Costs'!$B$7</f>
        <v>8374.6461961614987</v>
      </c>
      <c r="O1030" s="304">
        <f>4*IF(K1030&lt;=3,K1030*'[2]Base Costs'!$B$8,IF(L1030&lt;=3,L1030*'[2]Base Costs'!$B$9,'[2]Base Costs'!$B$10*M1030))</f>
        <v>2800</v>
      </c>
      <c r="P1030" s="304">
        <f>4*C1030*'[2]Base Costs'!$B$11</f>
        <v>33179.414740957058</v>
      </c>
      <c r="Q1030" s="269">
        <f>'[2]Base Costs'!$B$13+'[2]Base Costs'!$B$14</f>
        <v>414</v>
      </c>
      <c r="R1030" s="303">
        <f>'[2]Base Costs'!$D$2</f>
        <v>1105.3024868650327</v>
      </c>
      <c r="S1030" s="305">
        <f t="shared" si="118"/>
        <v>12693.94868302653</v>
      </c>
    </row>
    <row r="1031" spans="1:19" s="269" customFormat="1" x14ac:dyDescent="0.25">
      <c r="A1031" s="310" t="s">
        <v>938</v>
      </c>
      <c r="B1031" s="310" t="s">
        <v>1288</v>
      </c>
      <c r="C1031" s="309">
        <v>104.30827613347316</v>
      </c>
      <c r="D1031" s="307">
        <f>C1031*'[2]Base Costs'!$B$5</f>
        <v>104.30827613347316</v>
      </c>
      <c r="E1031" s="307">
        <f t="shared" si="112"/>
        <v>14</v>
      </c>
      <c r="F1031" s="307">
        <f t="shared" si="113"/>
        <v>3</v>
      </c>
      <c r="G1031" s="307">
        <f t="shared" si="114"/>
        <v>1</v>
      </c>
      <c r="H1031" s="306">
        <f>4*D1031*'[2]Base Costs'!$B$7</f>
        <v>20730.644031870994</v>
      </c>
      <c r="I1031" s="304">
        <f>4*IF(E1031&lt;=3,E1031*'[2]Base Costs'!$B$8,IF(F1031&lt;=3,F1031*'[2]Base Costs'!$B$9,'[2]Base Costs'!$B$10*G1031))</f>
        <v>4200</v>
      </c>
      <c r="J1031" s="308">
        <f>C1031*'[2]Base Costs'!$B$6</f>
        <v>26.494302137902181</v>
      </c>
      <c r="K1031" s="307">
        <f t="shared" si="115"/>
        <v>4</v>
      </c>
      <c r="L1031" s="307">
        <f t="shared" si="116"/>
        <v>1</v>
      </c>
      <c r="M1031" s="307">
        <f t="shared" si="117"/>
        <v>1</v>
      </c>
      <c r="N1031" s="306">
        <f>4*J1031*'[2]Base Costs'!$B$7</f>
        <v>5265.5835840952323</v>
      </c>
      <c r="O1031" s="304">
        <f>4*IF(K1031&lt;=3,K1031*'[2]Base Costs'!$B$8,IF(L1031&lt;=3,L1031*'[2]Base Costs'!$B$9,'[2]Base Costs'!$B$10*M1031))</f>
        <v>1400</v>
      </c>
      <c r="P1031" s="304">
        <f>4*C1031*'[2]Base Costs'!$B$11</f>
        <v>20861.655226694631</v>
      </c>
      <c r="Q1031" s="269">
        <f>'[2]Base Costs'!$B$13+'[2]Base Costs'!$B$14</f>
        <v>414</v>
      </c>
      <c r="R1031" s="303">
        <f>'[2]Base Costs'!$D$2</f>
        <v>1105.3024868650327</v>
      </c>
      <c r="S1031" s="305">
        <f t="shared" si="118"/>
        <v>8184.886070960265</v>
      </c>
    </row>
    <row r="1032" spans="1:19" s="269" customFormat="1" x14ac:dyDescent="0.25">
      <c r="A1032" s="310" t="s">
        <v>938</v>
      </c>
      <c r="B1032" s="310" t="s">
        <v>1287</v>
      </c>
      <c r="C1032" s="309">
        <v>235.85087904820685</v>
      </c>
      <c r="D1032" s="307">
        <f>C1032*'[2]Base Costs'!$B$5</f>
        <v>235.85087904820685</v>
      </c>
      <c r="E1032" s="307">
        <f t="shared" si="112"/>
        <v>30</v>
      </c>
      <c r="F1032" s="307">
        <f t="shared" si="113"/>
        <v>6</v>
      </c>
      <c r="G1032" s="307">
        <f t="shared" si="114"/>
        <v>2</v>
      </c>
      <c r="H1032" s="306">
        <f>4*D1032*'[2]Base Costs'!$B$7</f>
        <v>46873.947105556828</v>
      </c>
      <c r="I1032" s="304">
        <f>4*IF(E1032&lt;=3,E1032*'[2]Base Costs'!$B$8,IF(F1032&lt;=3,F1032*'[2]Base Costs'!$B$9,'[2]Base Costs'!$B$10*G1032))</f>
        <v>8800</v>
      </c>
      <c r="J1032" s="308">
        <f>C1032*'[2]Base Costs'!$B$6</f>
        <v>59.906123278244543</v>
      </c>
      <c r="K1032" s="307">
        <f t="shared" si="115"/>
        <v>8</v>
      </c>
      <c r="L1032" s="307">
        <f t="shared" si="116"/>
        <v>2</v>
      </c>
      <c r="M1032" s="307">
        <f t="shared" si="117"/>
        <v>1</v>
      </c>
      <c r="N1032" s="306">
        <f>4*J1032*'[2]Base Costs'!$B$7</f>
        <v>11905.982564811435</v>
      </c>
      <c r="O1032" s="304">
        <f>4*IF(K1032&lt;=3,K1032*'[2]Base Costs'!$B$8,IF(L1032&lt;=3,L1032*'[2]Base Costs'!$B$9,'[2]Base Costs'!$B$10*M1032))</f>
        <v>2800</v>
      </c>
      <c r="P1032" s="304">
        <f>4*C1032*'[2]Base Costs'!$B$11</f>
        <v>47170.175809641369</v>
      </c>
      <c r="Q1032" s="269">
        <f>'[2]Base Costs'!$B$13+'[2]Base Costs'!$B$14</f>
        <v>414</v>
      </c>
      <c r="R1032" s="303">
        <f>'[2]Base Costs'!$D$2</f>
        <v>1105.3024868650327</v>
      </c>
      <c r="S1032" s="305">
        <f t="shared" si="118"/>
        <v>16225.285051676467</v>
      </c>
    </row>
    <row r="1033" spans="1:19" s="269" customFormat="1" x14ac:dyDescent="0.25">
      <c r="A1033" s="310" t="s">
        <v>938</v>
      </c>
      <c r="B1033" s="310" t="s">
        <v>1286</v>
      </c>
      <c r="C1033" s="309">
        <v>128.05969519999999</v>
      </c>
      <c r="D1033" s="307">
        <f>C1033*'[2]Base Costs'!$B$5</f>
        <v>128.05969519999999</v>
      </c>
      <c r="E1033" s="307">
        <f t="shared" si="112"/>
        <v>17</v>
      </c>
      <c r="F1033" s="307">
        <f t="shared" si="113"/>
        <v>4</v>
      </c>
      <c r="G1033" s="307">
        <f t="shared" si="114"/>
        <v>1</v>
      </c>
      <c r="H1033" s="306">
        <f>4*D1033*'[2]Base Costs'!$B$7</f>
        <v>25451.096062828801</v>
      </c>
      <c r="I1033" s="304">
        <f>4*IF(E1033&lt;=3,E1033*'[2]Base Costs'!$B$8,IF(F1033&lt;=3,F1033*'[2]Base Costs'!$B$9,'[2]Base Costs'!$B$10*G1033))</f>
        <v>4400</v>
      </c>
      <c r="J1033" s="308">
        <f>C1033*'[2]Base Costs'!$B$6</f>
        <v>32.527162580799995</v>
      </c>
      <c r="K1033" s="307">
        <f t="shared" si="115"/>
        <v>5</v>
      </c>
      <c r="L1033" s="307">
        <f t="shared" si="116"/>
        <v>1</v>
      </c>
      <c r="M1033" s="307">
        <f t="shared" si="117"/>
        <v>1</v>
      </c>
      <c r="N1033" s="306">
        <f>4*J1033*'[2]Base Costs'!$B$7</f>
        <v>6464.5783999585155</v>
      </c>
      <c r="O1033" s="304">
        <f>4*IF(K1033&lt;=3,K1033*'[2]Base Costs'!$B$8,IF(L1033&lt;=3,L1033*'[2]Base Costs'!$B$9,'[2]Base Costs'!$B$10*M1033))</f>
        <v>1400</v>
      </c>
      <c r="P1033" s="304">
        <f>4*C1033*'[2]Base Costs'!$B$11</f>
        <v>25611.939039999997</v>
      </c>
      <c r="Q1033" s="269">
        <f>'[2]Base Costs'!$B$13+'[2]Base Costs'!$B$14</f>
        <v>414</v>
      </c>
      <c r="R1033" s="303">
        <f>'[2]Base Costs'!$D$2</f>
        <v>1105.3024868650327</v>
      </c>
      <c r="S1033" s="305">
        <f t="shared" si="118"/>
        <v>9383.8808868235483</v>
      </c>
    </row>
    <row r="1034" spans="1:19" s="269" customFormat="1" x14ac:dyDescent="0.25">
      <c r="A1034" s="310" t="s">
        <v>938</v>
      </c>
      <c r="B1034" s="310" t="s">
        <v>1285</v>
      </c>
      <c r="C1034" s="309">
        <v>45.400354544999999</v>
      </c>
      <c r="D1034" s="307">
        <f>C1034*'[2]Base Costs'!$B$5</f>
        <v>45.400354544999999</v>
      </c>
      <c r="E1034" s="307">
        <f t="shared" si="112"/>
        <v>6</v>
      </c>
      <c r="F1034" s="307">
        <f t="shared" si="113"/>
        <v>2</v>
      </c>
      <c r="G1034" s="307">
        <f t="shared" si="114"/>
        <v>1</v>
      </c>
      <c r="H1034" s="306">
        <f>4*D1034*'[2]Base Costs'!$B$7</f>
        <v>9023.0480636914817</v>
      </c>
      <c r="I1034" s="304">
        <f>4*IF(E1034&lt;=3,E1034*'[2]Base Costs'!$B$8,IF(F1034&lt;=3,F1034*'[2]Base Costs'!$B$9,'[2]Base Costs'!$B$10*G1034))</f>
        <v>2800</v>
      </c>
      <c r="J1034" s="308">
        <f>C1034*'[2]Base Costs'!$B$6</f>
        <v>11.531690054429999</v>
      </c>
      <c r="K1034" s="307">
        <f t="shared" si="115"/>
        <v>2</v>
      </c>
      <c r="L1034" s="307">
        <f t="shared" si="116"/>
        <v>1</v>
      </c>
      <c r="M1034" s="307">
        <f t="shared" si="117"/>
        <v>1</v>
      </c>
      <c r="N1034" s="306">
        <f>4*J1034*'[2]Base Costs'!$B$7</f>
        <v>2291.8542081776363</v>
      </c>
      <c r="O1034" s="304">
        <f>4*IF(K1034&lt;=3,K1034*'[2]Base Costs'!$B$8,IF(L1034&lt;=3,L1034*'[2]Base Costs'!$B$9,'[2]Base Costs'!$B$10*M1034))</f>
        <v>1000</v>
      </c>
      <c r="P1034" s="304">
        <f>4*C1034*'[2]Base Costs'!$B$11</f>
        <v>9080.070909</v>
      </c>
      <c r="Q1034" s="269">
        <f>'[2]Base Costs'!$B$13+'[2]Base Costs'!$B$14</f>
        <v>414</v>
      </c>
      <c r="R1034" s="303">
        <f>'[2]Base Costs'!$D$2</f>
        <v>1105.3024868650327</v>
      </c>
      <c r="S1034" s="305">
        <f t="shared" si="118"/>
        <v>4811.1566950426695</v>
      </c>
    </row>
    <row r="1035" spans="1:19" s="269" customFormat="1" x14ac:dyDescent="0.25">
      <c r="A1035" s="310" t="s">
        <v>938</v>
      </c>
      <c r="B1035" s="310" t="s">
        <v>1284</v>
      </c>
      <c r="C1035" s="309">
        <v>155.15947041766569</v>
      </c>
      <c r="D1035" s="307">
        <f>C1035*'[2]Base Costs'!$B$5</f>
        <v>155.15947041766569</v>
      </c>
      <c r="E1035" s="307">
        <f t="shared" si="112"/>
        <v>20</v>
      </c>
      <c r="F1035" s="307">
        <f t="shared" si="113"/>
        <v>4</v>
      </c>
      <c r="G1035" s="307">
        <f t="shared" si="114"/>
        <v>1</v>
      </c>
      <c r="H1035" s="306">
        <f>4*D1035*'[2]Base Costs'!$B$7</f>
        <v>30837.013788688553</v>
      </c>
      <c r="I1035" s="304">
        <f>4*IF(E1035&lt;=3,E1035*'[2]Base Costs'!$B$8,IF(F1035&lt;=3,F1035*'[2]Base Costs'!$B$9,'[2]Base Costs'!$B$10*G1035))</f>
        <v>4400</v>
      </c>
      <c r="J1035" s="308">
        <f>C1035*'[2]Base Costs'!$B$6</f>
        <v>39.410505486087082</v>
      </c>
      <c r="K1035" s="307">
        <f t="shared" si="115"/>
        <v>5</v>
      </c>
      <c r="L1035" s="307">
        <f t="shared" si="116"/>
        <v>1</v>
      </c>
      <c r="M1035" s="307">
        <f t="shared" si="117"/>
        <v>1</v>
      </c>
      <c r="N1035" s="306">
        <f>4*J1035*'[2]Base Costs'!$B$7</f>
        <v>7832.6015023268919</v>
      </c>
      <c r="O1035" s="304">
        <f>4*IF(K1035&lt;=3,K1035*'[2]Base Costs'!$B$8,IF(L1035&lt;=3,L1035*'[2]Base Costs'!$B$9,'[2]Base Costs'!$B$10*M1035))</f>
        <v>1400</v>
      </c>
      <c r="P1035" s="304">
        <f>4*C1035*'[2]Base Costs'!$B$11</f>
        <v>31031.894083533138</v>
      </c>
      <c r="Q1035" s="269">
        <f>'[2]Base Costs'!$B$13+'[2]Base Costs'!$B$14</f>
        <v>414</v>
      </c>
      <c r="R1035" s="303">
        <f>'[2]Base Costs'!$D$2</f>
        <v>1105.3024868650327</v>
      </c>
      <c r="S1035" s="305">
        <f t="shared" si="118"/>
        <v>10751.903989191924</v>
      </c>
    </row>
    <row r="1036" spans="1:19" s="269" customFormat="1" x14ac:dyDescent="0.25">
      <c r="A1036" s="310" t="s">
        <v>938</v>
      </c>
      <c r="B1036" s="310" t="s">
        <v>1283</v>
      </c>
      <c r="C1036" s="309">
        <v>257.22057671716198</v>
      </c>
      <c r="D1036" s="307">
        <f>C1036*'[2]Base Costs'!$B$5</f>
        <v>257.22057671716198</v>
      </c>
      <c r="E1036" s="307">
        <f t="shared" si="112"/>
        <v>33</v>
      </c>
      <c r="F1036" s="307">
        <f t="shared" si="113"/>
        <v>7</v>
      </c>
      <c r="G1036" s="307">
        <f t="shared" si="114"/>
        <v>2</v>
      </c>
      <c r="H1036" s="306">
        <f>4*D1036*'[2]Base Costs'!$B$7</f>
        <v>51121.04629907565</v>
      </c>
      <c r="I1036" s="304">
        <f>4*IF(E1036&lt;=3,E1036*'[2]Base Costs'!$B$8,IF(F1036&lt;=3,F1036*'[2]Base Costs'!$B$9,'[2]Base Costs'!$B$10*G1036))</f>
        <v>8800</v>
      </c>
      <c r="J1036" s="308">
        <f>C1036*'[2]Base Costs'!$B$6</f>
        <v>65.334026486159146</v>
      </c>
      <c r="K1036" s="307">
        <f t="shared" si="115"/>
        <v>9</v>
      </c>
      <c r="L1036" s="307">
        <f t="shared" si="116"/>
        <v>2</v>
      </c>
      <c r="M1036" s="307">
        <f t="shared" si="117"/>
        <v>1</v>
      </c>
      <c r="N1036" s="306">
        <f>4*J1036*'[2]Base Costs'!$B$7</f>
        <v>12984.745759965215</v>
      </c>
      <c r="O1036" s="304">
        <f>4*IF(K1036&lt;=3,K1036*'[2]Base Costs'!$B$8,IF(L1036&lt;=3,L1036*'[2]Base Costs'!$B$9,'[2]Base Costs'!$B$10*M1036))</f>
        <v>2800</v>
      </c>
      <c r="P1036" s="304">
        <f>4*C1036*'[2]Base Costs'!$B$11</f>
        <v>51444.115343432393</v>
      </c>
      <c r="Q1036" s="269">
        <f>'[2]Base Costs'!$B$13+'[2]Base Costs'!$B$14</f>
        <v>414</v>
      </c>
      <c r="R1036" s="303">
        <f>'[2]Base Costs'!$D$2</f>
        <v>1105.3024868650327</v>
      </c>
      <c r="S1036" s="305">
        <f t="shared" si="118"/>
        <v>17304.048246830247</v>
      </c>
    </row>
    <row r="1037" spans="1:19" s="269" customFormat="1" x14ac:dyDescent="0.25">
      <c r="A1037" s="310" t="s">
        <v>938</v>
      </c>
      <c r="B1037" s="310" t="s">
        <v>1282</v>
      </c>
      <c r="C1037" s="309">
        <v>125.52404520175999</v>
      </c>
      <c r="D1037" s="307">
        <f>C1037*'[2]Base Costs'!$B$5</f>
        <v>125.52404520175999</v>
      </c>
      <c r="E1037" s="307">
        <f t="shared" si="112"/>
        <v>16</v>
      </c>
      <c r="F1037" s="307">
        <f t="shared" si="113"/>
        <v>4</v>
      </c>
      <c r="G1037" s="307">
        <f t="shared" si="114"/>
        <v>1</v>
      </c>
      <c r="H1037" s="306">
        <f>4*D1037*'[2]Base Costs'!$B$7</f>
        <v>24947.15083957859</v>
      </c>
      <c r="I1037" s="304">
        <f>4*IF(E1037&lt;=3,E1037*'[2]Base Costs'!$B$8,IF(F1037&lt;=3,F1037*'[2]Base Costs'!$B$9,'[2]Base Costs'!$B$10*G1037))</f>
        <v>4400</v>
      </c>
      <c r="J1037" s="308">
        <f>C1037*'[2]Base Costs'!$B$6</f>
        <v>31.883107481247038</v>
      </c>
      <c r="K1037" s="307">
        <f t="shared" si="115"/>
        <v>4</v>
      </c>
      <c r="L1037" s="307">
        <f t="shared" si="116"/>
        <v>1</v>
      </c>
      <c r="M1037" s="307">
        <f t="shared" si="117"/>
        <v>1</v>
      </c>
      <c r="N1037" s="306">
        <f>4*J1037*'[2]Base Costs'!$B$7</f>
        <v>6336.5763132529619</v>
      </c>
      <c r="O1037" s="304">
        <f>4*IF(K1037&lt;=3,K1037*'[2]Base Costs'!$B$8,IF(L1037&lt;=3,L1037*'[2]Base Costs'!$B$9,'[2]Base Costs'!$B$10*M1037))</f>
        <v>1400</v>
      </c>
      <c r="P1037" s="304">
        <f>4*C1037*'[2]Base Costs'!$B$11</f>
        <v>25104.809040351996</v>
      </c>
      <c r="Q1037" s="269">
        <f>'[2]Base Costs'!$B$13+'[2]Base Costs'!$B$14</f>
        <v>414</v>
      </c>
      <c r="R1037" s="303">
        <f>'[2]Base Costs'!$D$2</f>
        <v>1105.3024868650327</v>
      </c>
      <c r="S1037" s="305">
        <f t="shared" si="118"/>
        <v>9255.8788001179946</v>
      </c>
    </row>
    <row r="1038" spans="1:19" s="269" customFormat="1" x14ac:dyDescent="0.25">
      <c r="A1038" s="310" t="s">
        <v>938</v>
      </c>
      <c r="B1038" s="310" t="s">
        <v>1281</v>
      </c>
      <c r="C1038" s="309">
        <v>244.90501935947015</v>
      </c>
      <c r="D1038" s="307">
        <f>C1038*'[2]Base Costs'!$B$5</f>
        <v>244.90501935947015</v>
      </c>
      <c r="E1038" s="307">
        <f t="shared" si="112"/>
        <v>31</v>
      </c>
      <c r="F1038" s="307">
        <f t="shared" si="113"/>
        <v>7</v>
      </c>
      <c r="G1038" s="307">
        <f t="shared" si="114"/>
        <v>2</v>
      </c>
      <c r="H1038" s="306">
        <f>4*D1038*'[2]Base Costs'!$B$7</f>
        <v>48673.403167578545</v>
      </c>
      <c r="I1038" s="304">
        <f>4*IF(E1038&lt;=3,E1038*'[2]Base Costs'!$B$8,IF(F1038&lt;=3,F1038*'[2]Base Costs'!$B$9,'[2]Base Costs'!$B$10*G1038))</f>
        <v>8800</v>
      </c>
      <c r="J1038" s="308">
        <f>C1038*'[2]Base Costs'!$B$6</f>
        <v>62.205874917305415</v>
      </c>
      <c r="K1038" s="307">
        <f t="shared" si="115"/>
        <v>8</v>
      </c>
      <c r="L1038" s="307">
        <f t="shared" si="116"/>
        <v>2</v>
      </c>
      <c r="M1038" s="307">
        <f t="shared" si="117"/>
        <v>1</v>
      </c>
      <c r="N1038" s="306">
        <f>4*J1038*'[2]Base Costs'!$B$7</f>
        <v>12363.044404564949</v>
      </c>
      <c r="O1038" s="304">
        <f>4*IF(K1038&lt;=3,K1038*'[2]Base Costs'!$B$8,IF(L1038&lt;=3,L1038*'[2]Base Costs'!$B$9,'[2]Base Costs'!$B$10*M1038))</f>
        <v>2800</v>
      </c>
      <c r="P1038" s="304">
        <f>4*C1038*'[2]Base Costs'!$B$11</f>
        <v>48981.003871894027</v>
      </c>
      <c r="Q1038" s="269">
        <f>'[2]Base Costs'!$B$13+'[2]Base Costs'!$B$14</f>
        <v>414</v>
      </c>
      <c r="R1038" s="303">
        <f>'[2]Base Costs'!$D$2</f>
        <v>1105.3024868650327</v>
      </c>
      <c r="S1038" s="305">
        <f t="shared" si="118"/>
        <v>16682.346891429981</v>
      </c>
    </row>
    <row r="1039" spans="1:19" s="269" customFormat="1" x14ac:dyDescent="0.25">
      <c r="A1039" s="310" t="s">
        <v>938</v>
      </c>
      <c r="B1039" s="310" t="s">
        <v>1280</v>
      </c>
      <c r="C1039" s="309">
        <v>323.50337335802305</v>
      </c>
      <c r="D1039" s="307">
        <f>C1039*'[2]Base Costs'!$B$5</f>
        <v>323.50337335802305</v>
      </c>
      <c r="E1039" s="307">
        <f t="shared" si="112"/>
        <v>41</v>
      </c>
      <c r="F1039" s="307">
        <f t="shared" si="113"/>
        <v>9</v>
      </c>
      <c r="G1039" s="307">
        <f t="shared" si="114"/>
        <v>3</v>
      </c>
      <c r="H1039" s="306">
        <f>4*D1039*'[2]Base Costs'!$B$7</f>
        <v>64294.354434666944</v>
      </c>
      <c r="I1039" s="304">
        <f>4*IF(E1039&lt;=3,E1039*'[2]Base Costs'!$B$8,IF(F1039&lt;=3,F1039*'[2]Base Costs'!$B$9,'[2]Base Costs'!$B$10*G1039))</f>
        <v>13200</v>
      </c>
      <c r="J1039" s="308">
        <f>C1039*'[2]Base Costs'!$B$6</f>
        <v>82.169856832937853</v>
      </c>
      <c r="K1039" s="307">
        <f t="shared" si="115"/>
        <v>11</v>
      </c>
      <c r="L1039" s="307">
        <f t="shared" si="116"/>
        <v>3</v>
      </c>
      <c r="M1039" s="307">
        <f t="shared" si="117"/>
        <v>1</v>
      </c>
      <c r="N1039" s="306">
        <f>4*J1039*'[2]Base Costs'!$B$7</f>
        <v>16330.766026405403</v>
      </c>
      <c r="O1039" s="304">
        <f>4*IF(K1039&lt;=3,K1039*'[2]Base Costs'!$B$8,IF(L1039&lt;=3,L1039*'[2]Base Costs'!$B$9,'[2]Base Costs'!$B$10*M1039))</f>
        <v>4200</v>
      </c>
      <c r="P1039" s="304">
        <f>4*C1039*'[2]Base Costs'!$B$11</f>
        <v>64700.674671604611</v>
      </c>
      <c r="Q1039" s="269">
        <f>'[2]Base Costs'!$B$13+'[2]Base Costs'!$B$14</f>
        <v>414</v>
      </c>
      <c r="R1039" s="303">
        <f>'[2]Base Costs'!$D$2</f>
        <v>1105.3024868650327</v>
      </c>
      <c r="S1039" s="305">
        <f t="shared" si="118"/>
        <v>22050.068513270435</v>
      </c>
    </row>
    <row r="1040" spans="1:19" s="269" customFormat="1" x14ac:dyDescent="0.25">
      <c r="A1040" s="310" t="s">
        <v>938</v>
      </c>
      <c r="B1040" s="310" t="s">
        <v>1279</v>
      </c>
      <c r="C1040" s="309">
        <v>92.160391613570326</v>
      </c>
      <c r="D1040" s="307">
        <f>C1040*'[2]Base Costs'!$B$5</f>
        <v>92.160391613570326</v>
      </c>
      <c r="E1040" s="307">
        <f t="shared" si="112"/>
        <v>12</v>
      </c>
      <c r="F1040" s="307">
        <f t="shared" si="113"/>
        <v>3</v>
      </c>
      <c r="G1040" s="307">
        <f t="shared" si="114"/>
        <v>1</v>
      </c>
      <c r="H1040" s="306">
        <f>4*D1040*'[2]Base Costs'!$B$7</f>
        <v>18316.324870847424</v>
      </c>
      <c r="I1040" s="304">
        <f>4*IF(E1040&lt;=3,E1040*'[2]Base Costs'!$B$8,IF(F1040&lt;=3,F1040*'[2]Base Costs'!$B$9,'[2]Base Costs'!$B$10*G1040))</f>
        <v>4200</v>
      </c>
      <c r="J1040" s="308">
        <f>C1040*'[2]Base Costs'!$B$6</f>
        <v>23.408739469846864</v>
      </c>
      <c r="K1040" s="307">
        <f t="shared" si="115"/>
        <v>3</v>
      </c>
      <c r="L1040" s="307">
        <f t="shared" si="116"/>
        <v>1</v>
      </c>
      <c r="M1040" s="307">
        <f t="shared" si="117"/>
        <v>1</v>
      </c>
      <c r="N1040" s="306">
        <f>4*J1040*'[2]Base Costs'!$B$7</f>
        <v>4652.3465171952457</v>
      </c>
      <c r="O1040" s="304">
        <f>4*IF(K1040&lt;=3,K1040*'[2]Base Costs'!$B$8,IF(L1040&lt;=3,L1040*'[2]Base Costs'!$B$9,'[2]Base Costs'!$B$10*M1040))</f>
        <v>1500</v>
      </c>
      <c r="P1040" s="304">
        <f>4*C1040*'[2]Base Costs'!$B$11</f>
        <v>18432.078322714064</v>
      </c>
      <c r="Q1040" s="269">
        <f>'[2]Base Costs'!$B$13+'[2]Base Costs'!$B$14</f>
        <v>414</v>
      </c>
      <c r="R1040" s="303">
        <f>'[2]Base Costs'!$D$2</f>
        <v>1105.3024868650327</v>
      </c>
      <c r="S1040" s="305">
        <f t="shared" si="118"/>
        <v>7671.6490040602785</v>
      </c>
    </row>
    <row r="1041" spans="1:19" s="269" customFormat="1" x14ac:dyDescent="0.25">
      <c r="A1041" s="310" t="s">
        <v>938</v>
      </c>
      <c r="B1041" s="310" t="s">
        <v>1278</v>
      </c>
      <c r="C1041" s="309">
        <v>224.89775036448839</v>
      </c>
      <c r="D1041" s="307">
        <f>C1041*'[2]Base Costs'!$B$5</f>
        <v>224.89775036448839</v>
      </c>
      <c r="E1041" s="307">
        <f t="shared" si="112"/>
        <v>29</v>
      </c>
      <c r="F1041" s="307">
        <f t="shared" si="113"/>
        <v>6</v>
      </c>
      <c r="G1041" s="307">
        <f t="shared" si="114"/>
        <v>2</v>
      </c>
      <c r="H1041" s="306">
        <f>4*D1041*'[2]Base Costs'!$B$7</f>
        <v>44697.078498439885</v>
      </c>
      <c r="I1041" s="304">
        <f>4*IF(E1041&lt;=3,E1041*'[2]Base Costs'!$B$8,IF(F1041&lt;=3,F1041*'[2]Base Costs'!$B$9,'[2]Base Costs'!$B$10*G1041))</f>
        <v>8800</v>
      </c>
      <c r="J1041" s="308">
        <f>C1041*'[2]Base Costs'!$B$6</f>
        <v>57.124028592580053</v>
      </c>
      <c r="K1041" s="307">
        <f t="shared" si="115"/>
        <v>8</v>
      </c>
      <c r="L1041" s="307">
        <f t="shared" si="116"/>
        <v>2</v>
      </c>
      <c r="M1041" s="307">
        <f t="shared" si="117"/>
        <v>1</v>
      </c>
      <c r="N1041" s="306">
        <f>4*J1041*'[2]Base Costs'!$B$7</f>
        <v>11353.057938603732</v>
      </c>
      <c r="O1041" s="304">
        <f>4*IF(K1041&lt;=3,K1041*'[2]Base Costs'!$B$8,IF(L1041&lt;=3,L1041*'[2]Base Costs'!$B$9,'[2]Base Costs'!$B$10*M1041))</f>
        <v>2800</v>
      </c>
      <c r="P1041" s="304">
        <f>4*C1041*'[2]Base Costs'!$B$11</f>
        <v>44979.550072897677</v>
      </c>
      <c r="Q1041" s="269">
        <f>'[2]Base Costs'!$B$13+'[2]Base Costs'!$B$14</f>
        <v>414</v>
      </c>
      <c r="R1041" s="303">
        <f>'[2]Base Costs'!$D$2</f>
        <v>1105.3024868650327</v>
      </c>
      <c r="S1041" s="305">
        <f t="shared" si="118"/>
        <v>15672.360425468763</v>
      </c>
    </row>
    <row r="1042" spans="1:19" s="269" customFormat="1" x14ac:dyDescent="0.25">
      <c r="A1042" s="310" t="s">
        <v>938</v>
      </c>
      <c r="B1042" s="310" t="s">
        <v>1277</v>
      </c>
      <c r="C1042" s="309">
        <v>87.68734147569117</v>
      </c>
      <c r="D1042" s="307">
        <f>C1042*'[2]Base Costs'!$B$5</f>
        <v>87.68734147569117</v>
      </c>
      <c r="E1042" s="307">
        <f t="shared" si="112"/>
        <v>11</v>
      </c>
      <c r="F1042" s="307">
        <f t="shared" si="113"/>
        <v>3</v>
      </c>
      <c r="G1042" s="307">
        <f t="shared" si="114"/>
        <v>1</v>
      </c>
      <c r="H1042" s="306">
        <f>4*D1042*'[2]Base Costs'!$B$7</f>
        <v>17427.332994244767</v>
      </c>
      <c r="I1042" s="304">
        <f>4*IF(E1042&lt;=3,E1042*'[2]Base Costs'!$B$8,IF(F1042&lt;=3,F1042*'[2]Base Costs'!$B$9,'[2]Base Costs'!$B$10*G1042))</f>
        <v>4200</v>
      </c>
      <c r="J1042" s="308">
        <f>C1042*'[2]Base Costs'!$B$6</f>
        <v>22.272584734825557</v>
      </c>
      <c r="K1042" s="307">
        <f t="shared" si="115"/>
        <v>3</v>
      </c>
      <c r="L1042" s="307">
        <f t="shared" si="116"/>
        <v>1</v>
      </c>
      <c r="M1042" s="307">
        <f t="shared" si="117"/>
        <v>1</v>
      </c>
      <c r="N1042" s="306">
        <f>4*J1042*'[2]Base Costs'!$B$7</f>
        <v>4426.542580538171</v>
      </c>
      <c r="O1042" s="304">
        <f>4*IF(K1042&lt;=3,K1042*'[2]Base Costs'!$B$8,IF(L1042&lt;=3,L1042*'[2]Base Costs'!$B$9,'[2]Base Costs'!$B$10*M1042))</f>
        <v>1500</v>
      </c>
      <c r="P1042" s="304">
        <f>4*C1042*'[2]Base Costs'!$B$11</f>
        <v>17537.468295138235</v>
      </c>
      <c r="Q1042" s="269">
        <f>'[2]Base Costs'!$B$13+'[2]Base Costs'!$B$14</f>
        <v>414</v>
      </c>
      <c r="R1042" s="303">
        <f>'[2]Base Costs'!$D$2</f>
        <v>1105.3024868650327</v>
      </c>
      <c r="S1042" s="305">
        <f t="shared" si="118"/>
        <v>7445.8450674032038</v>
      </c>
    </row>
    <row r="1043" spans="1:19" s="269" customFormat="1" x14ac:dyDescent="0.25">
      <c r="A1043" s="310" t="s">
        <v>938</v>
      </c>
      <c r="B1043" s="310" t="s">
        <v>1276</v>
      </c>
      <c r="C1043" s="309">
        <v>174.19830422119884</v>
      </c>
      <c r="D1043" s="307">
        <f>C1043*'[2]Base Costs'!$B$5</f>
        <v>174.19830422119884</v>
      </c>
      <c r="E1043" s="307">
        <f t="shared" si="112"/>
        <v>22</v>
      </c>
      <c r="F1043" s="307">
        <f t="shared" si="113"/>
        <v>5</v>
      </c>
      <c r="G1043" s="307">
        <f t="shared" si="114"/>
        <v>2</v>
      </c>
      <c r="H1043" s="306">
        <f>4*D1043*'[2]Base Costs'!$B$7</f>
        <v>34620.867774137951</v>
      </c>
      <c r="I1043" s="304">
        <f>4*IF(E1043&lt;=3,E1043*'[2]Base Costs'!$B$8,IF(F1043&lt;=3,F1043*'[2]Base Costs'!$B$9,'[2]Base Costs'!$B$10*G1043))</f>
        <v>8800</v>
      </c>
      <c r="J1043" s="308">
        <f>C1043*'[2]Base Costs'!$B$6</f>
        <v>44.246369272184509</v>
      </c>
      <c r="K1043" s="307">
        <f t="shared" si="115"/>
        <v>6</v>
      </c>
      <c r="L1043" s="307">
        <f t="shared" si="116"/>
        <v>2</v>
      </c>
      <c r="M1043" s="307">
        <f t="shared" si="117"/>
        <v>1</v>
      </c>
      <c r="N1043" s="306">
        <f>4*J1043*'[2]Base Costs'!$B$7</f>
        <v>8793.7004146310392</v>
      </c>
      <c r="O1043" s="304">
        <f>4*IF(K1043&lt;=3,K1043*'[2]Base Costs'!$B$8,IF(L1043&lt;=3,L1043*'[2]Base Costs'!$B$9,'[2]Base Costs'!$B$10*M1043))</f>
        <v>2800</v>
      </c>
      <c r="P1043" s="304">
        <f>4*C1043*'[2]Base Costs'!$B$11</f>
        <v>34839.66084423977</v>
      </c>
      <c r="Q1043" s="269">
        <f>'[2]Base Costs'!$B$13+'[2]Base Costs'!$B$14</f>
        <v>414</v>
      </c>
      <c r="R1043" s="303">
        <f>'[2]Base Costs'!$D$2</f>
        <v>1105.3024868650327</v>
      </c>
      <c r="S1043" s="305">
        <f t="shared" si="118"/>
        <v>13113.002901496071</v>
      </c>
    </row>
    <row r="1044" spans="1:19" s="269" customFormat="1" x14ac:dyDescent="0.25">
      <c r="A1044" s="310" t="s">
        <v>938</v>
      </c>
      <c r="B1044" s="310" t="s">
        <v>1275</v>
      </c>
      <c r="C1044" s="309">
        <v>132.41124484050991</v>
      </c>
      <c r="D1044" s="307">
        <f>C1044*'[2]Base Costs'!$B$5</f>
        <v>132.41124484050991</v>
      </c>
      <c r="E1044" s="307">
        <f t="shared" si="112"/>
        <v>17</v>
      </c>
      <c r="F1044" s="307">
        <f t="shared" si="113"/>
        <v>4</v>
      </c>
      <c r="G1044" s="307">
        <f t="shared" si="114"/>
        <v>1</v>
      </c>
      <c r="H1044" s="306">
        <f>4*D1044*'[2]Base Costs'!$B$7</f>
        <v>26315.940444582306</v>
      </c>
      <c r="I1044" s="304">
        <f>4*IF(E1044&lt;=3,E1044*'[2]Base Costs'!$B$8,IF(F1044&lt;=3,F1044*'[2]Base Costs'!$B$9,'[2]Base Costs'!$B$10*G1044))</f>
        <v>4400</v>
      </c>
      <c r="J1044" s="308">
        <f>C1044*'[2]Base Costs'!$B$6</f>
        <v>33.632456189489517</v>
      </c>
      <c r="K1044" s="307">
        <f t="shared" si="115"/>
        <v>5</v>
      </c>
      <c r="L1044" s="307">
        <f t="shared" si="116"/>
        <v>1</v>
      </c>
      <c r="M1044" s="307">
        <f t="shared" si="117"/>
        <v>1</v>
      </c>
      <c r="N1044" s="306">
        <f>4*J1044*'[2]Base Costs'!$B$7</f>
        <v>6684.2488729239058</v>
      </c>
      <c r="O1044" s="304">
        <f>4*IF(K1044&lt;=3,K1044*'[2]Base Costs'!$B$8,IF(L1044&lt;=3,L1044*'[2]Base Costs'!$B$9,'[2]Base Costs'!$B$10*M1044))</f>
        <v>1400</v>
      </c>
      <c r="P1044" s="304">
        <f>4*C1044*'[2]Base Costs'!$B$11</f>
        <v>26482.248968101983</v>
      </c>
      <c r="Q1044" s="269">
        <f>'[2]Base Costs'!$B$13+'[2]Base Costs'!$B$14</f>
        <v>414</v>
      </c>
      <c r="R1044" s="303">
        <f>'[2]Base Costs'!$D$2</f>
        <v>1105.3024868650327</v>
      </c>
      <c r="S1044" s="305">
        <f t="shared" si="118"/>
        <v>9603.5513597889385</v>
      </c>
    </row>
    <row r="1045" spans="1:19" s="269" customFormat="1" x14ac:dyDescent="0.25">
      <c r="A1045" s="310" t="s">
        <v>938</v>
      </c>
      <c r="B1045" s="310" t="s">
        <v>1274</v>
      </c>
      <c r="C1045" s="309">
        <v>30.574556799665604</v>
      </c>
      <c r="D1045" s="307">
        <f>C1045*'[2]Base Costs'!$B$5</f>
        <v>30.574556799665604</v>
      </c>
      <c r="E1045" s="307">
        <f t="shared" si="112"/>
        <v>4</v>
      </c>
      <c r="F1045" s="307">
        <f t="shared" si="113"/>
        <v>1</v>
      </c>
      <c r="G1045" s="307">
        <f t="shared" si="114"/>
        <v>1</v>
      </c>
      <c r="H1045" s="306">
        <f>4*D1045*'[2]Base Costs'!$B$7</f>
        <v>6076.5097165927418</v>
      </c>
      <c r="I1045" s="304">
        <f>4*IF(E1045&lt;=3,E1045*'[2]Base Costs'!$B$8,IF(F1045&lt;=3,F1045*'[2]Base Costs'!$B$9,'[2]Base Costs'!$B$10*G1045))</f>
        <v>1400</v>
      </c>
      <c r="J1045" s="308">
        <f>C1045*'[2]Base Costs'!$B$6</f>
        <v>7.7659374271150634</v>
      </c>
      <c r="K1045" s="307">
        <f t="shared" si="115"/>
        <v>1</v>
      </c>
      <c r="L1045" s="307">
        <f t="shared" si="116"/>
        <v>1</v>
      </c>
      <c r="M1045" s="307">
        <f t="shared" si="117"/>
        <v>1</v>
      </c>
      <c r="N1045" s="306">
        <f>4*J1045*'[2]Base Costs'!$B$7</f>
        <v>1543.4334680145564</v>
      </c>
      <c r="O1045" s="304">
        <f>4*IF(K1045&lt;=3,K1045*'[2]Base Costs'!$B$8,IF(L1045&lt;=3,L1045*'[2]Base Costs'!$B$9,'[2]Base Costs'!$B$10*M1045))</f>
        <v>500</v>
      </c>
      <c r="P1045" s="304">
        <f>4*C1045*'[2]Base Costs'!$B$11</f>
        <v>6114.9113599331213</v>
      </c>
      <c r="Q1045" s="269">
        <f>'[2]Base Costs'!$B$13+'[2]Base Costs'!$B$14</f>
        <v>414</v>
      </c>
      <c r="R1045" s="303">
        <f>'[2]Base Costs'!$D$2</f>
        <v>1105.3024868650327</v>
      </c>
      <c r="S1045" s="305">
        <f t="shared" si="118"/>
        <v>3562.7359548795894</v>
      </c>
    </row>
    <row r="1046" spans="1:19" s="269" customFormat="1" x14ac:dyDescent="0.25">
      <c r="A1046" s="310" t="s">
        <v>938</v>
      </c>
      <c r="B1046" s="310" t="s">
        <v>1273</v>
      </c>
      <c r="C1046" s="309">
        <v>113.43245090109825</v>
      </c>
      <c r="D1046" s="307">
        <f>C1046*'[2]Base Costs'!$B$5</f>
        <v>113.43245090109825</v>
      </c>
      <c r="E1046" s="307">
        <f t="shared" si="112"/>
        <v>15</v>
      </c>
      <c r="F1046" s="307">
        <f t="shared" si="113"/>
        <v>3</v>
      </c>
      <c r="G1046" s="307">
        <f t="shared" si="114"/>
        <v>1</v>
      </c>
      <c r="H1046" s="306">
        <f>4*D1046*'[2]Base Costs'!$B$7</f>
        <v>22544.019021887874</v>
      </c>
      <c r="I1046" s="304">
        <f>4*IF(E1046&lt;=3,E1046*'[2]Base Costs'!$B$8,IF(F1046&lt;=3,F1046*'[2]Base Costs'!$B$9,'[2]Base Costs'!$B$10*G1046))</f>
        <v>4200</v>
      </c>
      <c r="J1046" s="308">
        <f>C1046*'[2]Base Costs'!$B$6</f>
        <v>28.811842528878955</v>
      </c>
      <c r="K1046" s="307">
        <f t="shared" si="115"/>
        <v>4</v>
      </c>
      <c r="L1046" s="307">
        <f t="shared" si="116"/>
        <v>1</v>
      </c>
      <c r="M1046" s="307">
        <f t="shared" si="117"/>
        <v>1</v>
      </c>
      <c r="N1046" s="306">
        <f>4*J1046*'[2]Base Costs'!$B$7</f>
        <v>5726.1808315595199</v>
      </c>
      <c r="O1046" s="304">
        <f>4*IF(K1046&lt;=3,K1046*'[2]Base Costs'!$B$8,IF(L1046&lt;=3,L1046*'[2]Base Costs'!$B$9,'[2]Base Costs'!$B$10*M1046))</f>
        <v>1400</v>
      </c>
      <c r="P1046" s="304">
        <f>4*C1046*'[2]Base Costs'!$B$11</f>
        <v>22686.490180219651</v>
      </c>
      <c r="Q1046" s="269">
        <f>'[2]Base Costs'!$B$13+'[2]Base Costs'!$B$14</f>
        <v>414</v>
      </c>
      <c r="R1046" s="303">
        <f>'[2]Base Costs'!$D$2</f>
        <v>1105.3024868650327</v>
      </c>
      <c r="S1046" s="305">
        <f t="shared" si="118"/>
        <v>8645.4833184245526</v>
      </c>
    </row>
    <row r="1047" spans="1:19" s="269" customFormat="1" x14ac:dyDescent="0.25">
      <c r="A1047" s="310" t="s">
        <v>938</v>
      </c>
      <c r="B1047" s="310" t="s">
        <v>1272</v>
      </c>
      <c r="C1047" s="309">
        <v>228.40211676000001</v>
      </c>
      <c r="D1047" s="307">
        <f>C1047*'[2]Base Costs'!$B$5</f>
        <v>228.40211676000001</v>
      </c>
      <c r="E1047" s="307">
        <f t="shared" si="112"/>
        <v>29</v>
      </c>
      <c r="F1047" s="307">
        <f t="shared" si="113"/>
        <v>6</v>
      </c>
      <c r="G1047" s="307">
        <f t="shared" si="114"/>
        <v>2</v>
      </c>
      <c r="H1047" s="306">
        <f>4*D1047*'[2]Base Costs'!$B$7</f>
        <v>45393.55029334945</v>
      </c>
      <c r="I1047" s="304">
        <f>4*IF(E1047&lt;=3,E1047*'[2]Base Costs'!$B$8,IF(F1047&lt;=3,F1047*'[2]Base Costs'!$B$9,'[2]Base Costs'!$B$10*G1047))</f>
        <v>8800</v>
      </c>
      <c r="J1047" s="308">
        <f>C1047*'[2]Base Costs'!$B$6</f>
        <v>58.014137657040003</v>
      </c>
      <c r="K1047" s="307">
        <f t="shared" si="115"/>
        <v>8</v>
      </c>
      <c r="L1047" s="307">
        <f t="shared" si="116"/>
        <v>2</v>
      </c>
      <c r="M1047" s="307">
        <f t="shared" si="117"/>
        <v>1</v>
      </c>
      <c r="N1047" s="306">
        <f>4*J1047*'[2]Base Costs'!$B$7</f>
        <v>11529.961774510761</v>
      </c>
      <c r="O1047" s="304">
        <f>4*IF(K1047&lt;=3,K1047*'[2]Base Costs'!$B$8,IF(L1047&lt;=3,L1047*'[2]Base Costs'!$B$9,'[2]Base Costs'!$B$10*M1047))</f>
        <v>2800</v>
      </c>
      <c r="P1047" s="304">
        <f>4*C1047*'[2]Base Costs'!$B$11</f>
        <v>45680.423352000005</v>
      </c>
      <c r="Q1047" s="269">
        <f>'[2]Base Costs'!$B$13+'[2]Base Costs'!$B$14</f>
        <v>414</v>
      </c>
      <c r="R1047" s="303">
        <f>'[2]Base Costs'!$D$2</f>
        <v>1105.3024868650327</v>
      </c>
      <c r="S1047" s="305">
        <f t="shared" si="118"/>
        <v>15849.264261375793</v>
      </c>
    </row>
    <row r="1048" spans="1:19" s="269" customFormat="1" x14ac:dyDescent="0.25">
      <c r="A1048" s="310" t="s">
        <v>938</v>
      </c>
      <c r="B1048" s="310" t="s">
        <v>1271</v>
      </c>
      <c r="C1048" s="309">
        <v>114.45731638924393</v>
      </c>
      <c r="D1048" s="307">
        <f>C1048*'[2]Base Costs'!$B$5</f>
        <v>114.45731638924393</v>
      </c>
      <c r="E1048" s="307">
        <f t="shared" si="112"/>
        <v>15</v>
      </c>
      <c r="F1048" s="307">
        <f t="shared" si="113"/>
        <v>3</v>
      </c>
      <c r="G1048" s="307">
        <f t="shared" si="114"/>
        <v>1</v>
      </c>
      <c r="H1048" s="306">
        <f>4*D1048*'[2]Base Costs'!$B$7</f>
        <v>22747.704888463897</v>
      </c>
      <c r="I1048" s="304">
        <f>4*IF(E1048&lt;=3,E1048*'[2]Base Costs'!$B$8,IF(F1048&lt;=3,F1048*'[2]Base Costs'!$B$9,'[2]Base Costs'!$B$10*G1048))</f>
        <v>4200</v>
      </c>
      <c r="J1048" s="308">
        <f>C1048*'[2]Base Costs'!$B$6</f>
        <v>29.07215836286796</v>
      </c>
      <c r="K1048" s="307">
        <f t="shared" si="115"/>
        <v>4</v>
      </c>
      <c r="L1048" s="307">
        <f t="shared" si="116"/>
        <v>1</v>
      </c>
      <c r="M1048" s="307">
        <f t="shared" si="117"/>
        <v>1</v>
      </c>
      <c r="N1048" s="306">
        <f>4*J1048*'[2]Base Costs'!$B$7</f>
        <v>5777.9170416698307</v>
      </c>
      <c r="O1048" s="304">
        <f>4*IF(K1048&lt;=3,K1048*'[2]Base Costs'!$B$8,IF(L1048&lt;=3,L1048*'[2]Base Costs'!$B$9,'[2]Base Costs'!$B$10*M1048))</f>
        <v>1400</v>
      </c>
      <c r="P1048" s="304">
        <f>4*C1048*'[2]Base Costs'!$B$11</f>
        <v>22891.463277848787</v>
      </c>
      <c r="Q1048" s="269">
        <f>'[2]Base Costs'!$B$13+'[2]Base Costs'!$B$14</f>
        <v>414</v>
      </c>
      <c r="R1048" s="303">
        <f>'[2]Base Costs'!$D$2</f>
        <v>1105.3024868650327</v>
      </c>
      <c r="S1048" s="305">
        <f t="shared" si="118"/>
        <v>8697.2195285348644</v>
      </c>
    </row>
    <row r="1049" spans="1:19" s="269" customFormat="1" x14ac:dyDescent="0.25">
      <c r="A1049" s="310" t="s">
        <v>938</v>
      </c>
      <c r="B1049" s="310" t="s">
        <v>1270</v>
      </c>
      <c r="C1049" s="309">
        <v>263.08676298</v>
      </c>
      <c r="D1049" s="307">
        <f>C1049*'[2]Base Costs'!$B$5</f>
        <v>263.08676298</v>
      </c>
      <c r="E1049" s="307">
        <f t="shared" si="112"/>
        <v>33</v>
      </c>
      <c r="F1049" s="307">
        <f t="shared" si="113"/>
        <v>7</v>
      </c>
      <c r="G1049" s="307">
        <f t="shared" si="114"/>
        <v>2</v>
      </c>
      <c r="H1049" s="306">
        <f>4*D1049*'[2]Base Costs'!$B$7</f>
        <v>52286.915621697131</v>
      </c>
      <c r="I1049" s="304">
        <f>4*IF(E1049&lt;=3,E1049*'[2]Base Costs'!$B$8,IF(F1049&lt;=3,F1049*'[2]Base Costs'!$B$9,'[2]Base Costs'!$B$10*G1049))</f>
        <v>8800</v>
      </c>
      <c r="J1049" s="308">
        <f>C1049*'[2]Base Costs'!$B$6</f>
        <v>66.824037796919995</v>
      </c>
      <c r="K1049" s="307">
        <f t="shared" si="115"/>
        <v>9</v>
      </c>
      <c r="L1049" s="307">
        <f t="shared" si="116"/>
        <v>2</v>
      </c>
      <c r="M1049" s="307">
        <f t="shared" si="117"/>
        <v>1</v>
      </c>
      <c r="N1049" s="306">
        <f>4*J1049*'[2]Base Costs'!$B$7</f>
        <v>13280.876567911069</v>
      </c>
      <c r="O1049" s="304">
        <f>4*IF(K1049&lt;=3,K1049*'[2]Base Costs'!$B$8,IF(L1049&lt;=3,L1049*'[2]Base Costs'!$B$9,'[2]Base Costs'!$B$10*M1049))</f>
        <v>2800</v>
      </c>
      <c r="P1049" s="304">
        <f>4*C1049*'[2]Base Costs'!$B$11</f>
        <v>52617.352595999997</v>
      </c>
      <c r="Q1049" s="269">
        <f>'[2]Base Costs'!$B$13+'[2]Base Costs'!$B$14</f>
        <v>414</v>
      </c>
      <c r="R1049" s="303">
        <f>'[2]Base Costs'!$D$2</f>
        <v>1105.3024868650327</v>
      </c>
      <c r="S1049" s="305">
        <f t="shared" si="118"/>
        <v>17600.179054776101</v>
      </c>
    </row>
    <row r="1050" spans="1:19" s="269" customFormat="1" x14ac:dyDescent="0.25">
      <c r="A1050" s="310" t="s">
        <v>938</v>
      </c>
      <c r="B1050" s="310" t="s">
        <v>1269</v>
      </c>
      <c r="C1050" s="309">
        <v>128.66832611556072</v>
      </c>
      <c r="D1050" s="307">
        <f>C1050*'[2]Base Costs'!$B$5</f>
        <v>128.66832611556072</v>
      </c>
      <c r="E1050" s="307">
        <f t="shared" si="112"/>
        <v>17</v>
      </c>
      <c r="F1050" s="307">
        <f t="shared" si="113"/>
        <v>4</v>
      </c>
      <c r="G1050" s="307">
        <f t="shared" si="114"/>
        <v>1</v>
      </c>
      <c r="H1050" s="306">
        <f>4*D1050*'[2]Base Costs'!$B$7</f>
        <v>25572.057805511002</v>
      </c>
      <c r="I1050" s="304">
        <f>4*IF(E1050&lt;=3,E1050*'[2]Base Costs'!$B$8,IF(F1050&lt;=3,F1050*'[2]Base Costs'!$B$9,'[2]Base Costs'!$B$10*G1050))</f>
        <v>4400</v>
      </c>
      <c r="J1050" s="308">
        <f>C1050*'[2]Base Costs'!$B$6</f>
        <v>32.681754833352421</v>
      </c>
      <c r="K1050" s="307">
        <f t="shared" si="115"/>
        <v>5</v>
      </c>
      <c r="L1050" s="307">
        <f t="shared" si="116"/>
        <v>1</v>
      </c>
      <c r="M1050" s="307">
        <f t="shared" si="117"/>
        <v>1</v>
      </c>
      <c r="N1050" s="306">
        <f>4*J1050*'[2]Base Costs'!$B$7</f>
        <v>6495.3026825997949</v>
      </c>
      <c r="O1050" s="304">
        <f>4*IF(K1050&lt;=3,K1050*'[2]Base Costs'!$B$8,IF(L1050&lt;=3,L1050*'[2]Base Costs'!$B$9,'[2]Base Costs'!$B$10*M1050))</f>
        <v>1400</v>
      </c>
      <c r="P1050" s="304">
        <f>4*C1050*'[2]Base Costs'!$B$11</f>
        <v>25733.665223112144</v>
      </c>
      <c r="Q1050" s="269">
        <f>'[2]Base Costs'!$B$13+'[2]Base Costs'!$B$14</f>
        <v>414</v>
      </c>
      <c r="R1050" s="303">
        <f>'[2]Base Costs'!$D$2</f>
        <v>1105.3024868650327</v>
      </c>
      <c r="S1050" s="305">
        <f t="shared" si="118"/>
        <v>9414.6051694648268</v>
      </c>
    </row>
    <row r="1051" spans="1:19" s="269" customFormat="1" x14ac:dyDescent="0.25">
      <c r="A1051" s="310" t="s">
        <v>938</v>
      </c>
      <c r="B1051" s="310" t="s">
        <v>1268</v>
      </c>
      <c r="C1051" s="309">
        <v>121.45905843572037</v>
      </c>
      <c r="D1051" s="307">
        <f>C1051*'[2]Base Costs'!$B$5</f>
        <v>121.45905843572037</v>
      </c>
      <c r="E1051" s="307">
        <f t="shared" si="112"/>
        <v>16</v>
      </c>
      <c r="F1051" s="307">
        <f t="shared" si="113"/>
        <v>4</v>
      </c>
      <c r="G1051" s="307">
        <f t="shared" si="114"/>
        <v>1</v>
      </c>
      <c r="H1051" s="306">
        <f>4*D1051*'[2]Base Costs'!$B$7</f>
        <v>24139.259109748811</v>
      </c>
      <c r="I1051" s="304">
        <f>4*IF(E1051&lt;=3,E1051*'[2]Base Costs'!$B$8,IF(F1051&lt;=3,F1051*'[2]Base Costs'!$B$9,'[2]Base Costs'!$B$10*G1051))</f>
        <v>4400</v>
      </c>
      <c r="J1051" s="308">
        <f>C1051*'[2]Base Costs'!$B$6</f>
        <v>30.850600842672975</v>
      </c>
      <c r="K1051" s="307">
        <f t="shared" si="115"/>
        <v>4</v>
      </c>
      <c r="L1051" s="307">
        <f t="shared" si="116"/>
        <v>1</v>
      </c>
      <c r="M1051" s="307">
        <f t="shared" si="117"/>
        <v>1</v>
      </c>
      <c r="N1051" s="306">
        <f>4*J1051*'[2]Base Costs'!$B$7</f>
        <v>6131.3718138761988</v>
      </c>
      <c r="O1051" s="304">
        <f>4*IF(K1051&lt;=3,K1051*'[2]Base Costs'!$B$8,IF(L1051&lt;=3,L1051*'[2]Base Costs'!$B$9,'[2]Base Costs'!$B$10*M1051))</f>
        <v>1400</v>
      </c>
      <c r="P1051" s="304">
        <f>4*C1051*'[2]Base Costs'!$B$11</f>
        <v>24291.811687144072</v>
      </c>
      <c r="Q1051" s="269">
        <f>'[2]Base Costs'!$B$13+'[2]Base Costs'!$B$14</f>
        <v>414</v>
      </c>
      <c r="R1051" s="303">
        <f>'[2]Base Costs'!$D$2</f>
        <v>1105.3024868650327</v>
      </c>
      <c r="S1051" s="305">
        <f t="shared" si="118"/>
        <v>9050.6743007412315</v>
      </c>
    </row>
    <row r="1052" spans="1:19" s="269" customFormat="1" x14ac:dyDescent="0.25">
      <c r="A1052" s="310" t="s">
        <v>938</v>
      </c>
      <c r="B1052" s="310" t="s">
        <v>1267</v>
      </c>
      <c r="C1052" s="309">
        <v>45.888703472314937</v>
      </c>
      <c r="D1052" s="307">
        <f>C1052*'[2]Base Costs'!$B$5</f>
        <v>45.888703472314937</v>
      </c>
      <c r="E1052" s="307">
        <f t="shared" si="112"/>
        <v>6</v>
      </c>
      <c r="F1052" s="307">
        <f t="shared" si="113"/>
        <v>2</v>
      </c>
      <c r="G1052" s="307">
        <f t="shared" si="114"/>
        <v>1</v>
      </c>
      <c r="H1052" s="306">
        <f>4*D1052*'[2]Base Costs'!$B$7</f>
        <v>9120.104482901761</v>
      </c>
      <c r="I1052" s="304">
        <f>4*IF(E1052&lt;=3,E1052*'[2]Base Costs'!$B$8,IF(F1052&lt;=3,F1052*'[2]Base Costs'!$B$9,'[2]Base Costs'!$B$10*G1052))</f>
        <v>2800</v>
      </c>
      <c r="J1052" s="308">
        <f>C1052*'[2]Base Costs'!$B$6</f>
        <v>11.655730681967993</v>
      </c>
      <c r="K1052" s="307">
        <f t="shared" si="115"/>
        <v>2</v>
      </c>
      <c r="L1052" s="307">
        <f t="shared" si="116"/>
        <v>1</v>
      </c>
      <c r="M1052" s="307">
        <f t="shared" si="117"/>
        <v>1</v>
      </c>
      <c r="N1052" s="306">
        <f>4*J1052*'[2]Base Costs'!$B$7</f>
        <v>2316.5065386570473</v>
      </c>
      <c r="O1052" s="304">
        <f>4*IF(K1052&lt;=3,K1052*'[2]Base Costs'!$B$8,IF(L1052&lt;=3,L1052*'[2]Base Costs'!$B$9,'[2]Base Costs'!$B$10*M1052))</f>
        <v>1000</v>
      </c>
      <c r="P1052" s="304">
        <f>4*C1052*'[2]Base Costs'!$B$11</f>
        <v>9177.7406944629874</v>
      </c>
      <c r="Q1052" s="269">
        <f>'[2]Base Costs'!$B$13+'[2]Base Costs'!$B$14</f>
        <v>414</v>
      </c>
      <c r="R1052" s="303">
        <f>'[2]Base Costs'!$D$2</f>
        <v>1105.3024868650327</v>
      </c>
      <c r="S1052" s="305">
        <f t="shared" si="118"/>
        <v>4835.8090255220795</v>
      </c>
    </row>
    <row r="1053" spans="1:19" s="269" customFormat="1" x14ac:dyDescent="0.25">
      <c r="A1053" s="310" t="s">
        <v>938</v>
      </c>
      <c r="B1053" s="310" t="s">
        <v>1266</v>
      </c>
      <c r="C1053" s="309">
        <v>316.402879095</v>
      </c>
      <c r="D1053" s="307">
        <f>C1053*'[2]Base Costs'!$B$5</f>
        <v>316.402879095</v>
      </c>
      <c r="E1053" s="307">
        <f t="shared" si="112"/>
        <v>40</v>
      </c>
      <c r="F1053" s="307">
        <f t="shared" si="113"/>
        <v>8</v>
      </c>
      <c r="G1053" s="307">
        <f t="shared" si="114"/>
        <v>2</v>
      </c>
      <c r="H1053" s="306">
        <f>4*D1053*'[2]Base Costs'!$B$7</f>
        <v>62883.173802856691</v>
      </c>
      <c r="I1053" s="304">
        <f>4*IF(E1053&lt;=3,E1053*'[2]Base Costs'!$B$8,IF(F1053&lt;=3,F1053*'[2]Base Costs'!$B$9,'[2]Base Costs'!$B$10*G1053))</f>
        <v>8800</v>
      </c>
      <c r="J1053" s="308">
        <f>C1053*'[2]Base Costs'!$B$6</f>
        <v>80.366331290130006</v>
      </c>
      <c r="K1053" s="307">
        <f t="shared" si="115"/>
        <v>11</v>
      </c>
      <c r="L1053" s="307">
        <f t="shared" si="116"/>
        <v>3</v>
      </c>
      <c r="M1053" s="307">
        <f t="shared" si="117"/>
        <v>1</v>
      </c>
      <c r="N1053" s="306">
        <f>4*J1053*'[2]Base Costs'!$B$7</f>
        <v>15972.326145925601</v>
      </c>
      <c r="O1053" s="304">
        <f>4*IF(K1053&lt;=3,K1053*'[2]Base Costs'!$B$8,IF(L1053&lt;=3,L1053*'[2]Base Costs'!$B$9,'[2]Base Costs'!$B$10*M1053))</f>
        <v>4200</v>
      </c>
      <c r="P1053" s="304">
        <f>4*C1053*'[2]Base Costs'!$B$11</f>
        <v>63280.575818999998</v>
      </c>
      <c r="Q1053" s="269">
        <f>'[2]Base Costs'!$B$13+'[2]Base Costs'!$B$14</f>
        <v>414</v>
      </c>
      <c r="R1053" s="303">
        <f>'[2]Base Costs'!$D$2</f>
        <v>1105.3024868650327</v>
      </c>
      <c r="S1053" s="305">
        <f t="shared" si="118"/>
        <v>21691.628632790635</v>
      </c>
    </row>
    <row r="1054" spans="1:19" s="269" customFormat="1" x14ac:dyDescent="0.25">
      <c r="A1054" s="310" t="s">
        <v>938</v>
      </c>
      <c r="B1054" s="310" t="s">
        <v>1265</v>
      </c>
      <c r="C1054" s="309">
        <v>377.3221915368195</v>
      </c>
      <c r="D1054" s="307">
        <f>C1054*'[2]Base Costs'!$B$5</f>
        <v>377.3221915368195</v>
      </c>
      <c r="E1054" s="307">
        <f t="shared" si="112"/>
        <v>48</v>
      </c>
      <c r="F1054" s="307">
        <f t="shared" si="113"/>
        <v>10</v>
      </c>
      <c r="G1054" s="307">
        <f t="shared" si="114"/>
        <v>3</v>
      </c>
      <c r="H1054" s="306">
        <f>4*D1054*'[2]Base Costs'!$B$7</f>
        <v>74990.521634793666</v>
      </c>
      <c r="I1054" s="304">
        <f>4*IF(E1054&lt;=3,E1054*'[2]Base Costs'!$B$8,IF(F1054&lt;=3,F1054*'[2]Base Costs'!$B$9,'[2]Base Costs'!$B$10*G1054))</f>
        <v>13200</v>
      </c>
      <c r="J1054" s="308">
        <f>C1054*'[2]Base Costs'!$B$6</f>
        <v>95.839836650352154</v>
      </c>
      <c r="K1054" s="307">
        <f t="shared" si="115"/>
        <v>12</v>
      </c>
      <c r="L1054" s="307">
        <f t="shared" si="116"/>
        <v>3</v>
      </c>
      <c r="M1054" s="307">
        <f t="shared" si="117"/>
        <v>1</v>
      </c>
      <c r="N1054" s="306">
        <f>4*J1054*'[2]Base Costs'!$B$7</f>
        <v>19047.59249523759</v>
      </c>
      <c r="O1054" s="304">
        <f>4*IF(K1054&lt;=3,K1054*'[2]Base Costs'!$B$8,IF(L1054&lt;=3,L1054*'[2]Base Costs'!$B$9,'[2]Base Costs'!$B$10*M1054))</f>
        <v>4200</v>
      </c>
      <c r="P1054" s="304">
        <f>4*C1054*'[2]Base Costs'!$B$11</f>
        <v>75464.438307363904</v>
      </c>
      <c r="Q1054" s="269">
        <f>'[2]Base Costs'!$B$13+'[2]Base Costs'!$B$14</f>
        <v>414</v>
      </c>
      <c r="R1054" s="303">
        <f>'[2]Base Costs'!$D$2</f>
        <v>1105.3024868650327</v>
      </c>
      <c r="S1054" s="305">
        <f t="shared" si="118"/>
        <v>24766.894982102622</v>
      </c>
    </row>
    <row r="1055" spans="1:19" s="269" customFormat="1" x14ac:dyDescent="0.25">
      <c r="A1055" s="310" t="s">
        <v>938</v>
      </c>
      <c r="B1055" s="310" t="s">
        <v>1264</v>
      </c>
      <c r="C1055" s="309">
        <v>226.8252758864534</v>
      </c>
      <c r="D1055" s="307">
        <f>C1055*'[2]Base Costs'!$B$5</f>
        <v>226.8252758864534</v>
      </c>
      <c r="E1055" s="307">
        <f t="shared" si="112"/>
        <v>29</v>
      </c>
      <c r="F1055" s="307">
        <f t="shared" si="113"/>
        <v>6</v>
      </c>
      <c r="G1055" s="307">
        <f t="shared" si="114"/>
        <v>2</v>
      </c>
      <c r="H1055" s="306">
        <f>4*D1055*'[2]Base Costs'!$B$7</f>
        <v>45080.162630777304</v>
      </c>
      <c r="I1055" s="304">
        <f>4*IF(E1055&lt;=3,E1055*'[2]Base Costs'!$B$8,IF(F1055&lt;=3,F1055*'[2]Base Costs'!$B$9,'[2]Base Costs'!$B$10*G1055))</f>
        <v>8800</v>
      </c>
      <c r="J1055" s="308">
        <f>C1055*'[2]Base Costs'!$B$6</f>
        <v>57.613620075159162</v>
      </c>
      <c r="K1055" s="307">
        <f t="shared" si="115"/>
        <v>8</v>
      </c>
      <c r="L1055" s="307">
        <f t="shared" si="116"/>
        <v>2</v>
      </c>
      <c r="M1055" s="307">
        <f t="shared" si="117"/>
        <v>1</v>
      </c>
      <c r="N1055" s="306">
        <f>4*J1055*'[2]Base Costs'!$B$7</f>
        <v>11450.361308217434</v>
      </c>
      <c r="O1055" s="304">
        <f>4*IF(K1055&lt;=3,K1055*'[2]Base Costs'!$B$8,IF(L1055&lt;=3,L1055*'[2]Base Costs'!$B$9,'[2]Base Costs'!$B$10*M1055))</f>
        <v>2800</v>
      </c>
      <c r="P1055" s="304">
        <f>4*C1055*'[2]Base Costs'!$B$11</f>
        <v>45365.055177290677</v>
      </c>
      <c r="Q1055" s="269">
        <f>'[2]Base Costs'!$B$13+'[2]Base Costs'!$B$14</f>
        <v>414</v>
      </c>
      <c r="R1055" s="303">
        <f>'[2]Base Costs'!$D$2</f>
        <v>1105.3024868650327</v>
      </c>
      <c r="S1055" s="305">
        <f t="shared" si="118"/>
        <v>15769.663795082466</v>
      </c>
    </row>
    <row r="1056" spans="1:19" s="269" customFormat="1" x14ac:dyDescent="0.25">
      <c r="A1056" s="310" t="s">
        <v>938</v>
      </c>
      <c r="B1056" s="310" t="s">
        <v>1263</v>
      </c>
      <c r="C1056" s="309">
        <v>191.98063083429784</v>
      </c>
      <c r="D1056" s="307">
        <f>C1056*'[2]Base Costs'!$B$5</f>
        <v>191.98063083429784</v>
      </c>
      <c r="E1056" s="307">
        <f t="shared" si="112"/>
        <v>24</v>
      </c>
      <c r="F1056" s="307">
        <f t="shared" si="113"/>
        <v>5</v>
      </c>
      <c r="G1056" s="307">
        <f t="shared" si="114"/>
        <v>2</v>
      </c>
      <c r="H1056" s="306">
        <f>4*D1056*'[2]Base Costs'!$B$7</f>
        <v>38154.998494531697</v>
      </c>
      <c r="I1056" s="304">
        <f>4*IF(E1056&lt;=3,E1056*'[2]Base Costs'!$B$8,IF(F1056&lt;=3,F1056*'[2]Base Costs'!$B$9,'[2]Base Costs'!$B$10*G1056))</f>
        <v>8800</v>
      </c>
      <c r="J1056" s="308">
        <f>C1056*'[2]Base Costs'!$B$6</f>
        <v>48.763080231911651</v>
      </c>
      <c r="K1056" s="307">
        <f t="shared" si="115"/>
        <v>7</v>
      </c>
      <c r="L1056" s="307">
        <f t="shared" si="116"/>
        <v>2</v>
      </c>
      <c r="M1056" s="307">
        <f t="shared" si="117"/>
        <v>1</v>
      </c>
      <c r="N1056" s="306">
        <f>4*J1056*'[2]Base Costs'!$B$7</f>
        <v>9691.3696176110498</v>
      </c>
      <c r="O1056" s="304">
        <f>4*IF(K1056&lt;=3,K1056*'[2]Base Costs'!$B$8,IF(L1056&lt;=3,L1056*'[2]Base Costs'!$B$9,'[2]Base Costs'!$B$10*M1056))</f>
        <v>2800</v>
      </c>
      <c r="P1056" s="304">
        <f>4*C1056*'[2]Base Costs'!$B$11</f>
        <v>38396.126166859569</v>
      </c>
      <c r="Q1056" s="269">
        <f>'[2]Base Costs'!$B$13+'[2]Base Costs'!$B$14</f>
        <v>414</v>
      </c>
      <c r="R1056" s="303">
        <f>'[2]Base Costs'!$D$2</f>
        <v>1105.3024868650327</v>
      </c>
      <c r="S1056" s="305">
        <f t="shared" si="118"/>
        <v>14010.672104476082</v>
      </c>
    </row>
    <row r="1057" spans="1:19" s="269" customFormat="1" x14ac:dyDescent="0.25">
      <c r="A1057" s="310" t="s">
        <v>938</v>
      </c>
      <c r="B1057" s="310" t="s">
        <v>1262</v>
      </c>
      <c r="C1057" s="309">
        <v>97.089381598037335</v>
      </c>
      <c r="D1057" s="307">
        <f>C1057*'[2]Base Costs'!$B$5</f>
        <v>97.089381598037335</v>
      </c>
      <c r="E1057" s="307">
        <f t="shared" si="112"/>
        <v>13</v>
      </c>
      <c r="F1057" s="307">
        <f t="shared" si="113"/>
        <v>3</v>
      </c>
      <c r="G1057" s="307">
        <f t="shared" si="114"/>
        <v>1</v>
      </c>
      <c r="H1057" s="306">
        <f>4*D1057*'[2]Base Costs'!$B$7</f>
        <v>19295.932056320336</v>
      </c>
      <c r="I1057" s="304">
        <f>4*IF(E1057&lt;=3,E1057*'[2]Base Costs'!$B$8,IF(F1057&lt;=3,F1057*'[2]Base Costs'!$B$9,'[2]Base Costs'!$B$10*G1057))</f>
        <v>4200</v>
      </c>
      <c r="J1057" s="308">
        <f>C1057*'[2]Base Costs'!$B$6</f>
        <v>24.660702925901482</v>
      </c>
      <c r="K1057" s="307">
        <f t="shared" si="115"/>
        <v>4</v>
      </c>
      <c r="L1057" s="307">
        <f t="shared" si="116"/>
        <v>1</v>
      </c>
      <c r="M1057" s="307">
        <f t="shared" si="117"/>
        <v>1</v>
      </c>
      <c r="N1057" s="306">
        <f>4*J1057*'[2]Base Costs'!$B$7</f>
        <v>4901.166742305365</v>
      </c>
      <c r="O1057" s="304">
        <f>4*IF(K1057&lt;=3,K1057*'[2]Base Costs'!$B$8,IF(L1057&lt;=3,L1057*'[2]Base Costs'!$B$9,'[2]Base Costs'!$B$10*M1057))</f>
        <v>1400</v>
      </c>
      <c r="P1057" s="304">
        <f>4*C1057*'[2]Base Costs'!$B$11</f>
        <v>19417.876319607465</v>
      </c>
      <c r="Q1057" s="269">
        <f>'[2]Base Costs'!$B$13+'[2]Base Costs'!$B$14</f>
        <v>414</v>
      </c>
      <c r="R1057" s="303">
        <f>'[2]Base Costs'!$D$2</f>
        <v>1105.3024868650327</v>
      </c>
      <c r="S1057" s="305">
        <f t="shared" si="118"/>
        <v>7820.4692291703977</v>
      </c>
    </row>
    <row r="1058" spans="1:19" s="269" customFormat="1" x14ac:dyDescent="0.25">
      <c r="A1058" s="310" t="s">
        <v>938</v>
      </c>
      <c r="B1058" s="310" t="s">
        <v>1261</v>
      </c>
      <c r="C1058" s="309">
        <v>150.58014520421099</v>
      </c>
      <c r="D1058" s="307">
        <f>C1058*'[2]Base Costs'!$B$5</f>
        <v>150.58014520421099</v>
      </c>
      <c r="E1058" s="307">
        <f t="shared" si="112"/>
        <v>19</v>
      </c>
      <c r="F1058" s="307">
        <f t="shared" si="113"/>
        <v>4</v>
      </c>
      <c r="G1058" s="307">
        <f t="shared" si="114"/>
        <v>1</v>
      </c>
      <c r="H1058" s="306">
        <f>4*D1058*'[2]Base Costs'!$B$7</f>
        <v>29926.900378465714</v>
      </c>
      <c r="I1058" s="304">
        <f>4*IF(E1058&lt;=3,E1058*'[2]Base Costs'!$B$8,IF(F1058&lt;=3,F1058*'[2]Base Costs'!$B$9,'[2]Base Costs'!$B$10*G1058))</f>
        <v>4400</v>
      </c>
      <c r="J1058" s="308">
        <f>C1058*'[2]Base Costs'!$B$6</f>
        <v>38.247356881869592</v>
      </c>
      <c r="K1058" s="307">
        <f t="shared" si="115"/>
        <v>5</v>
      </c>
      <c r="L1058" s="307">
        <f t="shared" si="116"/>
        <v>1</v>
      </c>
      <c r="M1058" s="307">
        <f t="shared" si="117"/>
        <v>1</v>
      </c>
      <c r="N1058" s="306">
        <f>4*J1058*'[2]Base Costs'!$B$7</f>
        <v>7601.4326961302913</v>
      </c>
      <c r="O1058" s="304">
        <f>4*IF(K1058&lt;=3,K1058*'[2]Base Costs'!$B$8,IF(L1058&lt;=3,L1058*'[2]Base Costs'!$B$9,'[2]Base Costs'!$B$10*M1058))</f>
        <v>1400</v>
      </c>
      <c r="P1058" s="304">
        <f>4*C1058*'[2]Base Costs'!$B$11</f>
        <v>30116.029040842197</v>
      </c>
      <c r="Q1058" s="269">
        <f>'[2]Base Costs'!$B$13+'[2]Base Costs'!$B$14</f>
        <v>414</v>
      </c>
      <c r="R1058" s="303">
        <f>'[2]Base Costs'!$D$2</f>
        <v>1105.3024868650327</v>
      </c>
      <c r="S1058" s="305">
        <f t="shared" si="118"/>
        <v>10520.735182995324</v>
      </c>
    </row>
    <row r="1059" spans="1:19" s="269" customFormat="1" x14ac:dyDescent="0.25">
      <c r="A1059" s="310" t="s">
        <v>938</v>
      </c>
      <c r="B1059" s="310" t="s">
        <v>1260</v>
      </c>
      <c r="C1059" s="309">
        <v>212.58280860649643</v>
      </c>
      <c r="D1059" s="307">
        <f>C1059*'[2]Base Costs'!$B$5</f>
        <v>212.58280860649643</v>
      </c>
      <c r="E1059" s="307">
        <f t="shared" si="112"/>
        <v>27</v>
      </c>
      <c r="F1059" s="307">
        <f t="shared" si="113"/>
        <v>6</v>
      </c>
      <c r="G1059" s="307">
        <f t="shared" si="114"/>
        <v>2</v>
      </c>
      <c r="H1059" s="306">
        <f>4*D1059*'[2]Base Costs'!$B$7</f>
        <v>42249.55771368953</v>
      </c>
      <c r="I1059" s="304">
        <f>4*IF(E1059&lt;=3,E1059*'[2]Base Costs'!$B$8,IF(F1059&lt;=3,F1059*'[2]Base Costs'!$B$9,'[2]Base Costs'!$B$10*G1059))</f>
        <v>8800</v>
      </c>
      <c r="J1059" s="308">
        <f>C1059*'[2]Base Costs'!$B$6</f>
        <v>53.996033386050094</v>
      </c>
      <c r="K1059" s="307">
        <f t="shared" si="115"/>
        <v>7</v>
      </c>
      <c r="L1059" s="307">
        <f t="shared" si="116"/>
        <v>2</v>
      </c>
      <c r="M1059" s="307">
        <f t="shared" si="117"/>
        <v>1</v>
      </c>
      <c r="N1059" s="306">
        <f>4*J1059*'[2]Base Costs'!$B$7</f>
        <v>10731.387659277141</v>
      </c>
      <c r="O1059" s="304">
        <f>4*IF(K1059&lt;=3,K1059*'[2]Base Costs'!$B$8,IF(L1059&lt;=3,L1059*'[2]Base Costs'!$B$9,'[2]Base Costs'!$B$10*M1059))</f>
        <v>2800</v>
      </c>
      <c r="P1059" s="304">
        <f>4*C1059*'[2]Base Costs'!$B$11</f>
        <v>42516.561721299287</v>
      </c>
      <c r="Q1059" s="269">
        <f>'[2]Base Costs'!$B$13+'[2]Base Costs'!$B$14</f>
        <v>414</v>
      </c>
      <c r="R1059" s="303">
        <f>'[2]Base Costs'!$D$2</f>
        <v>1105.3024868650327</v>
      </c>
      <c r="S1059" s="305">
        <f t="shared" si="118"/>
        <v>15050.690146142173</v>
      </c>
    </row>
    <row r="1060" spans="1:19" s="269" customFormat="1" x14ac:dyDescent="0.25">
      <c r="A1060" s="310" t="s">
        <v>938</v>
      </c>
      <c r="B1060" s="310" t="s">
        <v>1259</v>
      </c>
      <c r="C1060" s="309">
        <v>146.83639355891611</v>
      </c>
      <c r="D1060" s="307">
        <f>C1060*'[2]Base Costs'!$B$5</f>
        <v>146.83639355891611</v>
      </c>
      <c r="E1060" s="307">
        <f t="shared" si="112"/>
        <v>19</v>
      </c>
      <c r="F1060" s="307">
        <f t="shared" si="113"/>
        <v>4</v>
      </c>
      <c r="G1060" s="307">
        <f t="shared" si="114"/>
        <v>1</v>
      </c>
      <c r="H1060" s="306">
        <f>4*D1060*'[2]Base Costs'!$B$7</f>
        <v>29182.85220147323</v>
      </c>
      <c r="I1060" s="304">
        <f>4*IF(E1060&lt;=3,E1060*'[2]Base Costs'!$B$8,IF(F1060&lt;=3,F1060*'[2]Base Costs'!$B$9,'[2]Base Costs'!$B$10*G1060))</f>
        <v>4400</v>
      </c>
      <c r="J1060" s="308">
        <f>C1060*'[2]Base Costs'!$B$6</f>
        <v>37.296443963964691</v>
      </c>
      <c r="K1060" s="307">
        <f t="shared" si="115"/>
        <v>5</v>
      </c>
      <c r="L1060" s="307">
        <f t="shared" si="116"/>
        <v>1</v>
      </c>
      <c r="M1060" s="307">
        <f t="shared" si="117"/>
        <v>1</v>
      </c>
      <c r="N1060" s="306">
        <f>4*J1060*'[2]Base Costs'!$B$7</f>
        <v>7412.4444591741994</v>
      </c>
      <c r="O1060" s="304">
        <f>4*IF(K1060&lt;=3,K1060*'[2]Base Costs'!$B$8,IF(L1060&lt;=3,L1060*'[2]Base Costs'!$B$9,'[2]Base Costs'!$B$10*M1060))</f>
        <v>1400</v>
      </c>
      <c r="P1060" s="304">
        <f>4*C1060*'[2]Base Costs'!$B$11</f>
        <v>29367.278711783223</v>
      </c>
      <c r="Q1060" s="269">
        <f>'[2]Base Costs'!$B$13+'[2]Base Costs'!$B$14</f>
        <v>414</v>
      </c>
      <c r="R1060" s="303">
        <f>'[2]Base Costs'!$D$2</f>
        <v>1105.3024868650327</v>
      </c>
      <c r="S1060" s="305">
        <f t="shared" si="118"/>
        <v>10331.746946039231</v>
      </c>
    </row>
    <row r="1061" spans="1:19" s="269" customFormat="1" x14ac:dyDescent="0.25">
      <c r="A1061" s="310" t="s">
        <v>938</v>
      </c>
      <c r="B1061" s="310" t="s">
        <v>1258</v>
      </c>
      <c r="C1061" s="309">
        <v>89.265692830000006</v>
      </c>
      <c r="D1061" s="307">
        <f>C1061*'[2]Base Costs'!$B$5</f>
        <v>89.265692830000006</v>
      </c>
      <c r="E1061" s="307">
        <f t="shared" si="112"/>
        <v>12</v>
      </c>
      <c r="F1061" s="307">
        <f t="shared" si="113"/>
        <v>3</v>
      </c>
      <c r="G1061" s="307">
        <f t="shared" si="114"/>
        <v>1</v>
      </c>
      <c r="H1061" s="306">
        <f>4*D1061*'[2]Base Costs'!$B$7</f>
        <v>17741.020855805524</v>
      </c>
      <c r="I1061" s="304">
        <f>4*IF(E1061&lt;=3,E1061*'[2]Base Costs'!$B$8,IF(F1061&lt;=3,F1061*'[2]Base Costs'!$B$9,'[2]Base Costs'!$B$10*G1061))</f>
        <v>4200</v>
      </c>
      <c r="J1061" s="308">
        <f>C1061*'[2]Base Costs'!$B$6</f>
        <v>22.67348597882</v>
      </c>
      <c r="K1061" s="307">
        <f t="shared" si="115"/>
        <v>3</v>
      </c>
      <c r="L1061" s="307">
        <f t="shared" si="116"/>
        <v>1</v>
      </c>
      <c r="M1061" s="307">
        <f t="shared" si="117"/>
        <v>1</v>
      </c>
      <c r="N1061" s="306">
        <f>4*J1061*'[2]Base Costs'!$B$7</f>
        <v>4506.2192973746032</v>
      </c>
      <c r="O1061" s="304">
        <f>4*IF(K1061&lt;=3,K1061*'[2]Base Costs'!$B$8,IF(L1061&lt;=3,L1061*'[2]Base Costs'!$B$9,'[2]Base Costs'!$B$10*M1061))</f>
        <v>1500</v>
      </c>
      <c r="P1061" s="304">
        <f>4*C1061*'[2]Base Costs'!$B$11</f>
        <v>17853.138566000001</v>
      </c>
      <c r="Q1061" s="269">
        <f>'[2]Base Costs'!$B$13+'[2]Base Costs'!$B$14</f>
        <v>414</v>
      </c>
      <c r="R1061" s="303">
        <f>'[2]Base Costs'!$D$2</f>
        <v>1105.3024868650327</v>
      </c>
      <c r="S1061" s="305">
        <f t="shared" si="118"/>
        <v>7525.521784239636</v>
      </c>
    </row>
    <row r="1062" spans="1:19" s="269" customFormat="1" x14ac:dyDescent="0.25">
      <c r="A1062" s="310" t="s">
        <v>938</v>
      </c>
      <c r="B1062" s="310" t="s">
        <v>1257</v>
      </c>
      <c r="C1062" s="309">
        <v>182.08779260428619</v>
      </c>
      <c r="D1062" s="307">
        <f>C1062*'[2]Base Costs'!$B$5</f>
        <v>182.08779260428619</v>
      </c>
      <c r="E1062" s="307">
        <f t="shared" si="112"/>
        <v>23</v>
      </c>
      <c r="F1062" s="307">
        <f t="shared" si="113"/>
        <v>5</v>
      </c>
      <c r="G1062" s="307">
        <f t="shared" si="114"/>
        <v>2</v>
      </c>
      <c r="H1062" s="306">
        <f>4*D1062*'[2]Base Costs'!$B$7</f>
        <v>36188.856253346261</v>
      </c>
      <c r="I1062" s="304">
        <f>4*IF(E1062&lt;=3,E1062*'[2]Base Costs'!$B$8,IF(F1062&lt;=3,F1062*'[2]Base Costs'!$B$9,'[2]Base Costs'!$B$10*G1062))</f>
        <v>8800</v>
      </c>
      <c r="J1062" s="308">
        <f>C1062*'[2]Base Costs'!$B$6</f>
        <v>46.250299321488697</v>
      </c>
      <c r="K1062" s="307">
        <f t="shared" si="115"/>
        <v>6</v>
      </c>
      <c r="L1062" s="307">
        <f t="shared" si="116"/>
        <v>2</v>
      </c>
      <c r="M1062" s="307">
        <f t="shared" si="117"/>
        <v>1</v>
      </c>
      <c r="N1062" s="306">
        <f>4*J1062*'[2]Base Costs'!$B$7</f>
        <v>9191.9694883499506</v>
      </c>
      <c r="O1062" s="304">
        <f>4*IF(K1062&lt;=3,K1062*'[2]Base Costs'!$B$8,IF(L1062&lt;=3,L1062*'[2]Base Costs'!$B$9,'[2]Base Costs'!$B$10*M1062))</f>
        <v>2800</v>
      </c>
      <c r="P1062" s="304">
        <f>4*C1062*'[2]Base Costs'!$B$11</f>
        <v>36417.558520857237</v>
      </c>
      <c r="Q1062" s="269">
        <f>'[2]Base Costs'!$B$13+'[2]Base Costs'!$B$14</f>
        <v>414</v>
      </c>
      <c r="R1062" s="303">
        <f>'[2]Base Costs'!$D$2</f>
        <v>1105.3024868650327</v>
      </c>
      <c r="S1062" s="305">
        <f t="shared" si="118"/>
        <v>13511.271975214982</v>
      </c>
    </row>
    <row r="1063" spans="1:19" s="269" customFormat="1" x14ac:dyDescent="0.25">
      <c r="A1063" s="310" t="s">
        <v>938</v>
      </c>
      <c r="B1063" s="310" t="s">
        <v>1256</v>
      </c>
      <c r="C1063" s="309">
        <v>176.70157313500002</v>
      </c>
      <c r="D1063" s="307">
        <f>C1063*'[2]Base Costs'!$B$5</f>
        <v>176.70157313500002</v>
      </c>
      <c r="E1063" s="307">
        <f t="shared" si="112"/>
        <v>23</v>
      </c>
      <c r="F1063" s="307">
        <f t="shared" si="113"/>
        <v>5</v>
      </c>
      <c r="G1063" s="307">
        <f t="shared" si="114"/>
        <v>2</v>
      </c>
      <c r="H1063" s="306">
        <f>4*D1063*'[2]Base Costs'!$B$7</f>
        <v>35118.377451142449</v>
      </c>
      <c r="I1063" s="304">
        <f>4*IF(E1063&lt;=3,E1063*'[2]Base Costs'!$B$8,IF(F1063&lt;=3,F1063*'[2]Base Costs'!$B$9,'[2]Base Costs'!$B$10*G1063))</f>
        <v>8800</v>
      </c>
      <c r="J1063" s="308">
        <f>C1063*'[2]Base Costs'!$B$6</f>
        <v>44.882199576290006</v>
      </c>
      <c r="K1063" s="307">
        <f t="shared" si="115"/>
        <v>6</v>
      </c>
      <c r="L1063" s="307">
        <f t="shared" si="116"/>
        <v>2</v>
      </c>
      <c r="M1063" s="307">
        <f t="shared" si="117"/>
        <v>1</v>
      </c>
      <c r="N1063" s="306">
        <f>4*J1063*'[2]Base Costs'!$B$7</f>
        <v>8920.0678725901817</v>
      </c>
      <c r="O1063" s="304">
        <f>4*IF(K1063&lt;=3,K1063*'[2]Base Costs'!$B$8,IF(L1063&lt;=3,L1063*'[2]Base Costs'!$B$9,'[2]Base Costs'!$B$10*M1063))</f>
        <v>2800</v>
      </c>
      <c r="P1063" s="304">
        <f>4*C1063*'[2]Base Costs'!$B$11</f>
        <v>35340.314627000007</v>
      </c>
      <c r="Q1063" s="269">
        <f>'[2]Base Costs'!$B$13+'[2]Base Costs'!$B$14</f>
        <v>414</v>
      </c>
      <c r="R1063" s="303">
        <f>'[2]Base Costs'!$D$2</f>
        <v>1105.3024868650327</v>
      </c>
      <c r="S1063" s="305">
        <f t="shared" si="118"/>
        <v>13239.370359455213</v>
      </c>
    </row>
    <row r="1064" spans="1:19" s="269" customFormat="1" x14ac:dyDescent="0.25">
      <c r="A1064" s="310" t="s">
        <v>938</v>
      </c>
      <c r="B1064" s="310" t="s">
        <v>1255</v>
      </c>
      <c r="C1064" s="309">
        <v>323.29910327221512</v>
      </c>
      <c r="D1064" s="307">
        <f>C1064*'[2]Base Costs'!$B$5</f>
        <v>323.29910327221512</v>
      </c>
      <c r="E1064" s="307">
        <f t="shared" si="112"/>
        <v>41</v>
      </c>
      <c r="F1064" s="307">
        <f t="shared" si="113"/>
        <v>9</v>
      </c>
      <c r="G1064" s="307">
        <f t="shared" si="114"/>
        <v>3</v>
      </c>
      <c r="H1064" s="306">
        <f>4*D1064*'[2]Base Costs'!$B$7</f>
        <v>64253.756980733131</v>
      </c>
      <c r="I1064" s="304">
        <f>4*IF(E1064&lt;=3,E1064*'[2]Base Costs'!$B$8,IF(F1064&lt;=3,F1064*'[2]Base Costs'!$B$9,'[2]Base Costs'!$B$10*G1064))</f>
        <v>13200</v>
      </c>
      <c r="J1064" s="308">
        <f>C1064*'[2]Base Costs'!$B$6</f>
        <v>82.117972231142645</v>
      </c>
      <c r="K1064" s="307">
        <f t="shared" si="115"/>
        <v>11</v>
      </c>
      <c r="L1064" s="307">
        <f t="shared" si="116"/>
        <v>3</v>
      </c>
      <c r="M1064" s="307">
        <f t="shared" si="117"/>
        <v>1</v>
      </c>
      <c r="N1064" s="306">
        <f>4*J1064*'[2]Base Costs'!$B$7</f>
        <v>16320.454273106216</v>
      </c>
      <c r="O1064" s="304">
        <f>4*IF(K1064&lt;=3,K1064*'[2]Base Costs'!$B$8,IF(L1064&lt;=3,L1064*'[2]Base Costs'!$B$9,'[2]Base Costs'!$B$10*M1064))</f>
        <v>4200</v>
      </c>
      <c r="P1064" s="304">
        <f>4*C1064*'[2]Base Costs'!$B$11</f>
        <v>64659.820654443021</v>
      </c>
      <c r="Q1064" s="269">
        <f>'[2]Base Costs'!$B$13+'[2]Base Costs'!$B$14</f>
        <v>414</v>
      </c>
      <c r="R1064" s="303">
        <f>'[2]Base Costs'!$D$2</f>
        <v>1105.3024868650327</v>
      </c>
      <c r="S1064" s="305">
        <f t="shared" si="118"/>
        <v>22039.756759971249</v>
      </c>
    </row>
    <row r="1065" spans="1:19" s="269" customFormat="1" x14ac:dyDescent="0.25">
      <c r="A1065" s="310" t="s">
        <v>938</v>
      </c>
      <c r="B1065" s="310" t="s">
        <v>1254</v>
      </c>
      <c r="C1065" s="309">
        <v>89.900752680000011</v>
      </c>
      <c r="D1065" s="307">
        <f>C1065*'[2]Base Costs'!$B$5</f>
        <v>89.900752680000011</v>
      </c>
      <c r="E1065" s="307">
        <f t="shared" si="112"/>
        <v>12</v>
      </c>
      <c r="F1065" s="307">
        <f t="shared" si="113"/>
        <v>3</v>
      </c>
      <c r="G1065" s="307">
        <f t="shared" si="114"/>
        <v>1</v>
      </c>
      <c r="H1065" s="306">
        <f>4*D1065*'[2]Base Costs'!$B$7</f>
        <v>17867.235190633925</v>
      </c>
      <c r="I1065" s="304">
        <f>4*IF(E1065&lt;=3,E1065*'[2]Base Costs'!$B$8,IF(F1065&lt;=3,F1065*'[2]Base Costs'!$B$9,'[2]Base Costs'!$B$10*G1065))</f>
        <v>4200</v>
      </c>
      <c r="J1065" s="308">
        <f>C1065*'[2]Base Costs'!$B$6</f>
        <v>22.834791180720003</v>
      </c>
      <c r="K1065" s="307">
        <f t="shared" si="115"/>
        <v>3</v>
      </c>
      <c r="L1065" s="307">
        <f t="shared" si="116"/>
        <v>1</v>
      </c>
      <c r="M1065" s="307">
        <f t="shared" si="117"/>
        <v>1</v>
      </c>
      <c r="N1065" s="306">
        <f>4*J1065*'[2]Base Costs'!$B$7</f>
        <v>4538.2777384210167</v>
      </c>
      <c r="O1065" s="304">
        <f>4*IF(K1065&lt;=3,K1065*'[2]Base Costs'!$B$8,IF(L1065&lt;=3,L1065*'[2]Base Costs'!$B$9,'[2]Base Costs'!$B$10*M1065))</f>
        <v>1500</v>
      </c>
      <c r="P1065" s="304">
        <f>4*C1065*'[2]Base Costs'!$B$11</f>
        <v>17980.150536000001</v>
      </c>
      <c r="Q1065" s="269">
        <f>'[2]Base Costs'!$B$13+'[2]Base Costs'!$B$14</f>
        <v>414</v>
      </c>
      <c r="R1065" s="303">
        <f>'[2]Base Costs'!$D$2</f>
        <v>1105.3024868650327</v>
      </c>
      <c r="S1065" s="305">
        <f t="shared" si="118"/>
        <v>7557.5802252860494</v>
      </c>
    </row>
    <row r="1066" spans="1:19" s="269" customFormat="1" x14ac:dyDescent="0.25">
      <c r="A1066" s="310" t="s">
        <v>938</v>
      </c>
      <c r="B1066" s="310" t="s">
        <v>1253</v>
      </c>
      <c r="C1066" s="309">
        <v>147.82469150825142</v>
      </c>
      <c r="D1066" s="307">
        <f>C1066*'[2]Base Costs'!$B$5</f>
        <v>147.82469150825142</v>
      </c>
      <c r="E1066" s="307">
        <f t="shared" si="112"/>
        <v>19</v>
      </c>
      <c r="F1066" s="307">
        <f t="shared" si="113"/>
        <v>4</v>
      </c>
      <c r="G1066" s="307">
        <f t="shared" si="114"/>
        <v>1</v>
      </c>
      <c r="H1066" s="306">
        <f>4*D1066*'[2]Base Costs'!$B$7</f>
        <v>29379.270489115923</v>
      </c>
      <c r="I1066" s="304">
        <f>4*IF(E1066&lt;=3,E1066*'[2]Base Costs'!$B$8,IF(F1066&lt;=3,F1066*'[2]Base Costs'!$B$9,'[2]Base Costs'!$B$10*G1066))</f>
        <v>4400</v>
      </c>
      <c r="J1066" s="308">
        <f>C1066*'[2]Base Costs'!$B$6</f>
        <v>37.547471643095861</v>
      </c>
      <c r="K1066" s="307">
        <f t="shared" si="115"/>
        <v>5</v>
      </c>
      <c r="L1066" s="307">
        <f t="shared" si="116"/>
        <v>1</v>
      </c>
      <c r="M1066" s="307">
        <f t="shared" si="117"/>
        <v>1</v>
      </c>
      <c r="N1066" s="306">
        <f>4*J1066*'[2]Base Costs'!$B$7</f>
        <v>7462.3347042354444</v>
      </c>
      <c r="O1066" s="304">
        <f>4*IF(K1066&lt;=3,K1066*'[2]Base Costs'!$B$8,IF(L1066&lt;=3,L1066*'[2]Base Costs'!$B$9,'[2]Base Costs'!$B$10*M1066))</f>
        <v>1400</v>
      </c>
      <c r="P1066" s="304">
        <f>4*C1066*'[2]Base Costs'!$B$11</f>
        <v>29564.938301650283</v>
      </c>
      <c r="Q1066" s="269">
        <f>'[2]Base Costs'!$B$13+'[2]Base Costs'!$B$14</f>
        <v>414</v>
      </c>
      <c r="R1066" s="303">
        <f>'[2]Base Costs'!$D$2</f>
        <v>1105.3024868650327</v>
      </c>
      <c r="S1066" s="305">
        <f t="shared" si="118"/>
        <v>10381.637191100477</v>
      </c>
    </row>
    <row r="1067" spans="1:19" s="269" customFormat="1" x14ac:dyDescent="0.25">
      <c r="A1067" s="310" t="s">
        <v>938</v>
      </c>
      <c r="B1067" s="310" t="s">
        <v>1252</v>
      </c>
      <c r="C1067" s="309">
        <v>93.00160744800867</v>
      </c>
      <c r="D1067" s="307">
        <f>C1067*'[2]Base Costs'!$B$5</f>
        <v>93.00160744800867</v>
      </c>
      <c r="E1067" s="307">
        <f t="shared" si="112"/>
        <v>12</v>
      </c>
      <c r="F1067" s="307">
        <f t="shared" si="113"/>
        <v>3</v>
      </c>
      <c r="G1067" s="307">
        <f t="shared" si="114"/>
        <v>1</v>
      </c>
      <c r="H1067" s="306">
        <f>4*D1067*'[2]Base Costs'!$B$7</f>
        <v>18483.511470647038</v>
      </c>
      <c r="I1067" s="304">
        <f>4*IF(E1067&lt;=3,E1067*'[2]Base Costs'!$B$8,IF(F1067&lt;=3,F1067*'[2]Base Costs'!$B$9,'[2]Base Costs'!$B$10*G1067))</f>
        <v>4200</v>
      </c>
      <c r="J1067" s="308">
        <f>C1067*'[2]Base Costs'!$B$6</f>
        <v>23.622408291794201</v>
      </c>
      <c r="K1067" s="307">
        <f t="shared" si="115"/>
        <v>3</v>
      </c>
      <c r="L1067" s="307">
        <f t="shared" si="116"/>
        <v>1</v>
      </c>
      <c r="M1067" s="307">
        <f t="shared" si="117"/>
        <v>1</v>
      </c>
      <c r="N1067" s="306">
        <f>4*J1067*'[2]Base Costs'!$B$7</f>
        <v>4694.8119135443476</v>
      </c>
      <c r="O1067" s="304">
        <f>4*IF(K1067&lt;=3,K1067*'[2]Base Costs'!$B$8,IF(L1067&lt;=3,L1067*'[2]Base Costs'!$B$9,'[2]Base Costs'!$B$10*M1067))</f>
        <v>1500</v>
      </c>
      <c r="P1067" s="304">
        <f>4*C1067*'[2]Base Costs'!$B$11</f>
        <v>18600.321489601734</v>
      </c>
      <c r="Q1067" s="269">
        <f>'[2]Base Costs'!$B$13+'[2]Base Costs'!$B$14</f>
        <v>414</v>
      </c>
      <c r="R1067" s="303">
        <f>'[2]Base Costs'!$D$2</f>
        <v>1105.3024868650327</v>
      </c>
      <c r="S1067" s="305">
        <f t="shared" si="118"/>
        <v>7714.1144004093803</v>
      </c>
    </row>
    <row r="1068" spans="1:19" s="269" customFormat="1" x14ac:dyDescent="0.25">
      <c r="A1068" s="310" t="s">
        <v>938</v>
      </c>
      <c r="B1068" s="310" t="s">
        <v>1251</v>
      </c>
      <c r="C1068" s="309">
        <v>48.416922474725553</v>
      </c>
      <c r="D1068" s="307">
        <f>C1068*'[2]Base Costs'!$B$5</f>
        <v>48.416922474725553</v>
      </c>
      <c r="E1068" s="307">
        <f t="shared" si="112"/>
        <v>7</v>
      </c>
      <c r="F1068" s="307">
        <f t="shared" si="113"/>
        <v>2</v>
      </c>
      <c r="G1068" s="307">
        <f t="shared" si="114"/>
        <v>1</v>
      </c>
      <c r="H1068" s="306">
        <f>4*D1068*'[2]Base Costs'!$B$7</f>
        <v>9622.5728403168559</v>
      </c>
      <c r="I1068" s="304">
        <f>4*IF(E1068&lt;=3,E1068*'[2]Base Costs'!$B$8,IF(F1068&lt;=3,F1068*'[2]Base Costs'!$B$9,'[2]Base Costs'!$B$10*G1068))</f>
        <v>2800</v>
      </c>
      <c r="J1068" s="308">
        <f>C1068*'[2]Base Costs'!$B$6</f>
        <v>12.29789830858029</v>
      </c>
      <c r="K1068" s="307">
        <f t="shared" si="115"/>
        <v>2</v>
      </c>
      <c r="L1068" s="307">
        <f t="shared" si="116"/>
        <v>1</v>
      </c>
      <c r="M1068" s="307">
        <f t="shared" si="117"/>
        <v>1</v>
      </c>
      <c r="N1068" s="306">
        <f>4*J1068*'[2]Base Costs'!$B$7</f>
        <v>2444.1335014404817</v>
      </c>
      <c r="O1068" s="304">
        <f>4*IF(K1068&lt;=3,K1068*'[2]Base Costs'!$B$8,IF(L1068&lt;=3,L1068*'[2]Base Costs'!$B$9,'[2]Base Costs'!$B$10*M1068))</f>
        <v>1000</v>
      </c>
      <c r="P1068" s="304">
        <f>4*C1068*'[2]Base Costs'!$B$11</f>
        <v>9683.3844949451104</v>
      </c>
      <c r="Q1068" s="269">
        <f>'[2]Base Costs'!$B$13+'[2]Base Costs'!$B$14</f>
        <v>414</v>
      </c>
      <c r="R1068" s="303">
        <f>'[2]Base Costs'!$D$2</f>
        <v>1105.3024868650327</v>
      </c>
      <c r="S1068" s="305">
        <f t="shared" si="118"/>
        <v>4963.4359883055149</v>
      </c>
    </row>
    <row r="1069" spans="1:19" s="269" customFormat="1" x14ac:dyDescent="0.25">
      <c r="A1069" s="310" t="s">
        <v>938</v>
      </c>
      <c r="B1069" s="310" t="s">
        <v>1250</v>
      </c>
      <c r="C1069" s="309">
        <v>83.50707829649113</v>
      </c>
      <c r="D1069" s="307">
        <f>C1069*'[2]Base Costs'!$B$5</f>
        <v>83.50707829649113</v>
      </c>
      <c r="E1069" s="307">
        <f t="shared" si="112"/>
        <v>11</v>
      </c>
      <c r="F1069" s="307">
        <f t="shared" si="113"/>
        <v>3</v>
      </c>
      <c r="G1069" s="307">
        <f t="shared" si="114"/>
        <v>1</v>
      </c>
      <c r="H1069" s="306">
        <f>4*D1069*'[2]Base Costs'!$B$7</f>
        <v>16596.530768957837</v>
      </c>
      <c r="I1069" s="304">
        <f>4*IF(E1069&lt;=3,E1069*'[2]Base Costs'!$B$8,IF(F1069&lt;=3,F1069*'[2]Base Costs'!$B$9,'[2]Base Costs'!$B$10*G1069))</f>
        <v>4200</v>
      </c>
      <c r="J1069" s="308">
        <f>C1069*'[2]Base Costs'!$B$6</f>
        <v>21.210797887308747</v>
      </c>
      <c r="K1069" s="307">
        <f t="shared" si="115"/>
        <v>3</v>
      </c>
      <c r="L1069" s="307">
        <f t="shared" si="116"/>
        <v>1</v>
      </c>
      <c r="M1069" s="307">
        <f t="shared" si="117"/>
        <v>1</v>
      </c>
      <c r="N1069" s="306">
        <f>4*J1069*'[2]Base Costs'!$B$7</f>
        <v>4215.5188153152903</v>
      </c>
      <c r="O1069" s="304">
        <f>4*IF(K1069&lt;=3,K1069*'[2]Base Costs'!$B$8,IF(L1069&lt;=3,L1069*'[2]Base Costs'!$B$9,'[2]Base Costs'!$B$10*M1069))</f>
        <v>1500</v>
      </c>
      <c r="P1069" s="304">
        <f>4*C1069*'[2]Base Costs'!$B$11</f>
        <v>16701.415659298225</v>
      </c>
      <c r="Q1069" s="269">
        <f>'[2]Base Costs'!$B$13+'[2]Base Costs'!$B$14</f>
        <v>414</v>
      </c>
      <c r="R1069" s="303">
        <f>'[2]Base Costs'!$D$2</f>
        <v>1105.3024868650327</v>
      </c>
      <c r="S1069" s="305">
        <f t="shared" si="118"/>
        <v>7234.8213021803231</v>
      </c>
    </row>
    <row r="1070" spans="1:19" s="269" customFormat="1" x14ac:dyDescent="0.25">
      <c r="A1070" s="310" t="s">
        <v>938</v>
      </c>
      <c r="B1070" s="310" t="s">
        <v>1249</v>
      </c>
      <c r="C1070" s="309">
        <v>114.50104385</v>
      </c>
      <c r="D1070" s="307">
        <f>C1070*'[2]Base Costs'!$B$5</f>
        <v>114.50104385</v>
      </c>
      <c r="E1070" s="307">
        <f t="shared" si="112"/>
        <v>15</v>
      </c>
      <c r="F1070" s="307">
        <f t="shared" si="113"/>
        <v>3</v>
      </c>
      <c r="G1070" s="307">
        <f t="shared" si="114"/>
        <v>1</v>
      </c>
      <c r="H1070" s="306">
        <f>4*D1070*'[2]Base Costs'!$B$7</f>
        <v>22756.395458924402</v>
      </c>
      <c r="I1070" s="304">
        <f>4*IF(E1070&lt;=3,E1070*'[2]Base Costs'!$B$8,IF(F1070&lt;=3,F1070*'[2]Base Costs'!$B$9,'[2]Base Costs'!$B$10*G1070))</f>
        <v>4200</v>
      </c>
      <c r="J1070" s="308">
        <f>C1070*'[2]Base Costs'!$B$6</f>
        <v>29.0832651379</v>
      </c>
      <c r="K1070" s="307">
        <f t="shared" si="115"/>
        <v>4</v>
      </c>
      <c r="L1070" s="307">
        <f t="shared" si="116"/>
        <v>1</v>
      </c>
      <c r="M1070" s="307">
        <f t="shared" si="117"/>
        <v>1</v>
      </c>
      <c r="N1070" s="306">
        <f>4*J1070*'[2]Base Costs'!$B$7</f>
        <v>5780.1244465667987</v>
      </c>
      <c r="O1070" s="304">
        <f>4*IF(K1070&lt;=3,K1070*'[2]Base Costs'!$B$8,IF(L1070&lt;=3,L1070*'[2]Base Costs'!$B$9,'[2]Base Costs'!$B$10*M1070))</f>
        <v>1400</v>
      </c>
      <c r="P1070" s="304">
        <f>4*C1070*'[2]Base Costs'!$B$11</f>
        <v>22900.208770000001</v>
      </c>
      <c r="Q1070" s="269">
        <f>'[2]Base Costs'!$B$13+'[2]Base Costs'!$B$14</f>
        <v>414</v>
      </c>
      <c r="R1070" s="303">
        <f>'[2]Base Costs'!$D$2</f>
        <v>1105.3024868650327</v>
      </c>
      <c r="S1070" s="305">
        <f t="shared" si="118"/>
        <v>8699.4269334318305</v>
      </c>
    </row>
    <row r="1071" spans="1:19" s="269" customFormat="1" x14ac:dyDescent="0.25">
      <c r="A1071" s="310" t="s">
        <v>938</v>
      </c>
      <c r="B1071" s="310" t="s">
        <v>1248</v>
      </c>
      <c r="C1071" s="309">
        <v>137.20939543037375</v>
      </c>
      <c r="D1071" s="307">
        <f>C1071*'[2]Base Costs'!$B$5</f>
        <v>137.20939543037375</v>
      </c>
      <c r="E1071" s="307">
        <f t="shared" si="112"/>
        <v>18</v>
      </c>
      <c r="F1071" s="307">
        <f t="shared" si="113"/>
        <v>4</v>
      </c>
      <c r="G1071" s="307">
        <f t="shared" si="114"/>
        <v>1</v>
      </c>
      <c r="H1071" s="306">
        <f>4*D1071*'[2]Base Costs'!$B$7</f>
        <v>27269.544085414203</v>
      </c>
      <c r="I1071" s="304">
        <f>4*IF(E1071&lt;=3,E1071*'[2]Base Costs'!$B$8,IF(F1071&lt;=3,F1071*'[2]Base Costs'!$B$9,'[2]Base Costs'!$B$10*G1071))</f>
        <v>4400</v>
      </c>
      <c r="J1071" s="308">
        <f>C1071*'[2]Base Costs'!$B$6</f>
        <v>34.85118643931493</v>
      </c>
      <c r="K1071" s="307">
        <f t="shared" si="115"/>
        <v>5</v>
      </c>
      <c r="L1071" s="307">
        <f t="shared" si="116"/>
        <v>1</v>
      </c>
      <c r="M1071" s="307">
        <f t="shared" si="117"/>
        <v>1</v>
      </c>
      <c r="N1071" s="306">
        <f>4*J1071*'[2]Base Costs'!$B$7</f>
        <v>6926.4641976952071</v>
      </c>
      <c r="O1071" s="304">
        <f>4*IF(K1071&lt;=3,K1071*'[2]Base Costs'!$B$8,IF(L1071&lt;=3,L1071*'[2]Base Costs'!$B$9,'[2]Base Costs'!$B$10*M1071))</f>
        <v>1400</v>
      </c>
      <c r="P1071" s="304">
        <f>4*C1071*'[2]Base Costs'!$B$11</f>
        <v>27441.87908607475</v>
      </c>
      <c r="Q1071" s="269">
        <f>'[2]Base Costs'!$B$13+'[2]Base Costs'!$B$14</f>
        <v>414</v>
      </c>
      <c r="R1071" s="303">
        <f>'[2]Base Costs'!$D$2</f>
        <v>1105.3024868650327</v>
      </c>
      <c r="S1071" s="305">
        <f t="shared" si="118"/>
        <v>9845.7666845602398</v>
      </c>
    </row>
    <row r="1072" spans="1:19" s="269" customFormat="1" x14ac:dyDescent="0.25">
      <c r="A1072" s="310" t="s">
        <v>938</v>
      </c>
      <c r="B1072" s="310" t="s">
        <v>1247</v>
      </c>
      <c r="C1072" s="309">
        <v>129.64627996436641</v>
      </c>
      <c r="D1072" s="307">
        <f>C1072*'[2]Base Costs'!$B$5</f>
        <v>129.64627996436641</v>
      </c>
      <c r="E1072" s="307">
        <f t="shared" si="112"/>
        <v>17</v>
      </c>
      <c r="F1072" s="307">
        <f t="shared" si="113"/>
        <v>4</v>
      </c>
      <c r="G1072" s="307">
        <f t="shared" si="114"/>
        <v>1</v>
      </c>
      <c r="H1072" s="306">
        <f>4*D1072*'[2]Base Costs'!$B$7</f>
        <v>25766.420265238041</v>
      </c>
      <c r="I1072" s="304">
        <f>4*IF(E1072&lt;=3,E1072*'[2]Base Costs'!$B$8,IF(F1072&lt;=3,F1072*'[2]Base Costs'!$B$9,'[2]Base Costs'!$B$10*G1072))</f>
        <v>4400</v>
      </c>
      <c r="J1072" s="308">
        <f>C1072*'[2]Base Costs'!$B$6</f>
        <v>32.930155110949073</v>
      </c>
      <c r="K1072" s="307">
        <f t="shared" si="115"/>
        <v>5</v>
      </c>
      <c r="L1072" s="307">
        <f t="shared" si="116"/>
        <v>1</v>
      </c>
      <c r="M1072" s="307">
        <f t="shared" si="117"/>
        <v>1</v>
      </c>
      <c r="N1072" s="306">
        <f>4*J1072*'[2]Base Costs'!$B$7</f>
        <v>6544.6707473704637</v>
      </c>
      <c r="O1072" s="304">
        <f>4*IF(K1072&lt;=3,K1072*'[2]Base Costs'!$B$8,IF(L1072&lt;=3,L1072*'[2]Base Costs'!$B$9,'[2]Base Costs'!$B$10*M1072))</f>
        <v>1400</v>
      </c>
      <c r="P1072" s="304">
        <f>4*C1072*'[2]Base Costs'!$B$11</f>
        <v>25929.255992873284</v>
      </c>
      <c r="Q1072" s="269">
        <f>'[2]Base Costs'!$B$13+'[2]Base Costs'!$B$14</f>
        <v>414</v>
      </c>
      <c r="R1072" s="303">
        <f>'[2]Base Costs'!$D$2</f>
        <v>1105.3024868650327</v>
      </c>
      <c r="S1072" s="305">
        <f t="shared" si="118"/>
        <v>9463.9732342354964</v>
      </c>
    </row>
    <row r="1073" spans="1:19" s="269" customFormat="1" x14ac:dyDescent="0.25">
      <c r="A1073" s="310" t="s">
        <v>938</v>
      </c>
      <c r="B1073" s="310" t="s">
        <v>1246</v>
      </c>
      <c r="C1073" s="309">
        <v>324.33072228523935</v>
      </c>
      <c r="D1073" s="307">
        <f>C1073*'[2]Base Costs'!$B$5</f>
        <v>324.33072228523935</v>
      </c>
      <c r="E1073" s="307">
        <f t="shared" si="112"/>
        <v>41</v>
      </c>
      <c r="F1073" s="307">
        <f t="shared" si="113"/>
        <v>9</v>
      </c>
      <c r="G1073" s="307">
        <f t="shared" si="114"/>
        <v>3</v>
      </c>
      <c r="H1073" s="306">
        <f>4*D1073*'[2]Base Costs'!$B$7</f>
        <v>64458.785069857615</v>
      </c>
      <c r="I1073" s="304">
        <f>4*IF(E1073&lt;=3,E1073*'[2]Base Costs'!$B$8,IF(F1073&lt;=3,F1073*'[2]Base Costs'!$B$9,'[2]Base Costs'!$B$10*G1073))</f>
        <v>13200</v>
      </c>
      <c r="J1073" s="308">
        <f>C1073*'[2]Base Costs'!$B$6</f>
        <v>82.380003460450794</v>
      </c>
      <c r="K1073" s="307">
        <f t="shared" si="115"/>
        <v>11</v>
      </c>
      <c r="L1073" s="307">
        <f t="shared" si="116"/>
        <v>3</v>
      </c>
      <c r="M1073" s="307">
        <f t="shared" si="117"/>
        <v>1</v>
      </c>
      <c r="N1073" s="306">
        <f>4*J1073*'[2]Base Costs'!$B$7</f>
        <v>16372.531407743834</v>
      </c>
      <c r="O1073" s="304">
        <f>4*IF(K1073&lt;=3,K1073*'[2]Base Costs'!$B$8,IF(L1073&lt;=3,L1073*'[2]Base Costs'!$B$9,'[2]Base Costs'!$B$10*M1073))</f>
        <v>4200</v>
      </c>
      <c r="P1073" s="304">
        <f>4*C1073*'[2]Base Costs'!$B$11</f>
        <v>64866.144457047871</v>
      </c>
      <c r="Q1073" s="269">
        <f>'[2]Base Costs'!$B$13+'[2]Base Costs'!$B$14</f>
        <v>414</v>
      </c>
      <c r="R1073" s="303">
        <f>'[2]Base Costs'!$D$2</f>
        <v>1105.3024868650327</v>
      </c>
      <c r="S1073" s="305">
        <f t="shared" si="118"/>
        <v>22091.833894608866</v>
      </c>
    </row>
    <row r="1074" spans="1:19" s="269" customFormat="1" x14ac:dyDescent="0.25">
      <c r="A1074" s="310" t="s">
        <v>938</v>
      </c>
      <c r="B1074" s="310" t="s">
        <v>1245</v>
      </c>
      <c r="C1074" s="309">
        <v>87.552401625562993</v>
      </c>
      <c r="D1074" s="307">
        <f>C1074*'[2]Base Costs'!$B$5</f>
        <v>87.552401625562993</v>
      </c>
      <c r="E1074" s="307">
        <f t="shared" si="112"/>
        <v>11</v>
      </c>
      <c r="F1074" s="307">
        <f t="shared" si="113"/>
        <v>3</v>
      </c>
      <c r="G1074" s="307">
        <f t="shared" si="114"/>
        <v>1</v>
      </c>
      <c r="H1074" s="306">
        <f>4*D1074*'[2]Base Costs'!$B$7</f>
        <v>17400.514508670894</v>
      </c>
      <c r="I1074" s="304">
        <f>4*IF(E1074&lt;=3,E1074*'[2]Base Costs'!$B$8,IF(F1074&lt;=3,F1074*'[2]Base Costs'!$B$9,'[2]Base Costs'!$B$10*G1074))</f>
        <v>4200</v>
      </c>
      <c r="J1074" s="308">
        <f>C1074*'[2]Base Costs'!$B$6</f>
        <v>22.238310012892999</v>
      </c>
      <c r="K1074" s="307">
        <f t="shared" si="115"/>
        <v>3</v>
      </c>
      <c r="L1074" s="307">
        <f t="shared" si="116"/>
        <v>1</v>
      </c>
      <c r="M1074" s="307">
        <f t="shared" si="117"/>
        <v>1</v>
      </c>
      <c r="N1074" s="306">
        <f>4*J1074*'[2]Base Costs'!$B$7</f>
        <v>4419.7306852024067</v>
      </c>
      <c r="O1074" s="304">
        <f>4*IF(K1074&lt;=3,K1074*'[2]Base Costs'!$B$8,IF(L1074&lt;=3,L1074*'[2]Base Costs'!$B$9,'[2]Base Costs'!$B$10*M1074))</f>
        <v>1500</v>
      </c>
      <c r="P1074" s="304">
        <f>4*C1074*'[2]Base Costs'!$B$11</f>
        <v>17510.4803251126</v>
      </c>
      <c r="Q1074" s="269">
        <f>'[2]Base Costs'!$B$13+'[2]Base Costs'!$B$14</f>
        <v>414</v>
      </c>
      <c r="R1074" s="303">
        <f>'[2]Base Costs'!$D$2</f>
        <v>1105.3024868650327</v>
      </c>
      <c r="S1074" s="305">
        <f t="shared" si="118"/>
        <v>7439.0331720674394</v>
      </c>
    </row>
    <row r="1075" spans="1:19" s="269" customFormat="1" x14ac:dyDescent="0.25">
      <c r="A1075" s="310" t="s">
        <v>938</v>
      </c>
      <c r="B1075" s="310" t="s">
        <v>1244</v>
      </c>
      <c r="C1075" s="309">
        <v>41.395108916741201</v>
      </c>
      <c r="D1075" s="307">
        <f>C1075*'[2]Base Costs'!$B$5</f>
        <v>41.395108916741201</v>
      </c>
      <c r="E1075" s="307">
        <f t="shared" si="112"/>
        <v>6</v>
      </c>
      <c r="F1075" s="307">
        <f t="shared" si="113"/>
        <v>2</v>
      </c>
      <c r="G1075" s="307">
        <f t="shared" si="114"/>
        <v>1</v>
      </c>
      <c r="H1075" s="306">
        <f>4*D1075*'[2]Base Costs'!$B$7</f>
        <v>8227.0295265488148</v>
      </c>
      <c r="I1075" s="304">
        <f>4*IF(E1075&lt;=3,E1075*'[2]Base Costs'!$B$8,IF(F1075&lt;=3,F1075*'[2]Base Costs'!$B$9,'[2]Base Costs'!$B$10*G1075))</f>
        <v>2800</v>
      </c>
      <c r="J1075" s="308">
        <f>C1075*'[2]Base Costs'!$B$6</f>
        <v>10.514357664852264</v>
      </c>
      <c r="K1075" s="307">
        <f t="shared" si="115"/>
        <v>2</v>
      </c>
      <c r="L1075" s="307">
        <f t="shared" si="116"/>
        <v>1</v>
      </c>
      <c r="M1075" s="307">
        <f t="shared" si="117"/>
        <v>1</v>
      </c>
      <c r="N1075" s="306">
        <f>4*J1075*'[2]Base Costs'!$B$7</f>
        <v>2089.6654997433989</v>
      </c>
      <c r="O1075" s="304">
        <f>4*IF(K1075&lt;=3,K1075*'[2]Base Costs'!$B$8,IF(L1075&lt;=3,L1075*'[2]Base Costs'!$B$9,'[2]Base Costs'!$B$10*M1075))</f>
        <v>1000</v>
      </c>
      <c r="P1075" s="304">
        <f>4*C1075*'[2]Base Costs'!$B$11</f>
        <v>8279.0217833482402</v>
      </c>
      <c r="Q1075" s="269">
        <f>'[2]Base Costs'!$B$13+'[2]Base Costs'!$B$14</f>
        <v>414</v>
      </c>
      <c r="R1075" s="303">
        <f>'[2]Base Costs'!$D$2</f>
        <v>1105.3024868650327</v>
      </c>
      <c r="S1075" s="305">
        <f t="shared" si="118"/>
        <v>4608.9679866084316</v>
      </c>
    </row>
    <row r="1076" spans="1:19" s="269" customFormat="1" x14ac:dyDescent="0.25">
      <c r="A1076" s="310" t="s">
        <v>938</v>
      </c>
      <c r="B1076" s="310" t="s">
        <v>1243</v>
      </c>
      <c r="C1076" s="309">
        <v>60.240373279535149</v>
      </c>
      <c r="D1076" s="307">
        <f>C1076*'[2]Base Costs'!$B$5</f>
        <v>60.240373279535149</v>
      </c>
      <c r="E1076" s="307">
        <f t="shared" si="112"/>
        <v>8</v>
      </c>
      <c r="F1076" s="307">
        <f t="shared" si="113"/>
        <v>2</v>
      </c>
      <c r="G1076" s="307">
        <f t="shared" si="114"/>
        <v>1</v>
      </c>
      <c r="H1076" s="306">
        <f>4*D1076*'[2]Base Costs'!$B$7</f>
        <v>11972.412747067936</v>
      </c>
      <c r="I1076" s="304">
        <f>4*IF(E1076&lt;=3,E1076*'[2]Base Costs'!$B$8,IF(F1076&lt;=3,F1076*'[2]Base Costs'!$B$9,'[2]Base Costs'!$B$10*G1076))</f>
        <v>2800</v>
      </c>
      <c r="J1076" s="308">
        <f>C1076*'[2]Base Costs'!$B$6</f>
        <v>15.301054813001928</v>
      </c>
      <c r="K1076" s="307">
        <f t="shared" si="115"/>
        <v>2</v>
      </c>
      <c r="L1076" s="307">
        <f t="shared" si="116"/>
        <v>1</v>
      </c>
      <c r="M1076" s="307">
        <f t="shared" si="117"/>
        <v>1</v>
      </c>
      <c r="N1076" s="306">
        <f>4*J1076*'[2]Base Costs'!$B$7</f>
        <v>3040.9928377552556</v>
      </c>
      <c r="O1076" s="304">
        <f>4*IF(K1076&lt;=3,K1076*'[2]Base Costs'!$B$8,IF(L1076&lt;=3,L1076*'[2]Base Costs'!$B$9,'[2]Base Costs'!$B$10*M1076))</f>
        <v>1000</v>
      </c>
      <c r="P1076" s="304">
        <f>4*C1076*'[2]Base Costs'!$B$11</f>
        <v>12048.07465590703</v>
      </c>
      <c r="Q1076" s="269">
        <f>'[2]Base Costs'!$B$13+'[2]Base Costs'!$B$14</f>
        <v>414</v>
      </c>
      <c r="R1076" s="303">
        <f>'[2]Base Costs'!$D$2</f>
        <v>1105.3024868650327</v>
      </c>
      <c r="S1076" s="305">
        <f t="shared" si="118"/>
        <v>5560.2953246202887</v>
      </c>
    </row>
    <row r="1077" spans="1:19" s="269" customFormat="1" x14ac:dyDescent="0.25">
      <c r="A1077" s="310" t="s">
        <v>938</v>
      </c>
      <c r="B1077" s="310" t="s">
        <v>1242</v>
      </c>
      <c r="C1077" s="309">
        <v>243.67913349799562</v>
      </c>
      <c r="D1077" s="307">
        <f>C1077*'[2]Base Costs'!$B$5</f>
        <v>243.67913349799562</v>
      </c>
      <c r="E1077" s="307">
        <f t="shared" si="112"/>
        <v>31</v>
      </c>
      <c r="F1077" s="307">
        <f t="shared" si="113"/>
        <v>7</v>
      </c>
      <c r="G1077" s="307">
        <f t="shared" si="114"/>
        <v>2</v>
      </c>
      <c r="H1077" s="306">
        <f>4*D1077*'[2]Base Costs'!$B$7</f>
        <v>48429.765707925646</v>
      </c>
      <c r="I1077" s="304">
        <f>4*IF(E1077&lt;=3,E1077*'[2]Base Costs'!$B$8,IF(F1077&lt;=3,F1077*'[2]Base Costs'!$B$9,'[2]Base Costs'!$B$10*G1077))</f>
        <v>8800</v>
      </c>
      <c r="J1077" s="308">
        <f>C1077*'[2]Base Costs'!$B$6</f>
        <v>61.894499908490886</v>
      </c>
      <c r="K1077" s="307">
        <f t="shared" si="115"/>
        <v>8</v>
      </c>
      <c r="L1077" s="307">
        <f t="shared" si="116"/>
        <v>2</v>
      </c>
      <c r="M1077" s="307">
        <f t="shared" si="117"/>
        <v>1</v>
      </c>
      <c r="N1077" s="306">
        <f>4*J1077*'[2]Base Costs'!$B$7</f>
        <v>12301.160489813114</v>
      </c>
      <c r="O1077" s="304">
        <f>4*IF(K1077&lt;=3,K1077*'[2]Base Costs'!$B$8,IF(L1077&lt;=3,L1077*'[2]Base Costs'!$B$9,'[2]Base Costs'!$B$10*M1077))</f>
        <v>2800</v>
      </c>
      <c r="P1077" s="304">
        <f>4*C1077*'[2]Base Costs'!$B$11</f>
        <v>48735.826699599122</v>
      </c>
      <c r="Q1077" s="269">
        <f>'[2]Base Costs'!$B$13+'[2]Base Costs'!$B$14</f>
        <v>414</v>
      </c>
      <c r="R1077" s="303">
        <f>'[2]Base Costs'!$D$2</f>
        <v>1105.3024868650327</v>
      </c>
      <c r="S1077" s="305">
        <f t="shared" si="118"/>
        <v>16620.462976678147</v>
      </c>
    </row>
    <row r="1078" spans="1:19" s="269" customFormat="1" x14ac:dyDescent="0.25">
      <c r="A1078" s="310" t="s">
        <v>938</v>
      </c>
      <c r="B1078" s="310" t="s">
        <v>1241</v>
      </c>
      <c r="C1078" s="309">
        <v>158.34488400000001</v>
      </c>
      <c r="D1078" s="307">
        <f>C1078*'[2]Base Costs'!$B$5</f>
        <v>158.34488400000001</v>
      </c>
      <c r="E1078" s="307">
        <f t="shared" si="112"/>
        <v>20</v>
      </c>
      <c r="F1078" s="307">
        <f t="shared" si="113"/>
        <v>4</v>
      </c>
      <c r="G1078" s="307">
        <f t="shared" si="114"/>
        <v>1</v>
      </c>
      <c r="H1078" s="306">
        <f>4*D1078*'[2]Base Costs'!$B$7</f>
        <v>31470.095625696005</v>
      </c>
      <c r="I1078" s="304">
        <f>4*IF(E1078&lt;=3,E1078*'[2]Base Costs'!$B$8,IF(F1078&lt;=3,F1078*'[2]Base Costs'!$B$9,'[2]Base Costs'!$B$10*G1078))</f>
        <v>4400</v>
      </c>
      <c r="J1078" s="308">
        <f>C1078*'[2]Base Costs'!$B$6</f>
        <v>40.219600536000002</v>
      </c>
      <c r="K1078" s="307">
        <f t="shared" si="115"/>
        <v>6</v>
      </c>
      <c r="L1078" s="307">
        <f t="shared" si="116"/>
        <v>2</v>
      </c>
      <c r="M1078" s="307">
        <f t="shared" si="117"/>
        <v>1</v>
      </c>
      <c r="N1078" s="306">
        <f>4*J1078*'[2]Base Costs'!$B$7</f>
        <v>7993.4042889267857</v>
      </c>
      <c r="O1078" s="304">
        <f>4*IF(K1078&lt;=3,K1078*'[2]Base Costs'!$B$8,IF(L1078&lt;=3,L1078*'[2]Base Costs'!$B$9,'[2]Base Costs'!$B$10*M1078))</f>
        <v>2800</v>
      </c>
      <c r="P1078" s="304">
        <f>4*C1078*'[2]Base Costs'!$B$11</f>
        <v>31668.9768</v>
      </c>
      <c r="Q1078" s="269">
        <f>'[2]Base Costs'!$B$13+'[2]Base Costs'!$B$14</f>
        <v>414</v>
      </c>
      <c r="R1078" s="303">
        <f>'[2]Base Costs'!$D$2</f>
        <v>1105.3024868650327</v>
      </c>
      <c r="S1078" s="305">
        <f t="shared" si="118"/>
        <v>12312.706775791819</v>
      </c>
    </row>
    <row r="1079" spans="1:19" s="269" customFormat="1" x14ac:dyDescent="0.25">
      <c r="A1079" s="310" t="s">
        <v>938</v>
      </c>
      <c r="B1079" s="310" t="s">
        <v>1240</v>
      </c>
      <c r="C1079" s="309">
        <v>132.55910389060767</v>
      </c>
      <c r="D1079" s="307">
        <f>C1079*'[2]Base Costs'!$B$5</f>
        <v>132.55910389060767</v>
      </c>
      <c r="E1079" s="307">
        <f t="shared" si="112"/>
        <v>17</v>
      </c>
      <c r="F1079" s="307">
        <f t="shared" si="113"/>
        <v>4</v>
      </c>
      <c r="G1079" s="307">
        <f t="shared" si="114"/>
        <v>1</v>
      </c>
      <c r="H1079" s="306">
        <f>4*D1079*'[2]Base Costs'!$B$7</f>
        <v>26345.326543634936</v>
      </c>
      <c r="I1079" s="304">
        <f>4*IF(E1079&lt;=3,E1079*'[2]Base Costs'!$B$8,IF(F1079&lt;=3,F1079*'[2]Base Costs'!$B$9,'[2]Base Costs'!$B$10*G1079))</f>
        <v>4400</v>
      </c>
      <c r="J1079" s="308">
        <f>C1079*'[2]Base Costs'!$B$6</f>
        <v>33.670012388214353</v>
      </c>
      <c r="K1079" s="307">
        <f t="shared" si="115"/>
        <v>5</v>
      </c>
      <c r="L1079" s="307">
        <f t="shared" si="116"/>
        <v>1</v>
      </c>
      <c r="M1079" s="307">
        <f t="shared" si="117"/>
        <v>1</v>
      </c>
      <c r="N1079" s="306">
        <f>4*J1079*'[2]Base Costs'!$B$7</f>
        <v>6691.7129420832744</v>
      </c>
      <c r="O1079" s="304">
        <f>4*IF(K1079&lt;=3,K1079*'[2]Base Costs'!$B$8,IF(L1079&lt;=3,L1079*'[2]Base Costs'!$B$9,'[2]Base Costs'!$B$10*M1079))</f>
        <v>1400</v>
      </c>
      <c r="P1079" s="304">
        <f>4*C1079*'[2]Base Costs'!$B$11</f>
        <v>26511.820778121535</v>
      </c>
      <c r="Q1079" s="269">
        <f>'[2]Base Costs'!$B$13+'[2]Base Costs'!$B$14</f>
        <v>414</v>
      </c>
      <c r="R1079" s="303">
        <f>'[2]Base Costs'!$D$2</f>
        <v>1105.3024868650327</v>
      </c>
      <c r="S1079" s="305">
        <f t="shared" si="118"/>
        <v>9611.0154289483071</v>
      </c>
    </row>
    <row r="1080" spans="1:19" s="269" customFormat="1" x14ac:dyDescent="0.25">
      <c r="A1080" s="310" t="s">
        <v>938</v>
      </c>
      <c r="B1080" s="310" t="s">
        <v>1239</v>
      </c>
      <c r="C1080" s="309">
        <v>425.5115991567377</v>
      </c>
      <c r="D1080" s="307">
        <f>C1080*'[2]Base Costs'!$B$5</f>
        <v>425.5115991567377</v>
      </c>
      <c r="E1080" s="307">
        <f t="shared" si="112"/>
        <v>54</v>
      </c>
      <c r="F1080" s="307">
        <f t="shared" si="113"/>
        <v>11</v>
      </c>
      <c r="G1080" s="307">
        <f t="shared" si="114"/>
        <v>3</v>
      </c>
      <c r="H1080" s="306">
        <f>4*D1080*'[2]Base Costs'!$B$7</f>
        <v>84567.877262806694</v>
      </c>
      <c r="I1080" s="304">
        <f>4*IF(E1080&lt;=3,E1080*'[2]Base Costs'!$B$8,IF(F1080&lt;=3,F1080*'[2]Base Costs'!$B$9,'[2]Base Costs'!$B$10*G1080))</f>
        <v>13200</v>
      </c>
      <c r="J1080" s="308">
        <f>C1080*'[2]Base Costs'!$B$6</f>
        <v>108.07994618581138</v>
      </c>
      <c r="K1080" s="307">
        <f t="shared" si="115"/>
        <v>14</v>
      </c>
      <c r="L1080" s="307">
        <f t="shared" si="116"/>
        <v>3</v>
      </c>
      <c r="M1080" s="307">
        <f t="shared" si="117"/>
        <v>1</v>
      </c>
      <c r="N1080" s="306">
        <f>4*J1080*'[2]Base Costs'!$B$7</f>
        <v>21480.240824752898</v>
      </c>
      <c r="O1080" s="304">
        <f>4*IF(K1080&lt;=3,K1080*'[2]Base Costs'!$B$8,IF(L1080&lt;=3,L1080*'[2]Base Costs'!$B$9,'[2]Base Costs'!$B$10*M1080))</f>
        <v>4200</v>
      </c>
      <c r="P1080" s="304">
        <f>4*C1080*'[2]Base Costs'!$B$11</f>
        <v>85102.319831347544</v>
      </c>
      <c r="Q1080" s="269">
        <f>'[2]Base Costs'!$B$13+'[2]Base Costs'!$B$14</f>
        <v>414</v>
      </c>
      <c r="R1080" s="303">
        <f>'[2]Base Costs'!$D$2</f>
        <v>1105.3024868650327</v>
      </c>
      <c r="S1080" s="305">
        <f t="shared" si="118"/>
        <v>27199.54331161793</v>
      </c>
    </row>
    <row r="1081" spans="1:19" s="269" customFormat="1" x14ac:dyDescent="0.25">
      <c r="A1081" s="310" t="s">
        <v>938</v>
      </c>
      <c r="B1081" s="310" t="s">
        <v>1238</v>
      </c>
      <c r="C1081" s="309">
        <v>65.000723145000009</v>
      </c>
      <c r="D1081" s="307">
        <f>C1081*'[2]Base Costs'!$B$5</f>
        <v>65.000723145000009</v>
      </c>
      <c r="E1081" s="307">
        <f t="shared" si="112"/>
        <v>9</v>
      </c>
      <c r="F1081" s="307">
        <f t="shared" si="113"/>
        <v>2</v>
      </c>
      <c r="G1081" s="307">
        <f t="shared" si="114"/>
        <v>1</v>
      </c>
      <c r="H1081" s="306">
        <f>4*D1081*'[2]Base Costs'!$B$7</f>
        <v>12918.503720729883</v>
      </c>
      <c r="I1081" s="304">
        <f>4*IF(E1081&lt;=3,E1081*'[2]Base Costs'!$B$8,IF(F1081&lt;=3,F1081*'[2]Base Costs'!$B$9,'[2]Base Costs'!$B$10*G1081))</f>
        <v>2800</v>
      </c>
      <c r="J1081" s="308">
        <f>C1081*'[2]Base Costs'!$B$6</f>
        <v>16.510183678830003</v>
      </c>
      <c r="K1081" s="307">
        <f t="shared" si="115"/>
        <v>3</v>
      </c>
      <c r="L1081" s="307">
        <f t="shared" si="116"/>
        <v>1</v>
      </c>
      <c r="M1081" s="307">
        <f t="shared" si="117"/>
        <v>1</v>
      </c>
      <c r="N1081" s="306">
        <f>4*J1081*'[2]Base Costs'!$B$7</f>
        <v>3281.2999450653906</v>
      </c>
      <c r="O1081" s="304">
        <f>4*IF(K1081&lt;=3,K1081*'[2]Base Costs'!$B$8,IF(L1081&lt;=3,L1081*'[2]Base Costs'!$B$9,'[2]Base Costs'!$B$10*M1081))</f>
        <v>1500</v>
      </c>
      <c r="P1081" s="304">
        <f>4*C1081*'[2]Base Costs'!$B$11</f>
        <v>13000.144629000002</v>
      </c>
      <c r="Q1081" s="269">
        <f>'[2]Base Costs'!$B$13+'[2]Base Costs'!$B$14</f>
        <v>414</v>
      </c>
      <c r="R1081" s="303">
        <f>'[2]Base Costs'!$D$2</f>
        <v>1105.3024868650327</v>
      </c>
      <c r="S1081" s="305">
        <f t="shared" si="118"/>
        <v>6300.6024319304233</v>
      </c>
    </row>
    <row r="1082" spans="1:19" s="269" customFormat="1" x14ac:dyDescent="0.25">
      <c r="A1082" s="310" t="s">
        <v>938</v>
      </c>
      <c r="B1082" s="310" t="s">
        <v>1237</v>
      </c>
      <c r="C1082" s="309">
        <v>266.38893104272717</v>
      </c>
      <c r="D1082" s="307">
        <f>C1082*'[2]Base Costs'!$B$5</f>
        <v>266.38893104272717</v>
      </c>
      <c r="E1082" s="307">
        <f t="shared" si="112"/>
        <v>34</v>
      </c>
      <c r="F1082" s="307">
        <f t="shared" si="113"/>
        <v>7</v>
      </c>
      <c r="G1082" s="307">
        <f t="shared" si="114"/>
        <v>2</v>
      </c>
      <c r="H1082" s="306">
        <f>4*D1082*'[2]Base Costs'!$B$7</f>
        <v>52943.201711155773</v>
      </c>
      <c r="I1082" s="304">
        <f>4*IF(E1082&lt;=3,E1082*'[2]Base Costs'!$B$8,IF(F1082&lt;=3,F1082*'[2]Base Costs'!$B$9,'[2]Base Costs'!$B$10*G1082))</f>
        <v>8800</v>
      </c>
      <c r="J1082" s="308">
        <f>C1082*'[2]Base Costs'!$B$6</f>
        <v>67.662788484852697</v>
      </c>
      <c r="K1082" s="307">
        <f t="shared" si="115"/>
        <v>9</v>
      </c>
      <c r="L1082" s="307">
        <f t="shared" si="116"/>
        <v>2</v>
      </c>
      <c r="M1082" s="307">
        <f t="shared" si="117"/>
        <v>1</v>
      </c>
      <c r="N1082" s="306">
        <f>4*J1082*'[2]Base Costs'!$B$7</f>
        <v>13447.573234633566</v>
      </c>
      <c r="O1082" s="304">
        <f>4*IF(K1082&lt;=3,K1082*'[2]Base Costs'!$B$8,IF(L1082&lt;=3,L1082*'[2]Base Costs'!$B$9,'[2]Base Costs'!$B$10*M1082))</f>
        <v>2800</v>
      </c>
      <c r="P1082" s="304">
        <f>4*C1082*'[2]Base Costs'!$B$11</f>
        <v>53277.786208545433</v>
      </c>
      <c r="Q1082" s="269">
        <f>'[2]Base Costs'!$B$13+'[2]Base Costs'!$B$14</f>
        <v>414</v>
      </c>
      <c r="R1082" s="303">
        <f>'[2]Base Costs'!$D$2</f>
        <v>1105.3024868650327</v>
      </c>
      <c r="S1082" s="305">
        <f t="shared" si="118"/>
        <v>17766.8757214986</v>
      </c>
    </row>
    <row r="1083" spans="1:19" s="269" customFormat="1" x14ac:dyDescent="0.25">
      <c r="A1083" s="310" t="s">
        <v>938</v>
      </c>
      <c r="B1083" s="310" t="s">
        <v>1236</v>
      </c>
      <c r="C1083" s="309">
        <v>272.22710348260313</v>
      </c>
      <c r="D1083" s="307">
        <f>C1083*'[2]Base Costs'!$B$5</f>
        <v>272.22710348260313</v>
      </c>
      <c r="E1083" s="307">
        <f t="shared" si="112"/>
        <v>35</v>
      </c>
      <c r="F1083" s="307">
        <f t="shared" si="113"/>
        <v>7</v>
      </c>
      <c r="G1083" s="307">
        <f t="shared" si="114"/>
        <v>2</v>
      </c>
      <c r="H1083" s="306">
        <f>4*D1083*'[2]Base Costs'!$B$7</f>
        <v>54103.50345454648</v>
      </c>
      <c r="I1083" s="304">
        <f>4*IF(E1083&lt;=3,E1083*'[2]Base Costs'!$B$8,IF(F1083&lt;=3,F1083*'[2]Base Costs'!$B$9,'[2]Base Costs'!$B$10*G1083))</f>
        <v>8800</v>
      </c>
      <c r="J1083" s="308">
        <f>C1083*'[2]Base Costs'!$B$6</f>
        <v>69.145684284581193</v>
      </c>
      <c r="K1083" s="307">
        <f t="shared" si="115"/>
        <v>9</v>
      </c>
      <c r="L1083" s="307">
        <f t="shared" si="116"/>
        <v>2</v>
      </c>
      <c r="M1083" s="307">
        <f t="shared" si="117"/>
        <v>1</v>
      </c>
      <c r="N1083" s="306">
        <f>4*J1083*'[2]Base Costs'!$B$7</f>
        <v>13742.289877454807</v>
      </c>
      <c r="O1083" s="304">
        <f>4*IF(K1083&lt;=3,K1083*'[2]Base Costs'!$B$8,IF(L1083&lt;=3,L1083*'[2]Base Costs'!$B$9,'[2]Base Costs'!$B$10*M1083))</f>
        <v>2800</v>
      </c>
      <c r="P1083" s="304">
        <f>4*C1083*'[2]Base Costs'!$B$11</f>
        <v>54445.420696520625</v>
      </c>
      <c r="Q1083" s="269">
        <f>'[2]Base Costs'!$B$13+'[2]Base Costs'!$B$14</f>
        <v>414</v>
      </c>
      <c r="R1083" s="303">
        <f>'[2]Base Costs'!$D$2</f>
        <v>1105.3024868650327</v>
      </c>
      <c r="S1083" s="305">
        <f t="shared" si="118"/>
        <v>18061.59236431984</v>
      </c>
    </row>
    <row r="1084" spans="1:19" s="269" customFormat="1" x14ac:dyDescent="0.25">
      <c r="A1084" s="310" t="s">
        <v>938</v>
      </c>
      <c r="B1084" s="310" t="s">
        <v>1235</v>
      </c>
      <c r="C1084" s="309">
        <v>251.17172864724895</v>
      </c>
      <c r="D1084" s="307">
        <f>C1084*'[2]Base Costs'!$B$5</f>
        <v>251.17172864724895</v>
      </c>
      <c r="E1084" s="307">
        <f t="shared" si="112"/>
        <v>32</v>
      </c>
      <c r="F1084" s="307">
        <f t="shared" si="113"/>
        <v>7</v>
      </c>
      <c r="G1084" s="307">
        <f t="shared" si="114"/>
        <v>2</v>
      </c>
      <c r="H1084" s="306">
        <f>4*D1084*'[2]Base Costs'!$B$7</f>
        <v>49918.874038268856</v>
      </c>
      <c r="I1084" s="304">
        <f>4*IF(E1084&lt;=3,E1084*'[2]Base Costs'!$B$8,IF(F1084&lt;=3,F1084*'[2]Base Costs'!$B$9,'[2]Base Costs'!$B$10*G1084))</f>
        <v>8800</v>
      </c>
      <c r="J1084" s="308">
        <f>C1084*'[2]Base Costs'!$B$6</f>
        <v>63.797619076401233</v>
      </c>
      <c r="K1084" s="307">
        <f t="shared" si="115"/>
        <v>8</v>
      </c>
      <c r="L1084" s="307">
        <f t="shared" si="116"/>
        <v>2</v>
      </c>
      <c r="M1084" s="307">
        <f t="shared" si="117"/>
        <v>1</v>
      </c>
      <c r="N1084" s="306">
        <f>4*J1084*'[2]Base Costs'!$B$7</f>
        <v>12679.394005720289</v>
      </c>
      <c r="O1084" s="304">
        <f>4*IF(K1084&lt;=3,K1084*'[2]Base Costs'!$B$8,IF(L1084&lt;=3,L1084*'[2]Base Costs'!$B$9,'[2]Base Costs'!$B$10*M1084))</f>
        <v>2800</v>
      </c>
      <c r="P1084" s="304">
        <f>4*C1084*'[2]Base Costs'!$B$11</f>
        <v>50234.345729449793</v>
      </c>
      <c r="Q1084" s="269">
        <f>'[2]Base Costs'!$B$13+'[2]Base Costs'!$B$14</f>
        <v>414</v>
      </c>
      <c r="R1084" s="303">
        <f>'[2]Base Costs'!$D$2</f>
        <v>1105.3024868650327</v>
      </c>
      <c r="S1084" s="305">
        <f t="shared" si="118"/>
        <v>16998.696492585321</v>
      </c>
    </row>
    <row r="1085" spans="1:19" s="269" customFormat="1" x14ac:dyDescent="0.25">
      <c r="A1085" s="310" t="s">
        <v>938</v>
      </c>
      <c r="B1085" s="310" t="s">
        <v>1234</v>
      </c>
      <c r="C1085" s="309">
        <v>215.93721451119526</v>
      </c>
      <c r="D1085" s="307">
        <f>C1085*'[2]Base Costs'!$B$5</f>
        <v>215.93721451119526</v>
      </c>
      <c r="E1085" s="307">
        <f t="shared" si="112"/>
        <v>27</v>
      </c>
      <c r="F1085" s="307">
        <f t="shared" si="113"/>
        <v>6</v>
      </c>
      <c r="G1085" s="307">
        <f t="shared" si="114"/>
        <v>2</v>
      </c>
      <c r="H1085" s="306">
        <f>4*D1085*'[2]Base Costs'!$B$7</f>
        <v>42916.225760812995</v>
      </c>
      <c r="I1085" s="304">
        <f>4*IF(E1085&lt;=3,E1085*'[2]Base Costs'!$B$8,IF(F1085&lt;=3,F1085*'[2]Base Costs'!$B$9,'[2]Base Costs'!$B$10*G1085))</f>
        <v>8800</v>
      </c>
      <c r="J1085" s="308">
        <f>C1085*'[2]Base Costs'!$B$6</f>
        <v>54.848052485843596</v>
      </c>
      <c r="K1085" s="307">
        <f t="shared" si="115"/>
        <v>7</v>
      </c>
      <c r="L1085" s="307">
        <f t="shared" si="116"/>
        <v>2</v>
      </c>
      <c r="M1085" s="307">
        <f t="shared" si="117"/>
        <v>1</v>
      </c>
      <c r="N1085" s="306">
        <f>4*J1085*'[2]Base Costs'!$B$7</f>
        <v>10900.721343246501</v>
      </c>
      <c r="O1085" s="304">
        <f>4*IF(K1085&lt;=3,K1085*'[2]Base Costs'!$B$8,IF(L1085&lt;=3,L1085*'[2]Base Costs'!$B$9,'[2]Base Costs'!$B$10*M1085))</f>
        <v>2800</v>
      </c>
      <c r="P1085" s="304">
        <f>4*C1085*'[2]Base Costs'!$B$11</f>
        <v>43187.442902239054</v>
      </c>
      <c r="Q1085" s="269">
        <f>'[2]Base Costs'!$B$13+'[2]Base Costs'!$B$14</f>
        <v>414</v>
      </c>
      <c r="R1085" s="303">
        <f>'[2]Base Costs'!$D$2</f>
        <v>1105.3024868650327</v>
      </c>
      <c r="S1085" s="305">
        <f t="shared" si="118"/>
        <v>15220.023830111535</v>
      </c>
    </row>
    <row r="1086" spans="1:19" s="269" customFormat="1" x14ac:dyDescent="0.25">
      <c r="A1086" s="310" t="s">
        <v>938</v>
      </c>
      <c r="B1086" s="310" t="s">
        <v>1233</v>
      </c>
      <c r="C1086" s="309">
        <v>122.69974064500001</v>
      </c>
      <c r="D1086" s="307">
        <f>C1086*'[2]Base Costs'!$B$5</f>
        <v>122.69974064500001</v>
      </c>
      <c r="E1086" s="307">
        <f t="shared" si="112"/>
        <v>16</v>
      </c>
      <c r="F1086" s="307">
        <f t="shared" si="113"/>
        <v>4</v>
      </c>
      <c r="G1086" s="307">
        <f t="shared" si="114"/>
        <v>1</v>
      </c>
      <c r="H1086" s="306">
        <f>4*D1086*'[2]Base Costs'!$B$7</f>
        <v>24385.837254749884</v>
      </c>
      <c r="I1086" s="304">
        <f>4*IF(E1086&lt;=3,E1086*'[2]Base Costs'!$B$8,IF(F1086&lt;=3,F1086*'[2]Base Costs'!$B$9,'[2]Base Costs'!$B$10*G1086))</f>
        <v>4400</v>
      </c>
      <c r="J1086" s="308">
        <f>C1086*'[2]Base Costs'!$B$6</f>
        <v>31.165734123830003</v>
      </c>
      <c r="K1086" s="307">
        <f t="shared" si="115"/>
        <v>4</v>
      </c>
      <c r="L1086" s="307">
        <f t="shared" si="116"/>
        <v>1</v>
      </c>
      <c r="M1086" s="307">
        <f t="shared" si="117"/>
        <v>1</v>
      </c>
      <c r="N1086" s="306">
        <f>4*J1086*'[2]Base Costs'!$B$7</f>
        <v>6194.0026627064708</v>
      </c>
      <c r="O1086" s="304">
        <f>4*IF(K1086&lt;=3,K1086*'[2]Base Costs'!$B$8,IF(L1086&lt;=3,L1086*'[2]Base Costs'!$B$9,'[2]Base Costs'!$B$10*M1086))</f>
        <v>1400</v>
      </c>
      <c r="P1086" s="304">
        <f>4*C1086*'[2]Base Costs'!$B$11</f>
        <v>24539.948129</v>
      </c>
      <c r="Q1086" s="269">
        <f>'[2]Base Costs'!$B$13+'[2]Base Costs'!$B$14</f>
        <v>414</v>
      </c>
      <c r="R1086" s="303">
        <f>'[2]Base Costs'!$D$2</f>
        <v>1105.3024868650327</v>
      </c>
      <c r="S1086" s="305">
        <f t="shared" si="118"/>
        <v>9113.3051495715044</v>
      </c>
    </row>
    <row r="1087" spans="1:19" s="269" customFormat="1" x14ac:dyDescent="0.25">
      <c r="A1087" s="310" t="s">
        <v>938</v>
      </c>
      <c r="B1087" s="310" t="s">
        <v>1232</v>
      </c>
      <c r="C1087" s="309">
        <v>284.73730066098074</v>
      </c>
      <c r="D1087" s="307">
        <f>C1087*'[2]Base Costs'!$B$5</f>
        <v>284.73730066098074</v>
      </c>
      <c r="E1087" s="307">
        <f t="shared" si="112"/>
        <v>36</v>
      </c>
      <c r="F1087" s="307">
        <f t="shared" si="113"/>
        <v>8</v>
      </c>
      <c r="G1087" s="307">
        <f t="shared" si="114"/>
        <v>2</v>
      </c>
      <c r="H1087" s="306">
        <f>4*D1087*'[2]Base Costs'!$B$7</f>
        <v>56589.830082565961</v>
      </c>
      <c r="I1087" s="304">
        <f>4*IF(E1087&lt;=3,E1087*'[2]Base Costs'!$B$8,IF(F1087&lt;=3,F1087*'[2]Base Costs'!$B$9,'[2]Base Costs'!$B$10*G1087))</f>
        <v>8800</v>
      </c>
      <c r="J1087" s="308">
        <f>C1087*'[2]Base Costs'!$B$6</f>
        <v>72.323274367889113</v>
      </c>
      <c r="K1087" s="307">
        <f t="shared" si="115"/>
        <v>10</v>
      </c>
      <c r="L1087" s="307">
        <f t="shared" si="116"/>
        <v>2</v>
      </c>
      <c r="M1087" s="307">
        <f t="shared" si="117"/>
        <v>1</v>
      </c>
      <c r="N1087" s="306">
        <f>4*J1087*'[2]Base Costs'!$B$7</f>
        <v>14373.816840971756</v>
      </c>
      <c r="O1087" s="304">
        <f>4*IF(K1087&lt;=3,K1087*'[2]Base Costs'!$B$8,IF(L1087&lt;=3,L1087*'[2]Base Costs'!$B$9,'[2]Base Costs'!$B$10*M1087))</f>
        <v>2800</v>
      </c>
      <c r="P1087" s="304">
        <f>4*C1087*'[2]Base Costs'!$B$11</f>
        <v>56947.460132196145</v>
      </c>
      <c r="Q1087" s="269">
        <f>'[2]Base Costs'!$B$13+'[2]Base Costs'!$B$14</f>
        <v>414</v>
      </c>
      <c r="R1087" s="303">
        <f>'[2]Base Costs'!$D$2</f>
        <v>1105.3024868650327</v>
      </c>
      <c r="S1087" s="305">
        <f t="shared" si="118"/>
        <v>18693.11932783679</v>
      </c>
    </row>
    <row r="1088" spans="1:19" s="269" customFormat="1" x14ac:dyDescent="0.25">
      <c r="A1088" s="310" t="s">
        <v>938</v>
      </c>
      <c r="B1088" s="310" t="s">
        <v>1231</v>
      </c>
      <c r="C1088" s="309">
        <v>107.08975253495692</v>
      </c>
      <c r="D1088" s="307">
        <f>C1088*'[2]Base Costs'!$B$5</f>
        <v>107.08975253495692</v>
      </c>
      <c r="E1088" s="307">
        <f t="shared" si="112"/>
        <v>14</v>
      </c>
      <c r="F1088" s="307">
        <f t="shared" si="113"/>
        <v>3</v>
      </c>
      <c r="G1088" s="307">
        <f t="shared" si="114"/>
        <v>1</v>
      </c>
      <c r="H1088" s="306">
        <f>4*D1088*'[2]Base Costs'!$B$7</f>
        <v>21283.445777807479</v>
      </c>
      <c r="I1088" s="304">
        <f>4*IF(E1088&lt;=3,E1088*'[2]Base Costs'!$B$8,IF(F1088&lt;=3,F1088*'[2]Base Costs'!$B$9,'[2]Base Costs'!$B$10*G1088))</f>
        <v>4200</v>
      </c>
      <c r="J1088" s="308">
        <f>C1088*'[2]Base Costs'!$B$6</f>
        <v>27.200797143879058</v>
      </c>
      <c r="K1088" s="307">
        <f t="shared" si="115"/>
        <v>4</v>
      </c>
      <c r="L1088" s="307">
        <f t="shared" si="116"/>
        <v>1</v>
      </c>
      <c r="M1088" s="307">
        <f t="shared" si="117"/>
        <v>1</v>
      </c>
      <c r="N1088" s="306">
        <f>4*J1088*'[2]Base Costs'!$B$7</f>
        <v>5405.9952275631003</v>
      </c>
      <c r="O1088" s="304">
        <f>4*IF(K1088&lt;=3,K1088*'[2]Base Costs'!$B$8,IF(L1088&lt;=3,L1088*'[2]Base Costs'!$B$9,'[2]Base Costs'!$B$10*M1088))</f>
        <v>1400</v>
      </c>
      <c r="P1088" s="304">
        <f>4*C1088*'[2]Base Costs'!$B$11</f>
        <v>21417.950506991383</v>
      </c>
      <c r="Q1088" s="269">
        <f>'[2]Base Costs'!$B$13+'[2]Base Costs'!$B$14</f>
        <v>414</v>
      </c>
      <c r="R1088" s="303">
        <f>'[2]Base Costs'!$D$2</f>
        <v>1105.3024868650327</v>
      </c>
      <c r="S1088" s="305">
        <f t="shared" si="118"/>
        <v>8325.2977144281322</v>
      </c>
    </row>
    <row r="1089" spans="1:19" s="269" customFormat="1" x14ac:dyDescent="0.25">
      <c r="A1089" s="310" t="s">
        <v>938</v>
      </c>
      <c r="B1089" s="310" t="s">
        <v>1230</v>
      </c>
      <c r="C1089" s="309">
        <v>56.000417730000002</v>
      </c>
      <c r="D1089" s="307">
        <f>C1089*'[2]Base Costs'!$B$5</f>
        <v>56.000417730000002</v>
      </c>
      <c r="E1089" s="307">
        <f t="shared" si="112"/>
        <v>8</v>
      </c>
      <c r="F1089" s="307">
        <f t="shared" si="113"/>
        <v>2</v>
      </c>
      <c r="G1089" s="307">
        <f t="shared" si="114"/>
        <v>1</v>
      </c>
      <c r="H1089" s="306">
        <f>4*D1089*'[2]Base Costs'!$B$7</f>
        <v>11129.747021331123</v>
      </c>
      <c r="I1089" s="304">
        <f>4*IF(E1089&lt;=3,E1089*'[2]Base Costs'!$B$8,IF(F1089&lt;=3,F1089*'[2]Base Costs'!$B$9,'[2]Base Costs'!$B$10*G1089))</f>
        <v>2800</v>
      </c>
      <c r="J1089" s="308">
        <f>C1089*'[2]Base Costs'!$B$6</f>
        <v>14.22410610342</v>
      </c>
      <c r="K1089" s="307">
        <f t="shared" si="115"/>
        <v>2</v>
      </c>
      <c r="L1089" s="307">
        <f t="shared" si="116"/>
        <v>1</v>
      </c>
      <c r="M1089" s="307">
        <f t="shared" si="117"/>
        <v>1</v>
      </c>
      <c r="N1089" s="306">
        <f>4*J1089*'[2]Base Costs'!$B$7</f>
        <v>2826.9557434181052</v>
      </c>
      <c r="O1089" s="304">
        <f>4*IF(K1089&lt;=3,K1089*'[2]Base Costs'!$B$8,IF(L1089&lt;=3,L1089*'[2]Base Costs'!$B$9,'[2]Base Costs'!$B$10*M1089))</f>
        <v>1000</v>
      </c>
      <c r="P1089" s="304">
        <f>4*C1089*'[2]Base Costs'!$B$11</f>
        <v>11200.083546</v>
      </c>
      <c r="Q1089" s="269">
        <f>'[2]Base Costs'!$B$13+'[2]Base Costs'!$B$14</f>
        <v>414</v>
      </c>
      <c r="R1089" s="303">
        <f>'[2]Base Costs'!$D$2</f>
        <v>1105.3024868650327</v>
      </c>
      <c r="S1089" s="305">
        <f t="shared" si="118"/>
        <v>5346.2582302831379</v>
      </c>
    </row>
    <row r="1090" spans="1:19" s="269" customFormat="1" x14ac:dyDescent="0.25">
      <c r="A1090" s="310" t="s">
        <v>938</v>
      </c>
      <c r="B1090" s="310" t="s">
        <v>1229</v>
      </c>
      <c r="C1090" s="309">
        <v>101.00120349000001</v>
      </c>
      <c r="D1090" s="307">
        <f>C1090*'[2]Base Costs'!$B$5</f>
        <v>101.00120349000001</v>
      </c>
      <c r="E1090" s="307">
        <f t="shared" si="112"/>
        <v>13</v>
      </c>
      <c r="F1090" s="307">
        <f t="shared" si="113"/>
        <v>3</v>
      </c>
      <c r="G1090" s="307">
        <f t="shared" si="114"/>
        <v>1</v>
      </c>
      <c r="H1090" s="306">
        <f>4*D1090*'[2]Base Costs'!$B$7</f>
        <v>20073.383186416566</v>
      </c>
      <c r="I1090" s="304">
        <f>4*IF(E1090&lt;=3,E1090*'[2]Base Costs'!$B$8,IF(F1090&lt;=3,F1090*'[2]Base Costs'!$B$9,'[2]Base Costs'!$B$10*G1090))</f>
        <v>4200</v>
      </c>
      <c r="J1090" s="308">
        <f>C1090*'[2]Base Costs'!$B$6</f>
        <v>25.654305686460003</v>
      </c>
      <c r="K1090" s="307">
        <f t="shared" si="115"/>
        <v>4</v>
      </c>
      <c r="L1090" s="307">
        <f t="shared" si="116"/>
        <v>1</v>
      </c>
      <c r="M1090" s="307">
        <f t="shared" si="117"/>
        <v>1</v>
      </c>
      <c r="N1090" s="306">
        <f>4*J1090*'[2]Base Costs'!$B$7</f>
        <v>5098.6393293498077</v>
      </c>
      <c r="O1090" s="304">
        <f>4*IF(K1090&lt;=3,K1090*'[2]Base Costs'!$B$8,IF(L1090&lt;=3,L1090*'[2]Base Costs'!$B$9,'[2]Base Costs'!$B$10*M1090))</f>
        <v>1400</v>
      </c>
      <c r="P1090" s="304">
        <f>4*C1090*'[2]Base Costs'!$B$11</f>
        <v>20200.240698000001</v>
      </c>
      <c r="Q1090" s="269">
        <f>'[2]Base Costs'!$B$13+'[2]Base Costs'!$B$14</f>
        <v>414</v>
      </c>
      <c r="R1090" s="303">
        <f>'[2]Base Costs'!$D$2</f>
        <v>1105.3024868650327</v>
      </c>
      <c r="S1090" s="305">
        <f t="shared" si="118"/>
        <v>8017.9418162148404</v>
      </c>
    </row>
    <row r="1091" spans="1:19" s="269" customFormat="1" x14ac:dyDescent="0.25">
      <c r="A1091" s="310" t="s">
        <v>938</v>
      </c>
      <c r="B1091" s="310" t="s">
        <v>1228</v>
      </c>
      <c r="C1091" s="309">
        <v>547.83304169411929</v>
      </c>
      <c r="D1091" s="307">
        <f>C1091*'[2]Base Costs'!$B$5</f>
        <v>547.83304169411929</v>
      </c>
      <c r="E1091" s="307">
        <f t="shared" ref="E1091:E1154" si="119">ROUNDUP(D1091/8,0)</f>
        <v>69</v>
      </c>
      <c r="F1091" s="307">
        <f t="shared" ref="F1091:F1154" si="120">ROUNDUP(D1091/40,0)</f>
        <v>14</v>
      </c>
      <c r="G1091" s="307">
        <f t="shared" ref="G1091:G1154" si="121">ROUNDUP(D1091/(40*4),0)</f>
        <v>4</v>
      </c>
      <c r="H1091" s="306">
        <f>4*D1091*'[2]Base Costs'!$B$7</f>
        <v>108878.53003845605</v>
      </c>
      <c r="I1091" s="304">
        <f>4*IF(E1091&lt;=3,E1091*'[2]Base Costs'!$B$8,IF(F1091&lt;=3,F1091*'[2]Base Costs'!$B$9,'[2]Base Costs'!$B$10*G1091))</f>
        <v>17600</v>
      </c>
      <c r="J1091" s="308">
        <f>C1091*'[2]Base Costs'!$B$6</f>
        <v>139.1495925903063</v>
      </c>
      <c r="K1091" s="307">
        <f t="shared" ref="K1091:K1154" si="122">ROUNDUP(J1091/8,0)</f>
        <v>18</v>
      </c>
      <c r="L1091" s="307">
        <f t="shared" ref="L1091:L1154" si="123">ROUNDUP(J1091/40,0)</f>
        <v>4</v>
      </c>
      <c r="M1091" s="307">
        <f t="shared" ref="M1091:M1154" si="124">ROUNDUP(J1091/(40*4),0)</f>
        <v>1</v>
      </c>
      <c r="N1091" s="306">
        <f>4*J1091*'[2]Base Costs'!$B$7</f>
        <v>27655.146629767838</v>
      </c>
      <c r="O1091" s="304">
        <f>4*IF(K1091&lt;=3,K1091*'[2]Base Costs'!$B$8,IF(L1091&lt;=3,L1091*'[2]Base Costs'!$B$9,'[2]Base Costs'!$B$10*M1091))</f>
        <v>4400</v>
      </c>
      <c r="P1091" s="304">
        <f>4*C1091*'[2]Base Costs'!$B$11</f>
        <v>109566.60833882386</v>
      </c>
      <c r="Q1091" s="269">
        <f>'[2]Base Costs'!$B$13+'[2]Base Costs'!$B$14</f>
        <v>414</v>
      </c>
      <c r="R1091" s="303">
        <f>'[2]Base Costs'!$D$2</f>
        <v>1105.3024868650327</v>
      </c>
      <c r="S1091" s="305">
        <f t="shared" ref="S1091:S1154" si="125">R1091+Q1091+N1091+O1091</f>
        <v>33574.449116632866</v>
      </c>
    </row>
    <row r="1092" spans="1:19" s="269" customFormat="1" x14ac:dyDescent="0.25">
      <c r="A1092" s="310" t="s">
        <v>938</v>
      </c>
      <c r="B1092" s="310" t="s">
        <v>1227</v>
      </c>
      <c r="C1092" s="309">
        <v>55.568938953241513</v>
      </c>
      <c r="D1092" s="307">
        <f>C1092*'[2]Base Costs'!$B$5</f>
        <v>55.568938953241513</v>
      </c>
      <c r="E1092" s="307">
        <f t="shared" si="119"/>
        <v>7</v>
      </c>
      <c r="F1092" s="307">
        <f t="shared" si="120"/>
        <v>2</v>
      </c>
      <c r="G1092" s="307">
        <f t="shared" si="121"/>
        <v>1</v>
      </c>
      <c r="H1092" s="306">
        <f>4*D1092*'[2]Base Costs'!$B$7</f>
        <v>11043.993203323033</v>
      </c>
      <c r="I1092" s="304">
        <f>4*IF(E1092&lt;=3,E1092*'[2]Base Costs'!$B$8,IF(F1092&lt;=3,F1092*'[2]Base Costs'!$B$9,'[2]Base Costs'!$B$10*G1092))</f>
        <v>2800</v>
      </c>
      <c r="J1092" s="308">
        <f>C1092*'[2]Base Costs'!$B$6</f>
        <v>14.114510494123344</v>
      </c>
      <c r="K1092" s="307">
        <f t="shared" si="122"/>
        <v>2</v>
      </c>
      <c r="L1092" s="307">
        <f t="shared" si="123"/>
        <v>1</v>
      </c>
      <c r="M1092" s="307">
        <f t="shared" si="124"/>
        <v>1</v>
      </c>
      <c r="N1092" s="306">
        <f>4*J1092*'[2]Base Costs'!$B$7</f>
        <v>2805.1742736440501</v>
      </c>
      <c r="O1092" s="304">
        <f>4*IF(K1092&lt;=3,K1092*'[2]Base Costs'!$B$8,IF(L1092&lt;=3,L1092*'[2]Base Costs'!$B$9,'[2]Base Costs'!$B$10*M1092))</f>
        <v>1000</v>
      </c>
      <c r="P1092" s="304">
        <f>4*C1092*'[2]Base Costs'!$B$11</f>
        <v>11113.787790648303</v>
      </c>
      <c r="Q1092" s="269">
        <f>'[2]Base Costs'!$B$13+'[2]Base Costs'!$B$14</f>
        <v>414</v>
      </c>
      <c r="R1092" s="303">
        <f>'[2]Base Costs'!$D$2</f>
        <v>1105.3024868650327</v>
      </c>
      <c r="S1092" s="305">
        <f t="shared" si="125"/>
        <v>5324.4767605090829</v>
      </c>
    </row>
    <row r="1093" spans="1:19" s="269" customFormat="1" x14ac:dyDescent="0.25">
      <c r="A1093" s="310" t="s">
        <v>938</v>
      </c>
      <c r="B1093" s="310" t="s">
        <v>1226</v>
      </c>
      <c r="C1093" s="309">
        <v>229.30207317</v>
      </c>
      <c r="D1093" s="307">
        <f>C1093*'[2]Base Costs'!$B$5</f>
        <v>229.30207317</v>
      </c>
      <c r="E1093" s="307">
        <f t="shared" si="119"/>
        <v>29</v>
      </c>
      <c r="F1093" s="307">
        <f t="shared" si="120"/>
        <v>6</v>
      </c>
      <c r="G1093" s="307">
        <f t="shared" si="121"/>
        <v>2</v>
      </c>
      <c r="H1093" s="306">
        <f>4*D1093*'[2]Base Costs'!$B$7</f>
        <v>45572.411230098485</v>
      </c>
      <c r="I1093" s="304">
        <f>4*IF(E1093&lt;=3,E1093*'[2]Base Costs'!$B$8,IF(F1093&lt;=3,F1093*'[2]Base Costs'!$B$9,'[2]Base Costs'!$B$10*G1093))</f>
        <v>8800</v>
      </c>
      <c r="J1093" s="308">
        <f>C1093*'[2]Base Costs'!$B$6</f>
        <v>58.242726585180002</v>
      </c>
      <c r="K1093" s="307">
        <f t="shared" si="122"/>
        <v>8</v>
      </c>
      <c r="L1093" s="307">
        <f t="shared" si="123"/>
        <v>2</v>
      </c>
      <c r="M1093" s="307">
        <f t="shared" si="124"/>
        <v>1</v>
      </c>
      <c r="N1093" s="306">
        <f>4*J1093*'[2]Base Costs'!$B$7</f>
        <v>11575.392452445016</v>
      </c>
      <c r="O1093" s="304">
        <f>4*IF(K1093&lt;=3,K1093*'[2]Base Costs'!$B$8,IF(L1093&lt;=3,L1093*'[2]Base Costs'!$B$9,'[2]Base Costs'!$B$10*M1093))</f>
        <v>2800</v>
      </c>
      <c r="P1093" s="304">
        <f>4*C1093*'[2]Base Costs'!$B$11</f>
        <v>45860.414634000001</v>
      </c>
      <c r="Q1093" s="269">
        <f>'[2]Base Costs'!$B$13+'[2]Base Costs'!$B$14</f>
        <v>414</v>
      </c>
      <c r="R1093" s="303">
        <f>'[2]Base Costs'!$D$2</f>
        <v>1105.3024868650327</v>
      </c>
      <c r="S1093" s="305">
        <f t="shared" si="125"/>
        <v>15894.694939310048</v>
      </c>
    </row>
    <row r="1094" spans="1:19" s="269" customFormat="1" x14ac:dyDescent="0.25">
      <c r="A1094" s="310" t="s">
        <v>938</v>
      </c>
      <c r="B1094" s="310" t="s">
        <v>1225</v>
      </c>
      <c r="C1094" s="309">
        <v>105.60106306500001</v>
      </c>
      <c r="D1094" s="307">
        <f>C1094*'[2]Base Costs'!$B$5</f>
        <v>105.60106306500001</v>
      </c>
      <c r="E1094" s="307">
        <f t="shared" si="119"/>
        <v>14</v>
      </c>
      <c r="F1094" s="307">
        <f t="shared" si="120"/>
        <v>3</v>
      </c>
      <c r="G1094" s="307">
        <f t="shared" si="121"/>
        <v>1</v>
      </c>
      <c r="H1094" s="306">
        <f>4*D1094*'[2]Base Costs'!$B$7</f>
        <v>20987.577677790363</v>
      </c>
      <c r="I1094" s="304">
        <f>4*IF(E1094&lt;=3,E1094*'[2]Base Costs'!$B$8,IF(F1094&lt;=3,F1094*'[2]Base Costs'!$B$9,'[2]Base Costs'!$B$10*G1094))</f>
        <v>4200</v>
      </c>
      <c r="J1094" s="308">
        <f>C1094*'[2]Base Costs'!$B$6</f>
        <v>26.822670018510003</v>
      </c>
      <c r="K1094" s="307">
        <f t="shared" si="122"/>
        <v>4</v>
      </c>
      <c r="L1094" s="307">
        <f t="shared" si="123"/>
        <v>1</v>
      </c>
      <c r="M1094" s="307">
        <f t="shared" si="124"/>
        <v>1</v>
      </c>
      <c r="N1094" s="306">
        <f>4*J1094*'[2]Base Costs'!$B$7</f>
        <v>5330.844730158753</v>
      </c>
      <c r="O1094" s="304">
        <f>4*IF(K1094&lt;=3,K1094*'[2]Base Costs'!$B$8,IF(L1094&lt;=3,L1094*'[2]Base Costs'!$B$9,'[2]Base Costs'!$B$10*M1094))</f>
        <v>1400</v>
      </c>
      <c r="P1094" s="304">
        <f>4*C1094*'[2]Base Costs'!$B$11</f>
        <v>21120.212613</v>
      </c>
      <c r="Q1094" s="269">
        <f>'[2]Base Costs'!$B$13+'[2]Base Costs'!$B$14</f>
        <v>414</v>
      </c>
      <c r="R1094" s="303">
        <f>'[2]Base Costs'!$D$2</f>
        <v>1105.3024868650327</v>
      </c>
      <c r="S1094" s="305">
        <f t="shared" si="125"/>
        <v>8250.1472170237867</v>
      </c>
    </row>
    <row r="1095" spans="1:19" s="269" customFormat="1" x14ac:dyDescent="0.25">
      <c r="A1095" s="310" t="s">
        <v>938</v>
      </c>
      <c r="B1095" s="310" t="s">
        <v>1224</v>
      </c>
      <c r="C1095" s="309">
        <v>66.215839016861949</v>
      </c>
      <c r="D1095" s="307">
        <f>C1095*'[2]Base Costs'!$B$5</f>
        <v>66.215839016861949</v>
      </c>
      <c r="E1095" s="307">
        <f t="shared" si="119"/>
        <v>9</v>
      </c>
      <c r="F1095" s="307">
        <f t="shared" si="120"/>
        <v>2</v>
      </c>
      <c r="G1095" s="307">
        <f t="shared" si="121"/>
        <v>1</v>
      </c>
      <c r="H1095" s="306">
        <f>4*D1095*'[2]Base Costs'!$B$7</f>
        <v>13160.000709567214</v>
      </c>
      <c r="I1095" s="304">
        <f>4*IF(E1095&lt;=3,E1095*'[2]Base Costs'!$B$8,IF(F1095&lt;=3,F1095*'[2]Base Costs'!$B$9,'[2]Base Costs'!$B$10*G1095))</f>
        <v>2800</v>
      </c>
      <c r="J1095" s="308">
        <f>C1095*'[2]Base Costs'!$B$6</f>
        <v>16.818823110282935</v>
      </c>
      <c r="K1095" s="307">
        <f t="shared" si="122"/>
        <v>3</v>
      </c>
      <c r="L1095" s="307">
        <f t="shared" si="123"/>
        <v>1</v>
      </c>
      <c r="M1095" s="307">
        <f t="shared" si="124"/>
        <v>1</v>
      </c>
      <c r="N1095" s="306">
        <f>4*J1095*'[2]Base Costs'!$B$7</f>
        <v>3342.640180230072</v>
      </c>
      <c r="O1095" s="304">
        <f>4*IF(K1095&lt;=3,K1095*'[2]Base Costs'!$B$8,IF(L1095&lt;=3,L1095*'[2]Base Costs'!$B$9,'[2]Base Costs'!$B$10*M1095))</f>
        <v>1500</v>
      </c>
      <c r="P1095" s="304">
        <f>4*C1095*'[2]Base Costs'!$B$11</f>
        <v>13243.167803372389</v>
      </c>
      <c r="Q1095" s="269">
        <f>'[2]Base Costs'!$B$13+'[2]Base Costs'!$B$14</f>
        <v>414</v>
      </c>
      <c r="R1095" s="303">
        <f>'[2]Base Costs'!$D$2</f>
        <v>1105.3024868650327</v>
      </c>
      <c r="S1095" s="305">
        <f t="shared" si="125"/>
        <v>6361.9426670951052</v>
      </c>
    </row>
    <row r="1096" spans="1:19" s="269" customFormat="1" x14ac:dyDescent="0.25">
      <c r="A1096" s="310" t="s">
        <v>938</v>
      </c>
      <c r="B1096" s="310" t="s">
        <v>1223</v>
      </c>
      <c r="C1096" s="309">
        <v>169.33088618168878</v>
      </c>
      <c r="D1096" s="307">
        <f>C1096*'[2]Base Costs'!$B$5</f>
        <v>169.33088618168878</v>
      </c>
      <c r="E1096" s="307">
        <f t="shared" si="119"/>
        <v>22</v>
      </c>
      <c r="F1096" s="307">
        <f t="shared" si="120"/>
        <v>5</v>
      </c>
      <c r="G1096" s="307">
        <f t="shared" si="121"/>
        <v>2</v>
      </c>
      <c r="H1096" s="306">
        <f>4*D1096*'[2]Base Costs'!$B$7</f>
        <v>33653.497643293558</v>
      </c>
      <c r="I1096" s="304">
        <f>4*IF(E1096&lt;=3,E1096*'[2]Base Costs'!$B$8,IF(F1096&lt;=3,F1096*'[2]Base Costs'!$B$9,'[2]Base Costs'!$B$10*G1096))</f>
        <v>8800</v>
      </c>
      <c r="J1096" s="308">
        <f>C1096*'[2]Base Costs'!$B$6</f>
        <v>43.010045090148949</v>
      </c>
      <c r="K1096" s="307">
        <f t="shared" si="122"/>
        <v>6</v>
      </c>
      <c r="L1096" s="307">
        <f t="shared" si="123"/>
        <v>2</v>
      </c>
      <c r="M1096" s="307">
        <f t="shared" si="124"/>
        <v>1</v>
      </c>
      <c r="N1096" s="306">
        <f>4*J1096*'[2]Base Costs'!$B$7</f>
        <v>8547.9884013965639</v>
      </c>
      <c r="O1096" s="304">
        <f>4*IF(K1096&lt;=3,K1096*'[2]Base Costs'!$B$8,IF(L1096&lt;=3,L1096*'[2]Base Costs'!$B$9,'[2]Base Costs'!$B$10*M1096))</f>
        <v>2800</v>
      </c>
      <c r="P1096" s="304">
        <f>4*C1096*'[2]Base Costs'!$B$11</f>
        <v>33866.177236337753</v>
      </c>
      <c r="Q1096" s="269">
        <f>'[2]Base Costs'!$B$13+'[2]Base Costs'!$B$14</f>
        <v>414</v>
      </c>
      <c r="R1096" s="303">
        <f>'[2]Base Costs'!$D$2</f>
        <v>1105.3024868650327</v>
      </c>
      <c r="S1096" s="305">
        <f t="shared" si="125"/>
        <v>12867.290888261596</v>
      </c>
    </row>
    <row r="1097" spans="1:19" s="269" customFormat="1" x14ac:dyDescent="0.25">
      <c r="A1097" s="310" t="s">
        <v>938</v>
      </c>
      <c r="B1097" s="310" t="s">
        <v>1222</v>
      </c>
      <c r="C1097" s="309">
        <v>66.551350231301157</v>
      </c>
      <c r="D1097" s="307">
        <f>C1097*'[2]Base Costs'!$B$5</f>
        <v>66.551350231301157</v>
      </c>
      <c r="E1097" s="307">
        <f t="shared" si="119"/>
        <v>9</v>
      </c>
      <c r="F1097" s="307">
        <f t="shared" si="120"/>
        <v>2</v>
      </c>
      <c r="G1097" s="307">
        <f t="shared" si="121"/>
        <v>1</v>
      </c>
      <c r="H1097" s="306">
        <f>4*D1097*'[2]Base Costs'!$B$7</f>
        <v>13226.68155036972</v>
      </c>
      <c r="I1097" s="304">
        <f>4*IF(E1097&lt;=3,E1097*'[2]Base Costs'!$B$8,IF(F1097&lt;=3,F1097*'[2]Base Costs'!$B$9,'[2]Base Costs'!$B$10*G1097))</f>
        <v>2800</v>
      </c>
      <c r="J1097" s="308">
        <f>C1097*'[2]Base Costs'!$B$6</f>
        <v>16.904042958750495</v>
      </c>
      <c r="K1097" s="307">
        <f t="shared" si="122"/>
        <v>3</v>
      </c>
      <c r="L1097" s="307">
        <f t="shared" si="123"/>
        <v>1</v>
      </c>
      <c r="M1097" s="307">
        <f t="shared" si="124"/>
        <v>1</v>
      </c>
      <c r="N1097" s="306">
        <f>4*J1097*'[2]Base Costs'!$B$7</f>
        <v>3359.5771137939087</v>
      </c>
      <c r="O1097" s="304">
        <f>4*IF(K1097&lt;=3,K1097*'[2]Base Costs'!$B$8,IF(L1097&lt;=3,L1097*'[2]Base Costs'!$B$9,'[2]Base Costs'!$B$10*M1097))</f>
        <v>1500</v>
      </c>
      <c r="P1097" s="304">
        <f>4*C1097*'[2]Base Costs'!$B$11</f>
        <v>13310.270046260232</v>
      </c>
      <c r="Q1097" s="269">
        <f>'[2]Base Costs'!$B$13+'[2]Base Costs'!$B$14</f>
        <v>414</v>
      </c>
      <c r="R1097" s="303">
        <f>'[2]Base Costs'!$D$2</f>
        <v>1105.3024868650327</v>
      </c>
      <c r="S1097" s="305">
        <f t="shared" si="125"/>
        <v>6378.8796006589419</v>
      </c>
    </row>
    <row r="1098" spans="1:19" s="269" customFormat="1" x14ac:dyDescent="0.25">
      <c r="A1098" s="310" t="s">
        <v>938</v>
      </c>
      <c r="B1098" s="310" t="s">
        <v>1221</v>
      </c>
      <c r="C1098" s="309">
        <v>158.33425848500002</v>
      </c>
      <c r="D1098" s="307">
        <f>C1098*'[2]Base Costs'!$B$5</f>
        <v>158.33425848500002</v>
      </c>
      <c r="E1098" s="307">
        <f t="shared" si="119"/>
        <v>20</v>
      </c>
      <c r="F1098" s="307">
        <f t="shared" si="120"/>
        <v>4</v>
      </c>
      <c r="G1098" s="307">
        <f t="shared" si="121"/>
        <v>1</v>
      </c>
      <c r="H1098" s="306">
        <f>4*D1098*'[2]Base Costs'!$B$7</f>
        <v>31467.98386834285</v>
      </c>
      <c r="I1098" s="304">
        <f>4*IF(E1098&lt;=3,E1098*'[2]Base Costs'!$B$8,IF(F1098&lt;=3,F1098*'[2]Base Costs'!$B$9,'[2]Base Costs'!$B$10*G1098))</f>
        <v>4400</v>
      </c>
      <c r="J1098" s="308">
        <f>C1098*'[2]Base Costs'!$B$6</f>
        <v>40.216901655190007</v>
      </c>
      <c r="K1098" s="307">
        <f t="shared" si="122"/>
        <v>6</v>
      </c>
      <c r="L1098" s="307">
        <f t="shared" si="123"/>
        <v>2</v>
      </c>
      <c r="M1098" s="307">
        <f t="shared" si="124"/>
        <v>1</v>
      </c>
      <c r="N1098" s="306">
        <f>4*J1098*'[2]Base Costs'!$B$7</f>
        <v>7992.8679025590836</v>
      </c>
      <c r="O1098" s="304">
        <f>4*IF(K1098&lt;=3,K1098*'[2]Base Costs'!$B$8,IF(L1098&lt;=3,L1098*'[2]Base Costs'!$B$9,'[2]Base Costs'!$B$10*M1098))</f>
        <v>2800</v>
      </c>
      <c r="P1098" s="304">
        <f>4*C1098*'[2]Base Costs'!$B$11</f>
        <v>31666.851697000006</v>
      </c>
      <c r="Q1098" s="269">
        <f>'[2]Base Costs'!$B$13+'[2]Base Costs'!$B$14</f>
        <v>414</v>
      </c>
      <c r="R1098" s="303">
        <f>'[2]Base Costs'!$D$2</f>
        <v>1105.3024868650327</v>
      </c>
      <c r="S1098" s="305">
        <f t="shared" si="125"/>
        <v>12312.170389424116</v>
      </c>
    </row>
    <row r="1099" spans="1:19" s="269" customFormat="1" x14ac:dyDescent="0.25">
      <c r="A1099" s="310" t="s">
        <v>938</v>
      </c>
      <c r="B1099" s="310" t="s">
        <v>1220</v>
      </c>
      <c r="C1099" s="309">
        <v>44.620619995269209</v>
      </c>
      <c r="D1099" s="307">
        <f>C1099*'[2]Base Costs'!$B$5</f>
        <v>44.620619995269209</v>
      </c>
      <c r="E1099" s="307">
        <f t="shared" si="119"/>
        <v>6</v>
      </c>
      <c r="F1099" s="307">
        <f t="shared" si="120"/>
        <v>2</v>
      </c>
      <c r="G1099" s="307">
        <f t="shared" si="121"/>
        <v>1</v>
      </c>
      <c r="H1099" s="306">
        <f>4*D1099*'[2]Base Costs'!$B$7</f>
        <v>8868.0805003397854</v>
      </c>
      <c r="I1099" s="304">
        <f>4*IF(E1099&lt;=3,E1099*'[2]Base Costs'!$B$8,IF(F1099&lt;=3,F1099*'[2]Base Costs'!$B$9,'[2]Base Costs'!$B$10*G1099))</f>
        <v>2800</v>
      </c>
      <c r="J1099" s="308">
        <f>C1099*'[2]Base Costs'!$B$6</f>
        <v>11.33363747879838</v>
      </c>
      <c r="K1099" s="307">
        <f t="shared" si="122"/>
        <v>2</v>
      </c>
      <c r="L1099" s="307">
        <f t="shared" si="123"/>
        <v>1</v>
      </c>
      <c r="M1099" s="307">
        <f t="shared" si="124"/>
        <v>1</v>
      </c>
      <c r="N1099" s="306">
        <f>4*J1099*'[2]Base Costs'!$B$7</f>
        <v>2252.4924470863057</v>
      </c>
      <c r="O1099" s="304">
        <f>4*IF(K1099&lt;=3,K1099*'[2]Base Costs'!$B$8,IF(L1099&lt;=3,L1099*'[2]Base Costs'!$B$9,'[2]Base Costs'!$B$10*M1099))</f>
        <v>1000</v>
      </c>
      <c r="P1099" s="304">
        <f>4*C1099*'[2]Base Costs'!$B$11</f>
        <v>8924.1239990538415</v>
      </c>
      <c r="Q1099" s="269">
        <f>'[2]Base Costs'!$B$13+'[2]Base Costs'!$B$14</f>
        <v>414</v>
      </c>
      <c r="R1099" s="303">
        <f>'[2]Base Costs'!$D$2</f>
        <v>1105.3024868650327</v>
      </c>
      <c r="S1099" s="305">
        <f t="shared" si="125"/>
        <v>4771.794933951338</v>
      </c>
    </row>
    <row r="1100" spans="1:19" s="269" customFormat="1" x14ac:dyDescent="0.25">
      <c r="A1100" s="310" t="s">
        <v>938</v>
      </c>
      <c r="B1100" s="310" t="s">
        <v>1219</v>
      </c>
      <c r="C1100" s="309">
        <v>124.03188691914401</v>
      </c>
      <c r="D1100" s="307">
        <f>C1100*'[2]Base Costs'!$B$5</f>
        <v>124.03188691914401</v>
      </c>
      <c r="E1100" s="307">
        <f t="shared" si="119"/>
        <v>16</v>
      </c>
      <c r="F1100" s="307">
        <f t="shared" si="120"/>
        <v>4</v>
      </c>
      <c r="G1100" s="307">
        <f t="shared" si="121"/>
        <v>1</v>
      </c>
      <c r="H1100" s="306">
        <f>4*D1100*'[2]Base Costs'!$B$7</f>
        <v>24650.59333385836</v>
      </c>
      <c r="I1100" s="304">
        <f>4*IF(E1100&lt;=3,E1100*'[2]Base Costs'!$B$8,IF(F1100&lt;=3,F1100*'[2]Base Costs'!$B$9,'[2]Base Costs'!$B$10*G1100))</f>
        <v>4400</v>
      </c>
      <c r="J1100" s="308">
        <f>C1100*'[2]Base Costs'!$B$6</f>
        <v>31.504099277462579</v>
      </c>
      <c r="K1100" s="307">
        <f t="shared" si="122"/>
        <v>4</v>
      </c>
      <c r="L1100" s="307">
        <f t="shared" si="123"/>
        <v>1</v>
      </c>
      <c r="M1100" s="307">
        <f t="shared" si="124"/>
        <v>1</v>
      </c>
      <c r="N1100" s="306">
        <f>4*J1100*'[2]Base Costs'!$B$7</f>
        <v>6261.2507068000241</v>
      </c>
      <c r="O1100" s="304">
        <f>4*IF(K1100&lt;=3,K1100*'[2]Base Costs'!$B$8,IF(L1100&lt;=3,L1100*'[2]Base Costs'!$B$9,'[2]Base Costs'!$B$10*M1100))</f>
        <v>1400</v>
      </c>
      <c r="P1100" s="304">
        <f>4*C1100*'[2]Base Costs'!$B$11</f>
        <v>24806.377383828803</v>
      </c>
      <c r="Q1100" s="269">
        <f>'[2]Base Costs'!$B$13+'[2]Base Costs'!$B$14</f>
        <v>414</v>
      </c>
      <c r="R1100" s="303">
        <f>'[2]Base Costs'!$D$2</f>
        <v>1105.3024868650327</v>
      </c>
      <c r="S1100" s="305">
        <f t="shared" si="125"/>
        <v>9180.5531936650568</v>
      </c>
    </row>
    <row r="1101" spans="1:19" s="269" customFormat="1" x14ac:dyDescent="0.25">
      <c r="A1101" s="310" t="s">
        <v>938</v>
      </c>
      <c r="B1101" s="310" t="s">
        <v>1218</v>
      </c>
      <c r="C1101" s="309">
        <v>272.40262147999999</v>
      </c>
      <c r="D1101" s="307">
        <f>C1101*'[2]Base Costs'!$B$5</f>
        <v>272.40262147999999</v>
      </c>
      <c r="E1101" s="307">
        <f t="shared" si="119"/>
        <v>35</v>
      </c>
      <c r="F1101" s="307">
        <f t="shared" si="120"/>
        <v>7</v>
      </c>
      <c r="G1101" s="307">
        <f t="shared" si="121"/>
        <v>2</v>
      </c>
      <c r="H1101" s="306">
        <f>4*D1101*'[2]Base Costs'!$B$7</f>
        <v>54138.386603421124</v>
      </c>
      <c r="I1101" s="304">
        <f>4*IF(E1101&lt;=3,E1101*'[2]Base Costs'!$B$8,IF(F1101&lt;=3,F1101*'[2]Base Costs'!$B$9,'[2]Base Costs'!$B$10*G1101))</f>
        <v>8800</v>
      </c>
      <c r="J1101" s="308">
        <f>C1101*'[2]Base Costs'!$B$6</f>
        <v>69.190265855920003</v>
      </c>
      <c r="K1101" s="307">
        <f t="shared" si="122"/>
        <v>9</v>
      </c>
      <c r="L1101" s="307">
        <f t="shared" si="123"/>
        <v>2</v>
      </c>
      <c r="M1101" s="307">
        <f t="shared" si="124"/>
        <v>1</v>
      </c>
      <c r="N1101" s="306">
        <f>4*J1101*'[2]Base Costs'!$B$7</f>
        <v>13751.150197268968</v>
      </c>
      <c r="O1101" s="304">
        <f>4*IF(K1101&lt;=3,K1101*'[2]Base Costs'!$B$8,IF(L1101&lt;=3,L1101*'[2]Base Costs'!$B$9,'[2]Base Costs'!$B$10*M1101))</f>
        <v>2800</v>
      </c>
      <c r="P1101" s="304">
        <f>4*C1101*'[2]Base Costs'!$B$11</f>
        <v>54480.524295999996</v>
      </c>
      <c r="Q1101" s="269">
        <f>'[2]Base Costs'!$B$13+'[2]Base Costs'!$B$14</f>
        <v>414</v>
      </c>
      <c r="R1101" s="303">
        <f>'[2]Base Costs'!$D$2</f>
        <v>1105.3024868650327</v>
      </c>
      <c r="S1101" s="305">
        <f t="shared" si="125"/>
        <v>18070.452684134001</v>
      </c>
    </row>
    <row r="1102" spans="1:19" s="269" customFormat="1" x14ac:dyDescent="0.25">
      <c r="A1102" s="310" t="s">
        <v>938</v>
      </c>
      <c r="B1102" s="310" t="s">
        <v>1217</v>
      </c>
      <c r="C1102" s="309">
        <v>84.700675060000009</v>
      </c>
      <c r="D1102" s="307">
        <f>C1102*'[2]Base Costs'!$B$5</f>
        <v>84.700675060000009</v>
      </c>
      <c r="E1102" s="307">
        <f t="shared" si="119"/>
        <v>11</v>
      </c>
      <c r="F1102" s="307">
        <f t="shared" si="120"/>
        <v>3</v>
      </c>
      <c r="G1102" s="307">
        <f t="shared" si="121"/>
        <v>1</v>
      </c>
      <c r="H1102" s="306">
        <f>4*D1102*'[2]Base Costs'!$B$7</f>
        <v>16833.750964124643</v>
      </c>
      <c r="I1102" s="304">
        <f>4*IF(E1102&lt;=3,E1102*'[2]Base Costs'!$B$8,IF(F1102&lt;=3,F1102*'[2]Base Costs'!$B$9,'[2]Base Costs'!$B$10*G1102))</f>
        <v>4200</v>
      </c>
      <c r="J1102" s="308">
        <f>C1102*'[2]Base Costs'!$B$6</f>
        <v>21.513971465240001</v>
      </c>
      <c r="K1102" s="307">
        <f t="shared" si="122"/>
        <v>3</v>
      </c>
      <c r="L1102" s="307">
        <f t="shared" si="123"/>
        <v>1</v>
      </c>
      <c r="M1102" s="307">
        <f t="shared" si="124"/>
        <v>1</v>
      </c>
      <c r="N1102" s="306">
        <f>4*J1102*'[2]Base Costs'!$B$7</f>
        <v>4275.7727448876594</v>
      </c>
      <c r="O1102" s="304">
        <f>4*IF(K1102&lt;=3,K1102*'[2]Base Costs'!$B$8,IF(L1102&lt;=3,L1102*'[2]Base Costs'!$B$9,'[2]Base Costs'!$B$10*M1102))</f>
        <v>1500</v>
      </c>
      <c r="P1102" s="304">
        <f>4*C1102*'[2]Base Costs'!$B$11</f>
        <v>16940.135012000002</v>
      </c>
      <c r="Q1102" s="269">
        <f>'[2]Base Costs'!$B$13+'[2]Base Costs'!$B$14</f>
        <v>414</v>
      </c>
      <c r="R1102" s="303">
        <f>'[2]Base Costs'!$D$2</f>
        <v>1105.3024868650327</v>
      </c>
      <c r="S1102" s="305">
        <f t="shared" si="125"/>
        <v>7295.0752317526922</v>
      </c>
    </row>
    <row r="1103" spans="1:19" s="269" customFormat="1" x14ac:dyDescent="0.25">
      <c r="A1103" s="310" t="s">
        <v>938</v>
      </c>
      <c r="B1103" s="310" t="s">
        <v>1216</v>
      </c>
      <c r="C1103" s="309">
        <v>500.92583807990377</v>
      </c>
      <c r="D1103" s="307">
        <f>C1103*'[2]Base Costs'!$B$5</f>
        <v>500.92583807990377</v>
      </c>
      <c r="E1103" s="307">
        <f t="shared" si="119"/>
        <v>63</v>
      </c>
      <c r="F1103" s="307">
        <f t="shared" si="120"/>
        <v>13</v>
      </c>
      <c r="G1103" s="307">
        <f t="shared" si="121"/>
        <v>4</v>
      </c>
      <c r="H1103" s="306">
        <f>4*D1103*'[2]Base Costs'!$B$7</f>
        <v>99556.004763352408</v>
      </c>
      <c r="I1103" s="304">
        <f>4*IF(E1103&lt;=3,E1103*'[2]Base Costs'!$B$8,IF(F1103&lt;=3,F1103*'[2]Base Costs'!$B$9,'[2]Base Costs'!$B$10*G1103))</f>
        <v>17600</v>
      </c>
      <c r="J1103" s="308">
        <f>C1103*'[2]Base Costs'!$B$6</f>
        <v>127.23516287229556</v>
      </c>
      <c r="K1103" s="307">
        <f t="shared" si="122"/>
        <v>16</v>
      </c>
      <c r="L1103" s="307">
        <f t="shared" si="123"/>
        <v>4</v>
      </c>
      <c r="M1103" s="307">
        <f t="shared" si="124"/>
        <v>1</v>
      </c>
      <c r="N1103" s="306">
        <f>4*J1103*'[2]Base Costs'!$B$7</f>
        <v>25287.225209891512</v>
      </c>
      <c r="O1103" s="304">
        <f>4*IF(K1103&lt;=3,K1103*'[2]Base Costs'!$B$8,IF(L1103&lt;=3,L1103*'[2]Base Costs'!$B$9,'[2]Base Costs'!$B$10*M1103))</f>
        <v>4400</v>
      </c>
      <c r="P1103" s="304">
        <f>4*C1103*'[2]Base Costs'!$B$11</f>
        <v>100185.16761598075</v>
      </c>
      <c r="Q1103" s="269">
        <f>'[2]Base Costs'!$B$13+'[2]Base Costs'!$B$14</f>
        <v>414</v>
      </c>
      <c r="R1103" s="303">
        <f>'[2]Base Costs'!$D$2</f>
        <v>1105.3024868650327</v>
      </c>
      <c r="S1103" s="305">
        <f t="shared" si="125"/>
        <v>31206.527696756544</v>
      </c>
    </row>
    <row r="1104" spans="1:19" s="269" customFormat="1" x14ac:dyDescent="0.25">
      <c r="A1104" s="310" t="s">
        <v>938</v>
      </c>
      <c r="B1104" s="310" t="s">
        <v>1215</v>
      </c>
      <c r="C1104" s="309">
        <v>271.23604928656829</v>
      </c>
      <c r="D1104" s="307">
        <f>C1104*'[2]Base Costs'!$B$5</f>
        <v>271.23604928656829</v>
      </c>
      <c r="E1104" s="307">
        <f t="shared" si="119"/>
        <v>34</v>
      </c>
      <c r="F1104" s="307">
        <f t="shared" si="120"/>
        <v>7</v>
      </c>
      <c r="G1104" s="307">
        <f t="shared" si="121"/>
        <v>2</v>
      </c>
      <c r="H1104" s="306">
        <f>4*D1104*'[2]Base Costs'!$B$7</f>
        <v>53906.537379409732</v>
      </c>
      <c r="I1104" s="304">
        <f>4*IF(E1104&lt;=3,E1104*'[2]Base Costs'!$B$8,IF(F1104&lt;=3,F1104*'[2]Base Costs'!$B$9,'[2]Base Costs'!$B$10*G1104))</f>
        <v>8800</v>
      </c>
      <c r="J1104" s="308">
        <f>C1104*'[2]Base Costs'!$B$6</f>
        <v>68.893956518788343</v>
      </c>
      <c r="K1104" s="307">
        <f t="shared" si="122"/>
        <v>9</v>
      </c>
      <c r="L1104" s="307">
        <f t="shared" si="123"/>
        <v>2</v>
      </c>
      <c r="M1104" s="307">
        <f t="shared" si="124"/>
        <v>1</v>
      </c>
      <c r="N1104" s="306">
        <f>4*J1104*'[2]Base Costs'!$B$7</f>
        <v>13692.260494370072</v>
      </c>
      <c r="O1104" s="304">
        <f>4*IF(K1104&lt;=3,K1104*'[2]Base Costs'!$B$8,IF(L1104&lt;=3,L1104*'[2]Base Costs'!$B$9,'[2]Base Costs'!$B$10*M1104))</f>
        <v>2800</v>
      </c>
      <c r="P1104" s="304">
        <f>4*C1104*'[2]Base Costs'!$B$11</f>
        <v>54247.209857313661</v>
      </c>
      <c r="Q1104" s="269">
        <f>'[2]Base Costs'!$B$13+'[2]Base Costs'!$B$14</f>
        <v>414</v>
      </c>
      <c r="R1104" s="303">
        <f>'[2]Base Costs'!$D$2</f>
        <v>1105.3024868650327</v>
      </c>
      <c r="S1104" s="305">
        <f t="shared" si="125"/>
        <v>18011.562981235104</v>
      </c>
    </row>
    <row r="1105" spans="1:19" s="269" customFormat="1" x14ac:dyDescent="0.25">
      <c r="A1105" s="310" t="s">
        <v>938</v>
      </c>
      <c r="B1105" s="310" t="s">
        <v>1214</v>
      </c>
      <c r="C1105" s="309">
        <v>55.179221049848231</v>
      </c>
      <c r="D1105" s="307">
        <f>C1105*'[2]Base Costs'!$B$5</f>
        <v>55.179221049848231</v>
      </c>
      <c r="E1105" s="307">
        <f t="shared" si="119"/>
        <v>7</v>
      </c>
      <c r="F1105" s="307">
        <f t="shared" si="120"/>
        <v>2</v>
      </c>
      <c r="G1105" s="307">
        <f t="shared" si="121"/>
        <v>1</v>
      </c>
      <c r="H1105" s="306">
        <f>4*D1105*'[2]Base Costs'!$B$7</f>
        <v>10966.539108331039</v>
      </c>
      <c r="I1105" s="304">
        <f>4*IF(E1105&lt;=3,E1105*'[2]Base Costs'!$B$8,IF(F1105&lt;=3,F1105*'[2]Base Costs'!$B$9,'[2]Base Costs'!$B$10*G1105))</f>
        <v>2800</v>
      </c>
      <c r="J1105" s="308">
        <f>C1105*'[2]Base Costs'!$B$6</f>
        <v>14.01552214666145</v>
      </c>
      <c r="K1105" s="307">
        <f t="shared" si="122"/>
        <v>2</v>
      </c>
      <c r="L1105" s="307">
        <f t="shared" si="123"/>
        <v>1</v>
      </c>
      <c r="M1105" s="307">
        <f t="shared" si="124"/>
        <v>1</v>
      </c>
      <c r="N1105" s="306">
        <f>4*J1105*'[2]Base Costs'!$B$7</f>
        <v>2785.5009335160835</v>
      </c>
      <c r="O1105" s="304">
        <f>4*IF(K1105&lt;=3,K1105*'[2]Base Costs'!$B$8,IF(L1105&lt;=3,L1105*'[2]Base Costs'!$B$9,'[2]Base Costs'!$B$10*M1105))</f>
        <v>1000</v>
      </c>
      <c r="P1105" s="304">
        <f>4*C1105*'[2]Base Costs'!$B$11</f>
        <v>11035.844209969646</v>
      </c>
      <c r="Q1105" s="269">
        <f>'[2]Base Costs'!$B$13+'[2]Base Costs'!$B$14</f>
        <v>414</v>
      </c>
      <c r="R1105" s="303">
        <f>'[2]Base Costs'!$D$2</f>
        <v>1105.3024868650327</v>
      </c>
      <c r="S1105" s="305">
        <f t="shared" si="125"/>
        <v>5304.8034203811167</v>
      </c>
    </row>
    <row r="1106" spans="1:19" s="269" customFormat="1" x14ac:dyDescent="0.25">
      <c r="A1106" s="310" t="s">
        <v>938</v>
      </c>
      <c r="B1106" s="310" t="s">
        <v>1213</v>
      </c>
      <c r="C1106" s="309">
        <v>97.718446909709357</v>
      </c>
      <c r="D1106" s="307">
        <f>C1106*'[2]Base Costs'!$B$5</f>
        <v>97.718446909709357</v>
      </c>
      <c r="E1106" s="307">
        <f t="shared" si="119"/>
        <v>13</v>
      </c>
      <c r="F1106" s="307">
        <f t="shared" si="120"/>
        <v>3</v>
      </c>
      <c r="G1106" s="307">
        <f t="shared" si="121"/>
        <v>1</v>
      </c>
      <c r="H1106" s="306">
        <f>4*D1106*'[2]Base Costs'!$B$7</f>
        <v>19420.955012623279</v>
      </c>
      <c r="I1106" s="304">
        <f>4*IF(E1106&lt;=3,E1106*'[2]Base Costs'!$B$8,IF(F1106&lt;=3,F1106*'[2]Base Costs'!$B$9,'[2]Base Costs'!$B$10*G1106))</f>
        <v>4200</v>
      </c>
      <c r="J1106" s="308">
        <f>C1106*'[2]Base Costs'!$B$6</f>
        <v>24.820485515066178</v>
      </c>
      <c r="K1106" s="307">
        <f t="shared" si="122"/>
        <v>4</v>
      </c>
      <c r="L1106" s="307">
        <f t="shared" si="123"/>
        <v>1</v>
      </c>
      <c r="M1106" s="307">
        <f t="shared" si="124"/>
        <v>1</v>
      </c>
      <c r="N1106" s="306">
        <f>4*J1106*'[2]Base Costs'!$B$7</f>
        <v>4932.9225732063132</v>
      </c>
      <c r="O1106" s="304">
        <f>4*IF(K1106&lt;=3,K1106*'[2]Base Costs'!$B$8,IF(L1106&lt;=3,L1106*'[2]Base Costs'!$B$9,'[2]Base Costs'!$B$10*M1106))</f>
        <v>1400</v>
      </c>
      <c r="P1106" s="304">
        <f>4*C1106*'[2]Base Costs'!$B$11</f>
        <v>19543.689381941873</v>
      </c>
      <c r="Q1106" s="269">
        <f>'[2]Base Costs'!$B$13+'[2]Base Costs'!$B$14</f>
        <v>414</v>
      </c>
      <c r="R1106" s="303">
        <f>'[2]Base Costs'!$D$2</f>
        <v>1105.3024868650327</v>
      </c>
      <c r="S1106" s="305">
        <f t="shared" si="125"/>
        <v>7852.225060071346</v>
      </c>
    </row>
    <row r="1107" spans="1:19" s="269" customFormat="1" x14ac:dyDescent="0.25">
      <c r="A1107" s="310" t="s">
        <v>938</v>
      </c>
      <c r="B1107" s="310" t="s">
        <v>1212</v>
      </c>
      <c r="C1107" s="309">
        <v>396.16338875329086</v>
      </c>
      <c r="D1107" s="307">
        <f>C1107*'[2]Base Costs'!$B$5</f>
        <v>396.16338875329086</v>
      </c>
      <c r="E1107" s="307">
        <f t="shared" si="119"/>
        <v>50</v>
      </c>
      <c r="F1107" s="307">
        <f t="shared" si="120"/>
        <v>10</v>
      </c>
      <c r="G1107" s="307">
        <f t="shared" si="121"/>
        <v>3</v>
      </c>
      <c r="H1107" s="306">
        <f>4*D1107*'[2]Base Costs'!$B$7</f>
        <v>78735.096534384051</v>
      </c>
      <c r="I1107" s="304">
        <f>4*IF(E1107&lt;=3,E1107*'[2]Base Costs'!$B$8,IF(F1107&lt;=3,F1107*'[2]Base Costs'!$B$9,'[2]Base Costs'!$B$10*G1107))</f>
        <v>13200</v>
      </c>
      <c r="J1107" s="308">
        <f>C1107*'[2]Base Costs'!$B$6</f>
        <v>100.62550074333588</v>
      </c>
      <c r="K1107" s="307">
        <f t="shared" si="122"/>
        <v>13</v>
      </c>
      <c r="L1107" s="307">
        <f t="shared" si="123"/>
        <v>3</v>
      </c>
      <c r="M1107" s="307">
        <f t="shared" si="124"/>
        <v>1</v>
      </c>
      <c r="N1107" s="306">
        <f>4*J1107*'[2]Base Costs'!$B$7</f>
        <v>19998.714519733549</v>
      </c>
      <c r="O1107" s="304">
        <f>4*IF(K1107&lt;=3,K1107*'[2]Base Costs'!$B$8,IF(L1107&lt;=3,L1107*'[2]Base Costs'!$B$9,'[2]Base Costs'!$B$10*M1107))</f>
        <v>4200</v>
      </c>
      <c r="P1107" s="304">
        <f>4*C1107*'[2]Base Costs'!$B$11</f>
        <v>79232.677750658171</v>
      </c>
      <c r="Q1107" s="269">
        <f>'[2]Base Costs'!$B$13+'[2]Base Costs'!$B$14</f>
        <v>414</v>
      </c>
      <c r="R1107" s="303">
        <f>'[2]Base Costs'!$D$2</f>
        <v>1105.3024868650327</v>
      </c>
      <c r="S1107" s="305">
        <f t="shared" si="125"/>
        <v>25718.01700659858</v>
      </c>
    </row>
    <row r="1108" spans="1:19" s="269" customFormat="1" x14ac:dyDescent="0.25">
      <c r="A1108" s="310" t="s">
        <v>938</v>
      </c>
      <c r="B1108" s="310" t="s">
        <v>1211</v>
      </c>
      <c r="C1108" s="309">
        <v>227.07572616675225</v>
      </c>
      <c r="D1108" s="307">
        <f>C1108*'[2]Base Costs'!$B$5</f>
        <v>227.07572616675225</v>
      </c>
      <c r="E1108" s="307">
        <f t="shared" si="119"/>
        <v>29</v>
      </c>
      <c r="F1108" s="307">
        <f t="shared" si="120"/>
        <v>6</v>
      </c>
      <c r="G1108" s="307">
        <f t="shared" si="121"/>
        <v>2</v>
      </c>
      <c r="H1108" s="306">
        <f>4*D1108*'[2]Base Costs'!$B$7</f>
        <v>45129.938121285013</v>
      </c>
      <c r="I1108" s="304">
        <f>4*IF(E1108&lt;=3,E1108*'[2]Base Costs'!$B$8,IF(F1108&lt;=3,F1108*'[2]Base Costs'!$B$9,'[2]Base Costs'!$B$10*G1108))</f>
        <v>8800</v>
      </c>
      <c r="J1108" s="308">
        <f>C1108*'[2]Base Costs'!$B$6</f>
        <v>57.677234446355072</v>
      </c>
      <c r="K1108" s="307">
        <f t="shared" si="122"/>
        <v>8</v>
      </c>
      <c r="L1108" s="307">
        <f t="shared" si="123"/>
        <v>2</v>
      </c>
      <c r="M1108" s="307">
        <f t="shared" si="124"/>
        <v>1</v>
      </c>
      <c r="N1108" s="306">
        <f>4*J1108*'[2]Base Costs'!$B$7</f>
        <v>11463.004282806394</v>
      </c>
      <c r="O1108" s="304">
        <f>4*IF(K1108&lt;=3,K1108*'[2]Base Costs'!$B$8,IF(L1108&lt;=3,L1108*'[2]Base Costs'!$B$9,'[2]Base Costs'!$B$10*M1108))</f>
        <v>2800</v>
      </c>
      <c r="P1108" s="304">
        <f>4*C1108*'[2]Base Costs'!$B$11</f>
        <v>45415.145233350449</v>
      </c>
      <c r="Q1108" s="269">
        <f>'[2]Base Costs'!$B$13+'[2]Base Costs'!$B$14</f>
        <v>414</v>
      </c>
      <c r="R1108" s="303">
        <f>'[2]Base Costs'!$D$2</f>
        <v>1105.3024868650327</v>
      </c>
      <c r="S1108" s="305">
        <f t="shared" si="125"/>
        <v>15782.306769671428</v>
      </c>
    </row>
    <row r="1109" spans="1:19" s="269" customFormat="1" x14ac:dyDescent="0.25">
      <c r="A1109" s="310" t="s">
        <v>938</v>
      </c>
      <c r="B1109" s="310" t="s">
        <v>1210</v>
      </c>
      <c r="C1109" s="309">
        <v>203.63997181500002</v>
      </c>
      <c r="D1109" s="307">
        <f>C1109*'[2]Base Costs'!$B$5</f>
        <v>203.63997181500002</v>
      </c>
      <c r="E1109" s="307">
        <f t="shared" si="119"/>
        <v>26</v>
      </c>
      <c r="F1109" s="307">
        <f t="shared" si="120"/>
        <v>6</v>
      </c>
      <c r="G1109" s="307">
        <f t="shared" si="121"/>
        <v>2</v>
      </c>
      <c r="H1109" s="306">
        <f>4*D1109*'[2]Base Costs'!$B$7</f>
        <v>40472.222558400368</v>
      </c>
      <c r="I1109" s="304">
        <f>4*IF(E1109&lt;=3,E1109*'[2]Base Costs'!$B$8,IF(F1109&lt;=3,F1109*'[2]Base Costs'!$B$9,'[2]Base Costs'!$B$10*G1109))</f>
        <v>8800</v>
      </c>
      <c r="J1109" s="308">
        <f>C1109*'[2]Base Costs'!$B$6</f>
        <v>51.724552841010009</v>
      </c>
      <c r="K1109" s="307">
        <f t="shared" si="122"/>
        <v>7</v>
      </c>
      <c r="L1109" s="307">
        <f t="shared" si="123"/>
        <v>2</v>
      </c>
      <c r="M1109" s="307">
        <f t="shared" si="124"/>
        <v>1</v>
      </c>
      <c r="N1109" s="306">
        <f>4*J1109*'[2]Base Costs'!$B$7</f>
        <v>10279.944529833694</v>
      </c>
      <c r="O1109" s="304">
        <f>4*IF(K1109&lt;=3,K1109*'[2]Base Costs'!$B$8,IF(L1109&lt;=3,L1109*'[2]Base Costs'!$B$9,'[2]Base Costs'!$B$10*M1109))</f>
        <v>2800</v>
      </c>
      <c r="P1109" s="304">
        <f>4*C1109*'[2]Base Costs'!$B$11</f>
        <v>40727.994363000005</v>
      </c>
      <c r="Q1109" s="269">
        <f>'[2]Base Costs'!$B$13+'[2]Base Costs'!$B$14</f>
        <v>414</v>
      </c>
      <c r="R1109" s="303">
        <f>'[2]Base Costs'!$D$2</f>
        <v>1105.3024868650327</v>
      </c>
      <c r="S1109" s="305">
        <f t="shared" si="125"/>
        <v>14599.247016698726</v>
      </c>
    </row>
    <row r="1110" spans="1:19" s="269" customFormat="1" x14ac:dyDescent="0.25">
      <c r="A1110" s="310" t="s">
        <v>938</v>
      </c>
      <c r="B1110" s="310" t="s">
        <v>1209</v>
      </c>
      <c r="C1110" s="309">
        <v>32.400407600000001</v>
      </c>
      <c r="D1110" s="307">
        <f>C1110*'[2]Base Costs'!$B$5</f>
        <v>32.400407600000001</v>
      </c>
      <c r="E1110" s="307">
        <f t="shared" si="119"/>
        <v>5</v>
      </c>
      <c r="F1110" s="307">
        <f t="shared" si="120"/>
        <v>1</v>
      </c>
      <c r="G1110" s="307">
        <f t="shared" si="121"/>
        <v>1</v>
      </c>
      <c r="H1110" s="306">
        <f>4*D1110*'[2]Base Costs'!$B$7</f>
        <v>6439.3866080544012</v>
      </c>
      <c r="I1110" s="304">
        <f>4*IF(E1110&lt;=3,E1110*'[2]Base Costs'!$B$8,IF(F1110&lt;=3,F1110*'[2]Base Costs'!$B$9,'[2]Base Costs'!$B$10*G1110))</f>
        <v>1400</v>
      </c>
      <c r="J1110" s="308">
        <f>C1110*'[2]Base Costs'!$B$6</f>
        <v>8.2297035304000001</v>
      </c>
      <c r="K1110" s="307">
        <f t="shared" si="122"/>
        <v>2</v>
      </c>
      <c r="L1110" s="307">
        <f t="shared" si="123"/>
        <v>1</v>
      </c>
      <c r="M1110" s="307">
        <f t="shared" si="124"/>
        <v>1</v>
      </c>
      <c r="N1110" s="306">
        <f>4*J1110*'[2]Base Costs'!$B$7</f>
        <v>1635.6041984458179</v>
      </c>
      <c r="O1110" s="304">
        <f>4*IF(K1110&lt;=3,K1110*'[2]Base Costs'!$B$8,IF(L1110&lt;=3,L1110*'[2]Base Costs'!$B$9,'[2]Base Costs'!$B$10*M1110))</f>
        <v>1000</v>
      </c>
      <c r="P1110" s="304">
        <f>4*C1110*'[2]Base Costs'!$B$11</f>
        <v>6480.0815200000006</v>
      </c>
      <c r="Q1110" s="269">
        <f>'[2]Base Costs'!$B$13+'[2]Base Costs'!$B$14</f>
        <v>414</v>
      </c>
      <c r="R1110" s="303">
        <f>'[2]Base Costs'!$D$2</f>
        <v>1105.3024868650327</v>
      </c>
      <c r="S1110" s="305">
        <f t="shared" si="125"/>
        <v>4154.9066853108507</v>
      </c>
    </row>
    <row r="1111" spans="1:19" s="269" customFormat="1" x14ac:dyDescent="0.25">
      <c r="A1111" s="310" t="s">
        <v>938</v>
      </c>
      <c r="B1111" s="310" t="s">
        <v>1208</v>
      </c>
      <c r="C1111" s="309">
        <v>79.99999664500001</v>
      </c>
      <c r="D1111" s="307">
        <f>C1111*'[2]Base Costs'!$B$5</f>
        <v>79.99999664500001</v>
      </c>
      <c r="E1111" s="307">
        <f t="shared" si="119"/>
        <v>10</v>
      </c>
      <c r="F1111" s="307">
        <f t="shared" si="120"/>
        <v>2</v>
      </c>
      <c r="G1111" s="307">
        <f t="shared" si="121"/>
        <v>1</v>
      </c>
      <c r="H1111" s="306">
        <f>4*D1111*'[2]Base Costs'!$B$7</f>
        <v>15899.519333213884</v>
      </c>
      <c r="I1111" s="304">
        <f>4*IF(E1111&lt;=3,E1111*'[2]Base Costs'!$B$8,IF(F1111&lt;=3,F1111*'[2]Base Costs'!$B$9,'[2]Base Costs'!$B$10*G1111))</f>
        <v>2800</v>
      </c>
      <c r="J1111" s="308">
        <f>C1111*'[2]Base Costs'!$B$6</f>
        <v>20.319999147830003</v>
      </c>
      <c r="K1111" s="307">
        <f t="shared" si="122"/>
        <v>3</v>
      </c>
      <c r="L1111" s="307">
        <f t="shared" si="123"/>
        <v>1</v>
      </c>
      <c r="M1111" s="307">
        <f t="shared" si="124"/>
        <v>1</v>
      </c>
      <c r="N1111" s="306">
        <f>4*J1111*'[2]Base Costs'!$B$7</f>
        <v>4038.4779106363267</v>
      </c>
      <c r="O1111" s="304">
        <f>4*IF(K1111&lt;=3,K1111*'[2]Base Costs'!$B$8,IF(L1111&lt;=3,L1111*'[2]Base Costs'!$B$9,'[2]Base Costs'!$B$10*M1111))</f>
        <v>1500</v>
      </c>
      <c r="P1111" s="304">
        <f>4*C1111*'[2]Base Costs'!$B$11</f>
        <v>15999.999329000002</v>
      </c>
      <c r="Q1111" s="269">
        <f>'[2]Base Costs'!$B$13+'[2]Base Costs'!$B$14</f>
        <v>414</v>
      </c>
      <c r="R1111" s="303">
        <f>'[2]Base Costs'!$D$2</f>
        <v>1105.3024868650327</v>
      </c>
      <c r="S1111" s="305">
        <f t="shared" si="125"/>
        <v>7057.7803975013594</v>
      </c>
    </row>
    <row r="1112" spans="1:19" s="269" customFormat="1" x14ac:dyDescent="0.25">
      <c r="A1112" s="310" t="s">
        <v>938</v>
      </c>
      <c r="B1112" s="310" t="s">
        <v>1207</v>
      </c>
      <c r="C1112" s="309">
        <v>116.95283143176324</v>
      </c>
      <c r="D1112" s="307">
        <f>C1112*'[2]Base Costs'!$B$5</f>
        <v>116.95283143176324</v>
      </c>
      <c r="E1112" s="307">
        <f t="shared" si="119"/>
        <v>15</v>
      </c>
      <c r="F1112" s="307">
        <f t="shared" si="120"/>
        <v>3</v>
      </c>
      <c r="G1112" s="307">
        <f t="shared" si="121"/>
        <v>1</v>
      </c>
      <c r="H1112" s="306">
        <f>4*D1112*'[2]Base Costs'!$B$7</f>
        <v>23243.673530074357</v>
      </c>
      <c r="I1112" s="304">
        <f>4*IF(E1112&lt;=3,E1112*'[2]Base Costs'!$B$8,IF(F1112&lt;=3,F1112*'[2]Base Costs'!$B$9,'[2]Base Costs'!$B$10*G1112))</f>
        <v>4200</v>
      </c>
      <c r="J1112" s="308">
        <f>C1112*'[2]Base Costs'!$B$6</f>
        <v>29.706019183667863</v>
      </c>
      <c r="K1112" s="307">
        <f t="shared" si="122"/>
        <v>4</v>
      </c>
      <c r="L1112" s="307">
        <f t="shared" si="123"/>
        <v>1</v>
      </c>
      <c r="M1112" s="307">
        <f t="shared" si="124"/>
        <v>1</v>
      </c>
      <c r="N1112" s="306">
        <f>4*J1112*'[2]Base Costs'!$B$7</f>
        <v>5903.8930766388867</v>
      </c>
      <c r="O1112" s="304">
        <f>4*IF(K1112&lt;=3,K1112*'[2]Base Costs'!$B$8,IF(L1112&lt;=3,L1112*'[2]Base Costs'!$B$9,'[2]Base Costs'!$B$10*M1112))</f>
        <v>1400</v>
      </c>
      <c r="P1112" s="304">
        <f>4*C1112*'[2]Base Costs'!$B$11</f>
        <v>23390.566286352649</v>
      </c>
      <c r="Q1112" s="269">
        <f>'[2]Base Costs'!$B$13+'[2]Base Costs'!$B$14</f>
        <v>414</v>
      </c>
      <c r="R1112" s="303">
        <f>'[2]Base Costs'!$D$2</f>
        <v>1105.3024868650327</v>
      </c>
      <c r="S1112" s="305">
        <f t="shared" si="125"/>
        <v>8823.1955635039194</v>
      </c>
    </row>
    <row r="1113" spans="1:19" s="269" customFormat="1" x14ac:dyDescent="0.25">
      <c r="A1113" s="310" t="s">
        <v>938</v>
      </c>
      <c r="B1113" s="310" t="s">
        <v>1206</v>
      </c>
      <c r="C1113" s="309">
        <v>152.97462721210522</v>
      </c>
      <c r="D1113" s="307">
        <f>C1113*'[2]Base Costs'!$B$5</f>
        <v>152.97462721210522</v>
      </c>
      <c r="E1113" s="307">
        <f t="shared" si="119"/>
        <v>20</v>
      </c>
      <c r="F1113" s="307">
        <f t="shared" si="120"/>
        <v>4</v>
      </c>
      <c r="G1113" s="307">
        <f t="shared" si="121"/>
        <v>1</v>
      </c>
      <c r="H1113" s="306">
        <f>4*D1113*'[2]Base Costs'!$B$7</f>
        <v>30402.789310642645</v>
      </c>
      <c r="I1113" s="304">
        <f>4*IF(E1113&lt;=3,E1113*'[2]Base Costs'!$B$8,IF(F1113&lt;=3,F1113*'[2]Base Costs'!$B$9,'[2]Base Costs'!$B$10*G1113))</f>
        <v>4400</v>
      </c>
      <c r="J1113" s="308">
        <f>C1113*'[2]Base Costs'!$B$6</f>
        <v>38.855555311874724</v>
      </c>
      <c r="K1113" s="307">
        <f t="shared" si="122"/>
        <v>5</v>
      </c>
      <c r="L1113" s="307">
        <f t="shared" si="123"/>
        <v>1</v>
      </c>
      <c r="M1113" s="307">
        <f t="shared" si="124"/>
        <v>1</v>
      </c>
      <c r="N1113" s="306">
        <f>4*J1113*'[2]Base Costs'!$B$7</f>
        <v>7722.3084849032311</v>
      </c>
      <c r="O1113" s="304">
        <f>4*IF(K1113&lt;=3,K1113*'[2]Base Costs'!$B$8,IF(L1113&lt;=3,L1113*'[2]Base Costs'!$B$9,'[2]Base Costs'!$B$10*M1113))</f>
        <v>1400</v>
      </c>
      <c r="P1113" s="304">
        <f>4*C1113*'[2]Base Costs'!$B$11</f>
        <v>30594.925442421045</v>
      </c>
      <c r="Q1113" s="269">
        <f>'[2]Base Costs'!$B$13+'[2]Base Costs'!$B$14</f>
        <v>414</v>
      </c>
      <c r="R1113" s="303">
        <f>'[2]Base Costs'!$D$2</f>
        <v>1105.3024868650327</v>
      </c>
      <c r="S1113" s="305">
        <f t="shared" si="125"/>
        <v>10641.610971768263</v>
      </c>
    </row>
    <row r="1114" spans="1:19" s="269" customFormat="1" x14ac:dyDescent="0.25">
      <c r="A1114" s="310" t="s">
        <v>938</v>
      </c>
      <c r="B1114" s="310" t="s">
        <v>1205</v>
      </c>
      <c r="C1114" s="309">
        <v>127.76464693815387</v>
      </c>
      <c r="D1114" s="307">
        <f>C1114*'[2]Base Costs'!$B$5</f>
        <v>127.76464693815387</v>
      </c>
      <c r="E1114" s="307">
        <f t="shared" si="119"/>
        <v>16</v>
      </c>
      <c r="F1114" s="307">
        <f t="shared" si="120"/>
        <v>4</v>
      </c>
      <c r="G1114" s="307">
        <f t="shared" si="121"/>
        <v>1</v>
      </c>
      <c r="H1114" s="306">
        <f>4*D1114*'[2]Base Costs'!$B$7</f>
        <v>25392.456991076459</v>
      </c>
      <c r="I1114" s="304">
        <f>4*IF(E1114&lt;=3,E1114*'[2]Base Costs'!$B$8,IF(F1114&lt;=3,F1114*'[2]Base Costs'!$B$9,'[2]Base Costs'!$B$10*G1114))</f>
        <v>4400</v>
      </c>
      <c r="J1114" s="308">
        <f>C1114*'[2]Base Costs'!$B$6</f>
        <v>32.452220322291083</v>
      </c>
      <c r="K1114" s="307">
        <f t="shared" si="122"/>
        <v>5</v>
      </c>
      <c r="L1114" s="307">
        <f t="shared" si="123"/>
        <v>1</v>
      </c>
      <c r="M1114" s="307">
        <f t="shared" si="124"/>
        <v>1</v>
      </c>
      <c r="N1114" s="306">
        <f>4*J1114*'[2]Base Costs'!$B$7</f>
        <v>6449.6840757334203</v>
      </c>
      <c r="O1114" s="304">
        <f>4*IF(K1114&lt;=3,K1114*'[2]Base Costs'!$B$8,IF(L1114&lt;=3,L1114*'[2]Base Costs'!$B$9,'[2]Base Costs'!$B$10*M1114))</f>
        <v>1400</v>
      </c>
      <c r="P1114" s="304">
        <f>4*C1114*'[2]Base Costs'!$B$11</f>
        <v>25552.929387630775</v>
      </c>
      <c r="Q1114" s="269">
        <f>'[2]Base Costs'!$B$13+'[2]Base Costs'!$B$14</f>
        <v>414</v>
      </c>
      <c r="R1114" s="303">
        <f>'[2]Base Costs'!$D$2</f>
        <v>1105.3024868650327</v>
      </c>
      <c r="S1114" s="305">
        <f t="shared" si="125"/>
        <v>9368.986562598453</v>
      </c>
    </row>
    <row r="1115" spans="1:19" s="269" customFormat="1" x14ac:dyDescent="0.25">
      <c r="A1115" s="310" t="s">
        <v>938</v>
      </c>
      <c r="B1115" s="310" t="s">
        <v>1204</v>
      </c>
      <c r="C1115" s="309">
        <v>97.165392574999998</v>
      </c>
      <c r="D1115" s="307">
        <f>C1115*'[2]Base Costs'!$B$5</f>
        <v>97.165392574999998</v>
      </c>
      <c r="E1115" s="307">
        <f t="shared" si="119"/>
        <v>13</v>
      </c>
      <c r="F1115" s="307">
        <f t="shared" si="120"/>
        <v>3</v>
      </c>
      <c r="G1115" s="307">
        <f t="shared" si="121"/>
        <v>1</v>
      </c>
      <c r="H1115" s="306">
        <f>4*D1115*'[2]Base Costs'!$B$7</f>
        <v>19311.038781925803</v>
      </c>
      <c r="I1115" s="304">
        <f>4*IF(E1115&lt;=3,E1115*'[2]Base Costs'!$B$8,IF(F1115&lt;=3,F1115*'[2]Base Costs'!$B$9,'[2]Base Costs'!$B$10*G1115))</f>
        <v>4200</v>
      </c>
      <c r="J1115" s="308">
        <f>C1115*'[2]Base Costs'!$B$6</f>
        <v>24.680009714050001</v>
      </c>
      <c r="K1115" s="307">
        <f t="shared" si="122"/>
        <v>4</v>
      </c>
      <c r="L1115" s="307">
        <f t="shared" si="123"/>
        <v>1</v>
      </c>
      <c r="M1115" s="307">
        <f t="shared" si="124"/>
        <v>1</v>
      </c>
      <c r="N1115" s="306">
        <f>4*J1115*'[2]Base Costs'!$B$7</f>
        <v>4905.0038506091541</v>
      </c>
      <c r="O1115" s="304">
        <f>4*IF(K1115&lt;=3,K1115*'[2]Base Costs'!$B$8,IF(L1115&lt;=3,L1115*'[2]Base Costs'!$B$9,'[2]Base Costs'!$B$10*M1115))</f>
        <v>1400</v>
      </c>
      <c r="P1115" s="304">
        <f>4*C1115*'[2]Base Costs'!$B$11</f>
        <v>19433.078515000001</v>
      </c>
      <c r="Q1115" s="269">
        <f>'[2]Base Costs'!$B$13+'[2]Base Costs'!$B$14</f>
        <v>414</v>
      </c>
      <c r="R1115" s="303">
        <f>'[2]Base Costs'!$D$2</f>
        <v>1105.3024868650327</v>
      </c>
      <c r="S1115" s="305">
        <f t="shared" si="125"/>
        <v>7824.3063374741869</v>
      </c>
    </row>
    <row r="1116" spans="1:19" s="269" customFormat="1" x14ac:dyDescent="0.25">
      <c r="A1116" s="310" t="s">
        <v>938</v>
      </c>
      <c r="B1116" s="310" t="s">
        <v>1203</v>
      </c>
      <c r="C1116" s="309">
        <v>74.690582717929885</v>
      </c>
      <c r="D1116" s="307">
        <f>C1116*'[2]Base Costs'!$B$5</f>
        <v>74.690582717929885</v>
      </c>
      <c r="E1116" s="307">
        <f t="shared" si="119"/>
        <v>10</v>
      </c>
      <c r="F1116" s="307">
        <f t="shared" si="120"/>
        <v>2</v>
      </c>
      <c r="G1116" s="307">
        <f t="shared" si="121"/>
        <v>1</v>
      </c>
      <c r="H1116" s="306">
        <f>4*D1116*'[2]Base Costs'!$B$7</f>
        <v>14844.30517169226</v>
      </c>
      <c r="I1116" s="304">
        <f>4*IF(E1116&lt;=3,E1116*'[2]Base Costs'!$B$8,IF(F1116&lt;=3,F1116*'[2]Base Costs'!$B$9,'[2]Base Costs'!$B$10*G1116))</f>
        <v>2800</v>
      </c>
      <c r="J1116" s="308">
        <f>C1116*'[2]Base Costs'!$B$6</f>
        <v>18.971408010354192</v>
      </c>
      <c r="K1116" s="307">
        <f t="shared" si="122"/>
        <v>3</v>
      </c>
      <c r="L1116" s="307">
        <f t="shared" si="123"/>
        <v>1</v>
      </c>
      <c r="M1116" s="307">
        <f t="shared" si="124"/>
        <v>1</v>
      </c>
      <c r="N1116" s="306">
        <f>4*J1116*'[2]Base Costs'!$B$7</f>
        <v>3770.4535136098343</v>
      </c>
      <c r="O1116" s="304">
        <f>4*IF(K1116&lt;=3,K1116*'[2]Base Costs'!$B$8,IF(L1116&lt;=3,L1116*'[2]Base Costs'!$B$9,'[2]Base Costs'!$B$10*M1116))</f>
        <v>1500</v>
      </c>
      <c r="P1116" s="304">
        <f>4*C1116*'[2]Base Costs'!$B$11</f>
        <v>14938.116543585977</v>
      </c>
      <c r="Q1116" s="269">
        <f>'[2]Base Costs'!$B$13+'[2]Base Costs'!$B$14</f>
        <v>414</v>
      </c>
      <c r="R1116" s="303">
        <f>'[2]Base Costs'!$D$2</f>
        <v>1105.3024868650327</v>
      </c>
      <c r="S1116" s="305">
        <f t="shared" si="125"/>
        <v>6789.7560004748666</v>
      </c>
    </row>
    <row r="1117" spans="1:19" s="269" customFormat="1" x14ac:dyDescent="0.25">
      <c r="A1117" s="310" t="s">
        <v>938</v>
      </c>
      <c r="B1117" s="310" t="s">
        <v>1202</v>
      </c>
      <c r="C1117" s="309">
        <v>95.169883257540135</v>
      </c>
      <c r="D1117" s="307">
        <f>C1117*'[2]Base Costs'!$B$5</f>
        <v>95.169883257540135</v>
      </c>
      <c r="E1117" s="307">
        <f t="shared" si="119"/>
        <v>12</v>
      </c>
      <c r="F1117" s="307">
        <f t="shared" si="120"/>
        <v>3</v>
      </c>
      <c r="G1117" s="307">
        <f t="shared" si="121"/>
        <v>1</v>
      </c>
      <c r="H1117" s="306">
        <f>4*D1117*'[2]Base Costs'!$B$7</f>
        <v>18914.443278136558</v>
      </c>
      <c r="I1117" s="304">
        <f>4*IF(E1117&lt;=3,E1117*'[2]Base Costs'!$B$8,IF(F1117&lt;=3,F1117*'[2]Base Costs'!$B$9,'[2]Base Costs'!$B$10*G1117))</f>
        <v>4200</v>
      </c>
      <c r="J1117" s="308">
        <f>C1117*'[2]Base Costs'!$B$6</f>
        <v>24.173150347415195</v>
      </c>
      <c r="K1117" s="307">
        <f t="shared" si="122"/>
        <v>4</v>
      </c>
      <c r="L1117" s="307">
        <f t="shared" si="123"/>
        <v>1</v>
      </c>
      <c r="M1117" s="307">
        <f t="shared" si="124"/>
        <v>1</v>
      </c>
      <c r="N1117" s="306">
        <f>4*J1117*'[2]Base Costs'!$B$7</f>
        <v>4804.2685926466866</v>
      </c>
      <c r="O1117" s="304">
        <f>4*IF(K1117&lt;=3,K1117*'[2]Base Costs'!$B$8,IF(L1117&lt;=3,L1117*'[2]Base Costs'!$B$9,'[2]Base Costs'!$B$10*M1117))</f>
        <v>1400</v>
      </c>
      <c r="P1117" s="304">
        <f>4*C1117*'[2]Base Costs'!$B$11</f>
        <v>19033.976651508026</v>
      </c>
      <c r="Q1117" s="269">
        <f>'[2]Base Costs'!$B$13+'[2]Base Costs'!$B$14</f>
        <v>414</v>
      </c>
      <c r="R1117" s="303">
        <f>'[2]Base Costs'!$D$2</f>
        <v>1105.3024868650327</v>
      </c>
      <c r="S1117" s="305">
        <f t="shared" si="125"/>
        <v>7723.5710795117193</v>
      </c>
    </row>
    <row r="1118" spans="1:19" s="269" customFormat="1" x14ac:dyDescent="0.25">
      <c r="A1118" s="310" t="s">
        <v>938</v>
      </c>
      <c r="B1118" s="310" t="s">
        <v>1201</v>
      </c>
      <c r="C1118" s="309">
        <v>101.34382056687969</v>
      </c>
      <c r="D1118" s="307">
        <f>C1118*'[2]Base Costs'!$B$5</f>
        <v>101.34382056687969</v>
      </c>
      <c r="E1118" s="307">
        <f t="shared" si="119"/>
        <v>13</v>
      </c>
      <c r="F1118" s="307">
        <f t="shared" si="120"/>
        <v>3</v>
      </c>
      <c r="G1118" s="307">
        <f t="shared" si="121"/>
        <v>1</v>
      </c>
      <c r="H1118" s="306">
        <f>4*D1118*'[2]Base Costs'!$B$7</f>
        <v>20141.476274743938</v>
      </c>
      <c r="I1118" s="304">
        <f>4*IF(E1118&lt;=3,E1118*'[2]Base Costs'!$B$8,IF(F1118&lt;=3,F1118*'[2]Base Costs'!$B$9,'[2]Base Costs'!$B$10*G1118))</f>
        <v>4200</v>
      </c>
      <c r="J1118" s="308">
        <f>C1118*'[2]Base Costs'!$B$6</f>
        <v>25.741330423987442</v>
      </c>
      <c r="K1118" s="307">
        <f t="shared" si="122"/>
        <v>4</v>
      </c>
      <c r="L1118" s="307">
        <f t="shared" si="123"/>
        <v>1</v>
      </c>
      <c r="M1118" s="307">
        <f t="shared" si="124"/>
        <v>1</v>
      </c>
      <c r="N1118" s="306">
        <f>4*J1118*'[2]Base Costs'!$B$7</f>
        <v>5115.9349737849607</v>
      </c>
      <c r="O1118" s="304">
        <f>4*IF(K1118&lt;=3,K1118*'[2]Base Costs'!$B$8,IF(L1118&lt;=3,L1118*'[2]Base Costs'!$B$9,'[2]Base Costs'!$B$10*M1118))</f>
        <v>1400</v>
      </c>
      <c r="P1118" s="304">
        <f>4*C1118*'[2]Base Costs'!$B$11</f>
        <v>20268.764113375939</v>
      </c>
      <c r="Q1118" s="269">
        <f>'[2]Base Costs'!$B$13+'[2]Base Costs'!$B$14</f>
        <v>414</v>
      </c>
      <c r="R1118" s="303">
        <f>'[2]Base Costs'!$D$2</f>
        <v>1105.3024868650327</v>
      </c>
      <c r="S1118" s="305">
        <f t="shared" si="125"/>
        <v>8035.2374606499934</v>
      </c>
    </row>
    <row r="1119" spans="1:19" s="269" customFormat="1" x14ac:dyDescent="0.25">
      <c r="A1119" s="310" t="s">
        <v>938</v>
      </c>
      <c r="B1119" s="310" t="s">
        <v>1200</v>
      </c>
      <c r="C1119" s="309">
        <v>99.700936980000009</v>
      </c>
      <c r="D1119" s="307">
        <f>C1119*'[2]Base Costs'!$B$5</f>
        <v>99.700936980000009</v>
      </c>
      <c r="E1119" s="307">
        <f t="shared" si="119"/>
        <v>13</v>
      </c>
      <c r="F1119" s="307">
        <f t="shared" si="120"/>
        <v>3</v>
      </c>
      <c r="G1119" s="307">
        <f t="shared" si="121"/>
        <v>1</v>
      </c>
      <c r="H1119" s="306">
        <f>4*D1119*'[2]Base Costs'!$B$7</f>
        <v>19814.963019153125</v>
      </c>
      <c r="I1119" s="304">
        <f>4*IF(E1119&lt;=3,E1119*'[2]Base Costs'!$B$8,IF(F1119&lt;=3,F1119*'[2]Base Costs'!$B$9,'[2]Base Costs'!$B$10*G1119))</f>
        <v>4200</v>
      </c>
      <c r="J1119" s="308">
        <f>C1119*'[2]Base Costs'!$B$6</f>
        <v>25.324037992920001</v>
      </c>
      <c r="K1119" s="307">
        <f t="shared" si="122"/>
        <v>4</v>
      </c>
      <c r="L1119" s="307">
        <f t="shared" si="123"/>
        <v>1</v>
      </c>
      <c r="M1119" s="307">
        <f t="shared" si="124"/>
        <v>1</v>
      </c>
      <c r="N1119" s="306">
        <f>4*J1119*'[2]Base Costs'!$B$7</f>
        <v>5033.0006068648936</v>
      </c>
      <c r="O1119" s="304">
        <f>4*IF(K1119&lt;=3,K1119*'[2]Base Costs'!$B$8,IF(L1119&lt;=3,L1119*'[2]Base Costs'!$B$9,'[2]Base Costs'!$B$10*M1119))</f>
        <v>1400</v>
      </c>
      <c r="P1119" s="304">
        <f>4*C1119*'[2]Base Costs'!$B$11</f>
        <v>19940.187396000001</v>
      </c>
      <c r="Q1119" s="269">
        <f>'[2]Base Costs'!$B$13+'[2]Base Costs'!$B$14</f>
        <v>414</v>
      </c>
      <c r="R1119" s="303">
        <f>'[2]Base Costs'!$D$2</f>
        <v>1105.3024868650327</v>
      </c>
      <c r="S1119" s="305">
        <f t="shared" si="125"/>
        <v>7952.3030937299263</v>
      </c>
    </row>
    <row r="1120" spans="1:19" s="269" customFormat="1" x14ac:dyDescent="0.25">
      <c r="A1120" s="310" t="s">
        <v>938</v>
      </c>
      <c r="B1120" s="310" t="s">
        <v>1199</v>
      </c>
      <c r="C1120" s="309">
        <v>118.58914897000001</v>
      </c>
      <c r="D1120" s="307">
        <f>C1120*'[2]Base Costs'!$B$5</f>
        <v>118.58914897000001</v>
      </c>
      <c r="E1120" s="307">
        <f t="shared" si="119"/>
        <v>15</v>
      </c>
      <c r="F1120" s="307">
        <f t="shared" si="120"/>
        <v>3</v>
      </c>
      <c r="G1120" s="307">
        <f t="shared" si="121"/>
        <v>1</v>
      </c>
      <c r="H1120" s="306">
        <f>4*D1120*'[2]Base Costs'!$B$7</f>
        <v>23568.881822893687</v>
      </c>
      <c r="I1120" s="304">
        <f>4*IF(E1120&lt;=3,E1120*'[2]Base Costs'!$B$8,IF(F1120&lt;=3,F1120*'[2]Base Costs'!$B$9,'[2]Base Costs'!$B$10*G1120))</f>
        <v>4200</v>
      </c>
      <c r="J1120" s="308">
        <f>C1120*'[2]Base Costs'!$B$6</f>
        <v>30.121643838380002</v>
      </c>
      <c r="K1120" s="307">
        <f t="shared" si="122"/>
        <v>4</v>
      </c>
      <c r="L1120" s="307">
        <f t="shared" si="123"/>
        <v>1</v>
      </c>
      <c r="M1120" s="307">
        <f t="shared" si="124"/>
        <v>1</v>
      </c>
      <c r="N1120" s="306">
        <f>4*J1120*'[2]Base Costs'!$B$7</f>
        <v>5986.4959830149965</v>
      </c>
      <c r="O1120" s="304">
        <f>4*IF(K1120&lt;=3,K1120*'[2]Base Costs'!$B$8,IF(L1120&lt;=3,L1120*'[2]Base Costs'!$B$9,'[2]Base Costs'!$B$10*M1120))</f>
        <v>1400</v>
      </c>
      <c r="P1120" s="304">
        <f>4*C1120*'[2]Base Costs'!$B$11</f>
        <v>23717.829794000001</v>
      </c>
      <c r="Q1120" s="269">
        <f>'[2]Base Costs'!$B$13+'[2]Base Costs'!$B$14</f>
        <v>414</v>
      </c>
      <c r="R1120" s="303">
        <f>'[2]Base Costs'!$D$2</f>
        <v>1105.3024868650327</v>
      </c>
      <c r="S1120" s="305">
        <f t="shared" si="125"/>
        <v>8905.7984698800283</v>
      </c>
    </row>
    <row r="1121" spans="1:19" s="269" customFormat="1" x14ac:dyDescent="0.25">
      <c r="A1121" s="310" t="s">
        <v>938</v>
      </c>
      <c r="B1121" s="310" t="s">
        <v>1198</v>
      </c>
      <c r="C1121" s="309">
        <v>303.81273156353802</v>
      </c>
      <c r="D1121" s="307">
        <f>C1121*'[2]Base Costs'!$B$5</f>
        <v>303.81273156353802</v>
      </c>
      <c r="E1121" s="307">
        <f t="shared" si="119"/>
        <v>38</v>
      </c>
      <c r="F1121" s="307">
        <f t="shared" si="120"/>
        <v>8</v>
      </c>
      <c r="G1121" s="307">
        <f t="shared" si="121"/>
        <v>2</v>
      </c>
      <c r="H1121" s="306">
        <f>4*D1121*'[2]Base Costs'!$B$7</f>
        <v>60380.957521863813</v>
      </c>
      <c r="I1121" s="304">
        <f>4*IF(E1121&lt;=3,E1121*'[2]Base Costs'!$B$8,IF(F1121&lt;=3,F1121*'[2]Base Costs'!$B$9,'[2]Base Costs'!$B$10*G1121))</f>
        <v>8800</v>
      </c>
      <c r="J1121" s="308">
        <f>C1121*'[2]Base Costs'!$B$6</f>
        <v>77.168433817138663</v>
      </c>
      <c r="K1121" s="307">
        <f t="shared" si="122"/>
        <v>10</v>
      </c>
      <c r="L1121" s="307">
        <f t="shared" si="123"/>
        <v>2</v>
      </c>
      <c r="M1121" s="307">
        <f t="shared" si="124"/>
        <v>1</v>
      </c>
      <c r="N1121" s="306">
        <f>4*J1121*'[2]Base Costs'!$B$7</f>
        <v>15336.763210553408</v>
      </c>
      <c r="O1121" s="304">
        <f>4*IF(K1121&lt;=3,K1121*'[2]Base Costs'!$B$8,IF(L1121&lt;=3,L1121*'[2]Base Costs'!$B$9,'[2]Base Costs'!$B$10*M1121))</f>
        <v>2800</v>
      </c>
      <c r="P1121" s="304">
        <f>4*C1121*'[2]Base Costs'!$B$11</f>
        <v>60762.546312707607</v>
      </c>
      <c r="Q1121" s="269">
        <f>'[2]Base Costs'!$B$13+'[2]Base Costs'!$B$14</f>
        <v>414</v>
      </c>
      <c r="R1121" s="303">
        <f>'[2]Base Costs'!$D$2</f>
        <v>1105.3024868650327</v>
      </c>
      <c r="S1121" s="305">
        <f t="shared" si="125"/>
        <v>19656.065697418442</v>
      </c>
    </row>
    <row r="1122" spans="1:19" s="269" customFormat="1" x14ac:dyDescent="0.25">
      <c r="A1122" s="310" t="s">
        <v>938</v>
      </c>
      <c r="B1122" s="310" t="s">
        <v>1197</v>
      </c>
      <c r="C1122" s="309">
        <v>49.100504815000001</v>
      </c>
      <c r="D1122" s="307">
        <f>C1122*'[2]Base Costs'!$B$5</f>
        <v>49.100504815000001</v>
      </c>
      <c r="E1122" s="307">
        <f t="shared" si="119"/>
        <v>7</v>
      </c>
      <c r="F1122" s="307">
        <f t="shared" si="120"/>
        <v>2</v>
      </c>
      <c r="G1122" s="307">
        <f t="shared" si="121"/>
        <v>1</v>
      </c>
      <c r="H1122" s="306">
        <f>4*D1122*'[2]Base Costs'!$B$7</f>
        <v>9758.4307289523622</v>
      </c>
      <c r="I1122" s="304">
        <f>4*IF(E1122&lt;=3,E1122*'[2]Base Costs'!$B$8,IF(F1122&lt;=3,F1122*'[2]Base Costs'!$B$9,'[2]Base Costs'!$B$10*G1122))</f>
        <v>2800</v>
      </c>
      <c r="J1122" s="308">
        <f>C1122*'[2]Base Costs'!$B$6</f>
        <v>12.471528223010001</v>
      </c>
      <c r="K1122" s="307">
        <f t="shared" si="122"/>
        <v>2</v>
      </c>
      <c r="L1122" s="307">
        <f t="shared" si="123"/>
        <v>1</v>
      </c>
      <c r="M1122" s="307">
        <f t="shared" si="124"/>
        <v>1</v>
      </c>
      <c r="N1122" s="306">
        <f>4*J1122*'[2]Base Costs'!$B$7</f>
        <v>2478.6414051539</v>
      </c>
      <c r="O1122" s="304">
        <f>4*IF(K1122&lt;=3,K1122*'[2]Base Costs'!$B$8,IF(L1122&lt;=3,L1122*'[2]Base Costs'!$B$9,'[2]Base Costs'!$B$10*M1122))</f>
        <v>1000</v>
      </c>
      <c r="P1122" s="304">
        <f>4*C1122*'[2]Base Costs'!$B$11</f>
        <v>9820.1009630000008</v>
      </c>
      <c r="Q1122" s="269">
        <f>'[2]Base Costs'!$B$13+'[2]Base Costs'!$B$14</f>
        <v>414</v>
      </c>
      <c r="R1122" s="303">
        <f>'[2]Base Costs'!$D$2</f>
        <v>1105.3024868650327</v>
      </c>
      <c r="S1122" s="305">
        <f t="shared" si="125"/>
        <v>4997.9438920189332</v>
      </c>
    </row>
    <row r="1123" spans="1:19" s="269" customFormat="1" x14ac:dyDescent="0.25">
      <c r="A1123" s="310" t="s">
        <v>938</v>
      </c>
      <c r="B1123" s="310" t="s">
        <v>1196</v>
      </c>
      <c r="C1123" s="309">
        <v>248.65668017259728</v>
      </c>
      <c r="D1123" s="307">
        <f>C1123*'[2]Base Costs'!$B$5</f>
        <v>248.65668017259728</v>
      </c>
      <c r="E1123" s="307">
        <f t="shared" si="119"/>
        <v>32</v>
      </c>
      <c r="F1123" s="307">
        <f t="shared" si="120"/>
        <v>7</v>
      </c>
      <c r="G1123" s="307">
        <f t="shared" si="121"/>
        <v>2</v>
      </c>
      <c r="H1123" s="306">
        <f>4*D1123*'[2]Base Costs'!$B$7</f>
        <v>49419.023244222677</v>
      </c>
      <c r="I1123" s="304">
        <f>4*IF(E1123&lt;=3,E1123*'[2]Base Costs'!$B$8,IF(F1123&lt;=3,F1123*'[2]Base Costs'!$B$9,'[2]Base Costs'!$B$10*G1123))</f>
        <v>8800</v>
      </c>
      <c r="J1123" s="308">
        <f>C1123*'[2]Base Costs'!$B$6</f>
        <v>63.15879676383971</v>
      </c>
      <c r="K1123" s="307">
        <f t="shared" si="122"/>
        <v>8</v>
      </c>
      <c r="L1123" s="307">
        <f t="shared" si="123"/>
        <v>2</v>
      </c>
      <c r="M1123" s="307">
        <f t="shared" si="124"/>
        <v>1</v>
      </c>
      <c r="N1123" s="306">
        <f>4*J1123*'[2]Base Costs'!$B$7</f>
        <v>12552.431904032561</v>
      </c>
      <c r="O1123" s="304">
        <f>4*IF(K1123&lt;=3,K1123*'[2]Base Costs'!$B$8,IF(L1123&lt;=3,L1123*'[2]Base Costs'!$B$9,'[2]Base Costs'!$B$10*M1123))</f>
        <v>2800</v>
      </c>
      <c r="P1123" s="304">
        <f>4*C1123*'[2]Base Costs'!$B$11</f>
        <v>49731.336034519452</v>
      </c>
      <c r="Q1123" s="269">
        <f>'[2]Base Costs'!$B$13+'[2]Base Costs'!$B$14</f>
        <v>414</v>
      </c>
      <c r="R1123" s="303">
        <f>'[2]Base Costs'!$D$2</f>
        <v>1105.3024868650327</v>
      </c>
      <c r="S1123" s="305">
        <f t="shared" si="125"/>
        <v>16871.734390897593</v>
      </c>
    </row>
    <row r="1124" spans="1:19" s="269" customFormat="1" x14ac:dyDescent="0.25">
      <c r="A1124" s="310" t="s">
        <v>938</v>
      </c>
      <c r="B1124" s="310" t="s">
        <v>1195</v>
      </c>
      <c r="C1124" s="309">
        <v>72.514450799012195</v>
      </c>
      <c r="D1124" s="307">
        <f>C1124*'[2]Base Costs'!$B$5</f>
        <v>72.514450799012195</v>
      </c>
      <c r="E1124" s="307">
        <f t="shared" si="119"/>
        <v>10</v>
      </c>
      <c r="F1124" s="307">
        <f t="shared" si="120"/>
        <v>2</v>
      </c>
      <c r="G1124" s="307">
        <f t="shared" si="121"/>
        <v>1</v>
      </c>
      <c r="H1124" s="306">
        <f>4*D1124*'[2]Base Costs'!$B$7</f>
        <v>14411.812009598882</v>
      </c>
      <c r="I1124" s="304">
        <f>4*IF(E1124&lt;=3,E1124*'[2]Base Costs'!$B$8,IF(F1124&lt;=3,F1124*'[2]Base Costs'!$B$9,'[2]Base Costs'!$B$10*G1124))</f>
        <v>2800</v>
      </c>
      <c r="J1124" s="308">
        <f>C1124*'[2]Base Costs'!$B$6</f>
        <v>18.418670502949098</v>
      </c>
      <c r="K1124" s="307">
        <f t="shared" si="122"/>
        <v>3</v>
      </c>
      <c r="L1124" s="307">
        <f t="shared" si="123"/>
        <v>1</v>
      </c>
      <c r="M1124" s="307">
        <f t="shared" si="124"/>
        <v>1</v>
      </c>
      <c r="N1124" s="306">
        <f>4*J1124*'[2]Base Costs'!$B$7</f>
        <v>3660.6002504381158</v>
      </c>
      <c r="O1124" s="304">
        <f>4*IF(K1124&lt;=3,K1124*'[2]Base Costs'!$B$8,IF(L1124&lt;=3,L1124*'[2]Base Costs'!$B$9,'[2]Base Costs'!$B$10*M1124))</f>
        <v>1500</v>
      </c>
      <c r="P1124" s="304">
        <f>4*C1124*'[2]Base Costs'!$B$11</f>
        <v>14502.890159802439</v>
      </c>
      <c r="Q1124" s="269">
        <f>'[2]Base Costs'!$B$13+'[2]Base Costs'!$B$14</f>
        <v>414</v>
      </c>
      <c r="R1124" s="303">
        <f>'[2]Base Costs'!$D$2</f>
        <v>1105.3024868650327</v>
      </c>
      <c r="S1124" s="305">
        <f t="shared" si="125"/>
        <v>6679.9027373031486</v>
      </c>
    </row>
    <row r="1125" spans="1:19" s="269" customFormat="1" x14ac:dyDescent="0.25">
      <c r="A1125" s="310" t="s">
        <v>938</v>
      </c>
      <c r="B1125" s="310" t="s">
        <v>1194</v>
      </c>
      <c r="C1125" s="309">
        <v>91.56846552056389</v>
      </c>
      <c r="D1125" s="307">
        <f>C1125*'[2]Base Costs'!$B$5</f>
        <v>91.56846552056389</v>
      </c>
      <c r="E1125" s="307">
        <f t="shared" si="119"/>
        <v>12</v>
      </c>
      <c r="F1125" s="307">
        <f t="shared" si="120"/>
        <v>3</v>
      </c>
      <c r="G1125" s="307">
        <f t="shared" si="121"/>
        <v>1</v>
      </c>
      <c r="H1125" s="306">
        <f>4*D1125*'[2]Base Costs'!$B$7</f>
        <v>18198.683111418952</v>
      </c>
      <c r="I1125" s="304">
        <f>4*IF(E1125&lt;=3,E1125*'[2]Base Costs'!$B$8,IF(F1125&lt;=3,F1125*'[2]Base Costs'!$B$9,'[2]Base Costs'!$B$10*G1125))</f>
        <v>4200</v>
      </c>
      <c r="J1125" s="308">
        <f>C1125*'[2]Base Costs'!$B$6</f>
        <v>23.258390242223228</v>
      </c>
      <c r="K1125" s="307">
        <f t="shared" si="122"/>
        <v>3</v>
      </c>
      <c r="L1125" s="307">
        <f t="shared" si="123"/>
        <v>1</v>
      </c>
      <c r="M1125" s="307">
        <f t="shared" si="124"/>
        <v>1</v>
      </c>
      <c r="N1125" s="306">
        <f>4*J1125*'[2]Base Costs'!$B$7</f>
        <v>4622.4655103004143</v>
      </c>
      <c r="O1125" s="304">
        <f>4*IF(K1125&lt;=3,K1125*'[2]Base Costs'!$B$8,IF(L1125&lt;=3,L1125*'[2]Base Costs'!$B$9,'[2]Base Costs'!$B$10*M1125))</f>
        <v>1500</v>
      </c>
      <c r="P1125" s="304">
        <f>4*C1125*'[2]Base Costs'!$B$11</f>
        <v>18313.693104112779</v>
      </c>
      <c r="Q1125" s="269">
        <f>'[2]Base Costs'!$B$13+'[2]Base Costs'!$B$14</f>
        <v>414</v>
      </c>
      <c r="R1125" s="303">
        <f>'[2]Base Costs'!$D$2</f>
        <v>1105.3024868650327</v>
      </c>
      <c r="S1125" s="305">
        <f t="shared" si="125"/>
        <v>7641.767997165447</v>
      </c>
    </row>
    <row r="1126" spans="1:19" s="269" customFormat="1" x14ac:dyDescent="0.25">
      <c r="A1126" s="310" t="s">
        <v>938</v>
      </c>
      <c r="B1126" s="310" t="s">
        <v>1193</v>
      </c>
      <c r="C1126" s="309">
        <v>279.64378640000001</v>
      </c>
      <c r="D1126" s="307">
        <f>C1126*'[2]Base Costs'!$B$5</f>
        <v>279.64378640000001</v>
      </c>
      <c r="E1126" s="307">
        <f t="shared" si="119"/>
        <v>35</v>
      </c>
      <c r="F1126" s="307">
        <f t="shared" si="120"/>
        <v>7</v>
      </c>
      <c r="G1126" s="307">
        <f t="shared" si="121"/>
        <v>2</v>
      </c>
      <c r="H1126" s="306">
        <f>4*D1126*'[2]Base Costs'!$B$7</f>
        <v>55577.524684281612</v>
      </c>
      <c r="I1126" s="304">
        <f>4*IF(E1126&lt;=3,E1126*'[2]Base Costs'!$B$8,IF(F1126&lt;=3,F1126*'[2]Base Costs'!$B$9,'[2]Base Costs'!$B$10*G1126))</f>
        <v>8800</v>
      </c>
      <c r="J1126" s="308">
        <f>C1126*'[2]Base Costs'!$B$6</f>
        <v>71.029521745600007</v>
      </c>
      <c r="K1126" s="307">
        <f t="shared" si="122"/>
        <v>9</v>
      </c>
      <c r="L1126" s="307">
        <f t="shared" si="123"/>
        <v>2</v>
      </c>
      <c r="M1126" s="307">
        <f t="shared" si="124"/>
        <v>1</v>
      </c>
      <c r="N1126" s="306">
        <f>4*J1126*'[2]Base Costs'!$B$7</f>
        <v>14116.69126980753</v>
      </c>
      <c r="O1126" s="304">
        <f>4*IF(K1126&lt;=3,K1126*'[2]Base Costs'!$B$8,IF(L1126&lt;=3,L1126*'[2]Base Costs'!$B$9,'[2]Base Costs'!$B$10*M1126))</f>
        <v>2800</v>
      </c>
      <c r="P1126" s="304">
        <f>4*C1126*'[2]Base Costs'!$B$11</f>
        <v>55928.757280000005</v>
      </c>
      <c r="Q1126" s="269">
        <f>'[2]Base Costs'!$B$13+'[2]Base Costs'!$B$14</f>
        <v>414</v>
      </c>
      <c r="R1126" s="303">
        <f>'[2]Base Costs'!$D$2</f>
        <v>1105.3024868650327</v>
      </c>
      <c r="S1126" s="305">
        <f t="shared" si="125"/>
        <v>18435.993756672564</v>
      </c>
    </row>
    <row r="1127" spans="1:19" s="269" customFormat="1" x14ac:dyDescent="0.25">
      <c r="A1127" s="310" t="s">
        <v>938</v>
      </c>
      <c r="B1127" s="310" t="s">
        <v>1192</v>
      </c>
      <c r="C1127" s="309">
        <v>96.866976491156237</v>
      </c>
      <c r="D1127" s="307">
        <f>C1127*'[2]Base Costs'!$B$5</f>
        <v>96.866976491156237</v>
      </c>
      <c r="E1127" s="307">
        <f t="shared" si="119"/>
        <v>13</v>
      </c>
      <c r="F1127" s="307">
        <f t="shared" si="120"/>
        <v>3</v>
      </c>
      <c r="G1127" s="307">
        <f t="shared" si="121"/>
        <v>1</v>
      </c>
      <c r="H1127" s="306">
        <f>4*D1127*'[2]Base Costs'!$B$7</f>
        <v>19251.730375758358</v>
      </c>
      <c r="I1127" s="304">
        <f>4*IF(E1127&lt;=3,E1127*'[2]Base Costs'!$B$8,IF(F1127&lt;=3,F1127*'[2]Base Costs'!$B$9,'[2]Base Costs'!$B$10*G1127))</f>
        <v>4200</v>
      </c>
      <c r="J1127" s="308">
        <f>C1127*'[2]Base Costs'!$B$6</f>
        <v>24.604212028753686</v>
      </c>
      <c r="K1127" s="307">
        <f t="shared" si="122"/>
        <v>4</v>
      </c>
      <c r="L1127" s="307">
        <f t="shared" si="123"/>
        <v>1</v>
      </c>
      <c r="M1127" s="307">
        <f t="shared" si="124"/>
        <v>1</v>
      </c>
      <c r="N1127" s="306">
        <f>4*J1127*'[2]Base Costs'!$B$7</f>
        <v>4889.9395154426229</v>
      </c>
      <c r="O1127" s="304">
        <f>4*IF(K1127&lt;=3,K1127*'[2]Base Costs'!$B$8,IF(L1127&lt;=3,L1127*'[2]Base Costs'!$B$9,'[2]Base Costs'!$B$10*M1127))</f>
        <v>1400</v>
      </c>
      <c r="P1127" s="304">
        <f>4*C1127*'[2]Base Costs'!$B$11</f>
        <v>19373.395298231248</v>
      </c>
      <c r="Q1127" s="269">
        <f>'[2]Base Costs'!$B$13+'[2]Base Costs'!$B$14</f>
        <v>414</v>
      </c>
      <c r="R1127" s="303">
        <f>'[2]Base Costs'!$D$2</f>
        <v>1105.3024868650327</v>
      </c>
      <c r="S1127" s="305">
        <f t="shared" si="125"/>
        <v>7809.2420023076556</v>
      </c>
    </row>
    <row r="1128" spans="1:19" s="269" customFormat="1" x14ac:dyDescent="0.25">
      <c r="A1128" s="310" t="s">
        <v>938</v>
      </c>
      <c r="B1128" s="310" t="s">
        <v>1191</v>
      </c>
      <c r="C1128" s="309">
        <v>75.500708805000002</v>
      </c>
      <c r="D1128" s="307">
        <f>C1128*'[2]Base Costs'!$B$5</f>
        <v>75.500708805000002</v>
      </c>
      <c r="E1128" s="307">
        <f t="shared" si="119"/>
        <v>10</v>
      </c>
      <c r="F1128" s="307">
        <f t="shared" si="120"/>
        <v>2</v>
      </c>
      <c r="G1128" s="307">
        <f t="shared" si="121"/>
        <v>1</v>
      </c>
      <c r="H1128" s="306">
        <f>4*D1128*'[2]Base Costs'!$B$7</f>
        <v>15005.312870740923</v>
      </c>
      <c r="I1128" s="304">
        <f>4*IF(E1128&lt;=3,E1128*'[2]Base Costs'!$B$8,IF(F1128&lt;=3,F1128*'[2]Base Costs'!$B$9,'[2]Base Costs'!$B$10*G1128))</f>
        <v>2800</v>
      </c>
      <c r="J1128" s="308">
        <f>C1128*'[2]Base Costs'!$B$6</f>
        <v>19.177180036470002</v>
      </c>
      <c r="K1128" s="307">
        <f t="shared" si="122"/>
        <v>3</v>
      </c>
      <c r="L1128" s="307">
        <f t="shared" si="123"/>
        <v>1</v>
      </c>
      <c r="M1128" s="307">
        <f t="shared" si="124"/>
        <v>1</v>
      </c>
      <c r="N1128" s="306">
        <f>4*J1128*'[2]Base Costs'!$B$7</f>
        <v>3811.3494691681944</v>
      </c>
      <c r="O1128" s="304">
        <f>4*IF(K1128&lt;=3,K1128*'[2]Base Costs'!$B$8,IF(L1128&lt;=3,L1128*'[2]Base Costs'!$B$9,'[2]Base Costs'!$B$10*M1128))</f>
        <v>1500</v>
      </c>
      <c r="P1128" s="304">
        <f>4*C1128*'[2]Base Costs'!$B$11</f>
        <v>15100.141761000001</v>
      </c>
      <c r="Q1128" s="269">
        <f>'[2]Base Costs'!$B$13+'[2]Base Costs'!$B$14</f>
        <v>414</v>
      </c>
      <c r="R1128" s="303">
        <f>'[2]Base Costs'!$D$2</f>
        <v>1105.3024868650327</v>
      </c>
      <c r="S1128" s="305">
        <f t="shared" si="125"/>
        <v>6830.6519560332272</v>
      </c>
    </row>
    <row r="1129" spans="1:19" s="269" customFormat="1" x14ac:dyDescent="0.25">
      <c r="A1129" s="310" t="s">
        <v>938</v>
      </c>
      <c r="B1129" s="310" t="s">
        <v>1190</v>
      </c>
      <c r="C1129" s="309">
        <v>99.57328933745292</v>
      </c>
      <c r="D1129" s="307">
        <f>C1129*'[2]Base Costs'!$B$5</f>
        <v>99.57328933745292</v>
      </c>
      <c r="E1129" s="307">
        <f t="shared" si="119"/>
        <v>13</v>
      </c>
      <c r="F1129" s="307">
        <f t="shared" si="120"/>
        <v>3</v>
      </c>
      <c r="G1129" s="307">
        <f t="shared" si="121"/>
        <v>1</v>
      </c>
      <c r="H1129" s="306">
        <f>4*D1129*'[2]Base Costs'!$B$7</f>
        <v>19789.593816082746</v>
      </c>
      <c r="I1129" s="304">
        <f>4*IF(E1129&lt;=3,E1129*'[2]Base Costs'!$B$8,IF(F1129&lt;=3,F1129*'[2]Base Costs'!$B$9,'[2]Base Costs'!$B$10*G1129))</f>
        <v>4200</v>
      </c>
      <c r="J1129" s="308">
        <f>C1129*'[2]Base Costs'!$B$6</f>
        <v>25.291615491713042</v>
      </c>
      <c r="K1129" s="307">
        <f t="shared" si="122"/>
        <v>4</v>
      </c>
      <c r="L1129" s="307">
        <f t="shared" si="123"/>
        <v>1</v>
      </c>
      <c r="M1129" s="307">
        <f t="shared" si="124"/>
        <v>1</v>
      </c>
      <c r="N1129" s="306">
        <f>4*J1129*'[2]Base Costs'!$B$7</f>
        <v>5026.5568292850176</v>
      </c>
      <c r="O1129" s="304">
        <f>4*IF(K1129&lt;=3,K1129*'[2]Base Costs'!$B$8,IF(L1129&lt;=3,L1129*'[2]Base Costs'!$B$9,'[2]Base Costs'!$B$10*M1129))</f>
        <v>1400</v>
      </c>
      <c r="P1129" s="304">
        <f>4*C1129*'[2]Base Costs'!$B$11</f>
        <v>19914.657867490583</v>
      </c>
      <c r="Q1129" s="269">
        <f>'[2]Base Costs'!$B$13+'[2]Base Costs'!$B$14</f>
        <v>414</v>
      </c>
      <c r="R1129" s="303">
        <f>'[2]Base Costs'!$D$2</f>
        <v>1105.3024868650327</v>
      </c>
      <c r="S1129" s="305">
        <f t="shared" si="125"/>
        <v>7945.8593161500503</v>
      </c>
    </row>
    <row r="1130" spans="1:19" s="269" customFormat="1" x14ac:dyDescent="0.25">
      <c r="A1130" s="310" t="s">
        <v>938</v>
      </c>
      <c r="B1130" s="310" t="s">
        <v>1189</v>
      </c>
      <c r="C1130" s="309">
        <v>92.579776540702696</v>
      </c>
      <c r="D1130" s="307">
        <f>C1130*'[2]Base Costs'!$B$5</f>
        <v>92.579776540702696</v>
      </c>
      <c r="E1130" s="307">
        <f t="shared" si="119"/>
        <v>12</v>
      </c>
      <c r="F1130" s="307">
        <f t="shared" si="120"/>
        <v>3</v>
      </c>
      <c r="G1130" s="307">
        <f t="shared" si="121"/>
        <v>1</v>
      </c>
      <c r="H1130" s="306">
        <f>4*D1130*'[2]Base Costs'!$B$7</f>
        <v>18399.675108805419</v>
      </c>
      <c r="I1130" s="304">
        <f>4*IF(E1130&lt;=3,E1130*'[2]Base Costs'!$B$8,IF(F1130&lt;=3,F1130*'[2]Base Costs'!$B$9,'[2]Base Costs'!$B$10*G1130))</f>
        <v>4200</v>
      </c>
      <c r="J1130" s="308">
        <f>C1130*'[2]Base Costs'!$B$6</f>
        <v>23.515263241338484</v>
      </c>
      <c r="K1130" s="307">
        <f t="shared" si="122"/>
        <v>3</v>
      </c>
      <c r="L1130" s="307">
        <f t="shared" si="123"/>
        <v>1</v>
      </c>
      <c r="M1130" s="307">
        <f t="shared" si="124"/>
        <v>1</v>
      </c>
      <c r="N1130" s="306">
        <f>4*J1130*'[2]Base Costs'!$B$7</f>
        <v>4673.5174776365766</v>
      </c>
      <c r="O1130" s="304">
        <f>4*IF(K1130&lt;=3,K1130*'[2]Base Costs'!$B$8,IF(L1130&lt;=3,L1130*'[2]Base Costs'!$B$9,'[2]Base Costs'!$B$10*M1130))</f>
        <v>1500</v>
      </c>
      <c r="P1130" s="304">
        <f>4*C1130*'[2]Base Costs'!$B$11</f>
        <v>18515.955308140539</v>
      </c>
      <c r="Q1130" s="269">
        <f>'[2]Base Costs'!$B$13+'[2]Base Costs'!$B$14</f>
        <v>414</v>
      </c>
      <c r="R1130" s="303">
        <f>'[2]Base Costs'!$D$2</f>
        <v>1105.3024868650327</v>
      </c>
      <c r="S1130" s="305">
        <f t="shared" si="125"/>
        <v>7692.8199645016093</v>
      </c>
    </row>
    <row r="1131" spans="1:19" s="269" customFormat="1" x14ac:dyDescent="0.25">
      <c r="A1131" s="310" t="s">
        <v>938</v>
      </c>
      <c r="B1131" s="310" t="s">
        <v>1188</v>
      </c>
      <c r="C1131" s="309">
        <v>153.79421266771033</v>
      </c>
      <c r="D1131" s="307">
        <f>C1131*'[2]Base Costs'!$B$5</f>
        <v>153.79421266771033</v>
      </c>
      <c r="E1131" s="307">
        <f t="shared" si="119"/>
        <v>20</v>
      </c>
      <c r="F1131" s="307">
        <f t="shared" si="120"/>
        <v>4</v>
      </c>
      <c r="G1131" s="307">
        <f t="shared" si="121"/>
        <v>1</v>
      </c>
      <c r="H1131" s="306">
        <f>4*D1131*'[2]Base Costs'!$B$7</f>
        <v>30565.677002431425</v>
      </c>
      <c r="I1131" s="304">
        <f>4*IF(E1131&lt;=3,E1131*'[2]Base Costs'!$B$8,IF(F1131&lt;=3,F1131*'[2]Base Costs'!$B$9,'[2]Base Costs'!$B$10*G1131))</f>
        <v>4400</v>
      </c>
      <c r="J1131" s="308">
        <f>C1131*'[2]Base Costs'!$B$6</f>
        <v>39.063730017598424</v>
      </c>
      <c r="K1131" s="307">
        <f t="shared" si="122"/>
        <v>5</v>
      </c>
      <c r="L1131" s="307">
        <f t="shared" si="123"/>
        <v>1</v>
      </c>
      <c r="M1131" s="307">
        <f t="shared" si="124"/>
        <v>1</v>
      </c>
      <c r="N1131" s="306">
        <f>4*J1131*'[2]Base Costs'!$B$7</f>
        <v>7763.6819586175825</v>
      </c>
      <c r="O1131" s="304">
        <f>4*IF(K1131&lt;=3,K1131*'[2]Base Costs'!$B$8,IF(L1131&lt;=3,L1131*'[2]Base Costs'!$B$9,'[2]Base Costs'!$B$10*M1131))</f>
        <v>1400</v>
      </c>
      <c r="P1131" s="304">
        <f>4*C1131*'[2]Base Costs'!$B$11</f>
        <v>30758.842533542065</v>
      </c>
      <c r="Q1131" s="269">
        <f>'[2]Base Costs'!$B$13+'[2]Base Costs'!$B$14</f>
        <v>414</v>
      </c>
      <c r="R1131" s="303">
        <f>'[2]Base Costs'!$D$2</f>
        <v>1105.3024868650327</v>
      </c>
      <c r="S1131" s="305">
        <f t="shared" si="125"/>
        <v>10682.984445482616</v>
      </c>
    </row>
    <row r="1132" spans="1:19" s="269" customFormat="1" x14ac:dyDescent="0.25">
      <c r="A1132" s="310" t="s">
        <v>938</v>
      </c>
      <c r="B1132" s="310" t="s">
        <v>1187</v>
      </c>
      <c r="C1132" s="309">
        <v>151.9762790614144</v>
      </c>
      <c r="D1132" s="307">
        <f>C1132*'[2]Base Costs'!$B$5</f>
        <v>151.9762790614144</v>
      </c>
      <c r="E1132" s="307">
        <f t="shared" si="119"/>
        <v>19</v>
      </c>
      <c r="F1132" s="307">
        <f t="shared" si="120"/>
        <v>4</v>
      </c>
      <c r="G1132" s="307">
        <f t="shared" si="121"/>
        <v>1</v>
      </c>
      <c r="H1132" s="306">
        <f>4*D1132*'[2]Base Costs'!$B$7</f>
        <v>30204.373605781748</v>
      </c>
      <c r="I1132" s="304">
        <f>4*IF(E1132&lt;=3,E1132*'[2]Base Costs'!$B$8,IF(F1132&lt;=3,F1132*'[2]Base Costs'!$B$9,'[2]Base Costs'!$B$10*G1132))</f>
        <v>4400</v>
      </c>
      <c r="J1132" s="308">
        <f>C1132*'[2]Base Costs'!$B$6</f>
        <v>38.601974881599261</v>
      </c>
      <c r="K1132" s="307">
        <f t="shared" si="122"/>
        <v>5</v>
      </c>
      <c r="L1132" s="307">
        <f t="shared" si="123"/>
        <v>1</v>
      </c>
      <c r="M1132" s="307">
        <f t="shared" si="124"/>
        <v>1</v>
      </c>
      <c r="N1132" s="306">
        <f>4*J1132*'[2]Base Costs'!$B$7</f>
        <v>7671.9108958685647</v>
      </c>
      <c r="O1132" s="304">
        <f>4*IF(K1132&lt;=3,K1132*'[2]Base Costs'!$B$8,IF(L1132&lt;=3,L1132*'[2]Base Costs'!$B$9,'[2]Base Costs'!$B$10*M1132))</f>
        <v>1400</v>
      </c>
      <c r="P1132" s="304">
        <f>4*C1132*'[2]Base Costs'!$B$11</f>
        <v>30395.255812282881</v>
      </c>
      <c r="Q1132" s="269">
        <f>'[2]Base Costs'!$B$13+'[2]Base Costs'!$B$14</f>
        <v>414</v>
      </c>
      <c r="R1132" s="303">
        <f>'[2]Base Costs'!$D$2</f>
        <v>1105.3024868650327</v>
      </c>
      <c r="S1132" s="305">
        <f t="shared" si="125"/>
        <v>10591.213382733597</v>
      </c>
    </row>
    <row r="1133" spans="1:19" s="269" customFormat="1" x14ac:dyDescent="0.25">
      <c r="A1133" s="310" t="s">
        <v>938</v>
      </c>
      <c r="B1133" s="310" t="s">
        <v>1186</v>
      </c>
      <c r="C1133" s="309">
        <v>151.60138855</v>
      </c>
      <c r="D1133" s="307">
        <f>C1133*'[2]Base Costs'!$B$5</f>
        <v>151.60138855</v>
      </c>
      <c r="E1133" s="307">
        <f t="shared" si="119"/>
        <v>19</v>
      </c>
      <c r="F1133" s="307">
        <f t="shared" si="120"/>
        <v>4</v>
      </c>
      <c r="G1133" s="307">
        <f t="shared" si="121"/>
        <v>1</v>
      </c>
      <c r="H1133" s="306">
        <f>4*D1133*'[2]Base Costs'!$B$7</f>
        <v>30129.866365981205</v>
      </c>
      <c r="I1133" s="304">
        <f>4*IF(E1133&lt;=3,E1133*'[2]Base Costs'!$B$8,IF(F1133&lt;=3,F1133*'[2]Base Costs'!$B$9,'[2]Base Costs'!$B$10*G1133))</f>
        <v>4400</v>
      </c>
      <c r="J1133" s="308">
        <f>C1133*'[2]Base Costs'!$B$6</f>
        <v>38.506752691700001</v>
      </c>
      <c r="K1133" s="307">
        <f t="shared" si="122"/>
        <v>5</v>
      </c>
      <c r="L1133" s="307">
        <f t="shared" si="123"/>
        <v>1</v>
      </c>
      <c r="M1133" s="307">
        <f t="shared" si="124"/>
        <v>1</v>
      </c>
      <c r="N1133" s="306">
        <f>4*J1133*'[2]Base Costs'!$B$7</f>
        <v>7652.9860569592265</v>
      </c>
      <c r="O1133" s="304">
        <f>4*IF(K1133&lt;=3,K1133*'[2]Base Costs'!$B$8,IF(L1133&lt;=3,L1133*'[2]Base Costs'!$B$9,'[2]Base Costs'!$B$10*M1133))</f>
        <v>1400</v>
      </c>
      <c r="P1133" s="304">
        <f>4*C1133*'[2]Base Costs'!$B$11</f>
        <v>30320.277709999998</v>
      </c>
      <c r="Q1133" s="269">
        <f>'[2]Base Costs'!$B$13+'[2]Base Costs'!$B$14</f>
        <v>414</v>
      </c>
      <c r="R1133" s="303">
        <f>'[2]Base Costs'!$D$2</f>
        <v>1105.3024868650327</v>
      </c>
      <c r="S1133" s="305">
        <f t="shared" si="125"/>
        <v>10572.288543824259</v>
      </c>
    </row>
    <row r="1134" spans="1:19" s="269" customFormat="1" x14ac:dyDescent="0.25">
      <c r="A1134" s="310" t="s">
        <v>938</v>
      </c>
      <c r="B1134" s="310" t="s">
        <v>1185</v>
      </c>
      <c r="C1134" s="309">
        <v>150.51366200279205</v>
      </c>
      <c r="D1134" s="307">
        <f>C1134*'[2]Base Costs'!$B$5</f>
        <v>150.51366200279205</v>
      </c>
      <c r="E1134" s="307">
        <f t="shared" si="119"/>
        <v>19</v>
      </c>
      <c r="F1134" s="307">
        <f t="shared" si="120"/>
        <v>4</v>
      </c>
      <c r="G1134" s="307">
        <f t="shared" si="121"/>
        <v>1</v>
      </c>
      <c r="H1134" s="306">
        <f>4*D1134*'[2]Base Costs'!$B$7</f>
        <v>29913.687241082906</v>
      </c>
      <c r="I1134" s="304">
        <f>4*IF(E1134&lt;=3,E1134*'[2]Base Costs'!$B$8,IF(F1134&lt;=3,F1134*'[2]Base Costs'!$B$9,'[2]Base Costs'!$B$10*G1134))</f>
        <v>4400</v>
      </c>
      <c r="J1134" s="308">
        <f>C1134*'[2]Base Costs'!$B$6</f>
        <v>38.23047014870918</v>
      </c>
      <c r="K1134" s="307">
        <f t="shared" si="122"/>
        <v>5</v>
      </c>
      <c r="L1134" s="307">
        <f t="shared" si="123"/>
        <v>1</v>
      </c>
      <c r="M1134" s="307">
        <f t="shared" si="124"/>
        <v>1</v>
      </c>
      <c r="N1134" s="306">
        <f>4*J1134*'[2]Base Costs'!$B$7</f>
        <v>7598.0765592350581</v>
      </c>
      <c r="O1134" s="304">
        <f>4*IF(K1134&lt;=3,K1134*'[2]Base Costs'!$B$8,IF(L1134&lt;=3,L1134*'[2]Base Costs'!$B$9,'[2]Base Costs'!$B$10*M1134))</f>
        <v>1400</v>
      </c>
      <c r="P1134" s="304">
        <f>4*C1134*'[2]Base Costs'!$B$11</f>
        <v>30102.732400558409</v>
      </c>
      <c r="Q1134" s="269">
        <f>'[2]Base Costs'!$B$13+'[2]Base Costs'!$B$14</f>
        <v>414</v>
      </c>
      <c r="R1134" s="303">
        <f>'[2]Base Costs'!$D$2</f>
        <v>1105.3024868650327</v>
      </c>
      <c r="S1134" s="305">
        <f t="shared" si="125"/>
        <v>10517.37904610009</v>
      </c>
    </row>
    <row r="1135" spans="1:19" s="269" customFormat="1" x14ac:dyDescent="0.25">
      <c r="A1135" s="310" t="s">
        <v>938</v>
      </c>
      <c r="B1135" s="310" t="s">
        <v>1184</v>
      </c>
      <c r="C1135" s="309">
        <v>192.40974138432787</v>
      </c>
      <c r="D1135" s="307">
        <f>C1135*'[2]Base Costs'!$B$5</f>
        <v>192.40974138432787</v>
      </c>
      <c r="E1135" s="307">
        <f t="shared" si="119"/>
        <v>25</v>
      </c>
      <c r="F1135" s="307">
        <f t="shared" si="120"/>
        <v>5</v>
      </c>
      <c r="G1135" s="307">
        <f t="shared" si="121"/>
        <v>2</v>
      </c>
      <c r="H1135" s="306">
        <f>4*D1135*'[2]Base Costs'!$B$7</f>
        <v>38240.281641686866</v>
      </c>
      <c r="I1135" s="304">
        <f>4*IF(E1135&lt;=3,E1135*'[2]Base Costs'!$B$8,IF(F1135&lt;=3,F1135*'[2]Base Costs'!$B$9,'[2]Base Costs'!$B$10*G1135))</f>
        <v>8800</v>
      </c>
      <c r="J1135" s="308">
        <f>C1135*'[2]Base Costs'!$B$6</f>
        <v>48.872074311619279</v>
      </c>
      <c r="K1135" s="307">
        <f t="shared" si="122"/>
        <v>7</v>
      </c>
      <c r="L1135" s="307">
        <f t="shared" si="123"/>
        <v>2</v>
      </c>
      <c r="M1135" s="307">
        <f t="shared" si="124"/>
        <v>1</v>
      </c>
      <c r="N1135" s="306">
        <f>4*J1135*'[2]Base Costs'!$B$7</f>
        <v>9713.0315369884629</v>
      </c>
      <c r="O1135" s="304">
        <f>4*IF(K1135&lt;=3,K1135*'[2]Base Costs'!$B$8,IF(L1135&lt;=3,L1135*'[2]Base Costs'!$B$9,'[2]Base Costs'!$B$10*M1135))</f>
        <v>2800</v>
      </c>
      <c r="P1135" s="304">
        <f>4*C1135*'[2]Base Costs'!$B$11</f>
        <v>38481.948276865573</v>
      </c>
      <c r="Q1135" s="269">
        <f>'[2]Base Costs'!$B$13+'[2]Base Costs'!$B$14</f>
        <v>414</v>
      </c>
      <c r="R1135" s="303">
        <f>'[2]Base Costs'!$D$2</f>
        <v>1105.3024868650327</v>
      </c>
      <c r="S1135" s="305">
        <f t="shared" si="125"/>
        <v>14032.334023853495</v>
      </c>
    </row>
    <row r="1136" spans="1:19" s="269" customFormat="1" x14ac:dyDescent="0.25">
      <c r="A1136" s="310" t="s">
        <v>938</v>
      </c>
      <c r="B1136" s="310" t="s">
        <v>1183</v>
      </c>
      <c r="C1136" s="309">
        <v>84.999919215000006</v>
      </c>
      <c r="D1136" s="307">
        <f>C1136*'[2]Base Costs'!$B$5</f>
        <v>84.999919215000006</v>
      </c>
      <c r="E1136" s="307">
        <f t="shared" si="119"/>
        <v>11</v>
      </c>
      <c r="F1136" s="307">
        <f t="shared" si="120"/>
        <v>3</v>
      </c>
      <c r="G1136" s="307">
        <f t="shared" si="121"/>
        <v>1</v>
      </c>
      <c r="H1136" s="306">
        <f>4*D1136*'[2]Base Costs'!$B$7</f>
        <v>16893.223944465964</v>
      </c>
      <c r="I1136" s="304">
        <f>4*IF(E1136&lt;=3,E1136*'[2]Base Costs'!$B$8,IF(F1136&lt;=3,F1136*'[2]Base Costs'!$B$9,'[2]Base Costs'!$B$10*G1136))</f>
        <v>4200</v>
      </c>
      <c r="J1136" s="308">
        <f>C1136*'[2]Base Costs'!$B$6</f>
        <v>21.589979480610001</v>
      </c>
      <c r="K1136" s="307">
        <f t="shared" si="122"/>
        <v>3</v>
      </c>
      <c r="L1136" s="307">
        <f t="shared" si="123"/>
        <v>1</v>
      </c>
      <c r="M1136" s="307">
        <f t="shared" si="124"/>
        <v>1</v>
      </c>
      <c r="N1136" s="306">
        <f>4*J1136*'[2]Base Costs'!$B$7</f>
        <v>4290.8788818943549</v>
      </c>
      <c r="O1136" s="304">
        <f>4*IF(K1136&lt;=3,K1136*'[2]Base Costs'!$B$8,IF(L1136&lt;=3,L1136*'[2]Base Costs'!$B$9,'[2]Base Costs'!$B$10*M1136))</f>
        <v>1500</v>
      </c>
      <c r="P1136" s="304">
        <f>4*C1136*'[2]Base Costs'!$B$11</f>
        <v>16999.983843000002</v>
      </c>
      <c r="Q1136" s="269">
        <f>'[2]Base Costs'!$B$13+'[2]Base Costs'!$B$14</f>
        <v>414</v>
      </c>
      <c r="R1136" s="303">
        <f>'[2]Base Costs'!$D$2</f>
        <v>1105.3024868650327</v>
      </c>
      <c r="S1136" s="305">
        <f t="shared" si="125"/>
        <v>7310.1813687593876</v>
      </c>
    </row>
    <row r="1137" spans="1:19" s="269" customFormat="1" x14ac:dyDescent="0.25">
      <c r="A1137" s="310" t="s">
        <v>938</v>
      </c>
      <c r="B1137" s="310" t="s">
        <v>1182</v>
      </c>
      <c r="C1137" s="309">
        <v>85.999211835000011</v>
      </c>
      <c r="D1137" s="307">
        <f>C1137*'[2]Base Costs'!$B$5</f>
        <v>85.999211835000011</v>
      </c>
      <c r="E1137" s="307">
        <f t="shared" si="119"/>
        <v>11</v>
      </c>
      <c r="F1137" s="307">
        <f t="shared" si="120"/>
        <v>3</v>
      </c>
      <c r="G1137" s="307">
        <f t="shared" si="121"/>
        <v>1</v>
      </c>
      <c r="H1137" s="306">
        <f>4*D1137*'[2]Base Costs'!$B$7</f>
        <v>17091.827356935246</v>
      </c>
      <c r="I1137" s="304">
        <f>4*IF(E1137&lt;=3,E1137*'[2]Base Costs'!$B$8,IF(F1137&lt;=3,F1137*'[2]Base Costs'!$B$9,'[2]Base Costs'!$B$10*G1137))</f>
        <v>4200</v>
      </c>
      <c r="J1137" s="308">
        <f>C1137*'[2]Base Costs'!$B$6</f>
        <v>21.843799806090004</v>
      </c>
      <c r="K1137" s="307">
        <f t="shared" si="122"/>
        <v>3</v>
      </c>
      <c r="L1137" s="307">
        <f t="shared" si="123"/>
        <v>1</v>
      </c>
      <c r="M1137" s="307">
        <f t="shared" si="124"/>
        <v>1</v>
      </c>
      <c r="N1137" s="306">
        <f>4*J1137*'[2]Base Costs'!$B$7</f>
        <v>4341.3241486615525</v>
      </c>
      <c r="O1137" s="304">
        <f>4*IF(K1137&lt;=3,K1137*'[2]Base Costs'!$B$8,IF(L1137&lt;=3,L1137*'[2]Base Costs'!$B$9,'[2]Base Costs'!$B$10*M1137))</f>
        <v>1500</v>
      </c>
      <c r="P1137" s="304">
        <f>4*C1137*'[2]Base Costs'!$B$11</f>
        <v>17199.842367000001</v>
      </c>
      <c r="Q1137" s="269">
        <f>'[2]Base Costs'!$B$13+'[2]Base Costs'!$B$14</f>
        <v>414</v>
      </c>
      <c r="R1137" s="303">
        <f>'[2]Base Costs'!$D$2</f>
        <v>1105.3024868650327</v>
      </c>
      <c r="S1137" s="305">
        <f t="shared" si="125"/>
        <v>7360.6266355265852</v>
      </c>
    </row>
    <row r="1138" spans="1:19" s="269" customFormat="1" x14ac:dyDescent="0.25">
      <c r="A1138" s="310" t="s">
        <v>938</v>
      </c>
      <c r="B1138" s="310" t="s">
        <v>1181</v>
      </c>
      <c r="C1138" s="309">
        <v>96.197592048554498</v>
      </c>
      <c r="D1138" s="307">
        <f>C1138*'[2]Base Costs'!$B$5</f>
        <v>96.197592048554498</v>
      </c>
      <c r="E1138" s="307">
        <f t="shared" si="119"/>
        <v>13</v>
      </c>
      <c r="F1138" s="307">
        <f t="shared" si="120"/>
        <v>3</v>
      </c>
      <c r="G1138" s="307">
        <f t="shared" si="121"/>
        <v>1</v>
      </c>
      <c r="H1138" s="306">
        <f>4*D1138*'[2]Base Costs'!$B$7</f>
        <v>19118.694234097919</v>
      </c>
      <c r="I1138" s="304">
        <f>4*IF(E1138&lt;=3,E1138*'[2]Base Costs'!$B$8,IF(F1138&lt;=3,F1138*'[2]Base Costs'!$B$9,'[2]Base Costs'!$B$10*G1138))</f>
        <v>4200</v>
      </c>
      <c r="J1138" s="308">
        <f>C1138*'[2]Base Costs'!$B$6</f>
        <v>24.434188380332841</v>
      </c>
      <c r="K1138" s="307">
        <f t="shared" si="122"/>
        <v>4</v>
      </c>
      <c r="L1138" s="307">
        <f t="shared" si="123"/>
        <v>1</v>
      </c>
      <c r="M1138" s="307">
        <f t="shared" si="124"/>
        <v>1</v>
      </c>
      <c r="N1138" s="306">
        <f>4*J1138*'[2]Base Costs'!$B$7</f>
        <v>4856.1483354608708</v>
      </c>
      <c r="O1138" s="304">
        <f>4*IF(K1138&lt;=3,K1138*'[2]Base Costs'!$B$8,IF(L1138&lt;=3,L1138*'[2]Base Costs'!$B$9,'[2]Base Costs'!$B$10*M1138))</f>
        <v>1400</v>
      </c>
      <c r="P1138" s="304">
        <f>4*C1138*'[2]Base Costs'!$B$11</f>
        <v>19239.518409710901</v>
      </c>
      <c r="Q1138" s="269">
        <f>'[2]Base Costs'!$B$13+'[2]Base Costs'!$B$14</f>
        <v>414</v>
      </c>
      <c r="R1138" s="303">
        <f>'[2]Base Costs'!$D$2</f>
        <v>1105.3024868650327</v>
      </c>
      <c r="S1138" s="305">
        <f t="shared" si="125"/>
        <v>7775.4508223259036</v>
      </c>
    </row>
    <row r="1139" spans="1:19" s="269" customFormat="1" x14ac:dyDescent="0.25">
      <c r="A1139" s="310" t="s">
        <v>938</v>
      </c>
      <c r="B1139" s="310" t="s">
        <v>1180</v>
      </c>
      <c r="C1139" s="309">
        <v>112.32651985000001</v>
      </c>
      <c r="D1139" s="307">
        <f>C1139*'[2]Base Costs'!$B$5</f>
        <v>112.32651985000001</v>
      </c>
      <c r="E1139" s="307">
        <f t="shared" si="119"/>
        <v>15</v>
      </c>
      <c r="F1139" s="307">
        <f t="shared" si="120"/>
        <v>3</v>
      </c>
      <c r="G1139" s="307">
        <f t="shared" si="121"/>
        <v>1</v>
      </c>
      <c r="H1139" s="306">
        <f>4*D1139*'[2]Base Costs'!$B$7</f>
        <v>22324.221861068407</v>
      </c>
      <c r="I1139" s="304">
        <f>4*IF(E1139&lt;=3,E1139*'[2]Base Costs'!$B$8,IF(F1139&lt;=3,F1139*'[2]Base Costs'!$B$9,'[2]Base Costs'!$B$10*G1139))</f>
        <v>4200</v>
      </c>
      <c r="J1139" s="308">
        <f>C1139*'[2]Base Costs'!$B$6</f>
        <v>28.530936041900002</v>
      </c>
      <c r="K1139" s="307">
        <f t="shared" si="122"/>
        <v>4</v>
      </c>
      <c r="L1139" s="307">
        <f t="shared" si="123"/>
        <v>1</v>
      </c>
      <c r="M1139" s="307">
        <f t="shared" si="124"/>
        <v>1</v>
      </c>
      <c r="N1139" s="306">
        <f>4*J1139*'[2]Base Costs'!$B$7</f>
        <v>5670.3523527113748</v>
      </c>
      <c r="O1139" s="304">
        <f>4*IF(K1139&lt;=3,K1139*'[2]Base Costs'!$B$8,IF(L1139&lt;=3,L1139*'[2]Base Costs'!$B$9,'[2]Base Costs'!$B$10*M1139))</f>
        <v>1400</v>
      </c>
      <c r="P1139" s="304">
        <f>4*C1139*'[2]Base Costs'!$B$11</f>
        <v>22465.303970000001</v>
      </c>
      <c r="Q1139" s="269">
        <f>'[2]Base Costs'!$B$13+'[2]Base Costs'!$B$14</f>
        <v>414</v>
      </c>
      <c r="R1139" s="303">
        <f>'[2]Base Costs'!$D$2</f>
        <v>1105.3024868650327</v>
      </c>
      <c r="S1139" s="305">
        <f t="shared" si="125"/>
        <v>8589.6548395764075</v>
      </c>
    </row>
    <row r="1140" spans="1:19" s="269" customFormat="1" x14ac:dyDescent="0.25">
      <c r="A1140" s="310" t="s">
        <v>938</v>
      </c>
      <c r="B1140" s="310" t="s">
        <v>1179</v>
      </c>
      <c r="C1140" s="309">
        <v>209.34915919215089</v>
      </c>
      <c r="D1140" s="307">
        <f>C1140*'[2]Base Costs'!$B$5</f>
        <v>209.34915919215089</v>
      </c>
      <c r="E1140" s="307">
        <f t="shared" si="119"/>
        <v>27</v>
      </c>
      <c r="F1140" s="307">
        <f t="shared" si="120"/>
        <v>6</v>
      </c>
      <c r="G1140" s="307">
        <f t="shared" si="121"/>
        <v>2</v>
      </c>
      <c r="H1140" s="306">
        <f>4*D1140*'[2]Base Costs'!$B$7</f>
        <v>41606.889294484841</v>
      </c>
      <c r="I1140" s="304">
        <f>4*IF(E1140&lt;=3,E1140*'[2]Base Costs'!$B$8,IF(F1140&lt;=3,F1140*'[2]Base Costs'!$B$9,'[2]Base Costs'!$B$10*G1140))</f>
        <v>8800</v>
      </c>
      <c r="J1140" s="308">
        <f>C1140*'[2]Base Costs'!$B$6</f>
        <v>53.174686434806326</v>
      </c>
      <c r="K1140" s="307">
        <f t="shared" si="122"/>
        <v>7</v>
      </c>
      <c r="L1140" s="307">
        <f t="shared" si="123"/>
        <v>2</v>
      </c>
      <c r="M1140" s="307">
        <f t="shared" si="124"/>
        <v>1</v>
      </c>
      <c r="N1140" s="306">
        <f>4*J1140*'[2]Base Costs'!$B$7</f>
        <v>10568.14988079915</v>
      </c>
      <c r="O1140" s="304">
        <f>4*IF(K1140&lt;=3,K1140*'[2]Base Costs'!$B$8,IF(L1140&lt;=3,L1140*'[2]Base Costs'!$B$9,'[2]Base Costs'!$B$10*M1140))</f>
        <v>2800</v>
      </c>
      <c r="P1140" s="304">
        <f>4*C1140*'[2]Base Costs'!$B$11</f>
        <v>41869.831838430182</v>
      </c>
      <c r="Q1140" s="269">
        <f>'[2]Base Costs'!$B$13+'[2]Base Costs'!$B$14</f>
        <v>414</v>
      </c>
      <c r="R1140" s="303">
        <f>'[2]Base Costs'!$D$2</f>
        <v>1105.3024868650327</v>
      </c>
      <c r="S1140" s="305">
        <f t="shared" si="125"/>
        <v>14887.452367664184</v>
      </c>
    </row>
    <row r="1141" spans="1:19" s="269" customFormat="1" x14ac:dyDescent="0.25">
      <c r="A1141" s="310" t="s">
        <v>938</v>
      </c>
      <c r="B1141" s="310" t="s">
        <v>1178</v>
      </c>
      <c r="C1141" s="309">
        <v>104.29954197619617</v>
      </c>
      <c r="D1141" s="307">
        <f>C1141*'[2]Base Costs'!$B$5</f>
        <v>104.29954197619617</v>
      </c>
      <c r="E1141" s="307">
        <f t="shared" si="119"/>
        <v>14</v>
      </c>
      <c r="F1141" s="307">
        <f t="shared" si="120"/>
        <v>3</v>
      </c>
      <c r="G1141" s="307">
        <f t="shared" si="121"/>
        <v>1</v>
      </c>
      <c r="H1141" s="306">
        <f>4*D1141*'[2]Base Costs'!$B$7</f>
        <v>20728.908170517134</v>
      </c>
      <c r="I1141" s="304">
        <f>4*IF(E1141&lt;=3,E1141*'[2]Base Costs'!$B$8,IF(F1141&lt;=3,F1141*'[2]Base Costs'!$B$9,'[2]Base Costs'!$B$10*G1141))</f>
        <v>4200</v>
      </c>
      <c r="J1141" s="308">
        <f>C1141*'[2]Base Costs'!$B$6</f>
        <v>26.492083661953828</v>
      </c>
      <c r="K1141" s="307">
        <f t="shared" si="122"/>
        <v>4</v>
      </c>
      <c r="L1141" s="307">
        <f t="shared" si="123"/>
        <v>1</v>
      </c>
      <c r="M1141" s="307">
        <f t="shared" si="124"/>
        <v>1</v>
      </c>
      <c r="N1141" s="306">
        <f>4*J1141*'[2]Base Costs'!$B$7</f>
        <v>5265.1426753113519</v>
      </c>
      <c r="O1141" s="304">
        <f>4*IF(K1141&lt;=3,K1141*'[2]Base Costs'!$B$8,IF(L1141&lt;=3,L1141*'[2]Base Costs'!$B$9,'[2]Base Costs'!$B$10*M1141))</f>
        <v>1400</v>
      </c>
      <c r="P1141" s="304">
        <f>4*C1141*'[2]Base Costs'!$B$11</f>
        <v>20859.908395239232</v>
      </c>
      <c r="Q1141" s="269">
        <f>'[2]Base Costs'!$B$13+'[2]Base Costs'!$B$14</f>
        <v>414</v>
      </c>
      <c r="R1141" s="303">
        <f>'[2]Base Costs'!$D$2</f>
        <v>1105.3024868650327</v>
      </c>
      <c r="S1141" s="305">
        <f t="shared" si="125"/>
        <v>8184.4451621763847</v>
      </c>
    </row>
    <row r="1142" spans="1:19" s="269" customFormat="1" x14ac:dyDescent="0.25">
      <c r="A1142" s="310" t="s">
        <v>938</v>
      </c>
      <c r="B1142" s="310" t="s">
        <v>1177</v>
      </c>
      <c r="C1142" s="309">
        <v>51.300480630000003</v>
      </c>
      <c r="D1142" s="307">
        <f>C1142*'[2]Base Costs'!$B$5</f>
        <v>51.300480630000003</v>
      </c>
      <c r="E1142" s="307">
        <f t="shared" si="119"/>
        <v>7</v>
      </c>
      <c r="F1142" s="307">
        <f t="shared" si="120"/>
        <v>2</v>
      </c>
      <c r="G1142" s="307">
        <f t="shared" si="121"/>
        <v>1</v>
      </c>
      <c r="H1142" s="306">
        <f>4*D1142*'[2]Base Costs'!$B$7</f>
        <v>10195.662722328721</v>
      </c>
      <c r="I1142" s="304">
        <f>4*IF(E1142&lt;=3,E1142*'[2]Base Costs'!$B$8,IF(F1142&lt;=3,F1142*'[2]Base Costs'!$B$9,'[2]Base Costs'!$B$10*G1142))</f>
        <v>2800</v>
      </c>
      <c r="J1142" s="308">
        <f>C1142*'[2]Base Costs'!$B$6</f>
        <v>13.030322080020001</v>
      </c>
      <c r="K1142" s="307">
        <f t="shared" si="122"/>
        <v>2</v>
      </c>
      <c r="L1142" s="307">
        <f t="shared" si="123"/>
        <v>1</v>
      </c>
      <c r="M1142" s="307">
        <f t="shared" si="124"/>
        <v>1</v>
      </c>
      <c r="N1142" s="306">
        <f>4*J1142*'[2]Base Costs'!$B$7</f>
        <v>2589.6983314714953</v>
      </c>
      <c r="O1142" s="304">
        <f>4*IF(K1142&lt;=3,K1142*'[2]Base Costs'!$B$8,IF(L1142&lt;=3,L1142*'[2]Base Costs'!$B$9,'[2]Base Costs'!$B$10*M1142))</f>
        <v>1000</v>
      </c>
      <c r="P1142" s="304">
        <f>4*C1142*'[2]Base Costs'!$B$11</f>
        <v>10260.096126</v>
      </c>
      <c r="Q1142" s="269">
        <f>'[2]Base Costs'!$B$13+'[2]Base Costs'!$B$14</f>
        <v>414</v>
      </c>
      <c r="R1142" s="303">
        <f>'[2]Base Costs'!$D$2</f>
        <v>1105.3024868650327</v>
      </c>
      <c r="S1142" s="305">
        <f t="shared" si="125"/>
        <v>5109.000818336528</v>
      </c>
    </row>
    <row r="1143" spans="1:19" s="269" customFormat="1" x14ac:dyDescent="0.25">
      <c r="A1143" s="310" t="s">
        <v>938</v>
      </c>
      <c r="B1143" s="310" t="s">
        <v>1176</v>
      </c>
      <c r="C1143" s="309">
        <v>32.441442353878628</v>
      </c>
      <c r="D1143" s="307">
        <f>C1143*'[2]Base Costs'!$B$5</f>
        <v>32.441442353878628</v>
      </c>
      <c r="E1143" s="307">
        <f t="shared" si="119"/>
        <v>5</v>
      </c>
      <c r="F1143" s="307">
        <f t="shared" si="120"/>
        <v>1</v>
      </c>
      <c r="G1143" s="307">
        <f t="shared" si="121"/>
        <v>1</v>
      </c>
      <c r="H1143" s="306">
        <f>4*D1143*'[2]Base Costs'!$B$7</f>
        <v>6447.5420191792546</v>
      </c>
      <c r="I1143" s="304">
        <f>4*IF(E1143&lt;=3,E1143*'[2]Base Costs'!$B$8,IF(F1143&lt;=3,F1143*'[2]Base Costs'!$B$9,'[2]Base Costs'!$B$10*G1143))</f>
        <v>1400</v>
      </c>
      <c r="J1143" s="308">
        <f>C1143*'[2]Base Costs'!$B$6</f>
        <v>8.2401263578851722</v>
      </c>
      <c r="K1143" s="307">
        <f t="shared" si="122"/>
        <v>2</v>
      </c>
      <c r="L1143" s="307">
        <f t="shared" si="123"/>
        <v>1</v>
      </c>
      <c r="M1143" s="307">
        <f t="shared" si="124"/>
        <v>1</v>
      </c>
      <c r="N1143" s="306">
        <f>4*J1143*'[2]Base Costs'!$B$7</f>
        <v>1637.6756728715309</v>
      </c>
      <c r="O1143" s="304">
        <f>4*IF(K1143&lt;=3,K1143*'[2]Base Costs'!$B$8,IF(L1143&lt;=3,L1143*'[2]Base Costs'!$B$9,'[2]Base Costs'!$B$10*M1143))</f>
        <v>1000</v>
      </c>
      <c r="P1143" s="304">
        <f>4*C1143*'[2]Base Costs'!$B$11</f>
        <v>6488.2884707757257</v>
      </c>
      <c r="Q1143" s="269">
        <f>'[2]Base Costs'!$B$13+'[2]Base Costs'!$B$14</f>
        <v>414</v>
      </c>
      <c r="R1143" s="303">
        <f>'[2]Base Costs'!$D$2</f>
        <v>1105.3024868650327</v>
      </c>
      <c r="S1143" s="305">
        <f t="shared" si="125"/>
        <v>4156.9781597365636</v>
      </c>
    </row>
    <row r="1144" spans="1:19" s="269" customFormat="1" x14ac:dyDescent="0.25">
      <c r="A1144" s="310" t="s">
        <v>938</v>
      </c>
      <c r="B1144" s="310" t="s">
        <v>1175</v>
      </c>
      <c r="C1144" s="309">
        <v>66.600728020000005</v>
      </c>
      <c r="D1144" s="307">
        <f>C1144*'[2]Base Costs'!$B$5</f>
        <v>66.600728020000005</v>
      </c>
      <c r="E1144" s="307">
        <f t="shared" si="119"/>
        <v>9</v>
      </c>
      <c r="F1144" s="307">
        <f t="shared" si="120"/>
        <v>2</v>
      </c>
      <c r="G1144" s="307">
        <f t="shared" si="121"/>
        <v>1</v>
      </c>
      <c r="H1144" s="306">
        <f>4*D1144*'[2]Base Costs'!$B$7</f>
        <v>13236.495089606882</v>
      </c>
      <c r="I1144" s="304">
        <f>4*IF(E1144&lt;=3,E1144*'[2]Base Costs'!$B$8,IF(F1144&lt;=3,F1144*'[2]Base Costs'!$B$9,'[2]Base Costs'!$B$10*G1144))</f>
        <v>2800</v>
      </c>
      <c r="J1144" s="308">
        <f>C1144*'[2]Base Costs'!$B$6</f>
        <v>16.916584917080002</v>
      </c>
      <c r="K1144" s="307">
        <f t="shared" si="122"/>
        <v>3</v>
      </c>
      <c r="L1144" s="307">
        <f t="shared" si="123"/>
        <v>1</v>
      </c>
      <c r="M1144" s="307">
        <f t="shared" si="124"/>
        <v>1</v>
      </c>
      <c r="N1144" s="306">
        <f>4*J1144*'[2]Base Costs'!$B$7</f>
        <v>3362.0697527601483</v>
      </c>
      <c r="O1144" s="304">
        <f>4*IF(K1144&lt;=3,K1144*'[2]Base Costs'!$B$8,IF(L1144&lt;=3,L1144*'[2]Base Costs'!$B$9,'[2]Base Costs'!$B$10*M1144))</f>
        <v>1500</v>
      </c>
      <c r="P1144" s="304">
        <f>4*C1144*'[2]Base Costs'!$B$11</f>
        <v>13320.145604000001</v>
      </c>
      <c r="Q1144" s="269">
        <f>'[2]Base Costs'!$B$13+'[2]Base Costs'!$B$14</f>
        <v>414</v>
      </c>
      <c r="R1144" s="303">
        <f>'[2]Base Costs'!$D$2</f>
        <v>1105.3024868650327</v>
      </c>
      <c r="S1144" s="305">
        <f t="shared" si="125"/>
        <v>6381.3722396251815</v>
      </c>
    </row>
    <row r="1145" spans="1:19" s="269" customFormat="1" x14ac:dyDescent="0.25">
      <c r="A1145" s="310" t="s">
        <v>938</v>
      </c>
      <c r="B1145" s="310" t="s">
        <v>1174</v>
      </c>
      <c r="C1145" s="309">
        <v>47.088857925716454</v>
      </c>
      <c r="D1145" s="307">
        <f>C1145*'[2]Base Costs'!$B$5</f>
        <v>47.088857925716454</v>
      </c>
      <c r="E1145" s="307">
        <f t="shared" si="119"/>
        <v>6</v>
      </c>
      <c r="F1145" s="307">
        <f t="shared" si="120"/>
        <v>2</v>
      </c>
      <c r="G1145" s="307">
        <f t="shared" si="121"/>
        <v>1</v>
      </c>
      <c r="H1145" s="306">
        <f>4*D1145*'[2]Base Costs'!$B$7</f>
        <v>9358.627979588593</v>
      </c>
      <c r="I1145" s="304">
        <f>4*IF(E1145&lt;=3,E1145*'[2]Base Costs'!$B$8,IF(F1145&lt;=3,F1145*'[2]Base Costs'!$B$9,'[2]Base Costs'!$B$10*G1145))</f>
        <v>2800</v>
      </c>
      <c r="J1145" s="308">
        <f>C1145*'[2]Base Costs'!$B$6</f>
        <v>11.96056991313198</v>
      </c>
      <c r="K1145" s="307">
        <f t="shared" si="122"/>
        <v>2</v>
      </c>
      <c r="L1145" s="307">
        <f t="shared" si="123"/>
        <v>1</v>
      </c>
      <c r="M1145" s="307">
        <f t="shared" si="124"/>
        <v>1</v>
      </c>
      <c r="N1145" s="306">
        <f>4*J1145*'[2]Base Costs'!$B$7</f>
        <v>2377.0915068155027</v>
      </c>
      <c r="O1145" s="304">
        <f>4*IF(K1145&lt;=3,K1145*'[2]Base Costs'!$B$8,IF(L1145&lt;=3,L1145*'[2]Base Costs'!$B$9,'[2]Base Costs'!$B$10*M1145))</f>
        <v>1000</v>
      </c>
      <c r="P1145" s="304">
        <f>4*C1145*'[2]Base Costs'!$B$11</f>
        <v>9417.7715851432913</v>
      </c>
      <c r="Q1145" s="269">
        <f>'[2]Base Costs'!$B$13+'[2]Base Costs'!$B$14</f>
        <v>414</v>
      </c>
      <c r="R1145" s="303">
        <f>'[2]Base Costs'!$D$2</f>
        <v>1105.3024868650327</v>
      </c>
      <c r="S1145" s="305">
        <f t="shared" si="125"/>
        <v>4896.3939936805355</v>
      </c>
    </row>
    <row r="1146" spans="1:19" s="269" customFormat="1" x14ac:dyDescent="0.25">
      <c r="A1146" s="310" t="s">
        <v>938</v>
      </c>
      <c r="B1146" s="310" t="s">
        <v>1173</v>
      </c>
      <c r="C1146" s="309">
        <v>75.600786330000005</v>
      </c>
      <c r="D1146" s="307">
        <f>C1146*'[2]Base Costs'!$B$5</f>
        <v>75.600786330000005</v>
      </c>
      <c r="E1146" s="307">
        <f t="shared" si="119"/>
        <v>10</v>
      </c>
      <c r="F1146" s="307">
        <f t="shared" si="120"/>
        <v>2</v>
      </c>
      <c r="G1146" s="307">
        <f t="shared" si="121"/>
        <v>1</v>
      </c>
      <c r="H1146" s="306">
        <f>4*D1146*'[2]Base Costs'!$B$7</f>
        <v>15025.202678369524</v>
      </c>
      <c r="I1146" s="304">
        <f>4*IF(E1146&lt;=3,E1146*'[2]Base Costs'!$B$8,IF(F1146&lt;=3,F1146*'[2]Base Costs'!$B$9,'[2]Base Costs'!$B$10*G1146))</f>
        <v>2800</v>
      </c>
      <c r="J1146" s="308">
        <f>C1146*'[2]Base Costs'!$B$6</f>
        <v>19.202599727820001</v>
      </c>
      <c r="K1146" s="307">
        <f t="shared" si="122"/>
        <v>3</v>
      </c>
      <c r="L1146" s="307">
        <f t="shared" si="123"/>
        <v>1</v>
      </c>
      <c r="M1146" s="307">
        <f t="shared" si="124"/>
        <v>1</v>
      </c>
      <c r="N1146" s="306">
        <f>4*J1146*'[2]Base Costs'!$B$7</f>
        <v>3816.401480305859</v>
      </c>
      <c r="O1146" s="304">
        <f>4*IF(K1146&lt;=3,K1146*'[2]Base Costs'!$B$8,IF(L1146&lt;=3,L1146*'[2]Base Costs'!$B$9,'[2]Base Costs'!$B$10*M1146))</f>
        <v>1500</v>
      </c>
      <c r="P1146" s="304">
        <f>4*C1146*'[2]Base Costs'!$B$11</f>
        <v>15120.157266000002</v>
      </c>
      <c r="Q1146" s="269">
        <f>'[2]Base Costs'!$B$13+'[2]Base Costs'!$B$14</f>
        <v>414</v>
      </c>
      <c r="R1146" s="303">
        <f>'[2]Base Costs'!$D$2</f>
        <v>1105.3024868650327</v>
      </c>
      <c r="S1146" s="305">
        <f t="shared" si="125"/>
        <v>6835.7039671708917</v>
      </c>
    </row>
    <row r="1147" spans="1:19" s="269" customFormat="1" x14ac:dyDescent="0.25">
      <c r="A1147" s="310" t="s">
        <v>938</v>
      </c>
      <c r="B1147" s="310" t="s">
        <v>1172</v>
      </c>
      <c r="C1147" s="309">
        <v>63.533663788042652</v>
      </c>
      <c r="D1147" s="307">
        <f>C1147*'[2]Base Costs'!$B$5</f>
        <v>63.533663788042652</v>
      </c>
      <c r="E1147" s="307">
        <f t="shared" si="119"/>
        <v>8</v>
      </c>
      <c r="F1147" s="307">
        <f t="shared" si="120"/>
        <v>2</v>
      </c>
      <c r="G1147" s="307">
        <f t="shared" si="121"/>
        <v>1</v>
      </c>
      <c r="H1147" s="306">
        <f>4*D1147*'[2]Base Costs'!$B$7</f>
        <v>12626.93447589075</v>
      </c>
      <c r="I1147" s="304">
        <f>4*IF(E1147&lt;=3,E1147*'[2]Base Costs'!$B$8,IF(F1147&lt;=3,F1147*'[2]Base Costs'!$B$9,'[2]Base Costs'!$B$10*G1147))</f>
        <v>2800</v>
      </c>
      <c r="J1147" s="308">
        <f>C1147*'[2]Base Costs'!$B$6</f>
        <v>16.137550602162833</v>
      </c>
      <c r="K1147" s="307">
        <f t="shared" si="122"/>
        <v>3</v>
      </c>
      <c r="L1147" s="307">
        <f t="shared" si="123"/>
        <v>1</v>
      </c>
      <c r="M1147" s="307">
        <f t="shared" si="124"/>
        <v>1</v>
      </c>
      <c r="N1147" s="306">
        <f>4*J1147*'[2]Base Costs'!$B$7</f>
        <v>3207.2413568762504</v>
      </c>
      <c r="O1147" s="304">
        <f>4*IF(K1147&lt;=3,K1147*'[2]Base Costs'!$B$8,IF(L1147&lt;=3,L1147*'[2]Base Costs'!$B$9,'[2]Base Costs'!$B$10*M1147))</f>
        <v>1500</v>
      </c>
      <c r="P1147" s="304">
        <f>4*C1147*'[2]Base Costs'!$B$11</f>
        <v>12706.73275760853</v>
      </c>
      <c r="Q1147" s="269">
        <f>'[2]Base Costs'!$B$13+'[2]Base Costs'!$B$14</f>
        <v>414</v>
      </c>
      <c r="R1147" s="303">
        <f>'[2]Base Costs'!$D$2</f>
        <v>1105.3024868650327</v>
      </c>
      <c r="S1147" s="305">
        <f t="shared" si="125"/>
        <v>6226.5438437412831</v>
      </c>
    </row>
    <row r="1148" spans="1:19" s="269" customFormat="1" x14ac:dyDescent="0.25">
      <c r="A1148" s="310" t="s">
        <v>938</v>
      </c>
      <c r="B1148" s="310" t="s">
        <v>1171</v>
      </c>
      <c r="C1148" s="309">
        <v>115.75268609107486</v>
      </c>
      <c r="D1148" s="307">
        <f>C1148*'[2]Base Costs'!$B$5</f>
        <v>115.75268609107486</v>
      </c>
      <c r="E1148" s="307">
        <f t="shared" si="119"/>
        <v>15</v>
      </c>
      <c r="F1148" s="307">
        <f t="shared" si="120"/>
        <v>3</v>
      </c>
      <c r="G1148" s="307">
        <f t="shared" si="121"/>
        <v>1</v>
      </c>
      <c r="H1148" s="306">
        <f>4*D1148*'[2]Base Costs'!$B$7</f>
        <v>23005.151844484586</v>
      </c>
      <c r="I1148" s="304">
        <f>4*IF(E1148&lt;=3,E1148*'[2]Base Costs'!$B$8,IF(F1148&lt;=3,F1148*'[2]Base Costs'!$B$9,'[2]Base Costs'!$B$10*G1148))</f>
        <v>4200</v>
      </c>
      <c r="J1148" s="308">
        <f>C1148*'[2]Base Costs'!$B$6</f>
        <v>29.401182267133017</v>
      </c>
      <c r="K1148" s="307">
        <f t="shared" si="122"/>
        <v>4</v>
      </c>
      <c r="L1148" s="307">
        <f t="shared" si="123"/>
        <v>1</v>
      </c>
      <c r="M1148" s="307">
        <f t="shared" si="124"/>
        <v>1</v>
      </c>
      <c r="N1148" s="306">
        <f>4*J1148*'[2]Base Costs'!$B$7</f>
        <v>5843.3085684990847</v>
      </c>
      <c r="O1148" s="304">
        <f>4*IF(K1148&lt;=3,K1148*'[2]Base Costs'!$B$8,IF(L1148&lt;=3,L1148*'[2]Base Costs'!$B$9,'[2]Base Costs'!$B$10*M1148))</f>
        <v>1400</v>
      </c>
      <c r="P1148" s="304">
        <f>4*C1148*'[2]Base Costs'!$B$11</f>
        <v>23150.537218214973</v>
      </c>
      <c r="Q1148" s="269">
        <f>'[2]Base Costs'!$B$13+'[2]Base Costs'!$B$14</f>
        <v>414</v>
      </c>
      <c r="R1148" s="303">
        <f>'[2]Base Costs'!$D$2</f>
        <v>1105.3024868650327</v>
      </c>
      <c r="S1148" s="305">
        <f t="shared" si="125"/>
        <v>8762.6110553641174</v>
      </c>
    </row>
    <row r="1149" spans="1:19" s="269" customFormat="1" x14ac:dyDescent="0.25">
      <c r="A1149" s="310" t="s">
        <v>938</v>
      </c>
      <c r="B1149" s="310" t="s">
        <v>1170</v>
      </c>
      <c r="C1149" s="309">
        <v>70.400708710000004</v>
      </c>
      <c r="D1149" s="307">
        <f>C1149*'[2]Base Costs'!$B$5</f>
        <v>70.400708710000004</v>
      </c>
      <c r="E1149" s="307">
        <f t="shared" si="119"/>
        <v>9</v>
      </c>
      <c r="F1149" s="307">
        <f t="shared" si="120"/>
        <v>2</v>
      </c>
      <c r="G1149" s="307">
        <f t="shared" si="121"/>
        <v>1</v>
      </c>
      <c r="H1149" s="306">
        <f>4*D1149*'[2]Base Costs'!$B$7</f>
        <v>13991.718451860243</v>
      </c>
      <c r="I1149" s="304">
        <f>4*IF(E1149&lt;=3,E1149*'[2]Base Costs'!$B$8,IF(F1149&lt;=3,F1149*'[2]Base Costs'!$B$9,'[2]Base Costs'!$B$10*G1149))</f>
        <v>2800</v>
      </c>
      <c r="J1149" s="308">
        <f>C1149*'[2]Base Costs'!$B$6</f>
        <v>17.881780012340002</v>
      </c>
      <c r="K1149" s="307">
        <f t="shared" si="122"/>
        <v>3</v>
      </c>
      <c r="L1149" s="307">
        <f t="shared" si="123"/>
        <v>1</v>
      </c>
      <c r="M1149" s="307">
        <f t="shared" si="124"/>
        <v>1</v>
      </c>
      <c r="N1149" s="306">
        <f>4*J1149*'[2]Base Costs'!$B$7</f>
        <v>3553.8964867725017</v>
      </c>
      <c r="O1149" s="304">
        <f>4*IF(K1149&lt;=3,K1149*'[2]Base Costs'!$B$8,IF(L1149&lt;=3,L1149*'[2]Base Costs'!$B$9,'[2]Base Costs'!$B$10*M1149))</f>
        <v>1500</v>
      </c>
      <c r="P1149" s="304">
        <f>4*C1149*'[2]Base Costs'!$B$11</f>
        <v>14080.141742</v>
      </c>
      <c r="Q1149" s="269">
        <f>'[2]Base Costs'!$B$13+'[2]Base Costs'!$B$14</f>
        <v>414</v>
      </c>
      <c r="R1149" s="303">
        <f>'[2]Base Costs'!$D$2</f>
        <v>1105.3024868650327</v>
      </c>
      <c r="S1149" s="305">
        <f t="shared" si="125"/>
        <v>6573.1989736375344</v>
      </c>
    </row>
    <row r="1150" spans="1:19" s="269" customFormat="1" x14ac:dyDescent="0.25">
      <c r="A1150" s="310" t="s">
        <v>938</v>
      </c>
      <c r="B1150" s="310" t="s">
        <v>1169</v>
      </c>
      <c r="C1150" s="309">
        <v>319.22062191144443</v>
      </c>
      <c r="D1150" s="307">
        <f>C1150*'[2]Base Costs'!$B$5</f>
        <v>319.22062191144443</v>
      </c>
      <c r="E1150" s="307">
        <f t="shared" si="119"/>
        <v>40</v>
      </c>
      <c r="F1150" s="307">
        <f t="shared" si="120"/>
        <v>8</v>
      </c>
      <c r="G1150" s="307">
        <f t="shared" si="121"/>
        <v>2</v>
      </c>
      <c r="H1150" s="306">
        <f>4*D1150*'[2]Base Costs'!$B$7</f>
        <v>63443.183281168123</v>
      </c>
      <c r="I1150" s="304">
        <f>4*IF(E1150&lt;=3,E1150*'[2]Base Costs'!$B$8,IF(F1150&lt;=3,F1150*'[2]Base Costs'!$B$9,'[2]Base Costs'!$B$10*G1150))</f>
        <v>8800</v>
      </c>
      <c r="J1150" s="308">
        <f>C1150*'[2]Base Costs'!$B$6</f>
        <v>81.082037965506885</v>
      </c>
      <c r="K1150" s="307">
        <f t="shared" si="122"/>
        <v>11</v>
      </c>
      <c r="L1150" s="307">
        <f t="shared" si="123"/>
        <v>3</v>
      </c>
      <c r="M1150" s="307">
        <f t="shared" si="124"/>
        <v>1</v>
      </c>
      <c r="N1150" s="306">
        <f>4*J1150*'[2]Base Costs'!$B$7</f>
        <v>16114.568553416702</v>
      </c>
      <c r="O1150" s="304">
        <f>4*IF(K1150&lt;=3,K1150*'[2]Base Costs'!$B$8,IF(L1150&lt;=3,L1150*'[2]Base Costs'!$B$9,'[2]Base Costs'!$B$10*M1150))</f>
        <v>4200</v>
      </c>
      <c r="P1150" s="304">
        <f>4*C1150*'[2]Base Costs'!$B$11</f>
        <v>63844.124382288886</v>
      </c>
      <c r="Q1150" s="269">
        <f>'[2]Base Costs'!$B$13+'[2]Base Costs'!$B$14</f>
        <v>414</v>
      </c>
      <c r="R1150" s="303">
        <f>'[2]Base Costs'!$D$2</f>
        <v>1105.3024868650327</v>
      </c>
      <c r="S1150" s="305">
        <f t="shared" si="125"/>
        <v>21833.871040281734</v>
      </c>
    </row>
    <row r="1151" spans="1:19" s="269" customFormat="1" x14ac:dyDescent="0.25">
      <c r="A1151" s="310" t="s">
        <v>938</v>
      </c>
      <c r="B1151" s="310" t="s">
        <v>1168</v>
      </c>
      <c r="C1151" s="309">
        <v>275.69559161220451</v>
      </c>
      <c r="D1151" s="307">
        <f>C1151*'[2]Base Costs'!$B$5</f>
        <v>275.69559161220451</v>
      </c>
      <c r="E1151" s="307">
        <f t="shared" si="119"/>
        <v>35</v>
      </c>
      <c r="F1151" s="307">
        <f t="shared" si="120"/>
        <v>7</v>
      </c>
      <c r="G1151" s="307">
        <f t="shared" si="121"/>
        <v>2</v>
      </c>
      <c r="H1151" s="306">
        <f>4*D1151*'[2]Base Costs'!$B$7</f>
        <v>54792.84465937598</v>
      </c>
      <c r="I1151" s="304">
        <f>4*IF(E1151&lt;=3,E1151*'[2]Base Costs'!$B$8,IF(F1151&lt;=3,F1151*'[2]Base Costs'!$B$9,'[2]Base Costs'!$B$10*G1151))</f>
        <v>8800</v>
      </c>
      <c r="J1151" s="308">
        <f>C1151*'[2]Base Costs'!$B$6</f>
        <v>70.026680269499948</v>
      </c>
      <c r="K1151" s="307">
        <f t="shared" si="122"/>
        <v>9</v>
      </c>
      <c r="L1151" s="307">
        <f t="shared" si="123"/>
        <v>2</v>
      </c>
      <c r="M1151" s="307">
        <f t="shared" si="124"/>
        <v>1</v>
      </c>
      <c r="N1151" s="306">
        <f>4*J1151*'[2]Base Costs'!$B$7</f>
        <v>13917.382543481499</v>
      </c>
      <c r="O1151" s="304">
        <f>4*IF(K1151&lt;=3,K1151*'[2]Base Costs'!$B$8,IF(L1151&lt;=3,L1151*'[2]Base Costs'!$B$9,'[2]Base Costs'!$B$10*M1151))</f>
        <v>2800</v>
      </c>
      <c r="P1151" s="304">
        <f>4*C1151*'[2]Base Costs'!$B$11</f>
        <v>55139.118322440903</v>
      </c>
      <c r="Q1151" s="269">
        <f>'[2]Base Costs'!$B$13+'[2]Base Costs'!$B$14</f>
        <v>414</v>
      </c>
      <c r="R1151" s="303">
        <f>'[2]Base Costs'!$D$2</f>
        <v>1105.3024868650327</v>
      </c>
      <c r="S1151" s="305">
        <f t="shared" si="125"/>
        <v>18236.685030346533</v>
      </c>
    </row>
    <row r="1152" spans="1:19" s="269" customFormat="1" x14ac:dyDescent="0.25">
      <c r="A1152" s="310" t="s">
        <v>938</v>
      </c>
      <c r="B1152" s="310" t="s">
        <v>1167</v>
      </c>
      <c r="C1152" s="309">
        <v>344.44794791403763</v>
      </c>
      <c r="D1152" s="307">
        <f>C1152*'[2]Base Costs'!$B$5</f>
        <v>344.44794791403763</v>
      </c>
      <c r="E1152" s="307">
        <f t="shared" si="119"/>
        <v>44</v>
      </c>
      <c r="F1152" s="307">
        <f t="shared" si="120"/>
        <v>9</v>
      </c>
      <c r="G1152" s="307">
        <f t="shared" si="121"/>
        <v>3</v>
      </c>
      <c r="H1152" s="306">
        <f>4*D1152*'[2]Base Costs'!$B$7</f>
        <v>68456.962960227509</v>
      </c>
      <c r="I1152" s="304">
        <f>4*IF(E1152&lt;=3,E1152*'[2]Base Costs'!$B$8,IF(F1152&lt;=3,F1152*'[2]Base Costs'!$B$9,'[2]Base Costs'!$B$10*G1152))</f>
        <v>13200</v>
      </c>
      <c r="J1152" s="308">
        <f>C1152*'[2]Base Costs'!$B$6</f>
        <v>87.489778770165557</v>
      </c>
      <c r="K1152" s="307">
        <f t="shared" si="122"/>
        <v>11</v>
      </c>
      <c r="L1152" s="307">
        <f t="shared" si="123"/>
        <v>3</v>
      </c>
      <c r="M1152" s="307">
        <f t="shared" si="124"/>
        <v>1</v>
      </c>
      <c r="N1152" s="306">
        <f>4*J1152*'[2]Base Costs'!$B$7</f>
        <v>17388.068591897787</v>
      </c>
      <c r="O1152" s="304">
        <f>4*IF(K1152&lt;=3,K1152*'[2]Base Costs'!$B$8,IF(L1152&lt;=3,L1152*'[2]Base Costs'!$B$9,'[2]Base Costs'!$B$10*M1152))</f>
        <v>4200</v>
      </c>
      <c r="P1152" s="304">
        <f>4*C1152*'[2]Base Costs'!$B$11</f>
        <v>68889.58958280753</v>
      </c>
      <c r="Q1152" s="269">
        <f>'[2]Base Costs'!$B$13+'[2]Base Costs'!$B$14</f>
        <v>414</v>
      </c>
      <c r="R1152" s="303">
        <f>'[2]Base Costs'!$D$2</f>
        <v>1105.3024868650327</v>
      </c>
      <c r="S1152" s="305">
        <f t="shared" si="125"/>
        <v>23107.371078762819</v>
      </c>
    </row>
    <row r="1153" spans="1:19" s="269" customFormat="1" x14ac:dyDescent="0.25">
      <c r="A1153" s="310" t="s">
        <v>938</v>
      </c>
      <c r="B1153" s="310" t="s">
        <v>1166</v>
      </c>
      <c r="C1153" s="309">
        <v>103.57798505913088</v>
      </c>
      <c r="D1153" s="307">
        <f>C1153*'[2]Base Costs'!$B$5</f>
        <v>103.57798505913088</v>
      </c>
      <c r="E1153" s="307">
        <f t="shared" si="119"/>
        <v>13</v>
      </c>
      <c r="F1153" s="307">
        <f t="shared" si="120"/>
        <v>3</v>
      </c>
      <c r="G1153" s="307">
        <f t="shared" si="121"/>
        <v>1</v>
      </c>
      <c r="H1153" s="306">
        <f>4*D1153*'[2]Base Costs'!$B$7</f>
        <v>20585.50306259191</v>
      </c>
      <c r="I1153" s="304">
        <f>4*IF(E1153&lt;=3,E1153*'[2]Base Costs'!$B$8,IF(F1153&lt;=3,F1153*'[2]Base Costs'!$B$9,'[2]Base Costs'!$B$10*G1153))</f>
        <v>4200</v>
      </c>
      <c r="J1153" s="308">
        <f>C1153*'[2]Base Costs'!$B$6</f>
        <v>26.308808205019243</v>
      </c>
      <c r="K1153" s="307">
        <f t="shared" si="122"/>
        <v>4</v>
      </c>
      <c r="L1153" s="307">
        <f t="shared" si="123"/>
        <v>1</v>
      </c>
      <c r="M1153" s="307">
        <f t="shared" si="124"/>
        <v>1</v>
      </c>
      <c r="N1153" s="306">
        <f>4*J1153*'[2]Base Costs'!$B$7</f>
        <v>5228.717777898345</v>
      </c>
      <c r="O1153" s="304">
        <f>4*IF(K1153&lt;=3,K1153*'[2]Base Costs'!$B$8,IF(L1153&lt;=3,L1153*'[2]Base Costs'!$B$9,'[2]Base Costs'!$B$10*M1153))</f>
        <v>1400</v>
      </c>
      <c r="P1153" s="304">
        <f>4*C1153*'[2]Base Costs'!$B$11</f>
        <v>20715.597011826176</v>
      </c>
      <c r="Q1153" s="269">
        <f>'[2]Base Costs'!$B$13+'[2]Base Costs'!$B$14</f>
        <v>414</v>
      </c>
      <c r="R1153" s="303">
        <f>'[2]Base Costs'!$D$2</f>
        <v>1105.3024868650327</v>
      </c>
      <c r="S1153" s="305">
        <f t="shared" si="125"/>
        <v>8148.0202647633778</v>
      </c>
    </row>
    <row r="1154" spans="1:19" s="269" customFormat="1" x14ac:dyDescent="0.25">
      <c r="A1154" s="310" t="s">
        <v>938</v>
      </c>
      <c r="B1154" s="310" t="s">
        <v>1165</v>
      </c>
      <c r="C1154" s="309">
        <v>36.00023324</v>
      </c>
      <c r="D1154" s="307">
        <f>C1154*'[2]Base Costs'!$B$5</f>
        <v>36.00023324</v>
      </c>
      <c r="E1154" s="307">
        <f t="shared" si="119"/>
        <v>5</v>
      </c>
      <c r="F1154" s="307">
        <f t="shared" si="120"/>
        <v>1</v>
      </c>
      <c r="G1154" s="307">
        <f t="shared" si="121"/>
        <v>1</v>
      </c>
      <c r="H1154" s="306">
        <f>4*D1154*'[2]Base Costs'!$B$7</f>
        <v>7154.8303550505607</v>
      </c>
      <c r="I1154" s="304">
        <f>4*IF(E1154&lt;=3,E1154*'[2]Base Costs'!$B$8,IF(F1154&lt;=3,F1154*'[2]Base Costs'!$B$9,'[2]Base Costs'!$B$10*G1154))</f>
        <v>1400</v>
      </c>
      <c r="J1154" s="308">
        <f>C1154*'[2]Base Costs'!$B$6</f>
        <v>9.1440592429600009</v>
      </c>
      <c r="K1154" s="307">
        <f t="shared" si="122"/>
        <v>2</v>
      </c>
      <c r="L1154" s="307">
        <f t="shared" si="123"/>
        <v>1</v>
      </c>
      <c r="M1154" s="307">
        <f t="shared" si="124"/>
        <v>1</v>
      </c>
      <c r="N1154" s="306">
        <f>4*J1154*'[2]Base Costs'!$B$7</f>
        <v>1817.3269101828428</v>
      </c>
      <c r="O1154" s="304">
        <f>4*IF(K1154&lt;=3,K1154*'[2]Base Costs'!$B$8,IF(L1154&lt;=3,L1154*'[2]Base Costs'!$B$9,'[2]Base Costs'!$B$10*M1154))</f>
        <v>1000</v>
      </c>
      <c r="P1154" s="304">
        <f>4*C1154*'[2]Base Costs'!$B$11</f>
        <v>7200.0466479999995</v>
      </c>
      <c r="Q1154" s="269">
        <f>'[2]Base Costs'!$B$13+'[2]Base Costs'!$B$14</f>
        <v>414</v>
      </c>
      <c r="R1154" s="303">
        <f>'[2]Base Costs'!$D$2</f>
        <v>1105.3024868650327</v>
      </c>
      <c r="S1154" s="305">
        <f t="shared" si="125"/>
        <v>4336.6293970478755</v>
      </c>
    </row>
    <row r="1155" spans="1:19" s="269" customFormat="1" x14ac:dyDescent="0.25">
      <c r="A1155" s="310" t="s">
        <v>938</v>
      </c>
      <c r="B1155" s="310" t="s">
        <v>1164</v>
      </c>
      <c r="C1155" s="309">
        <v>117.96728020948566</v>
      </c>
      <c r="D1155" s="307">
        <f>C1155*'[2]Base Costs'!$B$5</f>
        <v>117.96728020948566</v>
      </c>
      <c r="E1155" s="307">
        <f t="shared" ref="E1155:E1218" si="126">ROUNDUP(D1155/8,0)</f>
        <v>15</v>
      </c>
      <c r="F1155" s="307">
        <f t="shared" ref="F1155:F1218" si="127">ROUNDUP(D1155/40,0)</f>
        <v>3</v>
      </c>
      <c r="G1155" s="307">
        <f t="shared" ref="G1155:G1218" si="128">ROUNDUP(D1155/(40*4),0)</f>
        <v>1</v>
      </c>
      <c r="H1155" s="306">
        <f>4*D1155*'[2]Base Costs'!$B$7</f>
        <v>23445.289137954023</v>
      </c>
      <c r="I1155" s="304">
        <f>4*IF(E1155&lt;=3,E1155*'[2]Base Costs'!$B$8,IF(F1155&lt;=3,F1155*'[2]Base Costs'!$B$9,'[2]Base Costs'!$B$10*G1155))</f>
        <v>4200</v>
      </c>
      <c r="J1155" s="308">
        <f>C1155*'[2]Base Costs'!$B$6</f>
        <v>29.96368917320936</v>
      </c>
      <c r="K1155" s="307">
        <f t="shared" ref="K1155:K1218" si="129">ROUNDUP(J1155/8,0)</f>
        <v>4</v>
      </c>
      <c r="L1155" s="307">
        <f t="shared" ref="L1155:L1218" si="130">ROUNDUP(J1155/40,0)</f>
        <v>1</v>
      </c>
      <c r="M1155" s="307">
        <f t="shared" ref="M1155:M1218" si="131">ROUNDUP(J1155/(40*4),0)</f>
        <v>1</v>
      </c>
      <c r="N1155" s="306">
        <f>4*J1155*'[2]Base Costs'!$B$7</f>
        <v>5955.1034410403217</v>
      </c>
      <c r="O1155" s="304">
        <f>4*IF(K1155&lt;=3,K1155*'[2]Base Costs'!$B$8,IF(L1155&lt;=3,L1155*'[2]Base Costs'!$B$9,'[2]Base Costs'!$B$10*M1155))</f>
        <v>1400</v>
      </c>
      <c r="P1155" s="304">
        <f>4*C1155*'[2]Base Costs'!$B$11</f>
        <v>23593.456041897134</v>
      </c>
      <c r="Q1155" s="269">
        <f>'[2]Base Costs'!$B$13+'[2]Base Costs'!$B$14</f>
        <v>414</v>
      </c>
      <c r="R1155" s="303">
        <f>'[2]Base Costs'!$D$2</f>
        <v>1105.3024868650327</v>
      </c>
      <c r="S1155" s="305">
        <f t="shared" ref="S1155:S1218" si="132">R1155+Q1155+N1155+O1155</f>
        <v>8874.4059279053545</v>
      </c>
    </row>
    <row r="1156" spans="1:19" s="269" customFormat="1" x14ac:dyDescent="0.25">
      <c r="A1156" s="310" t="s">
        <v>938</v>
      </c>
      <c r="B1156" s="310" t="s">
        <v>1163</v>
      </c>
      <c r="C1156" s="309">
        <v>178.02652024686984</v>
      </c>
      <c r="D1156" s="307">
        <f>C1156*'[2]Base Costs'!$B$5</f>
        <v>178.02652024686984</v>
      </c>
      <c r="E1156" s="307">
        <f t="shared" si="126"/>
        <v>23</v>
      </c>
      <c r="F1156" s="307">
        <f t="shared" si="127"/>
        <v>5</v>
      </c>
      <c r="G1156" s="307">
        <f t="shared" si="128"/>
        <v>2</v>
      </c>
      <c r="H1156" s="306">
        <f>4*D1156*'[2]Base Costs'!$B$7</f>
        <v>35381.702739943903</v>
      </c>
      <c r="I1156" s="304">
        <f>4*IF(E1156&lt;=3,E1156*'[2]Base Costs'!$B$8,IF(F1156&lt;=3,F1156*'[2]Base Costs'!$B$9,'[2]Base Costs'!$B$10*G1156))</f>
        <v>8800</v>
      </c>
      <c r="J1156" s="308">
        <f>C1156*'[2]Base Costs'!$B$6</f>
        <v>45.218736142704941</v>
      </c>
      <c r="K1156" s="307">
        <f t="shared" si="129"/>
        <v>6</v>
      </c>
      <c r="L1156" s="307">
        <f t="shared" si="130"/>
        <v>2</v>
      </c>
      <c r="M1156" s="307">
        <f t="shared" si="131"/>
        <v>1</v>
      </c>
      <c r="N1156" s="306">
        <f>4*J1156*'[2]Base Costs'!$B$7</f>
        <v>8986.9524959457522</v>
      </c>
      <c r="O1156" s="304">
        <f>4*IF(K1156&lt;=3,K1156*'[2]Base Costs'!$B$8,IF(L1156&lt;=3,L1156*'[2]Base Costs'!$B$9,'[2]Base Costs'!$B$10*M1156))</f>
        <v>2800</v>
      </c>
      <c r="P1156" s="304">
        <f>4*C1156*'[2]Base Costs'!$B$11</f>
        <v>35605.304049373968</v>
      </c>
      <c r="Q1156" s="269">
        <f>'[2]Base Costs'!$B$13+'[2]Base Costs'!$B$14</f>
        <v>414</v>
      </c>
      <c r="R1156" s="303">
        <f>'[2]Base Costs'!$D$2</f>
        <v>1105.3024868650327</v>
      </c>
      <c r="S1156" s="305">
        <f t="shared" si="132"/>
        <v>13306.254982810784</v>
      </c>
    </row>
    <row r="1157" spans="1:19" s="269" customFormat="1" x14ac:dyDescent="0.25">
      <c r="A1157" s="310" t="s">
        <v>938</v>
      </c>
      <c r="B1157" s="310" t="s">
        <v>1162</v>
      </c>
      <c r="C1157" s="309">
        <v>80.770717140000002</v>
      </c>
      <c r="D1157" s="307">
        <f>C1157*'[2]Base Costs'!$B$5</f>
        <v>80.770717140000002</v>
      </c>
      <c r="E1157" s="307">
        <f t="shared" si="126"/>
        <v>11</v>
      </c>
      <c r="F1157" s="307">
        <f t="shared" si="127"/>
        <v>3</v>
      </c>
      <c r="G1157" s="307">
        <f t="shared" si="128"/>
        <v>1</v>
      </c>
      <c r="H1157" s="306">
        <f>4*D1157*'[2]Base Costs'!$B$7</f>
        <v>16052.695407272162</v>
      </c>
      <c r="I1157" s="304">
        <f>4*IF(E1157&lt;=3,E1157*'[2]Base Costs'!$B$8,IF(F1157&lt;=3,F1157*'[2]Base Costs'!$B$9,'[2]Base Costs'!$B$10*G1157))</f>
        <v>4200</v>
      </c>
      <c r="J1157" s="308">
        <f>C1157*'[2]Base Costs'!$B$6</f>
        <v>20.515762153560001</v>
      </c>
      <c r="K1157" s="307">
        <f t="shared" si="129"/>
        <v>3</v>
      </c>
      <c r="L1157" s="307">
        <f t="shared" si="130"/>
        <v>1</v>
      </c>
      <c r="M1157" s="307">
        <f t="shared" si="131"/>
        <v>1</v>
      </c>
      <c r="N1157" s="306">
        <f>4*J1157*'[2]Base Costs'!$B$7</f>
        <v>4077.3846334471295</v>
      </c>
      <c r="O1157" s="304">
        <f>4*IF(K1157&lt;=3,K1157*'[2]Base Costs'!$B$8,IF(L1157&lt;=3,L1157*'[2]Base Costs'!$B$9,'[2]Base Costs'!$B$10*M1157))</f>
        <v>1500</v>
      </c>
      <c r="P1157" s="304">
        <f>4*C1157*'[2]Base Costs'!$B$11</f>
        <v>16154.143428000001</v>
      </c>
      <c r="Q1157" s="269">
        <f>'[2]Base Costs'!$B$13+'[2]Base Costs'!$B$14</f>
        <v>414</v>
      </c>
      <c r="R1157" s="303">
        <f>'[2]Base Costs'!$D$2</f>
        <v>1105.3024868650327</v>
      </c>
      <c r="S1157" s="305">
        <f t="shared" si="132"/>
        <v>7096.6871203121627</v>
      </c>
    </row>
    <row r="1158" spans="1:19" s="269" customFormat="1" x14ac:dyDescent="0.25">
      <c r="A1158" s="310" t="s">
        <v>938</v>
      </c>
      <c r="B1158" s="310" t="s">
        <v>1161</v>
      </c>
      <c r="C1158" s="309">
        <v>192.32100441457223</v>
      </c>
      <c r="D1158" s="307">
        <f>C1158*'[2]Base Costs'!$B$5</f>
        <v>192.32100441457223</v>
      </c>
      <c r="E1158" s="307">
        <f t="shared" si="126"/>
        <v>25</v>
      </c>
      <c r="F1158" s="307">
        <f t="shared" si="127"/>
        <v>5</v>
      </c>
      <c r="G1158" s="307">
        <f t="shared" si="128"/>
        <v>2</v>
      </c>
      <c r="H1158" s="306">
        <f>4*D1158*'[2]Base Costs'!$B$7</f>
        <v>38222.645701369751</v>
      </c>
      <c r="I1158" s="304">
        <f>4*IF(E1158&lt;=3,E1158*'[2]Base Costs'!$B$8,IF(F1158&lt;=3,F1158*'[2]Base Costs'!$B$9,'[2]Base Costs'!$B$10*G1158))</f>
        <v>8800</v>
      </c>
      <c r="J1158" s="308">
        <f>C1158*'[2]Base Costs'!$B$6</f>
        <v>48.849535121301344</v>
      </c>
      <c r="K1158" s="307">
        <f t="shared" si="129"/>
        <v>7</v>
      </c>
      <c r="L1158" s="307">
        <f t="shared" si="130"/>
        <v>2</v>
      </c>
      <c r="M1158" s="307">
        <f t="shared" si="131"/>
        <v>1</v>
      </c>
      <c r="N1158" s="306">
        <f>4*J1158*'[2]Base Costs'!$B$7</f>
        <v>9708.5520081479153</v>
      </c>
      <c r="O1158" s="304">
        <f>4*IF(K1158&lt;=3,K1158*'[2]Base Costs'!$B$8,IF(L1158&lt;=3,L1158*'[2]Base Costs'!$B$9,'[2]Base Costs'!$B$10*M1158))</f>
        <v>2800</v>
      </c>
      <c r="P1158" s="304">
        <f>4*C1158*'[2]Base Costs'!$B$11</f>
        <v>38464.200882914447</v>
      </c>
      <c r="Q1158" s="269">
        <f>'[2]Base Costs'!$B$13+'[2]Base Costs'!$B$14</f>
        <v>414</v>
      </c>
      <c r="R1158" s="303">
        <f>'[2]Base Costs'!$D$2</f>
        <v>1105.3024868650327</v>
      </c>
      <c r="S1158" s="305">
        <f t="shared" si="132"/>
        <v>14027.854495012947</v>
      </c>
    </row>
    <row r="1159" spans="1:19" s="269" customFormat="1" x14ac:dyDescent="0.25">
      <c r="A1159" s="310" t="s">
        <v>938</v>
      </c>
      <c r="B1159" s="310" t="s">
        <v>1160</v>
      </c>
      <c r="C1159" s="309">
        <v>42.299806915818138</v>
      </c>
      <c r="D1159" s="307">
        <f>C1159*'[2]Base Costs'!$B$5</f>
        <v>42.299806915818138</v>
      </c>
      <c r="E1159" s="307">
        <f t="shared" si="126"/>
        <v>6</v>
      </c>
      <c r="F1159" s="307">
        <f t="shared" si="127"/>
        <v>2</v>
      </c>
      <c r="G1159" s="307">
        <f t="shared" si="128"/>
        <v>1</v>
      </c>
      <c r="H1159" s="306">
        <f>4*D1159*'[2]Base Costs'!$B$7</f>
        <v>8406.8328256773621</v>
      </c>
      <c r="I1159" s="304">
        <f>4*IF(E1159&lt;=3,E1159*'[2]Base Costs'!$B$8,IF(F1159&lt;=3,F1159*'[2]Base Costs'!$B$9,'[2]Base Costs'!$B$10*G1159))</f>
        <v>2800</v>
      </c>
      <c r="J1159" s="308">
        <f>C1159*'[2]Base Costs'!$B$6</f>
        <v>10.744150956617807</v>
      </c>
      <c r="K1159" s="307">
        <f t="shared" si="129"/>
        <v>2</v>
      </c>
      <c r="L1159" s="307">
        <f t="shared" si="130"/>
        <v>1</v>
      </c>
      <c r="M1159" s="307">
        <f t="shared" si="131"/>
        <v>1</v>
      </c>
      <c r="N1159" s="306">
        <f>4*J1159*'[2]Base Costs'!$B$7</f>
        <v>2135.3355377220496</v>
      </c>
      <c r="O1159" s="304">
        <f>4*IF(K1159&lt;=3,K1159*'[2]Base Costs'!$B$8,IF(L1159&lt;=3,L1159*'[2]Base Costs'!$B$9,'[2]Base Costs'!$B$10*M1159))</f>
        <v>1000</v>
      </c>
      <c r="P1159" s="304">
        <f>4*C1159*'[2]Base Costs'!$B$11</f>
        <v>8459.961383163627</v>
      </c>
      <c r="Q1159" s="269">
        <f>'[2]Base Costs'!$B$13+'[2]Base Costs'!$B$14</f>
        <v>414</v>
      </c>
      <c r="R1159" s="303">
        <f>'[2]Base Costs'!$D$2</f>
        <v>1105.3024868650327</v>
      </c>
      <c r="S1159" s="305">
        <f t="shared" si="132"/>
        <v>4654.6380245870823</v>
      </c>
    </row>
    <row r="1160" spans="1:19" s="269" customFormat="1" x14ac:dyDescent="0.25">
      <c r="A1160" s="310" t="s">
        <v>938</v>
      </c>
      <c r="B1160" s="310" t="s">
        <v>1159</v>
      </c>
      <c r="C1160" s="309">
        <v>65.800602030000007</v>
      </c>
      <c r="D1160" s="307">
        <f>C1160*'[2]Base Costs'!$B$5</f>
        <v>65.800602030000007</v>
      </c>
      <c r="E1160" s="307">
        <f t="shared" si="126"/>
        <v>9</v>
      </c>
      <c r="F1160" s="307">
        <f t="shared" si="127"/>
        <v>2</v>
      </c>
      <c r="G1160" s="307">
        <f t="shared" si="128"/>
        <v>1</v>
      </c>
      <c r="H1160" s="306">
        <f>4*D1160*'[2]Base Costs'!$B$7</f>
        <v>13077.474849850323</v>
      </c>
      <c r="I1160" s="304">
        <f>4*IF(E1160&lt;=3,E1160*'[2]Base Costs'!$B$8,IF(F1160&lt;=3,F1160*'[2]Base Costs'!$B$9,'[2]Base Costs'!$B$10*G1160))</f>
        <v>2800</v>
      </c>
      <c r="J1160" s="308">
        <f>C1160*'[2]Base Costs'!$B$6</f>
        <v>16.713352915620003</v>
      </c>
      <c r="K1160" s="307">
        <f t="shared" si="129"/>
        <v>3</v>
      </c>
      <c r="L1160" s="307">
        <f t="shared" si="130"/>
        <v>1</v>
      </c>
      <c r="M1160" s="307">
        <f t="shared" si="131"/>
        <v>1</v>
      </c>
      <c r="N1160" s="306">
        <f>4*J1160*'[2]Base Costs'!$B$7</f>
        <v>3321.6786118619825</v>
      </c>
      <c r="O1160" s="304">
        <f>4*IF(K1160&lt;=3,K1160*'[2]Base Costs'!$B$8,IF(L1160&lt;=3,L1160*'[2]Base Costs'!$B$9,'[2]Base Costs'!$B$10*M1160))</f>
        <v>1500</v>
      </c>
      <c r="P1160" s="304">
        <f>4*C1160*'[2]Base Costs'!$B$11</f>
        <v>13160.120406000002</v>
      </c>
      <c r="Q1160" s="269">
        <f>'[2]Base Costs'!$B$13+'[2]Base Costs'!$B$14</f>
        <v>414</v>
      </c>
      <c r="R1160" s="303">
        <f>'[2]Base Costs'!$D$2</f>
        <v>1105.3024868650327</v>
      </c>
      <c r="S1160" s="305">
        <f t="shared" si="132"/>
        <v>6340.9810987270157</v>
      </c>
    </row>
    <row r="1161" spans="1:19" s="269" customFormat="1" x14ac:dyDescent="0.25">
      <c r="A1161" s="310" t="s">
        <v>938</v>
      </c>
      <c r="B1161" s="310" t="s">
        <v>1158</v>
      </c>
      <c r="C1161" s="309">
        <v>116.87400215554594</v>
      </c>
      <c r="D1161" s="307">
        <f>C1161*'[2]Base Costs'!$B$5</f>
        <v>116.87400215554594</v>
      </c>
      <c r="E1161" s="307">
        <f t="shared" si="126"/>
        <v>15</v>
      </c>
      <c r="F1161" s="307">
        <f t="shared" si="127"/>
        <v>3</v>
      </c>
      <c r="G1161" s="307">
        <f t="shared" si="128"/>
        <v>1</v>
      </c>
      <c r="H1161" s="306">
        <f>4*D1161*'[2]Base Costs'!$B$7</f>
        <v>23228.006684401826</v>
      </c>
      <c r="I1161" s="304">
        <f>4*IF(E1161&lt;=3,E1161*'[2]Base Costs'!$B$8,IF(F1161&lt;=3,F1161*'[2]Base Costs'!$B$9,'[2]Base Costs'!$B$10*G1161))</f>
        <v>4200</v>
      </c>
      <c r="J1161" s="308">
        <f>C1161*'[2]Base Costs'!$B$6</f>
        <v>29.685996547508669</v>
      </c>
      <c r="K1161" s="307">
        <f t="shared" si="129"/>
        <v>4</v>
      </c>
      <c r="L1161" s="307">
        <f t="shared" si="130"/>
        <v>1</v>
      </c>
      <c r="M1161" s="307">
        <f t="shared" si="131"/>
        <v>1</v>
      </c>
      <c r="N1161" s="306">
        <f>4*J1161*'[2]Base Costs'!$B$7</f>
        <v>5899.9136978380639</v>
      </c>
      <c r="O1161" s="304">
        <f>4*IF(K1161&lt;=3,K1161*'[2]Base Costs'!$B$8,IF(L1161&lt;=3,L1161*'[2]Base Costs'!$B$9,'[2]Base Costs'!$B$10*M1161))</f>
        <v>1400</v>
      </c>
      <c r="P1161" s="304">
        <f>4*C1161*'[2]Base Costs'!$B$11</f>
        <v>23374.800431109186</v>
      </c>
      <c r="Q1161" s="269">
        <f>'[2]Base Costs'!$B$13+'[2]Base Costs'!$B$14</f>
        <v>414</v>
      </c>
      <c r="R1161" s="303">
        <f>'[2]Base Costs'!$D$2</f>
        <v>1105.3024868650327</v>
      </c>
      <c r="S1161" s="305">
        <f t="shared" si="132"/>
        <v>8819.2161847030966</v>
      </c>
    </row>
    <row r="1162" spans="1:19" s="269" customFormat="1" x14ac:dyDescent="0.25">
      <c r="A1162" s="310" t="s">
        <v>938</v>
      </c>
      <c r="B1162" s="310" t="s">
        <v>1157</v>
      </c>
      <c r="C1162" s="309">
        <v>122.80970237000001</v>
      </c>
      <c r="D1162" s="307">
        <f>C1162*'[2]Base Costs'!$B$5</f>
        <v>122.80970237000001</v>
      </c>
      <c r="E1162" s="307">
        <f t="shared" si="126"/>
        <v>16</v>
      </c>
      <c r="F1162" s="307">
        <f t="shared" si="127"/>
        <v>4</v>
      </c>
      <c r="G1162" s="307">
        <f t="shared" si="128"/>
        <v>1</v>
      </c>
      <c r="H1162" s="306">
        <f>4*D1162*'[2]Base Costs'!$B$7</f>
        <v>24407.691487823286</v>
      </c>
      <c r="I1162" s="304">
        <f>4*IF(E1162&lt;=3,E1162*'[2]Base Costs'!$B$8,IF(F1162&lt;=3,F1162*'[2]Base Costs'!$B$9,'[2]Base Costs'!$B$10*G1162))</f>
        <v>4400</v>
      </c>
      <c r="J1162" s="308">
        <f>C1162*'[2]Base Costs'!$B$6</f>
        <v>31.193664401980005</v>
      </c>
      <c r="K1162" s="307">
        <f t="shared" si="129"/>
        <v>4</v>
      </c>
      <c r="L1162" s="307">
        <f t="shared" si="130"/>
        <v>1</v>
      </c>
      <c r="M1162" s="307">
        <f t="shared" si="131"/>
        <v>1</v>
      </c>
      <c r="N1162" s="306">
        <f>4*J1162*'[2]Base Costs'!$B$7</f>
        <v>6199.5536379071145</v>
      </c>
      <c r="O1162" s="304">
        <f>4*IF(K1162&lt;=3,K1162*'[2]Base Costs'!$B$8,IF(L1162&lt;=3,L1162*'[2]Base Costs'!$B$9,'[2]Base Costs'!$B$10*M1162))</f>
        <v>1400</v>
      </c>
      <c r="P1162" s="304">
        <f>4*C1162*'[2]Base Costs'!$B$11</f>
        <v>24561.940474000003</v>
      </c>
      <c r="Q1162" s="269">
        <f>'[2]Base Costs'!$B$13+'[2]Base Costs'!$B$14</f>
        <v>414</v>
      </c>
      <c r="R1162" s="303">
        <f>'[2]Base Costs'!$D$2</f>
        <v>1105.3024868650327</v>
      </c>
      <c r="S1162" s="305">
        <f t="shared" si="132"/>
        <v>9118.8561247721482</v>
      </c>
    </row>
    <row r="1163" spans="1:19" s="269" customFormat="1" x14ac:dyDescent="0.25">
      <c r="A1163" s="310" t="s">
        <v>938</v>
      </c>
      <c r="B1163" s="310" t="s">
        <v>1156</v>
      </c>
      <c r="C1163" s="309">
        <v>111.12520130009571</v>
      </c>
      <c r="D1163" s="307">
        <f>C1163*'[2]Base Costs'!$B$5</f>
        <v>111.12520130009571</v>
      </c>
      <c r="E1163" s="307">
        <f t="shared" si="126"/>
        <v>14</v>
      </c>
      <c r="F1163" s="307">
        <f t="shared" si="127"/>
        <v>3</v>
      </c>
      <c r="G1163" s="307">
        <f t="shared" si="128"/>
        <v>1</v>
      </c>
      <c r="H1163" s="306">
        <f>4*D1163*'[2]Base Costs'!$B$7</f>
        <v>22085.467007186224</v>
      </c>
      <c r="I1163" s="304">
        <f>4*IF(E1163&lt;=3,E1163*'[2]Base Costs'!$B$8,IF(F1163&lt;=3,F1163*'[2]Base Costs'!$B$9,'[2]Base Costs'!$B$10*G1163))</f>
        <v>4200</v>
      </c>
      <c r="J1163" s="308">
        <f>C1163*'[2]Base Costs'!$B$6</f>
        <v>28.225801130224312</v>
      </c>
      <c r="K1163" s="307">
        <f t="shared" si="129"/>
        <v>4</v>
      </c>
      <c r="L1163" s="307">
        <f t="shared" si="130"/>
        <v>1</v>
      </c>
      <c r="M1163" s="307">
        <f t="shared" si="131"/>
        <v>1</v>
      </c>
      <c r="N1163" s="306">
        <f>4*J1163*'[2]Base Costs'!$B$7</f>
        <v>5609.7086198253019</v>
      </c>
      <c r="O1163" s="304">
        <f>4*IF(K1163&lt;=3,K1163*'[2]Base Costs'!$B$8,IF(L1163&lt;=3,L1163*'[2]Base Costs'!$B$9,'[2]Base Costs'!$B$10*M1163))</f>
        <v>1400</v>
      </c>
      <c r="P1163" s="304">
        <f>4*C1163*'[2]Base Costs'!$B$11</f>
        <v>22225.040260019141</v>
      </c>
      <c r="Q1163" s="269">
        <f>'[2]Base Costs'!$B$13+'[2]Base Costs'!$B$14</f>
        <v>414</v>
      </c>
      <c r="R1163" s="303">
        <f>'[2]Base Costs'!$D$2</f>
        <v>1105.3024868650327</v>
      </c>
      <c r="S1163" s="305">
        <f t="shared" si="132"/>
        <v>8529.0111066903337</v>
      </c>
    </row>
    <row r="1164" spans="1:19" s="269" customFormat="1" x14ac:dyDescent="0.25">
      <c r="A1164" s="310" t="s">
        <v>938</v>
      </c>
      <c r="B1164" s="310" t="s">
        <v>1155</v>
      </c>
      <c r="C1164" s="309">
        <v>158.69432774119309</v>
      </c>
      <c r="D1164" s="307">
        <f>C1164*'[2]Base Costs'!$B$5</f>
        <v>158.69432774119309</v>
      </c>
      <c r="E1164" s="307">
        <f t="shared" si="126"/>
        <v>20</v>
      </c>
      <c r="F1164" s="307">
        <f t="shared" si="127"/>
        <v>4</v>
      </c>
      <c r="G1164" s="307">
        <f t="shared" si="128"/>
        <v>1</v>
      </c>
      <c r="H1164" s="306">
        <f>4*D1164*'[2]Base Costs'!$B$7</f>
        <v>31539.545472595684</v>
      </c>
      <c r="I1164" s="304">
        <f>4*IF(E1164&lt;=3,E1164*'[2]Base Costs'!$B$8,IF(F1164&lt;=3,F1164*'[2]Base Costs'!$B$9,'[2]Base Costs'!$B$10*G1164))</f>
        <v>4400</v>
      </c>
      <c r="J1164" s="308">
        <f>C1164*'[2]Base Costs'!$B$6</f>
        <v>40.308359246263045</v>
      </c>
      <c r="K1164" s="307">
        <f t="shared" si="129"/>
        <v>6</v>
      </c>
      <c r="L1164" s="307">
        <f t="shared" si="130"/>
        <v>2</v>
      </c>
      <c r="M1164" s="307">
        <f t="shared" si="131"/>
        <v>1</v>
      </c>
      <c r="N1164" s="306">
        <f>4*J1164*'[2]Base Costs'!$B$7</f>
        <v>8011.0445500393034</v>
      </c>
      <c r="O1164" s="304">
        <f>4*IF(K1164&lt;=3,K1164*'[2]Base Costs'!$B$8,IF(L1164&lt;=3,L1164*'[2]Base Costs'!$B$9,'[2]Base Costs'!$B$10*M1164))</f>
        <v>2800</v>
      </c>
      <c r="P1164" s="304">
        <f>4*C1164*'[2]Base Costs'!$B$11</f>
        <v>31738.865548238617</v>
      </c>
      <c r="Q1164" s="269">
        <f>'[2]Base Costs'!$B$13+'[2]Base Costs'!$B$14</f>
        <v>414</v>
      </c>
      <c r="R1164" s="303">
        <f>'[2]Base Costs'!$D$2</f>
        <v>1105.3024868650327</v>
      </c>
      <c r="S1164" s="305">
        <f t="shared" si="132"/>
        <v>12330.347036904335</v>
      </c>
    </row>
    <row r="1165" spans="1:19" s="269" customFormat="1" x14ac:dyDescent="0.25">
      <c r="A1165" s="310" t="s">
        <v>938</v>
      </c>
      <c r="B1165" s="310" t="s">
        <v>1154</v>
      </c>
      <c r="C1165" s="309">
        <v>62.375543208951719</v>
      </c>
      <c r="D1165" s="307">
        <f>C1165*'[2]Base Costs'!$B$5</f>
        <v>62.375543208951719</v>
      </c>
      <c r="E1165" s="307">
        <f t="shared" si="126"/>
        <v>8</v>
      </c>
      <c r="F1165" s="307">
        <f t="shared" si="127"/>
        <v>2</v>
      </c>
      <c r="G1165" s="307">
        <f t="shared" si="128"/>
        <v>1</v>
      </c>
      <c r="H1165" s="306">
        <f>4*D1165*'[2]Base Costs'!$B$7</f>
        <v>12396.764959519902</v>
      </c>
      <c r="I1165" s="304">
        <f>4*IF(E1165&lt;=3,E1165*'[2]Base Costs'!$B$8,IF(F1165&lt;=3,F1165*'[2]Base Costs'!$B$9,'[2]Base Costs'!$B$10*G1165))</f>
        <v>2800</v>
      </c>
      <c r="J1165" s="308">
        <f>C1165*'[2]Base Costs'!$B$6</f>
        <v>15.843387975073737</v>
      </c>
      <c r="K1165" s="307">
        <f t="shared" si="129"/>
        <v>2</v>
      </c>
      <c r="L1165" s="307">
        <f t="shared" si="130"/>
        <v>1</v>
      </c>
      <c r="M1165" s="307">
        <f t="shared" si="131"/>
        <v>1</v>
      </c>
      <c r="N1165" s="306">
        <f>4*J1165*'[2]Base Costs'!$B$7</f>
        <v>3148.7782997180552</v>
      </c>
      <c r="O1165" s="304">
        <f>4*IF(K1165&lt;=3,K1165*'[2]Base Costs'!$B$8,IF(L1165&lt;=3,L1165*'[2]Base Costs'!$B$9,'[2]Base Costs'!$B$10*M1165))</f>
        <v>1000</v>
      </c>
      <c r="P1165" s="304">
        <f>4*C1165*'[2]Base Costs'!$B$11</f>
        <v>12475.108641790344</v>
      </c>
      <c r="Q1165" s="269">
        <f>'[2]Base Costs'!$B$13+'[2]Base Costs'!$B$14</f>
        <v>414</v>
      </c>
      <c r="R1165" s="303">
        <f>'[2]Base Costs'!$D$2</f>
        <v>1105.3024868650327</v>
      </c>
      <c r="S1165" s="305">
        <f t="shared" si="132"/>
        <v>5668.0807865830884</v>
      </c>
    </row>
    <row r="1166" spans="1:19" s="269" customFormat="1" x14ac:dyDescent="0.25">
      <c r="A1166" s="310" t="s">
        <v>938</v>
      </c>
      <c r="B1166" s="310" t="s">
        <v>1153</v>
      </c>
      <c r="C1166" s="309">
        <v>101.87481605889549</v>
      </c>
      <c r="D1166" s="307">
        <f>C1166*'[2]Base Costs'!$B$5</f>
        <v>101.87481605889549</v>
      </c>
      <c r="E1166" s="307">
        <f t="shared" si="126"/>
        <v>13</v>
      </c>
      <c r="F1166" s="307">
        <f t="shared" si="127"/>
        <v>3</v>
      </c>
      <c r="G1166" s="307">
        <f t="shared" si="128"/>
        <v>1</v>
      </c>
      <c r="H1166" s="306">
        <f>4*D1166*'[2]Base Costs'!$B$7</f>
        <v>20247.008442809129</v>
      </c>
      <c r="I1166" s="304">
        <f>4*IF(E1166&lt;=3,E1166*'[2]Base Costs'!$B$8,IF(F1166&lt;=3,F1166*'[2]Base Costs'!$B$9,'[2]Base Costs'!$B$10*G1166))</f>
        <v>4200</v>
      </c>
      <c r="J1166" s="308">
        <f>C1166*'[2]Base Costs'!$B$6</f>
        <v>25.876203278959455</v>
      </c>
      <c r="K1166" s="307">
        <f t="shared" si="129"/>
        <v>4</v>
      </c>
      <c r="L1166" s="307">
        <f t="shared" si="130"/>
        <v>1</v>
      </c>
      <c r="M1166" s="307">
        <f t="shared" si="131"/>
        <v>1</v>
      </c>
      <c r="N1166" s="306">
        <f>4*J1166*'[2]Base Costs'!$B$7</f>
        <v>5142.7401444735187</v>
      </c>
      <c r="O1166" s="304">
        <f>4*IF(K1166&lt;=3,K1166*'[2]Base Costs'!$B$8,IF(L1166&lt;=3,L1166*'[2]Base Costs'!$B$9,'[2]Base Costs'!$B$10*M1166))</f>
        <v>1400</v>
      </c>
      <c r="P1166" s="304">
        <f>4*C1166*'[2]Base Costs'!$B$11</f>
        <v>20374.963211779097</v>
      </c>
      <c r="Q1166" s="269">
        <f>'[2]Base Costs'!$B$13+'[2]Base Costs'!$B$14</f>
        <v>414</v>
      </c>
      <c r="R1166" s="303">
        <f>'[2]Base Costs'!$D$2</f>
        <v>1105.3024868650327</v>
      </c>
      <c r="S1166" s="305">
        <f t="shared" si="132"/>
        <v>8062.0426313385515</v>
      </c>
    </row>
    <row r="1167" spans="1:19" s="269" customFormat="1" x14ac:dyDescent="0.25">
      <c r="A1167" s="310" t="s">
        <v>938</v>
      </c>
      <c r="B1167" s="310" t="s">
        <v>1152</v>
      </c>
      <c r="C1167" s="309">
        <v>56.64107967973861</v>
      </c>
      <c r="D1167" s="307">
        <f>C1167*'[2]Base Costs'!$B$5</f>
        <v>56.64107967973861</v>
      </c>
      <c r="E1167" s="307">
        <f t="shared" si="126"/>
        <v>8</v>
      </c>
      <c r="F1167" s="307">
        <f t="shared" si="127"/>
        <v>2</v>
      </c>
      <c r="G1167" s="307">
        <f t="shared" si="128"/>
        <v>1</v>
      </c>
      <c r="H1167" s="306">
        <f>4*D1167*'[2]Base Costs'!$B$7</f>
        <v>11257.074739869971</v>
      </c>
      <c r="I1167" s="304">
        <f>4*IF(E1167&lt;=3,E1167*'[2]Base Costs'!$B$8,IF(F1167&lt;=3,F1167*'[2]Base Costs'!$B$9,'[2]Base Costs'!$B$10*G1167))</f>
        <v>2800</v>
      </c>
      <c r="J1167" s="308">
        <f>C1167*'[2]Base Costs'!$B$6</f>
        <v>14.386834238653607</v>
      </c>
      <c r="K1167" s="307">
        <f t="shared" si="129"/>
        <v>2</v>
      </c>
      <c r="L1167" s="307">
        <f t="shared" si="130"/>
        <v>1</v>
      </c>
      <c r="M1167" s="307">
        <f t="shared" si="131"/>
        <v>1</v>
      </c>
      <c r="N1167" s="306">
        <f>4*J1167*'[2]Base Costs'!$B$7</f>
        <v>2859.2969839269731</v>
      </c>
      <c r="O1167" s="304">
        <f>4*IF(K1167&lt;=3,K1167*'[2]Base Costs'!$B$8,IF(L1167&lt;=3,L1167*'[2]Base Costs'!$B$9,'[2]Base Costs'!$B$10*M1167))</f>
        <v>1000</v>
      </c>
      <c r="P1167" s="304">
        <f>4*C1167*'[2]Base Costs'!$B$11</f>
        <v>11328.215935947723</v>
      </c>
      <c r="Q1167" s="269">
        <f>'[2]Base Costs'!$B$13+'[2]Base Costs'!$B$14</f>
        <v>414</v>
      </c>
      <c r="R1167" s="303">
        <f>'[2]Base Costs'!$D$2</f>
        <v>1105.3024868650327</v>
      </c>
      <c r="S1167" s="305">
        <f t="shared" si="132"/>
        <v>5378.5994707920054</v>
      </c>
    </row>
    <row r="1168" spans="1:19" s="269" customFormat="1" x14ac:dyDescent="0.25">
      <c r="A1168" s="310" t="s">
        <v>938</v>
      </c>
      <c r="B1168" s="310" t="s">
        <v>1151</v>
      </c>
      <c r="C1168" s="309">
        <v>19.402985074626862</v>
      </c>
      <c r="D1168" s="307">
        <f>C1168*'[2]Base Costs'!$B$5</f>
        <v>19.402985074626862</v>
      </c>
      <c r="E1168" s="307">
        <f t="shared" si="126"/>
        <v>3</v>
      </c>
      <c r="F1168" s="307">
        <f t="shared" si="127"/>
        <v>1</v>
      </c>
      <c r="G1168" s="307">
        <f t="shared" si="128"/>
        <v>1</v>
      </c>
      <c r="H1168" s="306">
        <f>4*D1168*'[2]Base Costs'!$B$7</f>
        <v>3856.2268656716415</v>
      </c>
      <c r="I1168" s="304">
        <f>4*IF(E1168&lt;=3,E1168*'[2]Base Costs'!$B$8,IF(F1168&lt;=3,F1168*'[2]Base Costs'!$B$9,'[2]Base Costs'!$B$10*G1168))</f>
        <v>1500</v>
      </c>
      <c r="J1168" s="308">
        <f>C1168*'[2]Base Costs'!$B$6</f>
        <v>4.9283582089552231</v>
      </c>
      <c r="K1168" s="307">
        <f t="shared" si="129"/>
        <v>1</v>
      </c>
      <c r="L1168" s="307">
        <f t="shared" si="130"/>
        <v>1</v>
      </c>
      <c r="M1168" s="307">
        <f t="shared" si="131"/>
        <v>1</v>
      </c>
      <c r="N1168" s="306">
        <f>4*J1168*'[2]Base Costs'!$B$7</f>
        <v>979.481623880597</v>
      </c>
      <c r="O1168" s="304">
        <f>4*IF(K1168&lt;=3,K1168*'[2]Base Costs'!$B$8,IF(L1168&lt;=3,L1168*'[2]Base Costs'!$B$9,'[2]Base Costs'!$B$10*M1168))</f>
        <v>500</v>
      </c>
      <c r="P1168" s="304">
        <f>4*C1168*'[2]Base Costs'!$B$11</f>
        <v>3880.5970149253726</v>
      </c>
      <c r="Q1168" s="269">
        <f>'[2]Base Costs'!$B$13+'[2]Base Costs'!$B$14</f>
        <v>414</v>
      </c>
      <c r="R1168" s="303">
        <f>'[2]Base Costs'!$D$2</f>
        <v>1105.3024868650327</v>
      </c>
      <c r="S1168" s="305">
        <f t="shared" si="132"/>
        <v>2998.7841107456297</v>
      </c>
    </row>
    <row r="1169" spans="1:19" s="269" customFormat="1" x14ac:dyDescent="0.25">
      <c r="A1169" s="310" t="s">
        <v>938</v>
      </c>
      <c r="B1169" s="310" t="s">
        <v>1150</v>
      </c>
      <c r="C1169" s="309">
        <v>164.56687322988034</v>
      </c>
      <c r="D1169" s="307">
        <f>C1169*'[2]Base Costs'!$B$5</f>
        <v>164.56687322988034</v>
      </c>
      <c r="E1169" s="307">
        <f t="shared" si="126"/>
        <v>21</v>
      </c>
      <c r="F1169" s="307">
        <f t="shared" si="127"/>
        <v>5</v>
      </c>
      <c r="G1169" s="307">
        <f t="shared" si="128"/>
        <v>2</v>
      </c>
      <c r="H1169" s="306">
        <f>4*D1169*'[2]Base Costs'!$B$7</f>
        <v>32706.678653199342</v>
      </c>
      <c r="I1169" s="304">
        <f>4*IF(E1169&lt;=3,E1169*'[2]Base Costs'!$B$8,IF(F1169&lt;=3,F1169*'[2]Base Costs'!$B$9,'[2]Base Costs'!$B$10*G1169))</f>
        <v>8800</v>
      </c>
      <c r="J1169" s="308">
        <f>C1169*'[2]Base Costs'!$B$6</f>
        <v>41.799985800389607</v>
      </c>
      <c r="K1169" s="307">
        <f t="shared" si="129"/>
        <v>6</v>
      </c>
      <c r="L1169" s="307">
        <f t="shared" si="130"/>
        <v>2</v>
      </c>
      <c r="M1169" s="307">
        <f t="shared" si="131"/>
        <v>1</v>
      </c>
      <c r="N1169" s="306">
        <f>4*J1169*'[2]Base Costs'!$B$7</f>
        <v>8307.4963779126338</v>
      </c>
      <c r="O1169" s="304">
        <f>4*IF(K1169&lt;=3,K1169*'[2]Base Costs'!$B$8,IF(L1169&lt;=3,L1169*'[2]Base Costs'!$B$9,'[2]Base Costs'!$B$10*M1169))</f>
        <v>2800</v>
      </c>
      <c r="P1169" s="304">
        <f>4*C1169*'[2]Base Costs'!$B$11</f>
        <v>32913.374645976066</v>
      </c>
      <c r="Q1169" s="269">
        <f>'[2]Base Costs'!$B$13+'[2]Base Costs'!$B$14</f>
        <v>414</v>
      </c>
      <c r="R1169" s="303">
        <f>'[2]Base Costs'!$D$2</f>
        <v>1105.3024868650327</v>
      </c>
      <c r="S1169" s="305">
        <f t="shared" si="132"/>
        <v>12626.798864777666</v>
      </c>
    </row>
    <row r="1170" spans="1:19" s="269" customFormat="1" x14ac:dyDescent="0.25">
      <c r="A1170" s="310" t="s">
        <v>938</v>
      </c>
      <c r="B1170" s="310" t="s">
        <v>1149</v>
      </c>
      <c r="C1170" s="309">
        <v>105.64120454736111</v>
      </c>
      <c r="D1170" s="307">
        <f>C1170*'[2]Base Costs'!$B$5</f>
        <v>105.64120454736111</v>
      </c>
      <c r="E1170" s="307">
        <f t="shared" si="126"/>
        <v>14</v>
      </c>
      <c r="F1170" s="307">
        <f t="shared" si="127"/>
        <v>3</v>
      </c>
      <c r="G1170" s="307">
        <f t="shared" si="128"/>
        <v>1</v>
      </c>
      <c r="H1170" s="306">
        <f>4*D1170*'[2]Base Costs'!$B$7</f>
        <v>20995.555556560739</v>
      </c>
      <c r="I1170" s="304">
        <f>4*IF(E1170&lt;=3,E1170*'[2]Base Costs'!$B$8,IF(F1170&lt;=3,F1170*'[2]Base Costs'!$B$9,'[2]Base Costs'!$B$10*G1170))</f>
        <v>4200</v>
      </c>
      <c r="J1170" s="308">
        <f>C1170*'[2]Base Costs'!$B$6</f>
        <v>26.832865955029725</v>
      </c>
      <c r="K1170" s="307">
        <f t="shared" si="129"/>
        <v>4</v>
      </c>
      <c r="L1170" s="307">
        <f t="shared" si="130"/>
        <v>1</v>
      </c>
      <c r="M1170" s="307">
        <f t="shared" si="131"/>
        <v>1</v>
      </c>
      <c r="N1170" s="306">
        <f>4*J1170*'[2]Base Costs'!$B$7</f>
        <v>5332.8711113664285</v>
      </c>
      <c r="O1170" s="304">
        <f>4*IF(K1170&lt;=3,K1170*'[2]Base Costs'!$B$8,IF(L1170&lt;=3,L1170*'[2]Base Costs'!$B$9,'[2]Base Costs'!$B$10*M1170))</f>
        <v>1400</v>
      </c>
      <c r="P1170" s="304">
        <f>4*C1170*'[2]Base Costs'!$B$11</f>
        <v>21128.240909472224</v>
      </c>
      <c r="Q1170" s="269">
        <f>'[2]Base Costs'!$B$13+'[2]Base Costs'!$B$14</f>
        <v>414</v>
      </c>
      <c r="R1170" s="303">
        <f>'[2]Base Costs'!$D$2</f>
        <v>1105.3024868650327</v>
      </c>
      <c r="S1170" s="305">
        <f t="shared" si="132"/>
        <v>8252.1735982314603</v>
      </c>
    </row>
    <row r="1171" spans="1:19" s="269" customFormat="1" x14ac:dyDescent="0.25">
      <c r="A1171" s="310" t="s">
        <v>938</v>
      </c>
      <c r="B1171" s="310" t="s">
        <v>1148</v>
      </c>
      <c r="C1171" s="309">
        <v>69.11366851910482</v>
      </c>
      <c r="D1171" s="307">
        <f>C1171*'[2]Base Costs'!$B$5</f>
        <v>69.11366851910482</v>
      </c>
      <c r="E1171" s="307">
        <f t="shared" si="126"/>
        <v>9</v>
      </c>
      <c r="F1171" s="307">
        <f t="shared" si="127"/>
        <v>2</v>
      </c>
      <c r="G1171" s="307">
        <f t="shared" si="128"/>
        <v>1</v>
      </c>
      <c r="H1171" s="306">
        <f>4*D1171*'[2]Base Costs'!$B$7</f>
        <v>13735.926936160969</v>
      </c>
      <c r="I1171" s="304">
        <f>4*IF(E1171&lt;=3,E1171*'[2]Base Costs'!$B$8,IF(F1171&lt;=3,F1171*'[2]Base Costs'!$B$9,'[2]Base Costs'!$B$10*G1171))</f>
        <v>2800</v>
      </c>
      <c r="J1171" s="308">
        <f>C1171*'[2]Base Costs'!$B$6</f>
        <v>17.554871803852624</v>
      </c>
      <c r="K1171" s="307">
        <f t="shared" si="129"/>
        <v>3</v>
      </c>
      <c r="L1171" s="307">
        <f t="shared" si="130"/>
        <v>1</v>
      </c>
      <c r="M1171" s="307">
        <f t="shared" si="131"/>
        <v>1</v>
      </c>
      <c r="N1171" s="306">
        <f>4*J1171*'[2]Base Costs'!$B$7</f>
        <v>3488.9254417848865</v>
      </c>
      <c r="O1171" s="304">
        <f>4*IF(K1171&lt;=3,K1171*'[2]Base Costs'!$B$8,IF(L1171&lt;=3,L1171*'[2]Base Costs'!$B$9,'[2]Base Costs'!$B$10*M1171))</f>
        <v>1500</v>
      </c>
      <c r="P1171" s="304">
        <f>4*C1171*'[2]Base Costs'!$B$11</f>
        <v>13822.733703820964</v>
      </c>
      <c r="Q1171" s="269">
        <f>'[2]Base Costs'!$B$13+'[2]Base Costs'!$B$14</f>
        <v>414</v>
      </c>
      <c r="R1171" s="303">
        <f>'[2]Base Costs'!$D$2</f>
        <v>1105.3024868650327</v>
      </c>
      <c r="S1171" s="305">
        <f t="shared" si="132"/>
        <v>6508.2279286499197</v>
      </c>
    </row>
    <row r="1172" spans="1:19" s="269" customFormat="1" x14ac:dyDescent="0.25">
      <c r="A1172" s="310" t="s">
        <v>938</v>
      </c>
      <c r="B1172" s="310" t="s">
        <v>1147</v>
      </c>
      <c r="C1172" s="309">
        <v>175.27853693352213</v>
      </c>
      <c r="D1172" s="307">
        <f>C1172*'[2]Base Costs'!$B$5</f>
        <v>175.27853693352213</v>
      </c>
      <c r="E1172" s="307">
        <f t="shared" si="126"/>
        <v>22</v>
      </c>
      <c r="F1172" s="307">
        <f t="shared" si="127"/>
        <v>5</v>
      </c>
      <c r="G1172" s="307">
        <f t="shared" si="128"/>
        <v>2</v>
      </c>
      <c r="H1172" s="306">
        <f>4*D1172*'[2]Base Costs'!$B$7</f>
        <v>34835.557544315925</v>
      </c>
      <c r="I1172" s="304">
        <f>4*IF(E1172&lt;=3,E1172*'[2]Base Costs'!$B$8,IF(F1172&lt;=3,F1172*'[2]Base Costs'!$B$9,'[2]Base Costs'!$B$10*G1172))</f>
        <v>8800</v>
      </c>
      <c r="J1172" s="308">
        <f>C1172*'[2]Base Costs'!$B$6</f>
        <v>44.520748381114622</v>
      </c>
      <c r="K1172" s="307">
        <f t="shared" si="129"/>
        <v>6</v>
      </c>
      <c r="L1172" s="307">
        <f t="shared" si="130"/>
        <v>2</v>
      </c>
      <c r="M1172" s="307">
        <f t="shared" si="131"/>
        <v>1</v>
      </c>
      <c r="N1172" s="306">
        <f>4*J1172*'[2]Base Costs'!$B$7</f>
        <v>8848.2316162562456</v>
      </c>
      <c r="O1172" s="304">
        <f>4*IF(K1172&lt;=3,K1172*'[2]Base Costs'!$B$8,IF(L1172&lt;=3,L1172*'[2]Base Costs'!$B$9,'[2]Base Costs'!$B$10*M1172))</f>
        <v>2800</v>
      </c>
      <c r="P1172" s="304">
        <f>4*C1172*'[2]Base Costs'!$B$11</f>
        <v>35055.707386704424</v>
      </c>
      <c r="Q1172" s="269">
        <f>'[2]Base Costs'!$B$13+'[2]Base Costs'!$B$14</f>
        <v>414</v>
      </c>
      <c r="R1172" s="303">
        <f>'[2]Base Costs'!$D$2</f>
        <v>1105.3024868650327</v>
      </c>
      <c r="S1172" s="305">
        <f t="shared" si="132"/>
        <v>13167.534103121277</v>
      </c>
    </row>
    <row r="1173" spans="1:19" s="269" customFormat="1" x14ac:dyDescent="0.25">
      <c r="A1173" s="310" t="s">
        <v>938</v>
      </c>
      <c r="B1173" s="310" t="s">
        <v>1146</v>
      </c>
      <c r="C1173" s="309">
        <v>62.3499289789088</v>
      </c>
      <c r="D1173" s="307">
        <f>C1173*'[2]Base Costs'!$B$5</f>
        <v>62.3499289789088</v>
      </c>
      <c r="E1173" s="307">
        <f t="shared" si="126"/>
        <v>8</v>
      </c>
      <c r="F1173" s="307">
        <f t="shared" si="127"/>
        <v>2</v>
      </c>
      <c r="G1173" s="307">
        <f t="shared" si="128"/>
        <v>1</v>
      </c>
      <c r="H1173" s="306">
        <f>4*D1173*'[2]Base Costs'!$B$7</f>
        <v>12391.674284984252</v>
      </c>
      <c r="I1173" s="304">
        <f>4*IF(E1173&lt;=3,E1173*'[2]Base Costs'!$B$8,IF(F1173&lt;=3,F1173*'[2]Base Costs'!$B$9,'[2]Base Costs'!$B$10*G1173))</f>
        <v>2800</v>
      </c>
      <c r="J1173" s="308">
        <f>C1173*'[2]Base Costs'!$B$6</f>
        <v>15.836881960642835</v>
      </c>
      <c r="K1173" s="307">
        <f t="shared" si="129"/>
        <v>2</v>
      </c>
      <c r="L1173" s="307">
        <f t="shared" si="130"/>
        <v>1</v>
      </c>
      <c r="M1173" s="307">
        <f t="shared" si="131"/>
        <v>1</v>
      </c>
      <c r="N1173" s="306">
        <f>4*J1173*'[2]Base Costs'!$B$7</f>
        <v>3147.4852683859999</v>
      </c>
      <c r="O1173" s="304">
        <f>4*IF(K1173&lt;=3,K1173*'[2]Base Costs'!$B$8,IF(L1173&lt;=3,L1173*'[2]Base Costs'!$B$9,'[2]Base Costs'!$B$10*M1173))</f>
        <v>1000</v>
      </c>
      <c r="P1173" s="304">
        <f>4*C1173*'[2]Base Costs'!$B$11</f>
        <v>12469.98579578176</v>
      </c>
      <c r="Q1173" s="269">
        <f>'[2]Base Costs'!$B$13+'[2]Base Costs'!$B$14</f>
        <v>414</v>
      </c>
      <c r="R1173" s="303">
        <f>'[2]Base Costs'!$D$2</f>
        <v>1105.3024868650327</v>
      </c>
      <c r="S1173" s="305">
        <f t="shared" si="132"/>
        <v>5666.7877552510326</v>
      </c>
    </row>
    <row r="1174" spans="1:19" s="269" customFormat="1" x14ac:dyDescent="0.25">
      <c r="A1174" s="310" t="s">
        <v>938</v>
      </c>
      <c r="B1174" s="310" t="s">
        <v>1145</v>
      </c>
      <c r="C1174" s="309">
        <v>23.012641545000001</v>
      </c>
      <c r="D1174" s="307">
        <f>C1174*'[2]Base Costs'!$B$5</f>
        <v>23.012641545000001</v>
      </c>
      <c r="E1174" s="307">
        <f t="shared" si="126"/>
        <v>3</v>
      </c>
      <c r="F1174" s="307">
        <f t="shared" si="127"/>
        <v>1</v>
      </c>
      <c r="G1174" s="307">
        <f t="shared" si="128"/>
        <v>1</v>
      </c>
      <c r="H1174" s="306">
        <f>4*D1174*'[2]Base Costs'!$B$7</f>
        <v>4573.6244312194813</v>
      </c>
      <c r="I1174" s="304">
        <f>4*IF(E1174&lt;=3,E1174*'[2]Base Costs'!$B$8,IF(F1174&lt;=3,F1174*'[2]Base Costs'!$B$9,'[2]Base Costs'!$B$10*G1174))</f>
        <v>1500</v>
      </c>
      <c r="J1174" s="308">
        <f>C1174*'[2]Base Costs'!$B$6</f>
        <v>5.8452109524300004</v>
      </c>
      <c r="K1174" s="307">
        <f t="shared" si="129"/>
        <v>1</v>
      </c>
      <c r="L1174" s="307">
        <f t="shared" si="130"/>
        <v>1</v>
      </c>
      <c r="M1174" s="307">
        <f t="shared" si="131"/>
        <v>1</v>
      </c>
      <c r="N1174" s="306">
        <f>4*J1174*'[2]Base Costs'!$B$7</f>
        <v>1161.7006055297481</v>
      </c>
      <c r="O1174" s="304">
        <f>4*IF(K1174&lt;=3,K1174*'[2]Base Costs'!$B$8,IF(L1174&lt;=3,L1174*'[2]Base Costs'!$B$9,'[2]Base Costs'!$B$10*M1174))</f>
        <v>500</v>
      </c>
      <c r="P1174" s="304">
        <f>4*C1174*'[2]Base Costs'!$B$11</f>
        <v>4602.5283090000003</v>
      </c>
      <c r="Q1174" s="269">
        <f>'[2]Base Costs'!$B$13+'[2]Base Costs'!$B$14</f>
        <v>414</v>
      </c>
      <c r="R1174" s="303">
        <f>'[2]Base Costs'!$D$2</f>
        <v>1105.3024868650327</v>
      </c>
      <c r="S1174" s="305">
        <f t="shared" si="132"/>
        <v>3181.0030923947807</v>
      </c>
    </row>
    <row r="1175" spans="1:19" s="269" customFormat="1" x14ac:dyDescent="0.25">
      <c r="A1175" s="310" t="s">
        <v>938</v>
      </c>
      <c r="B1175" s="310" t="s">
        <v>1144</v>
      </c>
      <c r="C1175" s="309">
        <v>85.200815580000011</v>
      </c>
      <c r="D1175" s="307">
        <f>C1175*'[2]Base Costs'!$B$5</f>
        <v>85.200815580000011</v>
      </c>
      <c r="E1175" s="307">
        <f t="shared" si="126"/>
        <v>11</v>
      </c>
      <c r="F1175" s="307">
        <f t="shared" si="127"/>
        <v>3</v>
      </c>
      <c r="G1175" s="307">
        <f t="shared" si="128"/>
        <v>1</v>
      </c>
      <c r="H1175" s="306">
        <f>4*D1175*'[2]Base Costs'!$B$7</f>
        <v>16933.150891631525</v>
      </c>
      <c r="I1175" s="304">
        <f>4*IF(E1175&lt;=3,E1175*'[2]Base Costs'!$B$8,IF(F1175&lt;=3,F1175*'[2]Base Costs'!$B$9,'[2]Base Costs'!$B$10*G1175))</f>
        <v>4200</v>
      </c>
      <c r="J1175" s="308">
        <f>C1175*'[2]Base Costs'!$B$6</f>
        <v>21.641007157320004</v>
      </c>
      <c r="K1175" s="307">
        <f t="shared" si="129"/>
        <v>3</v>
      </c>
      <c r="L1175" s="307">
        <f t="shared" si="130"/>
        <v>1</v>
      </c>
      <c r="M1175" s="307">
        <f t="shared" si="131"/>
        <v>1</v>
      </c>
      <c r="N1175" s="306">
        <f>4*J1175*'[2]Base Costs'!$B$7</f>
        <v>4301.0203264744077</v>
      </c>
      <c r="O1175" s="304">
        <f>4*IF(K1175&lt;=3,K1175*'[2]Base Costs'!$B$8,IF(L1175&lt;=3,L1175*'[2]Base Costs'!$B$9,'[2]Base Costs'!$B$10*M1175))</f>
        <v>1500</v>
      </c>
      <c r="P1175" s="304">
        <f>4*C1175*'[2]Base Costs'!$B$11</f>
        <v>17040.163116000003</v>
      </c>
      <c r="Q1175" s="269">
        <f>'[2]Base Costs'!$B$13+'[2]Base Costs'!$B$14</f>
        <v>414</v>
      </c>
      <c r="R1175" s="303">
        <f>'[2]Base Costs'!$D$2</f>
        <v>1105.3024868650327</v>
      </c>
      <c r="S1175" s="305">
        <f t="shared" si="132"/>
        <v>7320.3228133394405</v>
      </c>
    </row>
    <row r="1176" spans="1:19" s="269" customFormat="1" x14ac:dyDescent="0.25">
      <c r="A1176" s="310" t="s">
        <v>938</v>
      </c>
      <c r="B1176" s="310" t="s">
        <v>1143</v>
      </c>
      <c r="C1176" s="309">
        <v>87.537351312487061</v>
      </c>
      <c r="D1176" s="307">
        <f>C1176*'[2]Base Costs'!$B$5</f>
        <v>87.537351312487061</v>
      </c>
      <c r="E1176" s="307">
        <f t="shared" si="126"/>
        <v>11</v>
      </c>
      <c r="F1176" s="307">
        <f t="shared" si="127"/>
        <v>3</v>
      </c>
      <c r="G1176" s="307">
        <f t="shared" si="128"/>
        <v>1</v>
      </c>
      <c r="H1176" s="306">
        <f>4*D1176*'[2]Base Costs'!$B$7</f>
        <v>17397.523349248931</v>
      </c>
      <c r="I1176" s="304">
        <f>4*IF(E1176&lt;=3,E1176*'[2]Base Costs'!$B$8,IF(F1176&lt;=3,F1176*'[2]Base Costs'!$B$9,'[2]Base Costs'!$B$10*G1176))</f>
        <v>4200</v>
      </c>
      <c r="J1176" s="308">
        <f>C1176*'[2]Base Costs'!$B$6</f>
        <v>22.234487233371713</v>
      </c>
      <c r="K1176" s="307">
        <f t="shared" si="129"/>
        <v>3</v>
      </c>
      <c r="L1176" s="307">
        <f t="shared" si="130"/>
        <v>1</v>
      </c>
      <c r="M1176" s="307">
        <f t="shared" si="131"/>
        <v>1</v>
      </c>
      <c r="N1176" s="306">
        <f>4*J1176*'[2]Base Costs'!$B$7</f>
        <v>4418.970930709228</v>
      </c>
      <c r="O1176" s="304">
        <f>4*IF(K1176&lt;=3,K1176*'[2]Base Costs'!$B$8,IF(L1176&lt;=3,L1176*'[2]Base Costs'!$B$9,'[2]Base Costs'!$B$10*M1176))</f>
        <v>1500</v>
      </c>
      <c r="P1176" s="304">
        <f>4*C1176*'[2]Base Costs'!$B$11</f>
        <v>17507.470262497412</v>
      </c>
      <c r="Q1176" s="269">
        <f>'[2]Base Costs'!$B$13+'[2]Base Costs'!$B$14</f>
        <v>414</v>
      </c>
      <c r="R1176" s="303">
        <f>'[2]Base Costs'!$D$2</f>
        <v>1105.3024868650327</v>
      </c>
      <c r="S1176" s="305">
        <f t="shared" si="132"/>
        <v>7438.2734175742607</v>
      </c>
    </row>
    <row r="1177" spans="1:19" s="269" customFormat="1" x14ac:dyDescent="0.25">
      <c r="A1177" s="310" t="s">
        <v>938</v>
      </c>
      <c r="B1177" s="310" t="s">
        <v>1142</v>
      </c>
      <c r="C1177" s="309">
        <v>95.529804580000004</v>
      </c>
      <c r="D1177" s="307">
        <f>C1177*'[2]Base Costs'!$B$5</f>
        <v>95.529804580000004</v>
      </c>
      <c r="E1177" s="307">
        <f t="shared" si="126"/>
        <v>12</v>
      </c>
      <c r="F1177" s="307">
        <f t="shared" si="127"/>
        <v>3</v>
      </c>
      <c r="G1177" s="307">
        <f t="shared" si="128"/>
        <v>1</v>
      </c>
      <c r="H1177" s="306">
        <f>4*D1177*'[2]Base Costs'!$B$7</f>
        <v>18985.975481447524</v>
      </c>
      <c r="I1177" s="304">
        <f>4*IF(E1177&lt;=3,E1177*'[2]Base Costs'!$B$8,IF(F1177&lt;=3,F1177*'[2]Base Costs'!$B$9,'[2]Base Costs'!$B$10*G1177))</f>
        <v>4200</v>
      </c>
      <c r="J1177" s="308">
        <f>C1177*'[2]Base Costs'!$B$6</f>
        <v>24.264570363320001</v>
      </c>
      <c r="K1177" s="307">
        <f t="shared" si="129"/>
        <v>4</v>
      </c>
      <c r="L1177" s="307">
        <f t="shared" si="130"/>
        <v>1</v>
      </c>
      <c r="M1177" s="307">
        <f t="shared" si="131"/>
        <v>1</v>
      </c>
      <c r="N1177" s="306">
        <f>4*J1177*'[2]Base Costs'!$B$7</f>
        <v>4822.4377722876707</v>
      </c>
      <c r="O1177" s="304">
        <f>4*IF(K1177&lt;=3,K1177*'[2]Base Costs'!$B$8,IF(L1177&lt;=3,L1177*'[2]Base Costs'!$B$9,'[2]Base Costs'!$B$10*M1177))</f>
        <v>1400</v>
      </c>
      <c r="P1177" s="304">
        <f>4*C1177*'[2]Base Costs'!$B$11</f>
        <v>19105.960916</v>
      </c>
      <c r="Q1177" s="269">
        <f>'[2]Base Costs'!$B$13+'[2]Base Costs'!$B$14</f>
        <v>414</v>
      </c>
      <c r="R1177" s="303">
        <f>'[2]Base Costs'!$D$2</f>
        <v>1105.3024868650327</v>
      </c>
      <c r="S1177" s="305">
        <f t="shared" si="132"/>
        <v>7741.7402591527034</v>
      </c>
    </row>
    <row r="1178" spans="1:19" s="269" customFormat="1" x14ac:dyDescent="0.25">
      <c r="A1178" s="310" t="s">
        <v>938</v>
      </c>
      <c r="B1178" s="310" t="s">
        <v>1141</v>
      </c>
      <c r="C1178" s="309">
        <v>98.773303642769946</v>
      </c>
      <c r="D1178" s="307">
        <f>C1178*'[2]Base Costs'!$B$5</f>
        <v>98.773303642769946</v>
      </c>
      <c r="E1178" s="307">
        <f t="shared" si="126"/>
        <v>13</v>
      </c>
      <c r="F1178" s="307">
        <f t="shared" si="127"/>
        <v>3</v>
      </c>
      <c r="G1178" s="307">
        <f t="shared" si="128"/>
        <v>1</v>
      </c>
      <c r="H1178" s="306">
        <f>4*D1178*'[2]Base Costs'!$B$7</f>
        <v>19630.601459178673</v>
      </c>
      <c r="I1178" s="304">
        <f>4*IF(E1178&lt;=3,E1178*'[2]Base Costs'!$B$8,IF(F1178&lt;=3,F1178*'[2]Base Costs'!$B$9,'[2]Base Costs'!$B$10*G1178))</f>
        <v>4200</v>
      </c>
      <c r="J1178" s="308">
        <f>C1178*'[2]Base Costs'!$B$6</f>
        <v>25.088419125263567</v>
      </c>
      <c r="K1178" s="307">
        <f t="shared" si="129"/>
        <v>4</v>
      </c>
      <c r="L1178" s="307">
        <f t="shared" si="130"/>
        <v>1</v>
      </c>
      <c r="M1178" s="307">
        <f t="shared" si="131"/>
        <v>1</v>
      </c>
      <c r="N1178" s="306">
        <f>4*J1178*'[2]Base Costs'!$B$7</f>
        <v>4986.1727706313832</v>
      </c>
      <c r="O1178" s="304">
        <f>4*IF(K1178&lt;=3,K1178*'[2]Base Costs'!$B$8,IF(L1178&lt;=3,L1178*'[2]Base Costs'!$B$9,'[2]Base Costs'!$B$10*M1178))</f>
        <v>1400</v>
      </c>
      <c r="P1178" s="304">
        <f>4*C1178*'[2]Base Costs'!$B$11</f>
        <v>19754.66072855399</v>
      </c>
      <c r="Q1178" s="269">
        <f>'[2]Base Costs'!$B$13+'[2]Base Costs'!$B$14</f>
        <v>414</v>
      </c>
      <c r="R1178" s="303">
        <f>'[2]Base Costs'!$D$2</f>
        <v>1105.3024868650327</v>
      </c>
      <c r="S1178" s="305">
        <f t="shared" si="132"/>
        <v>7905.4752574964159</v>
      </c>
    </row>
    <row r="1179" spans="1:19" s="269" customFormat="1" x14ac:dyDescent="0.25">
      <c r="A1179" s="310" t="s">
        <v>938</v>
      </c>
      <c r="B1179" s="310" t="s">
        <v>1140</v>
      </c>
      <c r="C1179" s="309">
        <v>333.7795666068555</v>
      </c>
      <c r="D1179" s="307">
        <f>C1179*'[2]Base Costs'!$B$5</f>
        <v>333.7795666068555</v>
      </c>
      <c r="E1179" s="307">
        <f t="shared" si="126"/>
        <v>42</v>
      </c>
      <c r="F1179" s="307">
        <f t="shared" si="127"/>
        <v>9</v>
      </c>
      <c r="G1179" s="307">
        <f t="shared" si="128"/>
        <v>3</v>
      </c>
      <c r="H1179" s="306">
        <f>4*D1179*'[2]Base Costs'!$B$7</f>
        <v>66336.686185712897</v>
      </c>
      <c r="I1179" s="304">
        <f>4*IF(E1179&lt;=3,E1179*'[2]Base Costs'!$B$8,IF(F1179&lt;=3,F1179*'[2]Base Costs'!$B$9,'[2]Base Costs'!$B$10*G1179))</f>
        <v>13200</v>
      </c>
      <c r="J1179" s="308">
        <f>C1179*'[2]Base Costs'!$B$6</f>
        <v>84.780009918141303</v>
      </c>
      <c r="K1179" s="307">
        <f t="shared" si="129"/>
        <v>11</v>
      </c>
      <c r="L1179" s="307">
        <f t="shared" si="130"/>
        <v>3</v>
      </c>
      <c r="M1179" s="307">
        <f t="shared" si="131"/>
        <v>1</v>
      </c>
      <c r="N1179" s="306">
        <f>4*J1179*'[2]Base Costs'!$B$7</f>
        <v>16849.518291171076</v>
      </c>
      <c r="O1179" s="304">
        <f>4*IF(K1179&lt;=3,K1179*'[2]Base Costs'!$B$8,IF(L1179&lt;=3,L1179*'[2]Base Costs'!$B$9,'[2]Base Costs'!$B$10*M1179))</f>
        <v>4200</v>
      </c>
      <c r="P1179" s="304">
        <f>4*C1179*'[2]Base Costs'!$B$11</f>
        <v>66755.913321371103</v>
      </c>
      <c r="Q1179" s="269">
        <f>'[2]Base Costs'!$B$13+'[2]Base Costs'!$B$14</f>
        <v>414</v>
      </c>
      <c r="R1179" s="303">
        <f>'[2]Base Costs'!$D$2</f>
        <v>1105.3024868650327</v>
      </c>
      <c r="S1179" s="305">
        <f t="shared" si="132"/>
        <v>22568.820778036108</v>
      </c>
    </row>
    <row r="1180" spans="1:19" s="269" customFormat="1" x14ac:dyDescent="0.25">
      <c r="A1180" s="310" t="s">
        <v>938</v>
      </c>
      <c r="B1180" s="310" t="s">
        <v>1139</v>
      </c>
      <c r="C1180" s="309">
        <v>185.76892212393548</v>
      </c>
      <c r="D1180" s="307">
        <f>C1180*'[2]Base Costs'!$B$5</f>
        <v>185.76892212393548</v>
      </c>
      <c r="E1180" s="307">
        <f t="shared" si="126"/>
        <v>24</v>
      </c>
      <c r="F1180" s="307">
        <f t="shared" si="127"/>
        <v>5</v>
      </c>
      <c r="G1180" s="307">
        <f t="shared" si="128"/>
        <v>2</v>
      </c>
      <c r="H1180" s="306">
        <f>4*D1180*'[2]Base Costs'!$B$7</f>
        <v>36920.45865859944</v>
      </c>
      <c r="I1180" s="304">
        <f>4*IF(E1180&lt;=3,E1180*'[2]Base Costs'!$B$8,IF(F1180&lt;=3,F1180*'[2]Base Costs'!$B$9,'[2]Base Costs'!$B$10*G1180))</f>
        <v>8800</v>
      </c>
      <c r="J1180" s="308">
        <f>C1180*'[2]Base Costs'!$B$6</f>
        <v>47.185306219479614</v>
      </c>
      <c r="K1180" s="307">
        <f t="shared" si="129"/>
        <v>6</v>
      </c>
      <c r="L1180" s="307">
        <f t="shared" si="130"/>
        <v>2</v>
      </c>
      <c r="M1180" s="307">
        <f t="shared" si="131"/>
        <v>1</v>
      </c>
      <c r="N1180" s="306">
        <f>4*J1180*'[2]Base Costs'!$B$7</f>
        <v>9377.7964992842572</v>
      </c>
      <c r="O1180" s="304">
        <f>4*IF(K1180&lt;=3,K1180*'[2]Base Costs'!$B$8,IF(L1180&lt;=3,L1180*'[2]Base Costs'!$B$9,'[2]Base Costs'!$B$10*M1180))</f>
        <v>2800</v>
      </c>
      <c r="P1180" s="304">
        <f>4*C1180*'[2]Base Costs'!$B$11</f>
        <v>37153.784424787096</v>
      </c>
      <c r="Q1180" s="269">
        <f>'[2]Base Costs'!$B$13+'[2]Base Costs'!$B$14</f>
        <v>414</v>
      </c>
      <c r="R1180" s="303">
        <f>'[2]Base Costs'!$D$2</f>
        <v>1105.3024868650327</v>
      </c>
      <c r="S1180" s="305">
        <f t="shared" si="132"/>
        <v>13697.098986149289</v>
      </c>
    </row>
    <row r="1181" spans="1:19" s="269" customFormat="1" x14ac:dyDescent="0.25">
      <c r="A1181" s="310" t="s">
        <v>938</v>
      </c>
      <c r="B1181" s="310" t="s">
        <v>1138</v>
      </c>
      <c r="C1181" s="309">
        <v>136.43364060444563</v>
      </c>
      <c r="D1181" s="307">
        <f>C1181*'[2]Base Costs'!$B$5</f>
        <v>136.43364060444563</v>
      </c>
      <c r="E1181" s="307">
        <f t="shared" si="126"/>
        <v>18</v>
      </c>
      <c r="F1181" s="307">
        <f t="shared" si="127"/>
        <v>4</v>
      </c>
      <c r="G1181" s="307">
        <f t="shared" si="128"/>
        <v>1</v>
      </c>
      <c r="H1181" s="306">
        <f>4*D1181*'[2]Base Costs'!$B$7</f>
        <v>27115.367468289947</v>
      </c>
      <c r="I1181" s="304">
        <f>4*IF(E1181&lt;=3,E1181*'[2]Base Costs'!$B$8,IF(F1181&lt;=3,F1181*'[2]Base Costs'!$B$9,'[2]Base Costs'!$B$10*G1181))</f>
        <v>4400</v>
      </c>
      <c r="J1181" s="308">
        <f>C1181*'[2]Base Costs'!$B$6</f>
        <v>34.654144713529192</v>
      </c>
      <c r="K1181" s="307">
        <f t="shared" si="129"/>
        <v>5</v>
      </c>
      <c r="L1181" s="307">
        <f t="shared" si="130"/>
        <v>1</v>
      </c>
      <c r="M1181" s="307">
        <f t="shared" si="131"/>
        <v>1</v>
      </c>
      <c r="N1181" s="306">
        <f>4*J1181*'[2]Base Costs'!$B$7</f>
        <v>6887.3033369456471</v>
      </c>
      <c r="O1181" s="304">
        <f>4*IF(K1181&lt;=3,K1181*'[2]Base Costs'!$B$8,IF(L1181&lt;=3,L1181*'[2]Base Costs'!$B$9,'[2]Base Costs'!$B$10*M1181))</f>
        <v>1400</v>
      </c>
      <c r="P1181" s="304">
        <f>4*C1181*'[2]Base Costs'!$B$11</f>
        <v>27286.728120889125</v>
      </c>
      <c r="Q1181" s="269">
        <f>'[2]Base Costs'!$B$13+'[2]Base Costs'!$B$14</f>
        <v>414</v>
      </c>
      <c r="R1181" s="303">
        <f>'[2]Base Costs'!$D$2</f>
        <v>1105.3024868650327</v>
      </c>
      <c r="S1181" s="305">
        <f t="shared" si="132"/>
        <v>9806.6058238106798</v>
      </c>
    </row>
    <row r="1182" spans="1:19" s="269" customFormat="1" x14ac:dyDescent="0.25">
      <c r="A1182" s="310" t="s">
        <v>938</v>
      </c>
      <c r="B1182" s="310" t="s">
        <v>1137</v>
      </c>
      <c r="C1182" s="309">
        <v>191.36332100974303</v>
      </c>
      <c r="D1182" s="307">
        <f>C1182*'[2]Base Costs'!$B$5</f>
        <v>191.36332100974303</v>
      </c>
      <c r="E1182" s="307">
        <f t="shared" si="126"/>
        <v>24</v>
      </c>
      <c r="F1182" s="307">
        <f t="shared" si="127"/>
        <v>5</v>
      </c>
      <c r="G1182" s="307">
        <f t="shared" si="128"/>
        <v>2</v>
      </c>
      <c r="H1182" s="306">
        <f>4*D1182*'[2]Base Costs'!$B$7</f>
        <v>38032.311870760372</v>
      </c>
      <c r="I1182" s="304">
        <f>4*IF(E1182&lt;=3,E1182*'[2]Base Costs'!$B$8,IF(F1182&lt;=3,F1182*'[2]Base Costs'!$B$9,'[2]Base Costs'!$B$10*G1182))</f>
        <v>8800</v>
      </c>
      <c r="J1182" s="308">
        <f>C1182*'[2]Base Costs'!$B$6</f>
        <v>48.606283536474734</v>
      </c>
      <c r="K1182" s="307">
        <f t="shared" si="129"/>
        <v>7</v>
      </c>
      <c r="L1182" s="307">
        <f t="shared" si="130"/>
        <v>2</v>
      </c>
      <c r="M1182" s="307">
        <f t="shared" si="131"/>
        <v>1</v>
      </c>
      <c r="N1182" s="306">
        <f>4*J1182*'[2]Base Costs'!$B$7</f>
        <v>9660.2072151731354</v>
      </c>
      <c r="O1182" s="304">
        <f>4*IF(K1182&lt;=3,K1182*'[2]Base Costs'!$B$8,IF(L1182&lt;=3,L1182*'[2]Base Costs'!$B$9,'[2]Base Costs'!$B$10*M1182))</f>
        <v>2800</v>
      </c>
      <c r="P1182" s="304">
        <f>4*C1182*'[2]Base Costs'!$B$11</f>
        <v>38272.66420194861</v>
      </c>
      <c r="Q1182" s="269">
        <f>'[2]Base Costs'!$B$13+'[2]Base Costs'!$B$14</f>
        <v>414</v>
      </c>
      <c r="R1182" s="303">
        <f>'[2]Base Costs'!$D$2</f>
        <v>1105.3024868650327</v>
      </c>
      <c r="S1182" s="305">
        <f t="shared" si="132"/>
        <v>13979.509702038169</v>
      </c>
    </row>
    <row r="1183" spans="1:19" s="269" customFormat="1" x14ac:dyDescent="0.25">
      <c r="A1183" s="310" t="s">
        <v>938</v>
      </c>
      <c r="B1183" s="310" t="s">
        <v>1136</v>
      </c>
      <c r="C1183" s="309">
        <v>55.192995792860145</v>
      </c>
      <c r="D1183" s="307">
        <f>C1183*'[2]Base Costs'!$B$5</f>
        <v>55.192995792860145</v>
      </c>
      <c r="E1183" s="307">
        <f t="shared" si="126"/>
        <v>7</v>
      </c>
      <c r="F1183" s="307">
        <f t="shared" si="127"/>
        <v>2</v>
      </c>
      <c r="G1183" s="307">
        <f t="shared" si="128"/>
        <v>1</v>
      </c>
      <c r="H1183" s="306">
        <f>4*D1183*'[2]Base Costs'!$B$7</f>
        <v>10969.276755856199</v>
      </c>
      <c r="I1183" s="304">
        <f>4*IF(E1183&lt;=3,E1183*'[2]Base Costs'!$B$8,IF(F1183&lt;=3,F1183*'[2]Base Costs'!$B$9,'[2]Base Costs'!$B$10*G1183))</f>
        <v>2800</v>
      </c>
      <c r="J1183" s="308">
        <f>C1183*'[2]Base Costs'!$B$6</f>
        <v>14.019020931386477</v>
      </c>
      <c r="K1183" s="307">
        <f t="shared" si="129"/>
        <v>2</v>
      </c>
      <c r="L1183" s="307">
        <f t="shared" si="130"/>
        <v>1</v>
      </c>
      <c r="M1183" s="307">
        <f t="shared" si="131"/>
        <v>1</v>
      </c>
      <c r="N1183" s="306">
        <f>4*J1183*'[2]Base Costs'!$B$7</f>
        <v>2786.1962959874745</v>
      </c>
      <c r="O1183" s="304">
        <f>4*IF(K1183&lt;=3,K1183*'[2]Base Costs'!$B$8,IF(L1183&lt;=3,L1183*'[2]Base Costs'!$B$9,'[2]Base Costs'!$B$10*M1183))</f>
        <v>1000</v>
      </c>
      <c r="P1183" s="304">
        <f>4*C1183*'[2]Base Costs'!$B$11</f>
        <v>11038.599158572029</v>
      </c>
      <c r="Q1183" s="269">
        <f>'[2]Base Costs'!$B$13+'[2]Base Costs'!$B$14</f>
        <v>414</v>
      </c>
      <c r="R1183" s="303">
        <f>'[2]Base Costs'!$D$2</f>
        <v>1105.3024868650327</v>
      </c>
      <c r="S1183" s="305">
        <f t="shared" si="132"/>
        <v>5305.4987828525072</v>
      </c>
    </row>
    <row r="1184" spans="1:19" s="269" customFormat="1" x14ac:dyDescent="0.25">
      <c r="A1184" s="310" t="s">
        <v>938</v>
      </c>
      <c r="B1184" s="310" t="s">
        <v>1135</v>
      </c>
      <c r="C1184" s="309">
        <v>717.39943678500003</v>
      </c>
      <c r="D1184" s="307">
        <f>C1184*'[2]Base Costs'!$B$5</f>
        <v>717.39943678500003</v>
      </c>
      <c r="E1184" s="307">
        <f t="shared" si="126"/>
        <v>90</v>
      </c>
      <c r="F1184" s="307">
        <f t="shared" si="127"/>
        <v>18</v>
      </c>
      <c r="G1184" s="307">
        <f t="shared" si="128"/>
        <v>5</v>
      </c>
      <c r="H1184" s="306">
        <f>4*D1184*'[2]Base Costs'!$B$7</f>
        <v>142578.83366439806</v>
      </c>
      <c r="I1184" s="304">
        <f>4*IF(E1184&lt;=3,E1184*'[2]Base Costs'!$B$8,IF(F1184&lt;=3,F1184*'[2]Base Costs'!$B$9,'[2]Base Costs'!$B$10*G1184))</f>
        <v>22000</v>
      </c>
      <c r="J1184" s="308">
        <f>C1184*'[2]Base Costs'!$B$6</f>
        <v>182.21945694339001</v>
      </c>
      <c r="K1184" s="307">
        <f t="shared" si="129"/>
        <v>23</v>
      </c>
      <c r="L1184" s="307">
        <f t="shared" si="130"/>
        <v>5</v>
      </c>
      <c r="M1184" s="307">
        <f t="shared" si="131"/>
        <v>2</v>
      </c>
      <c r="N1184" s="306">
        <f>4*J1184*'[2]Base Costs'!$B$7</f>
        <v>36215.023750757107</v>
      </c>
      <c r="O1184" s="304">
        <f>4*IF(K1184&lt;=3,K1184*'[2]Base Costs'!$B$8,IF(L1184&lt;=3,L1184*'[2]Base Costs'!$B$9,'[2]Base Costs'!$B$10*M1184))</f>
        <v>8800</v>
      </c>
      <c r="P1184" s="304">
        <f>4*C1184*'[2]Base Costs'!$B$11</f>
        <v>143479.887357</v>
      </c>
      <c r="Q1184" s="269">
        <f>'[2]Base Costs'!$B$13+'[2]Base Costs'!$B$14</f>
        <v>414</v>
      </c>
      <c r="R1184" s="303">
        <f>'[2]Base Costs'!$D$2</f>
        <v>1105.3024868650327</v>
      </c>
      <c r="S1184" s="305">
        <f t="shared" si="132"/>
        <v>46534.326237622139</v>
      </c>
    </row>
    <row r="1185" spans="1:19" s="269" customFormat="1" x14ac:dyDescent="0.25">
      <c r="A1185" s="310" t="s">
        <v>938</v>
      </c>
      <c r="B1185" s="310" t="s">
        <v>1134</v>
      </c>
      <c r="C1185" s="309">
        <v>207.03201902493754</v>
      </c>
      <c r="D1185" s="307">
        <f>C1185*'[2]Base Costs'!$B$5</f>
        <v>207.03201902493754</v>
      </c>
      <c r="E1185" s="307">
        <f t="shared" si="126"/>
        <v>26</v>
      </c>
      <c r="F1185" s="307">
        <f t="shared" si="127"/>
        <v>6</v>
      </c>
      <c r="G1185" s="307">
        <f t="shared" si="128"/>
        <v>2</v>
      </c>
      <c r="H1185" s="306">
        <f>4*D1185*'[2]Base Costs'!$B$7</f>
        <v>41146.371589092196</v>
      </c>
      <c r="I1185" s="304">
        <f>4*IF(E1185&lt;=3,E1185*'[2]Base Costs'!$B$8,IF(F1185&lt;=3,F1185*'[2]Base Costs'!$B$9,'[2]Base Costs'!$B$10*G1185))</f>
        <v>8800</v>
      </c>
      <c r="J1185" s="308">
        <f>C1185*'[2]Base Costs'!$B$6</f>
        <v>52.586132832334137</v>
      </c>
      <c r="K1185" s="307">
        <f t="shared" si="129"/>
        <v>7</v>
      </c>
      <c r="L1185" s="307">
        <f t="shared" si="130"/>
        <v>2</v>
      </c>
      <c r="M1185" s="307">
        <f t="shared" si="131"/>
        <v>1</v>
      </c>
      <c r="N1185" s="306">
        <f>4*J1185*'[2]Base Costs'!$B$7</f>
        <v>10451.178383629418</v>
      </c>
      <c r="O1185" s="304">
        <f>4*IF(K1185&lt;=3,K1185*'[2]Base Costs'!$B$8,IF(L1185&lt;=3,L1185*'[2]Base Costs'!$B$9,'[2]Base Costs'!$B$10*M1185))</f>
        <v>2800</v>
      </c>
      <c r="P1185" s="304">
        <f>4*C1185*'[2]Base Costs'!$B$11</f>
        <v>41406.403804987509</v>
      </c>
      <c r="Q1185" s="269">
        <f>'[2]Base Costs'!$B$13+'[2]Base Costs'!$B$14</f>
        <v>414</v>
      </c>
      <c r="R1185" s="303">
        <f>'[2]Base Costs'!$D$2</f>
        <v>1105.3024868650327</v>
      </c>
      <c r="S1185" s="305">
        <f t="shared" si="132"/>
        <v>14770.480870494452</v>
      </c>
    </row>
    <row r="1186" spans="1:19" s="269" customFormat="1" x14ac:dyDescent="0.25">
      <c r="A1186" s="310" t="s">
        <v>938</v>
      </c>
      <c r="B1186" s="310" t="s">
        <v>1133</v>
      </c>
      <c r="C1186" s="309">
        <v>132.15388603463597</v>
      </c>
      <c r="D1186" s="307">
        <f>C1186*'[2]Base Costs'!$B$5</f>
        <v>132.15388603463597</v>
      </c>
      <c r="E1186" s="307">
        <f t="shared" si="126"/>
        <v>17</v>
      </c>
      <c r="F1186" s="307">
        <f t="shared" si="127"/>
        <v>4</v>
      </c>
      <c r="G1186" s="307">
        <f t="shared" si="128"/>
        <v>1</v>
      </c>
      <c r="H1186" s="306">
        <f>4*D1186*'[2]Base Costs'!$B$7</f>
        <v>26264.791926067697</v>
      </c>
      <c r="I1186" s="304">
        <f>4*IF(E1186&lt;=3,E1186*'[2]Base Costs'!$B$8,IF(F1186&lt;=3,F1186*'[2]Base Costs'!$B$9,'[2]Base Costs'!$B$10*G1186))</f>
        <v>4400</v>
      </c>
      <c r="J1186" s="308">
        <f>C1186*'[2]Base Costs'!$B$6</f>
        <v>33.56708705279754</v>
      </c>
      <c r="K1186" s="307">
        <f t="shared" si="129"/>
        <v>5</v>
      </c>
      <c r="L1186" s="307">
        <f t="shared" si="130"/>
        <v>1</v>
      </c>
      <c r="M1186" s="307">
        <f t="shared" si="131"/>
        <v>1</v>
      </c>
      <c r="N1186" s="306">
        <f>4*J1186*'[2]Base Costs'!$B$7</f>
        <v>6671.2571492211955</v>
      </c>
      <c r="O1186" s="304">
        <f>4*IF(K1186&lt;=3,K1186*'[2]Base Costs'!$B$8,IF(L1186&lt;=3,L1186*'[2]Base Costs'!$B$9,'[2]Base Costs'!$B$10*M1186))</f>
        <v>1400</v>
      </c>
      <c r="P1186" s="304">
        <f>4*C1186*'[2]Base Costs'!$B$11</f>
        <v>26430.777206927196</v>
      </c>
      <c r="Q1186" s="269">
        <f>'[2]Base Costs'!$B$13+'[2]Base Costs'!$B$14</f>
        <v>414</v>
      </c>
      <c r="R1186" s="303">
        <f>'[2]Base Costs'!$D$2</f>
        <v>1105.3024868650327</v>
      </c>
      <c r="S1186" s="305">
        <f t="shared" si="132"/>
        <v>9590.5596360862291</v>
      </c>
    </row>
    <row r="1187" spans="1:19" s="269" customFormat="1" x14ac:dyDescent="0.25">
      <c r="A1187" s="310" t="s">
        <v>938</v>
      </c>
      <c r="B1187" s="310" t="s">
        <v>1132</v>
      </c>
      <c r="C1187" s="309">
        <v>78.104850054130196</v>
      </c>
      <c r="D1187" s="307">
        <f>C1187*'[2]Base Costs'!$B$5</f>
        <v>78.104850054130196</v>
      </c>
      <c r="E1187" s="307">
        <f t="shared" si="126"/>
        <v>10</v>
      </c>
      <c r="F1187" s="307">
        <f t="shared" si="127"/>
        <v>2</v>
      </c>
      <c r="G1187" s="307">
        <f t="shared" si="128"/>
        <v>1</v>
      </c>
      <c r="H1187" s="306">
        <f>4*D1187*'[2]Base Costs'!$B$7</f>
        <v>15522.870319158053</v>
      </c>
      <c r="I1187" s="304">
        <f>4*IF(E1187&lt;=3,E1187*'[2]Base Costs'!$B$8,IF(F1187&lt;=3,F1187*'[2]Base Costs'!$B$9,'[2]Base Costs'!$B$10*G1187))</f>
        <v>2800</v>
      </c>
      <c r="J1187" s="308">
        <f>C1187*'[2]Base Costs'!$B$6</f>
        <v>19.838631913749069</v>
      </c>
      <c r="K1187" s="307">
        <f t="shared" si="129"/>
        <v>3</v>
      </c>
      <c r="L1187" s="307">
        <f t="shared" si="130"/>
        <v>1</v>
      </c>
      <c r="M1187" s="307">
        <f t="shared" si="131"/>
        <v>1</v>
      </c>
      <c r="N1187" s="306">
        <f>4*J1187*'[2]Base Costs'!$B$7</f>
        <v>3942.8090610661457</v>
      </c>
      <c r="O1187" s="304">
        <f>4*IF(K1187&lt;=3,K1187*'[2]Base Costs'!$B$8,IF(L1187&lt;=3,L1187*'[2]Base Costs'!$B$9,'[2]Base Costs'!$B$10*M1187))</f>
        <v>1500</v>
      </c>
      <c r="P1187" s="304">
        <f>4*C1187*'[2]Base Costs'!$B$11</f>
        <v>15620.970010826039</v>
      </c>
      <c r="Q1187" s="269">
        <f>'[2]Base Costs'!$B$13+'[2]Base Costs'!$B$14</f>
        <v>414</v>
      </c>
      <c r="R1187" s="303">
        <f>'[2]Base Costs'!$D$2</f>
        <v>1105.3024868650327</v>
      </c>
      <c r="S1187" s="305">
        <f t="shared" si="132"/>
        <v>6962.1115479311784</v>
      </c>
    </row>
    <row r="1188" spans="1:19" s="269" customFormat="1" x14ac:dyDescent="0.25">
      <c r="A1188" s="310" t="s">
        <v>938</v>
      </c>
      <c r="B1188" s="310" t="s">
        <v>1131</v>
      </c>
      <c r="C1188" s="309">
        <v>85.400723525000004</v>
      </c>
      <c r="D1188" s="307">
        <f>C1188*'[2]Base Costs'!$B$5</f>
        <v>85.400723525000004</v>
      </c>
      <c r="E1188" s="307">
        <f t="shared" si="126"/>
        <v>11</v>
      </c>
      <c r="F1188" s="307">
        <f t="shared" si="127"/>
        <v>3</v>
      </c>
      <c r="G1188" s="307">
        <f t="shared" si="128"/>
        <v>1</v>
      </c>
      <c r="H1188" s="306">
        <f>4*D1188*'[2]Base Costs'!$B$7</f>
        <v>16972.881396252604</v>
      </c>
      <c r="I1188" s="304">
        <f>4*IF(E1188&lt;=3,E1188*'[2]Base Costs'!$B$8,IF(F1188&lt;=3,F1188*'[2]Base Costs'!$B$9,'[2]Base Costs'!$B$10*G1188))</f>
        <v>4200</v>
      </c>
      <c r="J1188" s="308">
        <f>C1188*'[2]Base Costs'!$B$6</f>
        <v>21.69178377535</v>
      </c>
      <c r="K1188" s="307">
        <f t="shared" si="129"/>
        <v>3</v>
      </c>
      <c r="L1188" s="307">
        <f t="shared" si="130"/>
        <v>1</v>
      </c>
      <c r="M1188" s="307">
        <f t="shared" si="131"/>
        <v>1</v>
      </c>
      <c r="N1188" s="306">
        <f>4*J1188*'[2]Base Costs'!$B$7</f>
        <v>4311.1118746481607</v>
      </c>
      <c r="O1188" s="304">
        <f>4*IF(K1188&lt;=3,K1188*'[2]Base Costs'!$B$8,IF(L1188&lt;=3,L1188*'[2]Base Costs'!$B$9,'[2]Base Costs'!$B$10*M1188))</f>
        <v>1500</v>
      </c>
      <c r="P1188" s="304">
        <f>4*C1188*'[2]Base Costs'!$B$11</f>
        <v>17080.144705000002</v>
      </c>
      <c r="Q1188" s="269">
        <f>'[2]Base Costs'!$B$13+'[2]Base Costs'!$B$14</f>
        <v>414</v>
      </c>
      <c r="R1188" s="303">
        <f>'[2]Base Costs'!$D$2</f>
        <v>1105.3024868650327</v>
      </c>
      <c r="S1188" s="305">
        <f t="shared" si="132"/>
        <v>7330.4143615131934</v>
      </c>
    </row>
    <row r="1189" spans="1:19" s="269" customFormat="1" x14ac:dyDescent="0.25">
      <c r="A1189" s="310" t="s">
        <v>938</v>
      </c>
      <c r="B1189" s="310" t="s">
        <v>1130</v>
      </c>
      <c r="C1189" s="309">
        <v>167.13597821358516</v>
      </c>
      <c r="D1189" s="307">
        <f>C1189*'[2]Base Costs'!$B$5</f>
        <v>167.13597821358516</v>
      </c>
      <c r="E1189" s="307">
        <f t="shared" si="126"/>
        <v>21</v>
      </c>
      <c r="F1189" s="307">
        <f t="shared" si="127"/>
        <v>5</v>
      </c>
      <c r="G1189" s="307">
        <f t="shared" si="128"/>
        <v>2</v>
      </c>
      <c r="H1189" s="306">
        <f>4*D1189*'[2]Base Costs'!$B$7</f>
        <v>33217.272854080773</v>
      </c>
      <c r="I1189" s="304">
        <f>4*IF(E1189&lt;=3,E1189*'[2]Base Costs'!$B$8,IF(F1189&lt;=3,F1189*'[2]Base Costs'!$B$9,'[2]Base Costs'!$B$10*G1189))</f>
        <v>8800</v>
      </c>
      <c r="J1189" s="308">
        <f>C1189*'[2]Base Costs'!$B$6</f>
        <v>42.45253846625063</v>
      </c>
      <c r="K1189" s="307">
        <f t="shared" si="129"/>
        <v>6</v>
      </c>
      <c r="L1189" s="307">
        <f t="shared" si="130"/>
        <v>2</v>
      </c>
      <c r="M1189" s="307">
        <f t="shared" si="131"/>
        <v>1</v>
      </c>
      <c r="N1189" s="306">
        <f>4*J1189*'[2]Base Costs'!$B$7</f>
        <v>8437.1873049365167</v>
      </c>
      <c r="O1189" s="304">
        <f>4*IF(K1189&lt;=3,K1189*'[2]Base Costs'!$B$8,IF(L1189&lt;=3,L1189*'[2]Base Costs'!$B$9,'[2]Base Costs'!$B$10*M1189))</f>
        <v>2800</v>
      </c>
      <c r="P1189" s="304">
        <f>4*C1189*'[2]Base Costs'!$B$11</f>
        <v>33427.19564271703</v>
      </c>
      <c r="Q1189" s="269">
        <f>'[2]Base Costs'!$B$13+'[2]Base Costs'!$B$14</f>
        <v>414</v>
      </c>
      <c r="R1189" s="303">
        <f>'[2]Base Costs'!$D$2</f>
        <v>1105.3024868650327</v>
      </c>
      <c r="S1189" s="305">
        <f t="shared" si="132"/>
        <v>12756.489791801549</v>
      </c>
    </row>
    <row r="1190" spans="1:19" s="269" customFormat="1" x14ac:dyDescent="0.25">
      <c r="A1190" s="310" t="s">
        <v>938</v>
      </c>
      <c r="B1190" s="310" t="s">
        <v>1129</v>
      </c>
      <c r="C1190" s="309">
        <v>179.25953985617267</v>
      </c>
      <c r="D1190" s="307">
        <f>C1190*'[2]Base Costs'!$B$5</f>
        <v>179.25953985617267</v>
      </c>
      <c r="E1190" s="307">
        <f t="shared" si="126"/>
        <v>23</v>
      </c>
      <c r="F1190" s="307">
        <f t="shared" si="127"/>
        <v>5</v>
      </c>
      <c r="G1190" s="307">
        <f t="shared" si="128"/>
        <v>2</v>
      </c>
      <c r="H1190" s="306">
        <f>4*D1190*'[2]Base Costs'!$B$7</f>
        <v>35626.757989175188</v>
      </c>
      <c r="I1190" s="304">
        <f>4*IF(E1190&lt;=3,E1190*'[2]Base Costs'!$B$8,IF(F1190&lt;=3,F1190*'[2]Base Costs'!$B$9,'[2]Base Costs'!$B$10*G1190))</f>
        <v>8800</v>
      </c>
      <c r="J1190" s="308">
        <f>C1190*'[2]Base Costs'!$B$6</f>
        <v>45.531923123467855</v>
      </c>
      <c r="K1190" s="307">
        <f t="shared" si="129"/>
        <v>6</v>
      </c>
      <c r="L1190" s="307">
        <f t="shared" si="130"/>
        <v>2</v>
      </c>
      <c r="M1190" s="307">
        <f t="shared" si="131"/>
        <v>1</v>
      </c>
      <c r="N1190" s="306">
        <f>4*J1190*'[2]Base Costs'!$B$7</f>
        <v>9049.1965292504974</v>
      </c>
      <c r="O1190" s="304">
        <f>4*IF(K1190&lt;=3,K1190*'[2]Base Costs'!$B$8,IF(L1190&lt;=3,L1190*'[2]Base Costs'!$B$9,'[2]Base Costs'!$B$10*M1190))</f>
        <v>2800</v>
      </c>
      <c r="P1190" s="304">
        <f>4*C1190*'[2]Base Costs'!$B$11</f>
        <v>35851.907971234534</v>
      </c>
      <c r="Q1190" s="269">
        <f>'[2]Base Costs'!$B$13+'[2]Base Costs'!$B$14</f>
        <v>414</v>
      </c>
      <c r="R1190" s="303">
        <f>'[2]Base Costs'!$D$2</f>
        <v>1105.3024868650327</v>
      </c>
      <c r="S1190" s="305">
        <f t="shared" si="132"/>
        <v>13368.499016115529</v>
      </c>
    </row>
    <row r="1191" spans="1:19" s="269" customFormat="1" x14ac:dyDescent="0.25">
      <c r="A1191" s="310" t="s">
        <v>938</v>
      </c>
      <c r="B1191" s="310" t="s">
        <v>1128</v>
      </c>
      <c r="C1191" s="309">
        <v>203.28454804290965</v>
      </c>
      <c r="D1191" s="307">
        <f>C1191*'[2]Base Costs'!$B$5</f>
        <v>203.28454804290965</v>
      </c>
      <c r="E1191" s="307">
        <f t="shared" si="126"/>
        <v>26</v>
      </c>
      <c r="F1191" s="307">
        <f t="shared" si="127"/>
        <v>6</v>
      </c>
      <c r="G1191" s="307">
        <f t="shared" si="128"/>
        <v>2</v>
      </c>
      <c r="H1191" s="306">
        <f>4*D1191*'[2]Base Costs'!$B$7</f>
        <v>40401.584216240044</v>
      </c>
      <c r="I1191" s="304">
        <f>4*IF(E1191&lt;=3,E1191*'[2]Base Costs'!$B$8,IF(F1191&lt;=3,F1191*'[2]Base Costs'!$B$9,'[2]Base Costs'!$B$10*G1191))</f>
        <v>8800</v>
      </c>
      <c r="J1191" s="308">
        <f>C1191*'[2]Base Costs'!$B$6</f>
        <v>51.634275202899055</v>
      </c>
      <c r="K1191" s="307">
        <f t="shared" si="129"/>
        <v>7</v>
      </c>
      <c r="L1191" s="307">
        <f t="shared" si="130"/>
        <v>2</v>
      </c>
      <c r="M1191" s="307">
        <f t="shared" si="131"/>
        <v>1</v>
      </c>
      <c r="N1191" s="306">
        <f>4*J1191*'[2]Base Costs'!$B$7</f>
        <v>10262.00239092497</v>
      </c>
      <c r="O1191" s="304">
        <f>4*IF(K1191&lt;=3,K1191*'[2]Base Costs'!$B$8,IF(L1191&lt;=3,L1191*'[2]Base Costs'!$B$9,'[2]Base Costs'!$B$10*M1191))</f>
        <v>2800</v>
      </c>
      <c r="P1191" s="304">
        <f>4*C1191*'[2]Base Costs'!$B$11</f>
        <v>40656.909608581933</v>
      </c>
      <c r="Q1191" s="269">
        <f>'[2]Base Costs'!$B$13+'[2]Base Costs'!$B$14</f>
        <v>414</v>
      </c>
      <c r="R1191" s="303">
        <f>'[2]Base Costs'!$D$2</f>
        <v>1105.3024868650327</v>
      </c>
      <c r="S1191" s="305">
        <f t="shared" si="132"/>
        <v>14581.304877790004</v>
      </c>
    </row>
    <row r="1192" spans="1:19" s="269" customFormat="1" x14ac:dyDescent="0.25">
      <c r="A1192" s="310" t="s">
        <v>938</v>
      </c>
      <c r="B1192" s="310" t="s">
        <v>1127</v>
      </c>
      <c r="C1192" s="309">
        <v>74.059730782480173</v>
      </c>
      <c r="D1192" s="307">
        <f>C1192*'[2]Base Costs'!$B$5</f>
        <v>74.059730782480173</v>
      </c>
      <c r="E1192" s="307">
        <f t="shared" si="126"/>
        <v>10</v>
      </c>
      <c r="F1192" s="307">
        <f t="shared" si="127"/>
        <v>2</v>
      </c>
      <c r="G1192" s="307">
        <f t="shared" si="128"/>
        <v>1</v>
      </c>
      <c r="H1192" s="306">
        <f>4*D1192*'[2]Base Costs'!$B$7</f>
        <v>14718.927134633243</v>
      </c>
      <c r="I1192" s="304">
        <f>4*IF(E1192&lt;=3,E1192*'[2]Base Costs'!$B$8,IF(F1192&lt;=3,F1192*'[2]Base Costs'!$B$9,'[2]Base Costs'!$B$10*G1192))</f>
        <v>2800</v>
      </c>
      <c r="J1192" s="308">
        <f>C1192*'[2]Base Costs'!$B$6</f>
        <v>18.811171618749963</v>
      </c>
      <c r="K1192" s="307">
        <f t="shared" si="129"/>
        <v>3</v>
      </c>
      <c r="L1192" s="307">
        <f t="shared" si="130"/>
        <v>1</v>
      </c>
      <c r="M1192" s="307">
        <f t="shared" si="131"/>
        <v>1</v>
      </c>
      <c r="N1192" s="306">
        <f>4*J1192*'[2]Base Costs'!$B$7</f>
        <v>3738.6074921968434</v>
      </c>
      <c r="O1192" s="304">
        <f>4*IF(K1192&lt;=3,K1192*'[2]Base Costs'!$B$8,IF(L1192&lt;=3,L1192*'[2]Base Costs'!$B$9,'[2]Base Costs'!$B$10*M1192))</f>
        <v>1500</v>
      </c>
      <c r="P1192" s="304">
        <f>4*C1192*'[2]Base Costs'!$B$11</f>
        <v>14811.946156496035</v>
      </c>
      <c r="Q1192" s="269">
        <f>'[2]Base Costs'!$B$13+'[2]Base Costs'!$B$14</f>
        <v>414</v>
      </c>
      <c r="R1192" s="303">
        <f>'[2]Base Costs'!$D$2</f>
        <v>1105.3024868650327</v>
      </c>
      <c r="S1192" s="305">
        <f t="shared" si="132"/>
        <v>6757.9099790618766</v>
      </c>
    </row>
    <row r="1193" spans="1:19" s="269" customFormat="1" x14ac:dyDescent="0.25">
      <c r="A1193" s="310" t="s">
        <v>938</v>
      </c>
      <c r="B1193" s="310" t="s">
        <v>1126</v>
      </c>
      <c r="C1193" s="309">
        <v>182.0868439099952</v>
      </c>
      <c r="D1193" s="307">
        <f>C1193*'[2]Base Costs'!$B$5</f>
        <v>182.0868439099952</v>
      </c>
      <c r="E1193" s="307">
        <f t="shared" si="126"/>
        <v>23</v>
      </c>
      <c r="F1193" s="307">
        <f t="shared" si="127"/>
        <v>5</v>
      </c>
      <c r="G1193" s="307">
        <f t="shared" si="128"/>
        <v>2</v>
      </c>
      <c r="H1193" s="306">
        <f>4*D1193*'[2]Base Costs'!$B$7</f>
        <v>36188.667706048087</v>
      </c>
      <c r="I1193" s="304">
        <f>4*IF(E1193&lt;=3,E1193*'[2]Base Costs'!$B$8,IF(F1193&lt;=3,F1193*'[2]Base Costs'!$B$9,'[2]Base Costs'!$B$10*G1193))</f>
        <v>8800</v>
      </c>
      <c r="J1193" s="308">
        <f>C1193*'[2]Base Costs'!$B$6</f>
        <v>46.250058353138783</v>
      </c>
      <c r="K1193" s="307">
        <f t="shared" si="129"/>
        <v>6</v>
      </c>
      <c r="L1193" s="307">
        <f t="shared" si="130"/>
        <v>2</v>
      </c>
      <c r="M1193" s="307">
        <f t="shared" si="131"/>
        <v>1</v>
      </c>
      <c r="N1193" s="306">
        <f>4*J1193*'[2]Base Costs'!$B$7</f>
        <v>9191.9215973362152</v>
      </c>
      <c r="O1193" s="304">
        <f>4*IF(K1193&lt;=3,K1193*'[2]Base Costs'!$B$8,IF(L1193&lt;=3,L1193*'[2]Base Costs'!$B$9,'[2]Base Costs'!$B$10*M1193))</f>
        <v>2800</v>
      </c>
      <c r="P1193" s="304">
        <f>4*C1193*'[2]Base Costs'!$B$11</f>
        <v>36417.368781999037</v>
      </c>
      <c r="Q1193" s="269">
        <f>'[2]Base Costs'!$B$13+'[2]Base Costs'!$B$14</f>
        <v>414</v>
      </c>
      <c r="R1193" s="303">
        <f>'[2]Base Costs'!$D$2</f>
        <v>1105.3024868650327</v>
      </c>
      <c r="S1193" s="305">
        <f t="shared" si="132"/>
        <v>13511.224084201247</v>
      </c>
    </row>
    <row r="1194" spans="1:19" s="269" customFormat="1" x14ac:dyDescent="0.25">
      <c r="A1194" s="310" t="s">
        <v>938</v>
      </c>
      <c r="B1194" s="310" t="s">
        <v>1125</v>
      </c>
      <c r="C1194" s="309">
        <v>204.70178200000001</v>
      </c>
      <c r="D1194" s="307">
        <f>C1194*'[2]Base Costs'!$B$5</f>
        <v>204.70178200000001</v>
      </c>
      <c r="E1194" s="307">
        <f t="shared" si="126"/>
        <v>26</v>
      </c>
      <c r="F1194" s="307">
        <f t="shared" si="127"/>
        <v>6</v>
      </c>
      <c r="G1194" s="307">
        <f t="shared" si="128"/>
        <v>2</v>
      </c>
      <c r="H1194" s="306">
        <f>4*D1194*'[2]Base Costs'!$B$7</f>
        <v>40683.250961808008</v>
      </c>
      <c r="I1194" s="304">
        <f>4*IF(E1194&lt;=3,E1194*'[2]Base Costs'!$B$8,IF(F1194&lt;=3,F1194*'[2]Base Costs'!$B$9,'[2]Base Costs'!$B$10*G1194))</f>
        <v>8800</v>
      </c>
      <c r="J1194" s="308">
        <f>C1194*'[2]Base Costs'!$B$6</f>
        <v>51.994252628000005</v>
      </c>
      <c r="K1194" s="307">
        <f t="shared" si="129"/>
        <v>7</v>
      </c>
      <c r="L1194" s="307">
        <f t="shared" si="130"/>
        <v>2</v>
      </c>
      <c r="M1194" s="307">
        <f t="shared" si="131"/>
        <v>1</v>
      </c>
      <c r="N1194" s="306">
        <f>4*J1194*'[2]Base Costs'!$B$7</f>
        <v>10333.545744299234</v>
      </c>
      <c r="O1194" s="304">
        <f>4*IF(K1194&lt;=3,K1194*'[2]Base Costs'!$B$8,IF(L1194&lt;=3,L1194*'[2]Base Costs'!$B$9,'[2]Base Costs'!$B$10*M1194))</f>
        <v>2800</v>
      </c>
      <c r="P1194" s="304">
        <f>4*C1194*'[2]Base Costs'!$B$11</f>
        <v>40940.356400000004</v>
      </c>
      <c r="Q1194" s="269">
        <f>'[2]Base Costs'!$B$13+'[2]Base Costs'!$B$14</f>
        <v>414</v>
      </c>
      <c r="R1194" s="303">
        <f>'[2]Base Costs'!$D$2</f>
        <v>1105.3024868650327</v>
      </c>
      <c r="S1194" s="305">
        <f t="shared" si="132"/>
        <v>14652.848231164266</v>
      </c>
    </row>
    <row r="1195" spans="1:19" s="269" customFormat="1" x14ac:dyDescent="0.25">
      <c r="A1195" s="310" t="s">
        <v>938</v>
      </c>
      <c r="B1195" s="310" t="s">
        <v>1124</v>
      </c>
      <c r="C1195" s="309">
        <v>109.09014394023831</v>
      </c>
      <c r="D1195" s="307">
        <f>C1195*'[2]Base Costs'!$B$5</f>
        <v>109.09014394023831</v>
      </c>
      <c r="E1195" s="307">
        <f t="shared" si="126"/>
        <v>14</v>
      </c>
      <c r="F1195" s="307">
        <f t="shared" si="127"/>
        <v>3</v>
      </c>
      <c r="G1195" s="307">
        <f t="shared" si="128"/>
        <v>1</v>
      </c>
      <c r="H1195" s="306">
        <f>4*D1195*'[2]Base Costs'!$B$7</f>
        <v>21681.011567258724</v>
      </c>
      <c r="I1195" s="304">
        <f>4*IF(E1195&lt;=3,E1195*'[2]Base Costs'!$B$8,IF(F1195&lt;=3,F1195*'[2]Base Costs'!$B$9,'[2]Base Costs'!$B$10*G1195))</f>
        <v>4200</v>
      </c>
      <c r="J1195" s="308">
        <f>C1195*'[2]Base Costs'!$B$6</f>
        <v>27.708896560820531</v>
      </c>
      <c r="K1195" s="307">
        <f t="shared" si="129"/>
        <v>4</v>
      </c>
      <c r="L1195" s="307">
        <f t="shared" si="130"/>
        <v>1</v>
      </c>
      <c r="M1195" s="307">
        <f t="shared" si="131"/>
        <v>1</v>
      </c>
      <c r="N1195" s="306">
        <f>4*J1195*'[2]Base Costs'!$B$7</f>
        <v>5506.976938083716</v>
      </c>
      <c r="O1195" s="304">
        <f>4*IF(K1195&lt;=3,K1195*'[2]Base Costs'!$B$8,IF(L1195&lt;=3,L1195*'[2]Base Costs'!$B$9,'[2]Base Costs'!$B$10*M1195))</f>
        <v>1400</v>
      </c>
      <c r="P1195" s="304">
        <f>4*C1195*'[2]Base Costs'!$B$11</f>
        <v>21818.028788047661</v>
      </c>
      <c r="Q1195" s="269">
        <f>'[2]Base Costs'!$B$13+'[2]Base Costs'!$B$14</f>
        <v>414</v>
      </c>
      <c r="R1195" s="303">
        <f>'[2]Base Costs'!$D$2</f>
        <v>1105.3024868650327</v>
      </c>
      <c r="S1195" s="305">
        <f t="shared" si="132"/>
        <v>8426.2794249487488</v>
      </c>
    </row>
    <row r="1196" spans="1:19" s="269" customFormat="1" x14ac:dyDescent="0.25">
      <c r="A1196" s="310" t="s">
        <v>938</v>
      </c>
      <c r="B1196" s="310" t="s">
        <v>1123</v>
      </c>
      <c r="C1196" s="309">
        <v>128.3664583248468</v>
      </c>
      <c r="D1196" s="307">
        <f>C1196*'[2]Base Costs'!$B$5</f>
        <v>128.3664583248468</v>
      </c>
      <c r="E1196" s="307">
        <f t="shared" si="126"/>
        <v>17</v>
      </c>
      <c r="F1196" s="307">
        <f t="shared" si="127"/>
        <v>4</v>
      </c>
      <c r="G1196" s="307">
        <f t="shared" si="128"/>
        <v>1</v>
      </c>
      <c r="H1196" s="306">
        <f>4*D1196*'[2]Base Costs'!$B$7</f>
        <v>25512.063393313358</v>
      </c>
      <c r="I1196" s="304">
        <f>4*IF(E1196&lt;=3,E1196*'[2]Base Costs'!$B$8,IF(F1196&lt;=3,F1196*'[2]Base Costs'!$B$9,'[2]Base Costs'!$B$10*G1196))</f>
        <v>4400</v>
      </c>
      <c r="J1196" s="308">
        <f>C1196*'[2]Base Costs'!$B$6</f>
        <v>32.605080414511086</v>
      </c>
      <c r="K1196" s="307">
        <f t="shared" si="129"/>
        <v>5</v>
      </c>
      <c r="L1196" s="307">
        <f t="shared" si="130"/>
        <v>1</v>
      </c>
      <c r="M1196" s="307">
        <f t="shared" si="131"/>
        <v>1</v>
      </c>
      <c r="N1196" s="306">
        <f>4*J1196*'[2]Base Costs'!$B$7</f>
        <v>6480.064101901592</v>
      </c>
      <c r="O1196" s="304">
        <f>4*IF(K1196&lt;=3,K1196*'[2]Base Costs'!$B$8,IF(L1196&lt;=3,L1196*'[2]Base Costs'!$B$9,'[2]Base Costs'!$B$10*M1196))</f>
        <v>1400</v>
      </c>
      <c r="P1196" s="304">
        <f>4*C1196*'[2]Base Costs'!$B$11</f>
        <v>25673.291664969362</v>
      </c>
      <c r="Q1196" s="269">
        <f>'[2]Base Costs'!$B$13+'[2]Base Costs'!$B$14</f>
        <v>414</v>
      </c>
      <c r="R1196" s="303">
        <f>'[2]Base Costs'!$D$2</f>
        <v>1105.3024868650327</v>
      </c>
      <c r="S1196" s="305">
        <f t="shared" si="132"/>
        <v>9399.3665887666248</v>
      </c>
    </row>
    <row r="1197" spans="1:19" s="269" customFormat="1" x14ac:dyDescent="0.25">
      <c r="A1197" s="310" t="s">
        <v>938</v>
      </c>
      <c r="B1197" s="310" t="s">
        <v>1122</v>
      </c>
      <c r="C1197" s="309">
        <v>83.411512478745138</v>
      </c>
      <c r="D1197" s="307">
        <f>C1197*'[2]Base Costs'!$B$5</f>
        <v>83.411512478745138</v>
      </c>
      <c r="E1197" s="307">
        <f t="shared" si="126"/>
        <v>11</v>
      </c>
      <c r="F1197" s="307">
        <f t="shared" si="127"/>
        <v>3</v>
      </c>
      <c r="G1197" s="307">
        <f t="shared" si="128"/>
        <v>1</v>
      </c>
      <c r="H1197" s="306">
        <f>4*D1197*'[2]Base Costs'!$B$7</f>
        <v>16577.537636075725</v>
      </c>
      <c r="I1197" s="304">
        <f>4*IF(E1197&lt;=3,E1197*'[2]Base Costs'!$B$8,IF(F1197&lt;=3,F1197*'[2]Base Costs'!$B$9,'[2]Base Costs'!$B$10*G1197))</f>
        <v>4200</v>
      </c>
      <c r="J1197" s="308">
        <f>C1197*'[2]Base Costs'!$B$6</f>
        <v>21.186524169601267</v>
      </c>
      <c r="K1197" s="307">
        <f t="shared" si="129"/>
        <v>3</v>
      </c>
      <c r="L1197" s="307">
        <f t="shared" si="130"/>
        <v>1</v>
      </c>
      <c r="M1197" s="307">
        <f t="shared" si="131"/>
        <v>1</v>
      </c>
      <c r="N1197" s="306">
        <f>4*J1197*'[2]Base Costs'!$B$7</f>
        <v>4210.6945595632351</v>
      </c>
      <c r="O1197" s="304">
        <f>4*IF(K1197&lt;=3,K1197*'[2]Base Costs'!$B$8,IF(L1197&lt;=3,L1197*'[2]Base Costs'!$B$9,'[2]Base Costs'!$B$10*M1197))</f>
        <v>1500</v>
      </c>
      <c r="P1197" s="304">
        <f>4*C1197*'[2]Base Costs'!$B$11</f>
        <v>16682.302495749027</v>
      </c>
      <c r="Q1197" s="269">
        <f>'[2]Base Costs'!$B$13+'[2]Base Costs'!$B$14</f>
        <v>414</v>
      </c>
      <c r="R1197" s="303">
        <f>'[2]Base Costs'!$D$2</f>
        <v>1105.3024868650327</v>
      </c>
      <c r="S1197" s="305">
        <f t="shared" si="132"/>
        <v>7229.9970464282678</v>
      </c>
    </row>
    <row r="1198" spans="1:19" s="269" customFormat="1" x14ac:dyDescent="0.25">
      <c r="A1198" s="310" t="s">
        <v>938</v>
      </c>
      <c r="B1198" s="310" t="s">
        <v>1121</v>
      </c>
      <c r="C1198" s="309">
        <v>150.34979727256481</v>
      </c>
      <c r="D1198" s="307">
        <f>C1198*'[2]Base Costs'!$B$5</f>
        <v>150.34979727256481</v>
      </c>
      <c r="E1198" s="307">
        <f t="shared" si="126"/>
        <v>19</v>
      </c>
      <c r="F1198" s="307">
        <f t="shared" si="127"/>
        <v>4</v>
      </c>
      <c r="G1198" s="307">
        <f t="shared" si="128"/>
        <v>1</v>
      </c>
      <c r="H1198" s="306">
        <f>4*D1198*'[2]Base Costs'!$B$7</f>
        <v>29881.120109138625</v>
      </c>
      <c r="I1198" s="304">
        <f>4*IF(E1198&lt;=3,E1198*'[2]Base Costs'!$B$8,IF(F1198&lt;=3,F1198*'[2]Base Costs'!$B$9,'[2]Base Costs'!$B$10*G1198))</f>
        <v>4400</v>
      </c>
      <c r="J1198" s="308">
        <f>C1198*'[2]Base Costs'!$B$6</f>
        <v>38.188848507231462</v>
      </c>
      <c r="K1198" s="307">
        <f t="shared" si="129"/>
        <v>5</v>
      </c>
      <c r="L1198" s="307">
        <f t="shared" si="130"/>
        <v>1</v>
      </c>
      <c r="M1198" s="307">
        <f t="shared" si="131"/>
        <v>1</v>
      </c>
      <c r="N1198" s="306">
        <f>4*J1198*'[2]Base Costs'!$B$7</f>
        <v>7589.8045077212109</v>
      </c>
      <c r="O1198" s="304">
        <f>4*IF(K1198&lt;=3,K1198*'[2]Base Costs'!$B$8,IF(L1198&lt;=3,L1198*'[2]Base Costs'!$B$9,'[2]Base Costs'!$B$10*M1198))</f>
        <v>1400</v>
      </c>
      <c r="P1198" s="304">
        <f>4*C1198*'[2]Base Costs'!$B$11</f>
        <v>30069.959454512962</v>
      </c>
      <c r="Q1198" s="269">
        <f>'[2]Base Costs'!$B$13+'[2]Base Costs'!$B$14</f>
        <v>414</v>
      </c>
      <c r="R1198" s="303">
        <f>'[2]Base Costs'!$D$2</f>
        <v>1105.3024868650327</v>
      </c>
      <c r="S1198" s="305">
        <f t="shared" si="132"/>
        <v>10509.106994586244</v>
      </c>
    </row>
    <row r="1199" spans="1:19" s="269" customFormat="1" x14ac:dyDescent="0.25">
      <c r="A1199" s="310" t="s">
        <v>938</v>
      </c>
      <c r="B1199" s="310" t="s">
        <v>1120</v>
      </c>
      <c r="C1199" s="309">
        <v>116.14234494734346</v>
      </c>
      <c r="D1199" s="307">
        <f>C1199*'[2]Base Costs'!$B$5</f>
        <v>116.14234494734346</v>
      </c>
      <c r="E1199" s="307">
        <f t="shared" si="126"/>
        <v>15</v>
      </c>
      <c r="F1199" s="307">
        <f t="shared" si="127"/>
        <v>3</v>
      </c>
      <c r="G1199" s="307">
        <f t="shared" si="128"/>
        <v>1</v>
      </c>
      <c r="H1199" s="306">
        <f>4*D1199*'[2]Base Costs'!$B$7</f>
        <v>23082.594204214831</v>
      </c>
      <c r="I1199" s="304">
        <f>4*IF(E1199&lt;=3,E1199*'[2]Base Costs'!$B$8,IF(F1199&lt;=3,F1199*'[2]Base Costs'!$B$9,'[2]Base Costs'!$B$10*G1199))</f>
        <v>4200</v>
      </c>
      <c r="J1199" s="308">
        <f>C1199*'[2]Base Costs'!$B$6</f>
        <v>29.500155616625239</v>
      </c>
      <c r="K1199" s="307">
        <f t="shared" si="129"/>
        <v>4</v>
      </c>
      <c r="L1199" s="307">
        <f t="shared" si="130"/>
        <v>1</v>
      </c>
      <c r="M1199" s="307">
        <f t="shared" si="131"/>
        <v>1</v>
      </c>
      <c r="N1199" s="306">
        <f>4*J1199*'[2]Base Costs'!$B$7</f>
        <v>5862.9789278705675</v>
      </c>
      <c r="O1199" s="304">
        <f>4*IF(K1199&lt;=3,K1199*'[2]Base Costs'!$B$8,IF(L1199&lt;=3,L1199*'[2]Base Costs'!$B$9,'[2]Base Costs'!$B$10*M1199))</f>
        <v>1400</v>
      </c>
      <c r="P1199" s="304">
        <f>4*C1199*'[2]Base Costs'!$B$11</f>
        <v>23228.468989468693</v>
      </c>
      <c r="Q1199" s="269">
        <f>'[2]Base Costs'!$B$13+'[2]Base Costs'!$B$14</f>
        <v>414</v>
      </c>
      <c r="R1199" s="303">
        <f>'[2]Base Costs'!$D$2</f>
        <v>1105.3024868650327</v>
      </c>
      <c r="S1199" s="305">
        <f t="shared" si="132"/>
        <v>8782.2814147356003</v>
      </c>
    </row>
    <row r="1200" spans="1:19" s="269" customFormat="1" x14ac:dyDescent="0.25">
      <c r="A1200" s="310" t="s">
        <v>938</v>
      </c>
      <c r="B1200" s="310" t="s">
        <v>1119</v>
      </c>
      <c r="C1200" s="309">
        <v>420.86559475047858</v>
      </c>
      <c r="D1200" s="307">
        <f>C1200*'[2]Base Costs'!$B$5</f>
        <v>420.86559475047858</v>
      </c>
      <c r="E1200" s="307">
        <f t="shared" si="126"/>
        <v>53</v>
      </c>
      <c r="F1200" s="307">
        <f t="shared" si="127"/>
        <v>11</v>
      </c>
      <c r="G1200" s="307">
        <f t="shared" si="128"/>
        <v>3</v>
      </c>
      <c r="H1200" s="306">
        <f>4*D1200*'[2]Base Costs'!$B$7</f>
        <v>83644.511763089133</v>
      </c>
      <c r="I1200" s="304">
        <f>4*IF(E1200&lt;=3,E1200*'[2]Base Costs'!$B$8,IF(F1200&lt;=3,F1200*'[2]Base Costs'!$B$9,'[2]Base Costs'!$B$10*G1200))</f>
        <v>13200</v>
      </c>
      <c r="J1200" s="308">
        <f>C1200*'[2]Base Costs'!$B$6</f>
        <v>106.89986106662155</v>
      </c>
      <c r="K1200" s="307">
        <f t="shared" si="129"/>
        <v>14</v>
      </c>
      <c r="L1200" s="307">
        <f t="shared" si="130"/>
        <v>3</v>
      </c>
      <c r="M1200" s="307">
        <f t="shared" si="131"/>
        <v>1</v>
      </c>
      <c r="N1200" s="306">
        <f>4*J1200*'[2]Base Costs'!$B$7</f>
        <v>21245.705987824636</v>
      </c>
      <c r="O1200" s="304">
        <f>4*IF(K1200&lt;=3,K1200*'[2]Base Costs'!$B$8,IF(L1200&lt;=3,L1200*'[2]Base Costs'!$B$9,'[2]Base Costs'!$B$10*M1200))</f>
        <v>4200</v>
      </c>
      <c r="P1200" s="304">
        <f>4*C1200*'[2]Base Costs'!$B$11</f>
        <v>84173.118950095712</v>
      </c>
      <c r="Q1200" s="269">
        <f>'[2]Base Costs'!$B$13+'[2]Base Costs'!$B$14</f>
        <v>414</v>
      </c>
      <c r="R1200" s="303">
        <f>'[2]Base Costs'!$D$2</f>
        <v>1105.3024868650327</v>
      </c>
      <c r="S1200" s="305">
        <f t="shared" si="132"/>
        <v>26965.008474689668</v>
      </c>
    </row>
    <row r="1201" spans="1:19" s="269" customFormat="1" x14ac:dyDescent="0.25">
      <c r="A1201" s="310" t="s">
        <v>938</v>
      </c>
      <c r="B1201" s="310" t="s">
        <v>1118</v>
      </c>
      <c r="C1201" s="309">
        <v>141.91879541057398</v>
      </c>
      <c r="D1201" s="307">
        <f>C1201*'[2]Base Costs'!$B$5</f>
        <v>141.91879541057398</v>
      </c>
      <c r="E1201" s="307">
        <f t="shared" si="126"/>
        <v>18</v>
      </c>
      <c r="F1201" s="307">
        <f t="shared" si="127"/>
        <v>4</v>
      </c>
      <c r="G1201" s="307">
        <f t="shared" si="128"/>
        <v>1</v>
      </c>
      <c r="H1201" s="306">
        <f>4*D1201*'[2]Base Costs'!$B$7</f>
        <v>28205.509075079117</v>
      </c>
      <c r="I1201" s="304">
        <f>4*IF(E1201&lt;=3,E1201*'[2]Base Costs'!$B$8,IF(F1201&lt;=3,F1201*'[2]Base Costs'!$B$9,'[2]Base Costs'!$B$10*G1201))</f>
        <v>4400</v>
      </c>
      <c r="J1201" s="308">
        <f>C1201*'[2]Base Costs'!$B$6</f>
        <v>36.047374034285788</v>
      </c>
      <c r="K1201" s="307">
        <f t="shared" si="129"/>
        <v>5</v>
      </c>
      <c r="L1201" s="307">
        <f t="shared" si="130"/>
        <v>1</v>
      </c>
      <c r="M1201" s="307">
        <f t="shared" si="131"/>
        <v>1</v>
      </c>
      <c r="N1201" s="306">
        <f>4*J1201*'[2]Base Costs'!$B$7</f>
        <v>7164.1993050700958</v>
      </c>
      <c r="O1201" s="304">
        <f>4*IF(K1201&lt;=3,K1201*'[2]Base Costs'!$B$8,IF(L1201&lt;=3,L1201*'[2]Base Costs'!$B$9,'[2]Base Costs'!$B$10*M1201))</f>
        <v>1400</v>
      </c>
      <c r="P1201" s="304">
        <f>4*C1201*'[2]Base Costs'!$B$11</f>
        <v>28383.759082114797</v>
      </c>
      <c r="Q1201" s="269">
        <f>'[2]Base Costs'!$B$13+'[2]Base Costs'!$B$14</f>
        <v>414</v>
      </c>
      <c r="R1201" s="303">
        <f>'[2]Base Costs'!$D$2</f>
        <v>1105.3024868650327</v>
      </c>
      <c r="S1201" s="305">
        <f t="shared" si="132"/>
        <v>10083.501791935128</v>
      </c>
    </row>
    <row r="1202" spans="1:19" s="269" customFormat="1" x14ac:dyDescent="0.25">
      <c r="A1202" s="310" t="s">
        <v>938</v>
      </c>
      <c r="B1202" s="310" t="s">
        <v>1117</v>
      </c>
      <c r="C1202" s="309">
        <v>46.4</v>
      </c>
      <c r="D1202" s="307">
        <f>C1202*'[2]Base Costs'!$B$5</f>
        <v>46.4</v>
      </c>
      <c r="E1202" s="307">
        <f t="shared" si="126"/>
        <v>6</v>
      </c>
      <c r="F1202" s="307">
        <f t="shared" si="127"/>
        <v>2</v>
      </c>
      <c r="G1202" s="307">
        <f t="shared" si="128"/>
        <v>1</v>
      </c>
      <c r="H1202" s="306">
        <f>4*D1202*'[2]Base Costs'!$B$7</f>
        <v>9221.7216000000008</v>
      </c>
      <c r="I1202" s="304">
        <f>4*IF(E1202&lt;=3,E1202*'[2]Base Costs'!$B$8,IF(F1202&lt;=3,F1202*'[2]Base Costs'!$B$9,'[2]Base Costs'!$B$10*G1202))</f>
        <v>2800</v>
      </c>
      <c r="J1202" s="308">
        <f>C1202*'[2]Base Costs'!$B$6</f>
        <v>11.785600000000001</v>
      </c>
      <c r="K1202" s="307">
        <f t="shared" si="129"/>
        <v>2</v>
      </c>
      <c r="L1202" s="307">
        <f t="shared" si="130"/>
        <v>1</v>
      </c>
      <c r="M1202" s="307">
        <f t="shared" si="131"/>
        <v>1</v>
      </c>
      <c r="N1202" s="306">
        <f>4*J1202*'[2]Base Costs'!$B$7</f>
        <v>2342.3172864000003</v>
      </c>
      <c r="O1202" s="304">
        <f>4*IF(K1202&lt;=3,K1202*'[2]Base Costs'!$B$8,IF(L1202&lt;=3,L1202*'[2]Base Costs'!$B$9,'[2]Base Costs'!$B$10*M1202))</f>
        <v>1000</v>
      </c>
      <c r="P1202" s="304">
        <f>4*C1202*'[2]Base Costs'!$B$11</f>
        <v>9280</v>
      </c>
      <c r="Q1202" s="269">
        <f>'[2]Base Costs'!$B$13+'[2]Base Costs'!$B$14</f>
        <v>414</v>
      </c>
      <c r="R1202" s="303">
        <f>'[2]Base Costs'!$D$2</f>
        <v>1105.3024868650327</v>
      </c>
      <c r="S1202" s="305">
        <f t="shared" si="132"/>
        <v>4861.6197732650326</v>
      </c>
    </row>
    <row r="1203" spans="1:19" s="269" customFormat="1" x14ac:dyDescent="0.25">
      <c r="A1203" s="310" t="s">
        <v>938</v>
      </c>
      <c r="B1203" s="310" t="s">
        <v>1116</v>
      </c>
      <c r="C1203" s="309">
        <v>107.30089836000001</v>
      </c>
      <c r="D1203" s="307">
        <f>C1203*'[2]Base Costs'!$B$5</f>
        <v>107.30089836000001</v>
      </c>
      <c r="E1203" s="307">
        <f t="shared" si="126"/>
        <v>14</v>
      </c>
      <c r="F1203" s="307">
        <f t="shared" si="127"/>
        <v>3</v>
      </c>
      <c r="G1203" s="307">
        <f t="shared" si="128"/>
        <v>1</v>
      </c>
      <c r="H1203" s="306">
        <f>4*D1203*'[2]Base Costs'!$B$7</f>
        <v>21325.409743659842</v>
      </c>
      <c r="I1203" s="304">
        <f>4*IF(E1203&lt;=3,E1203*'[2]Base Costs'!$B$8,IF(F1203&lt;=3,F1203*'[2]Base Costs'!$B$9,'[2]Base Costs'!$B$10*G1203))</f>
        <v>4200</v>
      </c>
      <c r="J1203" s="308">
        <f>C1203*'[2]Base Costs'!$B$6</f>
        <v>27.254428183440002</v>
      </c>
      <c r="K1203" s="307">
        <f t="shared" si="129"/>
        <v>4</v>
      </c>
      <c r="L1203" s="307">
        <f t="shared" si="130"/>
        <v>1</v>
      </c>
      <c r="M1203" s="307">
        <f t="shared" si="131"/>
        <v>1</v>
      </c>
      <c r="N1203" s="306">
        <f>4*J1203*'[2]Base Costs'!$B$7</f>
        <v>5416.6540748896005</v>
      </c>
      <c r="O1203" s="304">
        <f>4*IF(K1203&lt;=3,K1203*'[2]Base Costs'!$B$8,IF(L1203&lt;=3,L1203*'[2]Base Costs'!$B$9,'[2]Base Costs'!$B$10*M1203))</f>
        <v>1400</v>
      </c>
      <c r="P1203" s="304">
        <f>4*C1203*'[2]Base Costs'!$B$11</f>
        <v>21460.179672000002</v>
      </c>
      <c r="Q1203" s="269">
        <f>'[2]Base Costs'!$B$13+'[2]Base Costs'!$B$14</f>
        <v>414</v>
      </c>
      <c r="R1203" s="303">
        <f>'[2]Base Costs'!$D$2</f>
        <v>1105.3024868650327</v>
      </c>
      <c r="S1203" s="305">
        <f t="shared" si="132"/>
        <v>8335.9565617546323</v>
      </c>
    </row>
    <row r="1204" spans="1:19" s="269" customFormat="1" x14ac:dyDescent="0.25">
      <c r="A1204" s="310" t="s">
        <v>938</v>
      </c>
      <c r="B1204" s="310" t="s">
        <v>1115</v>
      </c>
      <c r="C1204" s="309">
        <v>226.99635267259788</v>
      </c>
      <c r="D1204" s="307">
        <f>C1204*'[2]Base Costs'!$B$5</f>
        <v>226.99635267259788</v>
      </c>
      <c r="E1204" s="307">
        <f t="shared" si="126"/>
        <v>29</v>
      </c>
      <c r="F1204" s="307">
        <f t="shared" si="127"/>
        <v>6</v>
      </c>
      <c r="G1204" s="307">
        <f t="shared" si="128"/>
        <v>2</v>
      </c>
      <c r="H1204" s="306">
        <f>4*D1204*'[2]Base Costs'!$B$7</f>
        <v>45114.163115562798</v>
      </c>
      <c r="I1204" s="304">
        <f>4*IF(E1204&lt;=3,E1204*'[2]Base Costs'!$B$8,IF(F1204&lt;=3,F1204*'[2]Base Costs'!$B$9,'[2]Base Costs'!$B$10*G1204))</f>
        <v>8800</v>
      </c>
      <c r="J1204" s="308">
        <f>C1204*'[2]Base Costs'!$B$6</f>
        <v>57.657073578839864</v>
      </c>
      <c r="K1204" s="307">
        <f t="shared" si="129"/>
        <v>8</v>
      </c>
      <c r="L1204" s="307">
        <f t="shared" si="130"/>
        <v>2</v>
      </c>
      <c r="M1204" s="307">
        <f t="shared" si="131"/>
        <v>1</v>
      </c>
      <c r="N1204" s="306">
        <f>4*J1204*'[2]Base Costs'!$B$7</f>
        <v>11458.997431352951</v>
      </c>
      <c r="O1204" s="304">
        <f>4*IF(K1204&lt;=3,K1204*'[2]Base Costs'!$B$8,IF(L1204&lt;=3,L1204*'[2]Base Costs'!$B$9,'[2]Base Costs'!$B$10*M1204))</f>
        <v>2800</v>
      </c>
      <c r="P1204" s="304">
        <f>4*C1204*'[2]Base Costs'!$B$11</f>
        <v>45399.270534519579</v>
      </c>
      <c r="Q1204" s="269">
        <f>'[2]Base Costs'!$B$13+'[2]Base Costs'!$B$14</f>
        <v>414</v>
      </c>
      <c r="R1204" s="303">
        <f>'[2]Base Costs'!$D$2</f>
        <v>1105.3024868650327</v>
      </c>
      <c r="S1204" s="305">
        <f t="shared" si="132"/>
        <v>15778.299918217985</v>
      </c>
    </row>
    <row r="1205" spans="1:19" s="269" customFormat="1" x14ac:dyDescent="0.25">
      <c r="A1205" s="310" t="s">
        <v>938</v>
      </c>
      <c r="B1205" s="310" t="s">
        <v>1114</v>
      </c>
      <c r="C1205" s="309">
        <v>607.55102040816189</v>
      </c>
      <c r="D1205" s="307">
        <f>C1205*'[2]Base Costs'!$B$5</f>
        <v>607.55102040816189</v>
      </c>
      <c r="E1205" s="307">
        <f t="shared" si="126"/>
        <v>76</v>
      </c>
      <c r="F1205" s="307">
        <f t="shared" si="127"/>
        <v>16</v>
      </c>
      <c r="G1205" s="307">
        <f t="shared" si="128"/>
        <v>4</v>
      </c>
      <c r="H1205" s="306">
        <f>4*D1205*'[2]Base Costs'!$B$7</f>
        <v>120747.11999999975</v>
      </c>
      <c r="I1205" s="304">
        <f>4*IF(E1205&lt;=3,E1205*'[2]Base Costs'!$B$8,IF(F1205&lt;=3,F1205*'[2]Base Costs'!$B$9,'[2]Base Costs'!$B$10*G1205))</f>
        <v>17600</v>
      </c>
      <c r="J1205" s="308">
        <f>C1205*'[2]Base Costs'!$B$6</f>
        <v>154.31795918367311</v>
      </c>
      <c r="K1205" s="307">
        <f t="shared" si="129"/>
        <v>20</v>
      </c>
      <c r="L1205" s="307">
        <f t="shared" si="130"/>
        <v>4</v>
      </c>
      <c r="M1205" s="307">
        <f t="shared" si="131"/>
        <v>1</v>
      </c>
      <c r="N1205" s="306">
        <f>4*J1205*'[2]Base Costs'!$B$7</f>
        <v>30669.768479999933</v>
      </c>
      <c r="O1205" s="304">
        <f>4*IF(K1205&lt;=3,K1205*'[2]Base Costs'!$B$8,IF(L1205&lt;=3,L1205*'[2]Base Costs'!$B$9,'[2]Base Costs'!$B$10*M1205))</f>
        <v>4400</v>
      </c>
      <c r="P1205" s="304">
        <f>4*C1205*'[2]Base Costs'!$B$11</f>
        <v>121510.20408163237</v>
      </c>
      <c r="Q1205" s="269">
        <f>'[2]Base Costs'!$B$13+'[2]Base Costs'!$B$14</f>
        <v>414</v>
      </c>
      <c r="R1205" s="303">
        <f>'[2]Base Costs'!$D$2</f>
        <v>1105.3024868650327</v>
      </c>
      <c r="S1205" s="305">
        <f t="shared" si="132"/>
        <v>36589.070966864965</v>
      </c>
    </row>
    <row r="1206" spans="1:19" s="269" customFormat="1" x14ac:dyDescent="0.25">
      <c r="A1206" s="310" t="s">
        <v>938</v>
      </c>
      <c r="B1206" s="310" t="s">
        <v>1113</v>
      </c>
      <c r="C1206" s="309">
        <v>107.08768149018142</v>
      </c>
      <c r="D1206" s="307">
        <f>C1206*'[2]Base Costs'!$B$5</f>
        <v>107.08768149018142</v>
      </c>
      <c r="E1206" s="307">
        <f t="shared" si="126"/>
        <v>14</v>
      </c>
      <c r="F1206" s="307">
        <f t="shared" si="127"/>
        <v>3</v>
      </c>
      <c r="G1206" s="307">
        <f t="shared" si="128"/>
        <v>1</v>
      </c>
      <c r="H1206" s="306">
        <f>4*D1206*'[2]Base Costs'!$B$7</f>
        <v>21283.034170084618</v>
      </c>
      <c r="I1206" s="304">
        <f>4*IF(E1206&lt;=3,E1206*'[2]Base Costs'!$B$8,IF(F1206&lt;=3,F1206*'[2]Base Costs'!$B$9,'[2]Base Costs'!$B$10*G1206))</f>
        <v>4200</v>
      </c>
      <c r="J1206" s="308">
        <f>C1206*'[2]Base Costs'!$B$6</f>
        <v>27.200271098506082</v>
      </c>
      <c r="K1206" s="307">
        <f t="shared" si="129"/>
        <v>4</v>
      </c>
      <c r="L1206" s="307">
        <f t="shared" si="130"/>
        <v>1</v>
      </c>
      <c r="M1206" s="307">
        <f t="shared" si="131"/>
        <v>1</v>
      </c>
      <c r="N1206" s="306">
        <f>4*J1206*'[2]Base Costs'!$B$7</f>
        <v>5405.8906792014932</v>
      </c>
      <c r="O1206" s="304">
        <f>4*IF(K1206&lt;=3,K1206*'[2]Base Costs'!$B$8,IF(L1206&lt;=3,L1206*'[2]Base Costs'!$B$9,'[2]Base Costs'!$B$10*M1206))</f>
        <v>1400</v>
      </c>
      <c r="P1206" s="304">
        <f>4*C1206*'[2]Base Costs'!$B$11</f>
        <v>21417.536298036284</v>
      </c>
      <c r="Q1206" s="269">
        <f>'[2]Base Costs'!$B$13+'[2]Base Costs'!$B$14</f>
        <v>414</v>
      </c>
      <c r="R1206" s="303">
        <f>'[2]Base Costs'!$D$2</f>
        <v>1105.3024868650327</v>
      </c>
      <c r="S1206" s="305">
        <f t="shared" si="132"/>
        <v>8325.193166066525</v>
      </c>
    </row>
    <row r="1207" spans="1:19" s="269" customFormat="1" x14ac:dyDescent="0.25">
      <c r="A1207" s="310" t="s">
        <v>938</v>
      </c>
      <c r="B1207" s="310" t="s">
        <v>1112</v>
      </c>
      <c r="C1207" s="309">
        <v>52.483158676059965</v>
      </c>
      <c r="D1207" s="307">
        <f>C1207*'[2]Base Costs'!$B$5</f>
        <v>52.483158676059965</v>
      </c>
      <c r="E1207" s="307">
        <f t="shared" si="126"/>
        <v>7</v>
      </c>
      <c r="F1207" s="307">
        <f t="shared" si="127"/>
        <v>2</v>
      </c>
      <c r="G1207" s="307">
        <f t="shared" si="128"/>
        <v>1</v>
      </c>
      <c r="H1207" s="306">
        <f>4*D1207*'[2]Base Costs'!$B$7</f>
        <v>10430.712887914864</v>
      </c>
      <c r="I1207" s="304">
        <f>4*IF(E1207&lt;=3,E1207*'[2]Base Costs'!$B$8,IF(F1207&lt;=3,F1207*'[2]Base Costs'!$B$9,'[2]Base Costs'!$B$10*G1207))</f>
        <v>2800</v>
      </c>
      <c r="J1207" s="308">
        <f>C1207*'[2]Base Costs'!$B$6</f>
        <v>13.330722303719231</v>
      </c>
      <c r="K1207" s="307">
        <f t="shared" si="129"/>
        <v>2</v>
      </c>
      <c r="L1207" s="307">
        <f t="shared" si="130"/>
        <v>1</v>
      </c>
      <c r="M1207" s="307">
        <f t="shared" si="131"/>
        <v>1</v>
      </c>
      <c r="N1207" s="306">
        <f>4*J1207*'[2]Base Costs'!$B$7</f>
        <v>2649.401073530375</v>
      </c>
      <c r="O1207" s="304">
        <f>4*IF(K1207&lt;=3,K1207*'[2]Base Costs'!$B$8,IF(L1207&lt;=3,L1207*'[2]Base Costs'!$B$9,'[2]Base Costs'!$B$10*M1207))</f>
        <v>1000</v>
      </c>
      <c r="P1207" s="304">
        <f>4*C1207*'[2]Base Costs'!$B$11</f>
        <v>10496.631735211993</v>
      </c>
      <c r="Q1207" s="269">
        <f>'[2]Base Costs'!$B$13+'[2]Base Costs'!$B$14</f>
        <v>414</v>
      </c>
      <c r="R1207" s="303">
        <f>'[2]Base Costs'!$D$2</f>
        <v>1105.3024868650327</v>
      </c>
      <c r="S1207" s="305">
        <f t="shared" si="132"/>
        <v>5168.7035603954082</v>
      </c>
    </row>
    <row r="1208" spans="1:19" s="269" customFormat="1" x14ac:dyDescent="0.25">
      <c r="A1208" s="310" t="s">
        <v>938</v>
      </c>
      <c r="B1208" s="310" t="s">
        <v>1111</v>
      </c>
      <c r="C1208" s="309">
        <v>354.60098938181255</v>
      </c>
      <c r="D1208" s="307">
        <f>C1208*'[2]Base Costs'!$B$5</f>
        <v>354.60098938181255</v>
      </c>
      <c r="E1208" s="307">
        <f t="shared" si="126"/>
        <v>45</v>
      </c>
      <c r="F1208" s="307">
        <f t="shared" si="127"/>
        <v>9</v>
      </c>
      <c r="G1208" s="307">
        <f t="shared" si="128"/>
        <v>3</v>
      </c>
      <c r="H1208" s="306">
        <f>4*D1208*'[2]Base Costs'!$B$7</f>
        <v>70474.819033698965</v>
      </c>
      <c r="I1208" s="304">
        <f>4*IF(E1208&lt;=3,E1208*'[2]Base Costs'!$B$8,IF(F1208&lt;=3,F1208*'[2]Base Costs'!$B$9,'[2]Base Costs'!$B$10*G1208))</f>
        <v>13200</v>
      </c>
      <c r="J1208" s="308">
        <f>C1208*'[2]Base Costs'!$B$6</f>
        <v>90.068651302980385</v>
      </c>
      <c r="K1208" s="307">
        <f t="shared" si="129"/>
        <v>12</v>
      </c>
      <c r="L1208" s="307">
        <f t="shared" si="130"/>
        <v>3</v>
      </c>
      <c r="M1208" s="307">
        <f t="shared" si="131"/>
        <v>1</v>
      </c>
      <c r="N1208" s="306">
        <f>4*J1208*'[2]Base Costs'!$B$7</f>
        <v>17900.604034559536</v>
      </c>
      <c r="O1208" s="304">
        <f>4*IF(K1208&lt;=3,K1208*'[2]Base Costs'!$B$8,IF(L1208&lt;=3,L1208*'[2]Base Costs'!$B$9,'[2]Base Costs'!$B$10*M1208))</f>
        <v>4200</v>
      </c>
      <c r="P1208" s="304">
        <f>4*C1208*'[2]Base Costs'!$B$11</f>
        <v>70920.197876362508</v>
      </c>
      <c r="Q1208" s="269">
        <f>'[2]Base Costs'!$B$13+'[2]Base Costs'!$B$14</f>
        <v>414</v>
      </c>
      <c r="R1208" s="303">
        <f>'[2]Base Costs'!$D$2</f>
        <v>1105.3024868650327</v>
      </c>
      <c r="S1208" s="305">
        <f t="shared" si="132"/>
        <v>23619.906521424567</v>
      </c>
    </row>
    <row r="1209" spans="1:19" s="269" customFormat="1" x14ac:dyDescent="0.25">
      <c r="A1209" s="310" t="s">
        <v>938</v>
      </c>
      <c r="B1209" s="310" t="s">
        <v>1110</v>
      </c>
      <c r="C1209" s="309">
        <v>213.04275753364101</v>
      </c>
      <c r="D1209" s="307">
        <f>C1209*'[2]Base Costs'!$B$5</f>
        <v>213.04275753364101</v>
      </c>
      <c r="E1209" s="307">
        <f t="shared" si="126"/>
        <v>27</v>
      </c>
      <c r="F1209" s="307">
        <f t="shared" si="127"/>
        <v>6</v>
      </c>
      <c r="G1209" s="307">
        <f t="shared" si="128"/>
        <v>2</v>
      </c>
      <c r="H1209" s="306">
        <f>4*D1209*'[2]Base Costs'!$B$7</f>
        <v>42340.969803265958</v>
      </c>
      <c r="I1209" s="304">
        <f>4*IF(E1209&lt;=3,E1209*'[2]Base Costs'!$B$8,IF(F1209&lt;=3,F1209*'[2]Base Costs'!$B$9,'[2]Base Costs'!$B$10*G1209))</f>
        <v>8800</v>
      </c>
      <c r="J1209" s="308">
        <f>C1209*'[2]Base Costs'!$B$6</f>
        <v>54.112860413544816</v>
      </c>
      <c r="K1209" s="307">
        <f t="shared" si="129"/>
        <v>7</v>
      </c>
      <c r="L1209" s="307">
        <f t="shared" si="130"/>
        <v>2</v>
      </c>
      <c r="M1209" s="307">
        <f t="shared" si="131"/>
        <v>1</v>
      </c>
      <c r="N1209" s="306">
        <f>4*J1209*'[2]Base Costs'!$B$7</f>
        <v>10754.606330029552</v>
      </c>
      <c r="O1209" s="304">
        <f>4*IF(K1209&lt;=3,K1209*'[2]Base Costs'!$B$8,IF(L1209&lt;=3,L1209*'[2]Base Costs'!$B$9,'[2]Base Costs'!$B$10*M1209))</f>
        <v>2800</v>
      </c>
      <c r="P1209" s="304">
        <f>4*C1209*'[2]Base Costs'!$B$11</f>
        <v>42608.551506728203</v>
      </c>
      <c r="Q1209" s="269">
        <f>'[2]Base Costs'!$B$13+'[2]Base Costs'!$B$14</f>
        <v>414</v>
      </c>
      <c r="R1209" s="303">
        <f>'[2]Base Costs'!$D$2</f>
        <v>1105.3024868650327</v>
      </c>
      <c r="S1209" s="305">
        <f t="shared" si="132"/>
        <v>15073.908816894585</v>
      </c>
    </row>
    <row r="1210" spans="1:19" s="269" customFormat="1" x14ac:dyDescent="0.25">
      <c r="A1210" s="310" t="s">
        <v>938</v>
      </c>
      <c r="B1210" s="310" t="s">
        <v>1109</v>
      </c>
      <c r="C1210" s="309">
        <v>360.00332082</v>
      </c>
      <c r="D1210" s="307">
        <f>C1210*'[2]Base Costs'!$B$5</f>
        <v>360.00332082</v>
      </c>
      <c r="E1210" s="307">
        <f t="shared" si="126"/>
        <v>46</v>
      </c>
      <c r="F1210" s="307">
        <f t="shared" si="127"/>
        <v>10</v>
      </c>
      <c r="G1210" s="307">
        <f t="shared" si="128"/>
        <v>3</v>
      </c>
      <c r="H1210" s="306">
        <f>4*D1210*'[2]Base Costs'!$B$7</f>
        <v>71548.499993050093</v>
      </c>
      <c r="I1210" s="304">
        <f>4*IF(E1210&lt;=3,E1210*'[2]Base Costs'!$B$8,IF(F1210&lt;=3,F1210*'[2]Base Costs'!$B$9,'[2]Base Costs'!$B$10*G1210))</f>
        <v>13200</v>
      </c>
      <c r="J1210" s="308">
        <f>C1210*'[2]Base Costs'!$B$6</f>
        <v>91.440843488279995</v>
      </c>
      <c r="K1210" s="307">
        <f t="shared" si="129"/>
        <v>12</v>
      </c>
      <c r="L1210" s="307">
        <f t="shared" si="130"/>
        <v>3</v>
      </c>
      <c r="M1210" s="307">
        <f t="shared" si="131"/>
        <v>1</v>
      </c>
      <c r="N1210" s="306">
        <f>4*J1210*'[2]Base Costs'!$B$7</f>
        <v>18173.318998234721</v>
      </c>
      <c r="O1210" s="304">
        <f>4*IF(K1210&lt;=3,K1210*'[2]Base Costs'!$B$8,IF(L1210&lt;=3,L1210*'[2]Base Costs'!$B$9,'[2]Base Costs'!$B$10*M1210))</f>
        <v>4200</v>
      </c>
      <c r="P1210" s="304">
        <f>4*C1210*'[2]Base Costs'!$B$11</f>
        <v>72000.664164000002</v>
      </c>
      <c r="Q1210" s="269">
        <f>'[2]Base Costs'!$B$13+'[2]Base Costs'!$B$14</f>
        <v>414</v>
      </c>
      <c r="R1210" s="303">
        <f>'[2]Base Costs'!$D$2</f>
        <v>1105.3024868650327</v>
      </c>
      <c r="S1210" s="305">
        <f t="shared" si="132"/>
        <v>23892.621485099753</v>
      </c>
    </row>
    <row r="1211" spans="1:19" s="269" customFormat="1" x14ac:dyDescent="0.25">
      <c r="A1211" s="310" t="s">
        <v>938</v>
      </c>
      <c r="B1211" s="310" t="s">
        <v>1108</v>
      </c>
      <c r="C1211" s="309">
        <v>126.73745853499379</v>
      </c>
      <c r="D1211" s="307">
        <f>C1211*'[2]Base Costs'!$B$5</f>
        <v>126.73745853499379</v>
      </c>
      <c r="E1211" s="307">
        <f t="shared" si="126"/>
        <v>16</v>
      </c>
      <c r="F1211" s="307">
        <f t="shared" si="127"/>
        <v>4</v>
      </c>
      <c r="G1211" s="307">
        <f t="shared" si="128"/>
        <v>1</v>
      </c>
      <c r="H1211" s="306">
        <f>4*D1211*'[2]Base Costs'!$B$7</f>
        <v>25188.30945907881</v>
      </c>
      <c r="I1211" s="304">
        <f>4*IF(E1211&lt;=3,E1211*'[2]Base Costs'!$B$8,IF(F1211&lt;=3,F1211*'[2]Base Costs'!$B$9,'[2]Base Costs'!$B$10*G1211))</f>
        <v>4400</v>
      </c>
      <c r="J1211" s="308">
        <f>C1211*'[2]Base Costs'!$B$6</f>
        <v>32.191314467888425</v>
      </c>
      <c r="K1211" s="307">
        <f t="shared" si="129"/>
        <v>5</v>
      </c>
      <c r="L1211" s="307">
        <f t="shared" si="130"/>
        <v>1</v>
      </c>
      <c r="M1211" s="307">
        <f t="shared" si="131"/>
        <v>1</v>
      </c>
      <c r="N1211" s="306">
        <f>4*J1211*'[2]Base Costs'!$B$7</f>
        <v>6397.8306026060181</v>
      </c>
      <c r="O1211" s="304">
        <f>4*IF(K1211&lt;=3,K1211*'[2]Base Costs'!$B$8,IF(L1211&lt;=3,L1211*'[2]Base Costs'!$B$9,'[2]Base Costs'!$B$10*M1211))</f>
        <v>1400</v>
      </c>
      <c r="P1211" s="304">
        <f>4*C1211*'[2]Base Costs'!$B$11</f>
        <v>25347.491706998757</v>
      </c>
      <c r="Q1211" s="269">
        <f>'[2]Base Costs'!$B$13+'[2]Base Costs'!$B$14</f>
        <v>414</v>
      </c>
      <c r="R1211" s="303">
        <f>'[2]Base Costs'!$D$2</f>
        <v>1105.3024868650327</v>
      </c>
      <c r="S1211" s="305">
        <f t="shared" si="132"/>
        <v>9317.1330894710518</v>
      </c>
    </row>
    <row r="1212" spans="1:19" s="269" customFormat="1" x14ac:dyDescent="0.25">
      <c r="A1212" s="310" t="s">
        <v>938</v>
      </c>
      <c r="B1212" s="310" t="s">
        <v>1106</v>
      </c>
      <c r="C1212" s="309">
        <v>170.57025043451466</v>
      </c>
      <c r="D1212" s="307">
        <f>C1212*'[2]Base Costs'!$B$5</f>
        <v>170.57025043451466</v>
      </c>
      <c r="E1212" s="307">
        <f t="shared" si="126"/>
        <v>22</v>
      </c>
      <c r="F1212" s="307">
        <f t="shared" si="127"/>
        <v>5</v>
      </c>
      <c r="G1212" s="307">
        <f t="shared" si="128"/>
        <v>2</v>
      </c>
      <c r="H1212" s="306">
        <f>4*D1212*'[2]Base Costs'!$B$7</f>
        <v>33899.813852357183</v>
      </c>
      <c r="I1212" s="304">
        <f>4*IF(E1212&lt;=3,E1212*'[2]Base Costs'!$B$8,IF(F1212&lt;=3,F1212*'[2]Base Costs'!$B$9,'[2]Base Costs'!$B$10*G1212))</f>
        <v>8800</v>
      </c>
      <c r="J1212" s="308">
        <f>C1212*'[2]Base Costs'!$B$6</f>
        <v>43.324843610366727</v>
      </c>
      <c r="K1212" s="307">
        <f t="shared" si="129"/>
        <v>6</v>
      </c>
      <c r="L1212" s="307">
        <f t="shared" si="130"/>
        <v>2</v>
      </c>
      <c r="M1212" s="307">
        <f t="shared" si="131"/>
        <v>1</v>
      </c>
      <c r="N1212" s="306">
        <f>4*J1212*'[2]Base Costs'!$B$7</f>
        <v>8610.5527184987259</v>
      </c>
      <c r="O1212" s="304">
        <f>4*IF(K1212&lt;=3,K1212*'[2]Base Costs'!$B$8,IF(L1212&lt;=3,L1212*'[2]Base Costs'!$B$9,'[2]Base Costs'!$B$10*M1212))</f>
        <v>2800</v>
      </c>
      <c r="P1212" s="304">
        <f>4*C1212*'[2]Base Costs'!$B$11</f>
        <v>34114.050086902935</v>
      </c>
      <c r="Q1212" s="269">
        <f>'[2]Base Costs'!$B$13+'[2]Base Costs'!$B$14</f>
        <v>414</v>
      </c>
      <c r="R1212" s="303">
        <f>'[2]Base Costs'!$D$2</f>
        <v>1105.3024868650327</v>
      </c>
      <c r="S1212" s="305">
        <f t="shared" si="132"/>
        <v>12929.855205363758</v>
      </c>
    </row>
    <row r="1213" spans="1:19" s="269" customFormat="1" x14ac:dyDescent="0.25">
      <c r="A1213" s="310" t="s">
        <v>938</v>
      </c>
      <c r="B1213" s="310" t="s">
        <v>1105</v>
      </c>
      <c r="C1213" s="309">
        <v>549.3822440140674</v>
      </c>
      <c r="D1213" s="307">
        <f>C1213*'[2]Base Costs'!$B$5</f>
        <v>549.3822440140674</v>
      </c>
      <c r="E1213" s="307">
        <f t="shared" si="126"/>
        <v>69</v>
      </c>
      <c r="F1213" s="307">
        <f t="shared" si="127"/>
        <v>14</v>
      </c>
      <c r="G1213" s="307">
        <f t="shared" si="128"/>
        <v>4</v>
      </c>
      <c r="H1213" s="306">
        <f>4*D1213*'[2]Base Costs'!$B$7</f>
        <v>109186.42470433183</v>
      </c>
      <c r="I1213" s="304">
        <f>4*IF(E1213&lt;=3,E1213*'[2]Base Costs'!$B$8,IF(F1213&lt;=3,F1213*'[2]Base Costs'!$B$9,'[2]Base Costs'!$B$10*G1213))</f>
        <v>17600</v>
      </c>
      <c r="J1213" s="308">
        <f>C1213*'[2]Base Costs'!$B$6</f>
        <v>139.54308997957312</v>
      </c>
      <c r="K1213" s="307">
        <f t="shared" si="129"/>
        <v>18</v>
      </c>
      <c r="L1213" s="307">
        <f t="shared" si="130"/>
        <v>4</v>
      </c>
      <c r="M1213" s="307">
        <f t="shared" si="131"/>
        <v>1</v>
      </c>
      <c r="N1213" s="306">
        <f>4*J1213*'[2]Base Costs'!$B$7</f>
        <v>27733.351874900283</v>
      </c>
      <c r="O1213" s="304">
        <f>4*IF(K1213&lt;=3,K1213*'[2]Base Costs'!$B$8,IF(L1213&lt;=3,L1213*'[2]Base Costs'!$B$9,'[2]Base Costs'!$B$10*M1213))</f>
        <v>4400</v>
      </c>
      <c r="P1213" s="304">
        <f>4*C1213*'[2]Base Costs'!$B$11</f>
        <v>109876.44880281348</v>
      </c>
      <c r="Q1213" s="269">
        <f>'[2]Base Costs'!$B$13+'[2]Base Costs'!$B$14</f>
        <v>414</v>
      </c>
      <c r="R1213" s="303">
        <f>'[2]Base Costs'!$D$2</f>
        <v>1105.3024868650327</v>
      </c>
      <c r="S1213" s="305">
        <f t="shared" si="132"/>
        <v>33652.654361765315</v>
      </c>
    </row>
    <row r="1214" spans="1:19" s="269" customFormat="1" x14ac:dyDescent="0.25">
      <c r="A1214" s="310" t="s">
        <v>938</v>
      </c>
      <c r="B1214" s="310" t="s">
        <v>1104</v>
      </c>
      <c r="C1214" s="309">
        <v>151.78214048569049</v>
      </c>
      <c r="D1214" s="307">
        <f>C1214*'[2]Base Costs'!$B$5</f>
        <v>151.78214048569049</v>
      </c>
      <c r="E1214" s="307">
        <f t="shared" si="126"/>
        <v>19</v>
      </c>
      <c r="F1214" s="307">
        <f t="shared" si="127"/>
        <v>4</v>
      </c>
      <c r="G1214" s="307">
        <f t="shared" si="128"/>
        <v>1</v>
      </c>
      <c r="H1214" s="306">
        <f>4*D1214*'[2]Base Costs'!$B$7</f>
        <v>30165.789728688076</v>
      </c>
      <c r="I1214" s="304">
        <f>4*IF(E1214&lt;=3,E1214*'[2]Base Costs'!$B$8,IF(F1214&lt;=3,F1214*'[2]Base Costs'!$B$9,'[2]Base Costs'!$B$10*G1214))</f>
        <v>4400</v>
      </c>
      <c r="J1214" s="308">
        <f>C1214*'[2]Base Costs'!$B$6</f>
        <v>38.552663683365388</v>
      </c>
      <c r="K1214" s="307">
        <f t="shared" si="129"/>
        <v>5</v>
      </c>
      <c r="L1214" s="307">
        <f t="shared" si="130"/>
        <v>1</v>
      </c>
      <c r="M1214" s="307">
        <f t="shared" si="131"/>
        <v>1</v>
      </c>
      <c r="N1214" s="306">
        <f>4*J1214*'[2]Base Costs'!$B$7</f>
        <v>7662.1105910867718</v>
      </c>
      <c r="O1214" s="304">
        <f>4*IF(K1214&lt;=3,K1214*'[2]Base Costs'!$B$8,IF(L1214&lt;=3,L1214*'[2]Base Costs'!$B$9,'[2]Base Costs'!$B$10*M1214))</f>
        <v>1400</v>
      </c>
      <c r="P1214" s="304">
        <f>4*C1214*'[2]Base Costs'!$B$11</f>
        <v>30356.428097138098</v>
      </c>
      <c r="Q1214" s="269">
        <f>'[2]Base Costs'!$B$13+'[2]Base Costs'!$B$14</f>
        <v>414</v>
      </c>
      <c r="R1214" s="303">
        <f>'[2]Base Costs'!$D$2</f>
        <v>1105.3024868650327</v>
      </c>
      <c r="S1214" s="305">
        <f t="shared" si="132"/>
        <v>10581.413077951805</v>
      </c>
    </row>
    <row r="1215" spans="1:19" s="269" customFormat="1" x14ac:dyDescent="0.25">
      <c r="A1215" s="310" t="s">
        <v>938</v>
      </c>
      <c r="B1215" s="310" t="s">
        <v>1103</v>
      </c>
      <c r="C1215" s="309">
        <v>77.190077630164936</v>
      </c>
      <c r="D1215" s="307">
        <f>C1215*'[2]Base Costs'!$B$5</f>
        <v>77.190077630164936</v>
      </c>
      <c r="E1215" s="307">
        <f t="shared" si="126"/>
        <v>10</v>
      </c>
      <c r="F1215" s="307">
        <f t="shared" si="127"/>
        <v>2</v>
      </c>
      <c r="G1215" s="307">
        <f t="shared" si="128"/>
        <v>1</v>
      </c>
      <c r="H1215" s="306">
        <f>4*D1215*'[2]Base Costs'!$B$7</f>
        <v>15341.064788529502</v>
      </c>
      <c r="I1215" s="304">
        <f>4*IF(E1215&lt;=3,E1215*'[2]Base Costs'!$B$8,IF(F1215&lt;=3,F1215*'[2]Base Costs'!$B$9,'[2]Base Costs'!$B$10*G1215))</f>
        <v>2800</v>
      </c>
      <c r="J1215" s="308">
        <f>C1215*'[2]Base Costs'!$B$6</f>
        <v>19.606279718061895</v>
      </c>
      <c r="K1215" s="307">
        <f t="shared" si="129"/>
        <v>3</v>
      </c>
      <c r="L1215" s="307">
        <f t="shared" si="130"/>
        <v>1</v>
      </c>
      <c r="M1215" s="307">
        <f t="shared" si="131"/>
        <v>1</v>
      </c>
      <c r="N1215" s="306">
        <f>4*J1215*'[2]Base Costs'!$B$7</f>
        <v>3896.6304562864939</v>
      </c>
      <c r="O1215" s="304">
        <f>4*IF(K1215&lt;=3,K1215*'[2]Base Costs'!$B$8,IF(L1215&lt;=3,L1215*'[2]Base Costs'!$B$9,'[2]Base Costs'!$B$10*M1215))</f>
        <v>1500</v>
      </c>
      <c r="P1215" s="304">
        <f>4*C1215*'[2]Base Costs'!$B$11</f>
        <v>15438.015526032987</v>
      </c>
      <c r="Q1215" s="269">
        <f>'[2]Base Costs'!$B$13+'[2]Base Costs'!$B$14</f>
        <v>414</v>
      </c>
      <c r="R1215" s="303">
        <f>'[2]Base Costs'!$D$2</f>
        <v>1105.3024868650327</v>
      </c>
      <c r="S1215" s="305">
        <f t="shared" si="132"/>
        <v>6915.9329431515271</v>
      </c>
    </row>
    <row r="1216" spans="1:19" s="269" customFormat="1" x14ac:dyDescent="0.25">
      <c r="A1216" s="310" t="s">
        <v>938</v>
      </c>
      <c r="B1216" s="310" t="s">
        <v>1102</v>
      </c>
      <c r="C1216" s="309">
        <v>293.58061036224206</v>
      </c>
      <c r="D1216" s="307">
        <f>C1216*'[2]Base Costs'!$B$5</f>
        <v>293.58061036224206</v>
      </c>
      <c r="E1216" s="307">
        <f t="shared" si="126"/>
        <v>37</v>
      </c>
      <c r="F1216" s="307">
        <f t="shared" si="127"/>
        <v>8</v>
      </c>
      <c r="G1216" s="307">
        <f t="shared" si="128"/>
        <v>2</v>
      </c>
      <c r="H1216" s="306">
        <f>4*D1216*'[2]Base Costs'!$B$7</f>
        <v>58347.38482583344</v>
      </c>
      <c r="I1216" s="304">
        <f>4*IF(E1216&lt;=3,E1216*'[2]Base Costs'!$B$8,IF(F1216&lt;=3,F1216*'[2]Base Costs'!$B$9,'[2]Base Costs'!$B$10*G1216))</f>
        <v>8800</v>
      </c>
      <c r="J1216" s="308">
        <f>C1216*'[2]Base Costs'!$B$6</f>
        <v>74.569475032009478</v>
      </c>
      <c r="K1216" s="307">
        <f t="shared" si="129"/>
        <v>10</v>
      </c>
      <c r="L1216" s="307">
        <f t="shared" si="130"/>
        <v>2</v>
      </c>
      <c r="M1216" s="307">
        <f t="shared" si="131"/>
        <v>1</v>
      </c>
      <c r="N1216" s="306">
        <f>4*J1216*'[2]Base Costs'!$B$7</f>
        <v>14820.235745761694</v>
      </c>
      <c r="O1216" s="304">
        <f>4*IF(K1216&lt;=3,K1216*'[2]Base Costs'!$B$8,IF(L1216&lt;=3,L1216*'[2]Base Costs'!$B$9,'[2]Base Costs'!$B$10*M1216))</f>
        <v>2800</v>
      </c>
      <c r="P1216" s="304">
        <f>4*C1216*'[2]Base Costs'!$B$11</f>
        <v>58716.122072448408</v>
      </c>
      <c r="Q1216" s="269">
        <f>'[2]Base Costs'!$B$13+'[2]Base Costs'!$B$14</f>
        <v>414</v>
      </c>
      <c r="R1216" s="303">
        <f>'[2]Base Costs'!$D$2</f>
        <v>1105.3024868650327</v>
      </c>
      <c r="S1216" s="305">
        <f t="shared" si="132"/>
        <v>19139.538232626728</v>
      </c>
    </row>
    <row r="1217" spans="1:19" s="269" customFormat="1" x14ac:dyDescent="0.25">
      <c r="A1217" s="310" t="s">
        <v>938</v>
      </c>
      <c r="B1217" s="310" t="s">
        <v>1101</v>
      </c>
      <c r="C1217" s="309">
        <v>104.71902959352863</v>
      </c>
      <c r="D1217" s="307">
        <f>C1217*'[2]Base Costs'!$B$5</f>
        <v>104.71902959352863</v>
      </c>
      <c r="E1217" s="307">
        <f t="shared" si="126"/>
        <v>14</v>
      </c>
      <c r="F1217" s="307">
        <f t="shared" si="127"/>
        <v>3</v>
      </c>
      <c r="G1217" s="307">
        <f t="shared" si="128"/>
        <v>1</v>
      </c>
      <c r="H1217" s="306">
        <f>4*D1217*'[2]Base Costs'!$B$7</f>
        <v>20812.278817536258</v>
      </c>
      <c r="I1217" s="304">
        <f>4*IF(E1217&lt;=3,E1217*'[2]Base Costs'!$B$8,IF(F1217&lt;=3,F1217*'[2]Base Costs'!$B$9,'[2]Base Costs'!$B$10*G1217))</f>
        <v>4200</v>
      </c>
      <c r="J1217" s="308">
        <f>C1217*'[2]Base Costs'!$B$6</f>
        <v>26.598633516756273</v>
      </c>
      <c r="K1217" s="307">
        <f t="shared" si="129"/>
        <v>4</v>
      </c>
      <c r="L1217" s="307">
        <f t="shared" si="130"/>
        <v>1</v>
      </c>
      <c r="M1217" s="307">
        <f t="shared" si="131"/>
        <v>1</v>
      </c>
      <c r="N1217" s="306">
        <f>4*J1217*'[2]Base Costs'!$B$7</f>
        <v>5286.3188196542096</v>
      </c>
      <c r="O1217" s="304">
        <f>4*IF(K1217&lt;=3,K1217*'[2]Base Costs'!$B$8,IF(L1217&lt;=3,L1217*'[2]Base Costs'!$B$9,'[2]Base Costs'!$B$10*M1217))</f>
        <v>1400</v>
      </c>
      <c r="P1217" s="304">
        <f>4*C1217*'[2]Base Costs'!$B$11</f>
        <v>20943.805918705726</v>
      </c>
      <c r="Q1217" s="269">
        <f>'[2]Base Costs'!$B$13+'[2]Base Costs'!$B$14</f>
        <v>414</v>
      </c>
      <c r="R1217" s="303">
        <f>'[2]Base Costs'!$D$2</f>
        <v>1105.3024868650327</v>
      </c>
      <c r="S1217" s="305">
        <f t="shared" si="132"/>
        <v>8205.6213065192424</v>
      </c>
    </row>
    <row r="1218" spans="1:19" s="269" customFormat="1" x14ac:dyDescent="0.25">
      <c r="A1218" s="310" t="s">
        <v>938</v>
      </c>
      <c r="B1218" s="310" t="s">
        <v>1100</v>
      </c>
      <c r="C1218" s="309">
        <v>88.047387290485844</v>
      </c>
      <c r="D1218" s="307">
        <f>C1218*'[2]Base Costs'!$B$5</f>
        <v>88.047387290485844</v>
      </c>
      <c r="E1218" s="307">
        <f t="shared" si="126"/>
        <v>12</v>
      </c>
      <c r="F1218" s="307">
        <f t="shared" si="127"/>
        <v>3</v>
      </c>
      <c r="G1218" s="307">
        <f t="shared" si="128"/>
        <v>1</v>
      </c>
      <c r="H1218" s="306">
        <f>4*D1218*'[2]Base Costs'!$B$7</f>
        <v>17498.889939660323</v>
      </c>
      <c r="I1218" s="304">
        <f>4*IF(E1218&lt;=3,E1218*'[2]Base Costs'!$B$8,IF(F1218&lt;=3,F1218*'[2]Base Costs'!$B$9,'[2]Base Costs'!$B$10*G1218))</f>
        <v>4200</v>
      </c>
      <c r="J1218" s="308">
        <f>C1218*'[2]Base Costs'!$B$6</f>
        <v>22.364036371783406</v>
      </c>
      <c r="K1218" s="307">
        <f t="shared" si="129"/>
        <v>3</v>
      </c>
      <c r="L1218" s="307">
        <f t="shared" si="130"/>
        <v>1</v>
      </c>
      <c r="M1218" s="307">
        <f t="shared" si="131"/>
        <v>1</v>
      </c>
      <c r="N1218" s="306">
        <f>4*J1218*'[2]Base Costs'!$B$7</f>
        <v>4444.718044673722</v>
      </c>
      <c r="O1218" s="304">
        <f>4*IF(K1218&lt;=3,K1218*'[2]Base Costs'!$B$8,IF(L1218&lt;=3,L1218*'[2]Base Costs'!$B$9,'[2]Base Costs'!$B$10*M1218))</f>
        <v>1500</v>
      </c>
      <c r="P1218" s="304">
        <f>4*C1218*'[2]Base Costs'!$B$11</f>
        <v>17609.477458097168</v>
      </c>
      <c r="Q1218" s="269">
        <f>'[2]Base Costs'!$B$13+'[2]Base Costs'!$B$14</f>
        <v>414</v>
      </c>
      <c r="R1218" s="303">
        <f>'[2]Base Costs'!$D$2</f>
        <v>1105.3024868650327</v>
      </c>
      <c r="S1218" s="305">
        <f t="shared" si="132"/>
        <v>7464.0205315387548</v>
      </c>
    </row>
    <row r="1219" spans="1:19" s="269" customFormat="1" x14ac:dyDescent="0.25">
      <c r="A1219" s="310" t="s">
        <v>938</v>
      </c>
      <c r="B1219" s="310" t="s">
        <v>1099</v>
      </c>
      <c r="C1219" s="309">
        <v>91.209000289447829</v>
      </c>
      <c r="D1219" s="307">
        <f>C1219*'[2]Base Costs'!$B$5</f>
        <v>91.209000289447829</v>
      </c>
      <c r="E1219" s="307">
        <f t="shared" ref="E1219:E1282" si="133">ROUNDUP(D1219/8,0)</f>
        <v>12</v>
      </c>
      <c r="F1219" s="307">
        <f t="shared" ref="F1219:F1282" si="134">ROUNDUP(D1219/40,0)</f>
        <v>3</v>
      </c>
      <c r="G1219" s="307">
        <f t="shared" ref="G1219:G1282" si="135">ROUNDUP(D1219/(40*4),0)</f>
        <v>1</v>
      </c>
      <c r="H1219" s="306">
        <f>4*D1219*'[2]Base Costs'!$B$7</f>
        <v>18127.241553526022</v>
      </c>
      <c r="I1219" s="304">
        <f>4*IF(E1219&lt;=3,E1219*'[2]Base Costs'!$B$8,IF(F1219&lt;=3,F1219*'[2]Base Costs'!$B$9,'[2]Base Costs'!$B$10*G1219))</f>
        <v>4200</v>
      </c>
      <c r="J1219" s="308">
        <f>C1219*'[2]Base Costs'!$B$6</f>
        <v>23.167086073519748</v>
      </c>
      <c r="K1219" s="307">
        <f t="shared" ref="K1219:K1282" si="136">ROUNDUP(J1219/8,0)</f>
        <v>3</v>
      </c>
      <c r="L1219" s="307">
        <f t="shared" ref="L1219:L1282" si="137">ROUNDUP(J1219/40,0)</f>
        <v>1</v>
      </c>
      <c r="M1219" s="307">
        <f t="shared" ref="M1219:M1282" si="138">ROUNDUP(J1219/(40*4),0)</f>
        <v>1</v>
      </c>
      <c r="N1219" s="306">
        <f>4*J1219*'[2]Base Costs'!$B$7</f>
        <v>4604.3193545956092</v>
      </c>
      <c r="O1219" s="304">
        <f>4*IF(K1219&lt;=3,K1219*'[2]Base Costs'!$B$8,IF(L1219&lt;=3,L1219*'[2]Base Costs'!$B$9,'[2]Base Costs'!$B$10*M1219))</f>
        <v>1500</v>
      </c>
      <c r="P1219" s="304">
        <f>4*C1219*'[2]Base Costs'!$B$11</f>
        <v>18241.800057889566</v>
      </c>
      <c r="Q1219" s="269">
        <f>'[2]Base Costs'!$B$13+'[2]Base Costs'!$B$14</f>
        <v>414</v>
      </c>
      <c r="R1219" s="303">
        <f>'[2]Base Costs'!$D$2</f>
        <v>1105.3024868650327</v>
      </c>
      <c r="S1219" s="305">
        <f t="shared" ref="S1219:S1282" si="139">R1219+Q1219+N1219+O1219</f>
        <v>7623.6218414606419</v>
      </c>
    </row>
    <row r="1220" spans="1:19" s="269" customFormat="1" x14ac:dyDescent="0.25">
      <c r="A1220" s="310" t="s">
        <v>938</v>
      </c>
      <c r="B1220" s="310" t="s">
        <v>1098</v>
      </c>
      <c r="C1220" s="309">
        <v>81.500665310000002</v>
      </c>
      <c r="D1220" s="307">
        <f>C1220*'[2]Base Costs'!$B$5</f>
        <v>81.500665310000002</v>
      </c>
      <c r="E1220" s="307">
        <f t="shared" si="133"/>
        <v>11</v>
      </c>
      <c r="F1220" s="307">
        <f t="shared" si="134"/>
        <v>3</v>
      </c>
      <c r="G1220" s="307">
        <f t="shared" si="135"/>
        <v>1</v>
      </c>
      <c r="H1220" s="306">
        <f>4*D1220*'[2]Base Costs'!$B$7</f>
        <v>16197.768226370643</v>
      </c>
      <c r="I1220" s="304">
        <f>4*IF(E1220&lt;=3,E1220*'[2]Base Costs'!$B$8,IF(F1220&lt;=3,F1220*'[2]Base Costs'!$B$9,'[2]Base Costs'!$B$10*G1220))</f>
        <v>4200</v>
      </c>
      <c r="J1220" s="308">
        <f>C1220*'[2]Base Costs'!$B$6</f>
        <v>20.701168988740001</v>
      </c>
      <c r="K1220" s="307">
        <f t="shared" si="136"/>
        <v>3</v>
      </c>
      <c r="L1220" s="307">
        <f t="shared" si="137"/>
        <v>1</v>
      </c>
      <c r="M1220" s="307">
        <f t="shared" si="138"/>
        <v>1</v>
      </c>
      <c r="N1220" s="306">
        <f>4*J1220*'[2]Base Costs'!$B$7</f>
        <v>4114.2331294981432</v>
      </c>
      <c r="O1220" s="304">
        <f>4*IF(K1220&lt;=3,K1220*'[2]Base Costs'!$B$8,IF(L1220&lt;=3,L1220*'[2]Base Costs'!$B$9,'[2]Base Costs'!$B$10*M1220))</f>
        <v>1500</v>
      </c>
      <c r="P1220" s="304">
        <f>4*C1220*'[2]Base Costs'!$B$11</f>
        <v>16300.133062000001</v>
      </c>
      <c r="Q1220" s="269">
        <f>'[2]Base Costs'!$B$13+'[2]Base Costs'!$B$14</f>
        <v>414</v>
      </c>
      <c r="R1220" s="303">
        <f>'[2]Base Costs'!$D$2</f>
        <v>1105.3024868650327</v>
      </c>
      <c r="S1220" s="305">
        <f t="shared" si="139"/>
        <v>7133.5356163631759</v>
      </c>
    </row>
    <row r="1221" spans="1:19" s="269" customFormat="1" x14ac:dyDescent="0.25">
      <c r="A1221" s="310" t="s">
        <v>938</v>
      </c>
      <c r="B1221" s="310" t="s">
        <v>1097</v>
      </c>
      <c r="C1221" s="309">
        <v>173.58122357239537</v>
      </c>
      <c r="D1221" s="307">
        <f>C1221*'[2]Base Costs'!$B$5</f>
        <v>173.58122357239537</v>
      </c>
      <c r="E1221" s="307">
        <f t="shared" si="133"/>
        <v>22</v>
      </c>
      <c r="F1221" s="307">
        <f t="shared" si="134"/>
        <v>5</v>
      </c>
      <c r="G1221" s="307">
        <f t="shared" si="135"/>
        <v>2</v>
      </c>
      <c r="H1221" s="306">
        <f>4*D1221*'[2]Base Costs'!$B$7</f>
        <v>34498.226697672151</v>
      </c>
      <c r="I1221" s="304">
        <f>4*IF(E1221&lt;=3,E1221*'[2]Base Costs'!$B$8,IF(F1221&lt;=3,F1221*'[2]Base Costs'!$B$9,'[2]Base Costs'!$B$10*G1221))</f>
        <v>8800</v>
      </c>
      <c r="J1221" s="308">
        <f>C1221*'[2]Base Costs'!$B$6</f>
        <v>44.089630787388423</v>
      </c>
      <c r="K1221" s="307">
        <f t="shared" si="136"/>
        <v>6</v>
      </c>
      <c r="L1221" s="307">
        <f t="shared" si="137"/>
        <v>2</v>
      </c>
      <c r="M1221" s="307">
        <f t="shared" si="138"/>
        <v>1</v>
      </c>
      <c r="N1221" s="306">
        <f>4*J1221*'[2]Base Costs'!$B$7</f>
        <v>8762.5495812087265</v>
      </c>
      <c r="O1221" s="304">
        <f>4*IF(K1221&lt;=3,K1221*'[2]Base Costs'!$B$8,IF(L1221&lt;=3,L1221*'[2]Base Costs'!$B$9,'[2]Base Costs'!$B$10*M1221))</f>
        <v>2800</v>
      </c>
      <c r="P1221" s="304">
        <f>4*C1221*'[2]Base Costs'!$B$11</f>
        <v>34716.244714479071</v>
      </c>
      <c r="Q1221" s="269">
        <f>'[2]Base Costs'!$B$13+'[2]Base Costs'!$B$14</f>
        <v>414</v>
      </c>
      <c r="R1221" s="303">
        <f>'[2]Base Costs'!$D$2</f>
        <v>1105.3024868650327</v>
      </c>
      <c r="S1221" s="305">
        <f t="shared" si="139"/>
        <v>13081.85206807376</v>
      </c>
    </row>
    <row r="1222" spans="1:19" s="269" customFormat="1" x14ac:dyDescent="0.25">
      <c r="A1222" s="310" t="s">
        <v>938</v>
      </c>
      <c r="B1222" s="310" t="s">
        <v>1096</v>
      </c>
      <c r="C1222" s="309">
        <v>237.10427120795333</v>
      </c>
      <c r="D1222" s="307">
        <f>C1222*'[2]Base Costs'!$B$5</f>
        <v>237.10427120795333</v>
      </c>
      <c r="E1222" s="307">
        <f t="shared" si="133"/>
        <v>30</v>
      </c>
      <c r="F1222" s="307">
        <f t="shared" si="134"/>
        <v>6</v>
      </c>
      <c r="G1222" s="307">
        <f t="shared" si="135"/>
        <v>2</v>
      </c>
      <c r="H1222" s="306">
        <f>4*D1222*'[2]Base Costs'!$B$7</f>
        <v>47123.051276953483</v>
      </c>
      <c r="I1222" s="304">
        <f>4*IF(E1222&lt;=3,E1222*'[2]Base Costs'!$B$8,IF(F1222&lt;=3,F1222*'[2]Base Costs'!$B$9,'[2]Base Costs'!$B$10*G1222))</f>
        <v>8800</v>
      </c>
      <c r="J1222" s="308">
        <f>C1222*'[2]Base Costs'!$B$6</f>
        <v>60.22448488682015</v>
      </c>
      <c r="K1222" s="307">
        <f t="shared" si="136"/>
        <v>8</v>
      </c>
      <c r="L1222" s="307">
        <f t="shared" si="137"/>
        <v>2</v>
      </c>
      <c r="M1222" s="307">
        <f t="shared" si="138"/>
        <v>1</v>
      </c>
      <c r="N1222" s="306">
        <f>4*J1222*'[2]Base Costs'!$B$7</f>
        <v>11969.255024346186</v>
      </c>
      <c r="O1222" s="304">
        <f>4*IF(K1222&lt;=3,K1222*'[2]Base Costs'!$B$8,IF(L1222&lt;=3,L1222*'[2]Base Costs'!$B$9,'[2]Base Costs'!$B$10*M1222))</f>
        <v>2800</v>
      </c>
      <c r="P1222" s="304">
        <f>4*C1222*'[2]Base Costs'!$B$11</f>
        <v>47420.854241590663</v>
      </c>
      <c r="Q1222" s="269">
        <f>'[2]Base Costs'!$B$13+'[2]Base Costs'!$B$14</f>
        <v>414</v>
      </c>
      <c r="R1222" s="303">
        <f>'[2]Base Costs'!$D$2</f>
        <v>1105.3024868650327</v>
      </c>
      <c r="S1222" s="305">
        <f t="shared" si="139"/>
        <v>16288.55751121122</v>
      </c>
    </row>
    <row r="1223" spans="1:19" s="269" customFormat="1" x14ac:dyDescent="0.25">
      <c r="A1223" s="310" t="s">
        <v>938</v>
      </c>
      <c r="B1223" s="310" t="s">
        <v>1095</v>
      </c>
      <c r="C1223" s="309">
        <v>66.499909180000003</v>
      </c>
      <c r="D1223" s="307">
        <f>C1223*'[2]Base Costs'!$B$5</f>
        <v>66.499909180000003</v>
      </c>
      <c r="E1223" s="307">
        <f t="shared" si="133"/>
        <v>9</v>
      </c>
      <c r="F1223" s="307">
        <f t="shared" si="134"/>
        <v>2</v>
      </c>
      <c r="G1223" s="307">
        <f t="shared" si="135"/>
        <v>1</v>
      </c>
      <c r="H1223" s="306">
        <f>4*D1223*'[2]Base Costs'!$B$7</f>
        <v>13216.457950069922</v>
      </c>
      <c r="I1223" s="304">
        <f>4*IF(E1223&lt;=3,E1223*'[2]Base Costs'!$B$8,IF(F1223&lt;=3,F1223*'[2]Base Costs'!$B$9,'[2]Base Costs'!$B$10*G1223))</f>
        <v>2800</v>
      </c>
      <c r="J1223" s="308">
        <f>C1223*'[2]Base Costs'!$B$6</f>
        <v>16.890976931720001</v>
      </c>
      <c r="K1223" s="307">
        <f t="shared" si="136"/>
        <v>3</v>
      </c>
      <c r="L1223" s="307">
        <f t="shared" si="137"/>
        <v>1</v>
      </c>
      <c r="M1223" s="307">
        <f t="shared" si="138"/>
        <v>1</v>
      </c>
      <c r="N1223" s="306">
        <f>4*J1223*'[2]Base Costs'!$B$7</f>
        <v>3356.9803193177604</v>
      </c>
      <c r="O1223" s="304">
        <f>4*IF(K1223&lt;=3,K1223*'[2]Base Costs'!$B$8,IF(L1223&lt;=3,L1223*'[2]Base Costs'!$B$9,'[2]Base Costs'!$B$10*M1223))</f>
        <v>1500</v>
      </c>
      <c r="P1223" s="304">
        <f>4*C1223*'[2]Base Costs'!$B$11</f>
        <v>13299.981836000001</v>
      </c>
      <c r="Q1223" s="269">
        <f>'[2]Base Costs'!$B$13+'[2]Base Costs'!$B$14</f>
        <v>414</v>
      </c>
      <c r="R1223" s="303">
        <f>'[2]Base Costs'!$D$2</f>
        <v>1105.3024868650327</v>
      </c>
      <c r="S1223" s="305">
        <f t="shared" si="139"/>
        <v>6376.2828061827931</v>
      </c>
    </row>
    <row r="1224" spans="1:19" s="269" customFormat="1" x14ac:dyDescent="0.25">
      <c r="A1224" s="310" t="s">
        <v>938</v>
      </c>
      <c r="B1224" s="310" t="s">
        <v>1094</v>
      </c>
      <c r="C1224" s="309">
        <v>65.911203323946054</v>
      </c>
      <c r="D1224" s="307">
        <f>C1224*'[2]Base Costs'!$B$5</f>
        <v>65.911203323946054</v>
      </c>
      <c r="E1224" s="307">
        <f t="shared" si="133"/>
        <v>9</v>
      </c>
      <c r="F1224" s="307">
        <f t="shared" si="134"/>
        <v>2</v>
      </c>
      <c r="G1224" s="307">
        <f t="shared" si="135"/>
        <v>1</v>
      </c>
      <c r="H1224" s="306">
        <f>4*D1224*'[2]Base Costs'!$B$7</f>
        <v>13099.456193414337</v>
      </c>
      <c r="I1224" s="304">
        <f>4*IF(E1224&lt;=3,E1224*'[2]Base Costs'!$B$8,IF(F1224&lt;=3,F1224*'[2]Base Costs'!$B$9,'[2]Base Costs'!$B$10*G1224))</f>
        <v>2800</v>
      </c>
      <c r="J1224" s="308">
        <f>C1224*'[2]Base Costs'!$B$6</f>
        <v>16.741445644282297</v>
      </c>
      <c r="K1224" s="307">
        <f t="shared" si="136"/>
        <v>3</v>
      </c>
      <c r="L1224" s="307">
        <f t="shared" si="137"/>
        <v>1</v>
      </c>
      <c r="M1224" s="307">
        <f t="shared" si="138"/>
        <v>1</v>
      </c>
      <c r="N1224" s="306">
        <f>4*J1224*'[2]Base Costs'!$B$7</f>
        <v>3327.2618731272414</v>
      </c>
      <c r="O1224" s="304">
        <f>4*IF(K1224&lt;=3,K1224*'[2]Base Costs'!$B$8,IF(L1224&lt;=3,L1224*'[2]Base Costs'!$B$9,'[2]Base Costs'!$B$10*M1224))</f>
        <v>1500</v>
      </c>
      <c r="P1224" s="304">
        <f>4*C1224*'[2]Base Costs'!$B$11</f>
        <v>13182.240664789211</v>
      </c>
      <c r="Q1224" s="269">
        <f>'[2]Base Costs'!$B$13+'[2]Base Costs'!$B$14</f>
        <v>414</v>
      </c>
      <c r="R1224" s="303">
        <f>'[2]Base Costs'!$D$2</f>
        <v>1105.3024868650327</v>
      </c>
      <c r="S1224" s="305">
        <f t="shared" si="139"/>
        <v>6346.5643599922741</v>
      </c>
    </row>
    <row r="1225" spans="1:19" s="269" customFormat="1" x14ac:dyDescent="0.25">
      <c r="A1225" s="310" t="s">
        <v>938</v>
      </c>
      <c r="B1225" s="310" t="s">
        <v>1093</v>
      </c>
      <c r="C1225" s="309">
        <v>227.82014371280292</v>
      </c>
      <c r="D1225" s="307">
        <f>C1225*'[2]Base Costs'!$B$5</f>
        <v>227.82014371280292</v>
      </c>
      <c r="E1225" s="307">
        <f t="shared" si="133"/>
        <v>29</v>
      </c>
      <c r="F1225" s="307">
        <f t="shared" si="134"/>
        <v>6</v>
      </c>
      <c r="G1225" s="307">
        <f t="shared" si="135"/>
        <v>2</v>
      </c>
      <c r="H1225" s="306">
        <f>4*D1225*'[2]Base Costs'!$B$7</f>
        <v>45277.88664205731</v>
      </c>
      <c r="I1225" s="304">
        <f>4*IF(E1225&lt;=3,E1225*'[2]Base Costs'!$B$8,IF(F1225&lt;=3,F1225*'[2]Base Costs'!$B$9,'[2]Base Costs'!$B$10*G1225))</f>
        <v>8800</v>
      </c>
      <c r="J1225" s="308">
        <f>C1225*'[2]Base Costs'!$B$6</f>
        <v>57.866316503051941</v>
      </c>
      <c r="K1225" s="307">
        <f t="shared" si="136"/>
        <v>8</v>
      </c>
      <c r="L1225" s="307">
        <f t="shared" si="137"/>
        <v>2</v>
      </c>
      <c r="M1225" s="307">
        <f t="shared" si="138"/>
        <v>1</v>
      </c>
      <c r="N1225" s="306">
        <f>4*J1225*'[2]Base Costs'!$B$7</f>
        <v>11500.583207082556</v>
      </c>
      <c r="O1225" s="304">
        <f>4*IF(K1225&lt;=3,K1225*'[2]Base Costs'!$B$8,IF(L1225&lt;=3,L1225*'[2]Base Costs'!$B$9,'[2]Base Costs'!$B$10*M1225))</f>
        <v>2800</v>
      </c>
      <c r="P1225" s="304">
        <f>4*C1225*'[2]Base Costs'!$B$11</f>
        <v>45564.028742560586</v>
      </c>
      <c r="Q1225" s="269">
        <f>'[2]Base Costs'!$B$13+'[2]Base Costs'!$B$14</f>
        <v>414</v>
      </c>
      <c r="R1225" s="303">
        <f>'[2]Base Costs'!$D$2</f>
        <v>1105.3024868650327</v>
      </c>
      <c r="S1225" s="305">
        <f t="shared" si="139"/>
        <v>15819.885693947588</v>
      </c>
    </row>
    <row r="1226" spans="1:19" s="269" customFormat="1" x14ac:dyDescent="0.25">
      <c r="A1226" s="310" t="s">
        <v>938</v>
      </c>
      <c r="B1226" s="310" t="s">
        <v>1092</v>
      </c>
      <c r="C1226" s="309">
        <v>103.62996330704728</v>
      </c>
      <c r="D1226" s="307">
        <f>C1226*'[2]Base Costs'!$B$5</f>
        <v>103.62996330704728</v>
      </c>
      <c r="E1226" s="307">
        <f t="shared" si="133"/>
        <v>13</v>
      </c>
      <c r="F1226" s="307">
        <f t="shared" si="134"/>
        <v>3</v>
      </c>
      <c r="G1226" s="307">
        <f t="shared" si="135"/>
        <v>1</v>
      </c>
      <c r="H1226" s="306">
        <f>4*D1226*'[2]Base Costs'!$B$7</f>
        <v>20595.833427495807</v>
      </c>
      <c r="I1226" s="304">
        <f>4*IF(E1226&lt;=3,E1226*'[2]Base Costs'!$B$8,IF(F1226&lt;=3,F1226*'[2]Base Costs'!$B$9,'[2]Base Costs'!$B$10*G1226))</f>
        <v>4200</v>
      </c>
      <c r="J1226" s="308">
        <f>C1226*'[2]Base Costs'!$B$6</f>
        <v>26.322010679990008</v>
      </c>
      <c r="K1226" s="307">
        <f t="shared" si="136"/>
        <v>4</v>
      </c>
      <c r="L1226" s="307">
        <f t="shared" si="137"/>
        <v>1</v>
      </c>
      <c r="M1226" s="307">
        <f t="shared" si="138"/>
        <v>1</v>
      </c>
      <c r="N1226" s="306">
        <f>4*J1226*'[2]Base Costs'!$B$7</f>
        <v>5231.3416905839349</v>
      </c>
      <c r="O1226" s="304">
        <f>4*IF(K1226&lt;=3,K1226*'[2]Base Costs'!$B$8,IF(L1226&lt;=3,L1226*'[2]Base Costs'!$B$9,'[2]Base Costs'!$B$10*M1226))</f>
        <v>1400</v>
      </c>
      <c r="P1226" s="304">
        <f>4*C1226*'[2]Base Costs'!$B$11</f>
        <v>20725.992661409455</v>
      </c>
      <c r="Q1226" s="269">
        <f>'[2]Base Costs'!$B$13+'[2]Base Costs'!$B$14</f>
        <v>414</v>
      </c>
      <c r="R1226" s="303">
        <f>'[2]Base Costs'!$D$2</f>
        <v>1105.3024868650327</v>
      </c>
      <c r="S1226" s="305">
        <f t="shared" si="139"/>
        <v>8150.6441774489676</v>
      </c>
    </row>
    <row r="1227" spans="1:19" s="269" customFormat="1" x14ac:dyDescent="0.25">
      <c r="A1227" s="310" t="s">
        <v>938</v>
      </c>
      <c r="B1227" s="310" t="s">
        <v>1091</v>
      </c>
      <c r="C1227" s="309">
        <v>61.042602891802751</v>
      </c>
      <c r="D1227" s="307">
        <f>C1227*'[2]Base Costs'!$B$5</f>
        <v>61.042602891802751</v>
      </c>
      <c r="E1227" s="307">
        <f t="shared" si="133"/>
        <v>8</v>
      </c>
      <c r="F1227" s="307">
        <f t="shared" si="134"/>
        <v>2</v>
      </c>
      <c r="G1227" s="307">
        <f t="shared" si="135"/>
        <v>1</v>
      </c>
      <c r="H1227" s="306">
        <f>4*D1227*'[2]Base Costs'!$B$7</f>
        <v>12131.851069128448</v>
      </c>
      <c r="I1227" s="304">
        <f>4*IF(E1227&lt;=3,E1227*'[2]Base Costs'!$B$8,IF(F1227&lt;=3,F1227*'[2]Base Costs'!$B$9,'[2]Base Costs'!$B$10*G1227))</f>
        <v>2800</v>
      </c>
      <c r="J1227" s="308">
        <f>C1227*'[2]Base Costs'!$B$6</f>
        <v>15.504821134517899</v>
      </c>
      <c r="K1227" s="307">
        <f t="shared" si="136"/>
        <v>2</v>
      </c>
      <c r="L1227" s="307">
        <f t="shared" si="137"/>
        <v>1</v>
      </c>
      <c r="M1227" s="307">
        <f t="shared" si="138"/>
        <v>1</v>
      </c>
      <c r="N1227" s="306">
        <f>4*J1227*'[2]Base Costs'!$B$7</f>
        <v>3081.4901715586257</v>
      </c>
      <c r="O1227" s="304">
        <f>4*IF(K1227&lt;=3,K1227*'[2]Base Costs'!$B$8,IF(L1227&lt;=3,L1227*'[2]Base Costs'!$B$9,'[2]Base Costs'!$B$10*M1227))</f>
        <v>1000</v>
      </c>
      <c r="P1227" s="304">
        <f>4*C1227*'[2]Base Costs'!$B$11</f>
        <v>12208.520578360551</v>
      </c>
      <c r="Q1227" s="269">
        <f>'[2]Base Costs'!$B$13+'[2]Base Costs'!$B$14</f>
        <v>414</v>
      </c>
      <c r="R1227" s="303">
        <f>'[2]Base Costs'!$D$2</f>
        <v>1105.3024868650327</v>
      </c>
      <c r="S1227" s="305">
        <f t="shared" si="139"/>
        <v>5600.7926584236584</v>
      </c>
    </row>
    <row r="1228" spans="1:19" s="269" customFormat="1" x14ac:dyDescent="0.25">
      <c r="A1228" s="310" t="s">
        <v>938</v>
      </c>
      <c r="B1228" s="310" t="s">
        <v>1090</v>
      </c>
      <c r="C1228" s="309">
        <v>68.700626310000004</v>
      </c>
      <c r="D1228" s="307">
        <f>C1228*'[2]Base Costs'!$B$5</f>
        <v>68.700626310000004</v>
      </c>
      <c r="E1228" s="307">
        <f t="shared" si="133"/>
        <v>9</v>
      </c>
      <c r="F1228" s="307">
        <f t="shared" si="134"/>
        <v>2</v>
      </c>
      <c r="G1228" s="307">
        <f t="shared" si="135"/>
        <v>1</v>
      </c>
      <c r="H1228" s="306">
        <f>4*D1228*'[2]Base Costs'!$B$7</f>
        <v>13653.837275354643</v>
      </c>
      <c r="I1228" s="304">
        <f>4*IF(E1228&lt;=3,E1228*'[2]Base Costs'!$B$8,IF(F1228&lt;=3,F1228*'[2]Base Costs'!$B$9,'[2]Base Costs'!$B$10*G1228))</f>
        <v>2800</v>
      </c>
      <c r="J1228" s="308">
        <f>C1228*'[2]Base Costs'!$B$6</f>
        <v>17.449959082740001</v>
      </c>
      <c r="K1228" s="307">
        <f t="shared" si="136"/>
        <v>3</v>
      </c>
      <c r="L1228" s="307">
        <f t="shared" si="137"/>
        <v>1</v>
      </c>
      <c r="M1228" s="307">
        <f t="shared" si="138"/>
        <v>1</v>
      </c>
      <c r="N1228" s="306">
        <f>4*J1228*'[2]Base Costs'!$B$7</f>
        <v>3468.0746679400795</v>
      </c>
      <c r="O1228" s="304">
        <f>4*IF(K1228&lt;=3,K1228*'[2]Base Costs'!$B$8,IF(L1228&lt;=3,L1228*'[2]Base Costs'!$B$9,'[2]Base Costs'!$B$10*M1228))</f>
        <v>1500</v>
      </c>
      <c r="P1228" s="304">
        <f>4*C1228*'[2]Base Costs'!$B$11</f>
        <v>13740.125262000001</v>
      </c>
      <c r="Q1228" s="269">
        <f>'[2]Base Costs'!$B$13+'[2]Base Costs'!$B$14</f>
        <v>414</v>
      </c>
      <c r="R1228" s="303">
        <f>'[2]Base Costs'!$D$2</f>
        <v>1105.3024868650327</v>
      </c>
      <c r="S1228" s="305">
        <f t="shared" si="139"/>
        <v>6487.3771548051118</v>
      </c>
    </row>
    <row r="1229" spans="1:19" s="269" customFormat="1" x14ac:dyDescent="0.25">
      <c r="A1229" s="310" t="s">
        <v>938</v>
      </c>
      <c r="B1229" s="310" t="s">
        <v>1089</v>
      </c>
      <c r="C1229" s="309">
        <v>123.101039165</v>
      </c>
      <c r="D1229" s="307">
        <f>C1229*'[2]Base Costs'!$B$5</f>
        <v>123.101039165</v>
      </c>
      <c r="E1229" s="307">
        <f t="shared" si="133"/>
        <v>16</v>
      </c>
      <c r="F1229" s="307">
        <f t="shared" si="134"/>
        <v>4</v>
      </c>
      <c r="G1229" s="307">
        <f t="shared" si="135"/>
        <v>1</v>
      </c>
      <c r="H1229" s="306">
        <f>4*D1229*'[2]Base Costs'!$B$7</f>
        <v>24465.592927808764</v>
      </c>
      <c r="I1229" s="304">
        <f>4*IF(E1229&lt;=3,E1229*'[2]Base Costs'!$B$8,IF(F1229&lt;=3,F1229*'[2]Base Costs'!$B$9,'[2]Base Costs'!$B$10*G1229))</f>
        <v>4400</v>
      </c>
      <c r="J1229" s="308">
        <f>C1229*'[2]Base Costs'!$B$6</f>
        <v>31.267663947910002</v>
      </c>
      <c r="K1229" s="307">
        <f t="shared" si="136"/>
        <v>4</v>
      </c>
      <c r="L1229" s="307">
        <f t="shared" si="137"/>
        <v>1</v>
      </c>
      <c r="M1229" s="307">
        <f t="shared" si="138"/>
        <v>1</v>
      </c>
      <c r="N1229" s="306">
        <f>4*J1229*'[2]Base Costs'!$B$7</f>
        <v>6214.2606036634261</v>
      </c>
      <c r="O1229" s="304">
        <f>4*IF(K1229&lt;=3,K1229*'[2]Base Costs'!$B$8,IF(L1229&lt;=3,L1229*'[2]Base Costs'!$B$9,'[2]Base Costs'!$B$10*M1229))</f>
        <v>1400</v>
      </c>
      <c r="P1229" s="304">
        <f>4*C1229*'[2]Base Costs'!$B$11</f>
        <v>24620.207833</v>
      </c>
      <c r="Q1229" s="269">
        <f>'[2]Base Costs'!$B$13+'[2]Base Costs'!$B$14</f>
        <v>414</v>
      </c>
      <c r="R1229" s="303">
        <f>'[2]Base Costs'!$D$2</f>
        <v>1105.3024868650327</v>
      </c>
      <c r="S1229" s="305">
        <f t="shared" si="139"/>
        <v>9133.5630905284597</v>
      </c>
    </row>
    <row r="1230" spans="1:19" s="269" customFormat="1" x14ac:dyDescent="0.25">
      <c r="A1230" s="310" t="s">
        <v>938</v>
      </c>
      <c r="B1230" s="310" t="s">
        <v>1088</v>
      </c>
      <c r="C1230" s="309">
        <v>131.85006031298497</v>
      </c>
      <c r="D1230" s="307">
        <f>C1230*'[2]Base Costs'!$B$5</f>
        <v>131.85006031298497</v>
      </c>
      <c r="E1230" s="307">
        <f t="shared" si="133"/>
        <v>17</v>
      </c>
      <c r="F1230" s="307">
        <f t="shared" si="134"/>
        <v>4</v>
      </c>
      <c r="G1230" s="307">
        <f t="shared" si="135"/>
        <v>1</v>
      </c>
      <c r="H1230" s="306">
        <f>4*D1230*'[2]Base Costs'!$B$7</f>
        <v>26204.408386843887</v>
      </c>
      <c r="I1230" s="304">
        <f>4*IF(E1230&lt;=3,E1230*'[2]Base Costs'!$B$8,IF(F1230&lt;=3,F1230*'[2]Base Costs'!$B$9,'[2]Base Costs'!$B$10*G1230))</f>
        <v>4400</v>
      </c>
      <c r="J1230" s="308">
        <f>C1230*'[2]Base Costs'!$B$6</f>
        <v>33.489915319498181</v>
      </c>
      <c r="K1230" s="307">
        <f t="shared" si="136"/>
        <v>5</v>
      </c>
      <c r="L1230" s="307">
        <f t="shared" si="137"/>
        <v>1</v>
      </c>
      <c r="M1230" s="307">
        <f t="shared" si="138"/>
        <v>1</v>
      </c>
      <c r="N1230" s="306">
        <f>4*J1230*'[2]Base Costs'!$B$7</f>
        <v>6655.919730258347</v>
      </c>
      <c r="O1230" s="304">
        <f>4*IF(K1230&lt;=3,K1230*'[2]Base Costs'!$B$8,IF(L1230&lt;=3,L1230*'[2]Base Costs'!$B$9,'[2]Base Costs'!$B$10*M1230))</f>
        <v>1400</v>
      </c>
      <c r="P1230" s="304">
        <f>4*C1230*'[2]Base Costs'!$B$11</f>
        <v>26370.012062596994</v>
      </c>
      <c r="Q1230" s="269">
        <f>'[2]Base Costs'!$B$13+'[2]Base Costs'!$B$14</f>
        <v>414</v>
      </c>
      <c r="R1230" s="303">
        <f>'[2]Base Costs'!$D$2</f>
        <v>1105.3024868650327</v>
      </c>
      <c r="S1230" s="305">
        <f t="shared" si="139"/>
        <v>9575.2222171233807</v>
      </c>
    </row>
    <row r="1231" spans="1:19" s="269" customFormat="1" x14ac:dyDescent="0.25">
      <c r="A1231" s="310" t="s">
        <v>938</v>
      </c>
      <c r="B1231" s="310" t="s">
        <v>1087</v>
      </c>
      <c r="C1231" s="309">
        <v>263.09034712253776</v>
      </c>
      <c r="D1231" s="307">
        <f>C1231*'[2]Base Costs'!$B$5</f>
        <v>263.09034712253776</v>
      </c>
      <c r="E1231" s="307">
        <f t="shared" si="133"/>
        <v>33</v>
      </c>
      <c r="F1231" s="307">
        <f t="shared" si="134"/>
        <v>7</v>
      </c>
      <c r="G1231" s="307">
        <f t="shared" si="135"/>
        <v>2</v>
      </c>
      <c r="H1231" s="306">
        <f>4*D1231*'[2]Base Costs'!$B$7</f>
        <v>52287.627948521651</v>
      </c>
      <c r="I1231" s="304">
        <f>4*IF(E1231&lt;=3,E1231*'[2]Base Costs'!$B$8,IF(F1231&lt;=3,F1231*'[2]Base Costs'!$B$9,'[2]Base Costs'!$B$10*G1231))</f>
        <v>8800</v>
      </c>
      <c r="J1231" s="308">
        <f>C1231*'[2]Base Costs'!$B$6</f>
        <v>66.824948169124596</v>
      </c>
      <c r="K1231" s="307">
        <f t="shared" si="136"/>
        <v>9</v>
      </c>
      <c r="L1231" s="307">
        <f t="shared" si="137"/>
        <v>2</v>
      </c>
      <c r="M1231" s="307">
        <f t="shared" si="138"/>
        <v>1</v>
      </c>
      <c r="N1231" s="306">
        <f>4*J1231*'[2]Base Costs'!$B$7</f>
        <v>13281.057498924501</v>
      </c>
      <c r="O1231" s="304">
        <f>4*IF(K1231&lt;=3,K1231*'[2]Base Costs'!$B$8,IF(L1231&lt;=3,L1231*'[2]Base Costs'!$B$9,'[2]Base Costs'!$B$10*M1231))</f>
        <v>2800</v>
      </c>
      <c r="P1231" s="304">
        <f>4*C1231*'[2]Base Costs'!$B$11</f>
        <v>52618.06942450755</v>
      </c>
      <c r="Q1231" s="269">
        <f>'[2]Base Costs'!$B$13+'[2]Base Costs'!$B$14</f>
        <v>414</v>
      </c>
      <c r="R1231" s="303">
        <f>'[2]Base Costs'!$D$2</f>
        <v>1105.3024868650327</v>
      </c>
      <c r="S1231" s="305">
        <f t="shared" si="139"/>
        <v>17600.359985789535</v>
      </c>
    </row>
    <row r="1232" spans="1:19" s="269" customFormat="1" x14ac:dyDescent="0.25">
      <c r="A1232" s="310" t="s">
        <v>938</v>
      </c>
      <c r="B1232" s="310" t="s">
        <v>1086</v>
      </c>
      <c r="C1232" s="309">
        <v>140.1082419204763</v>
      </c>
      <c r="D1232" s="307">
        <f>C1232*'[2]Base Costs'!$B$5</f>
        <v>140.1082419204763</v>
      </c>
      <c r="E1232" s="307">
        <f t="shared" si="133"/>
        <v>18</v>
      </c>
      <c r="F1232" s="307">
        <f t="shared" si="134"/>
        <v>4</v>
      </c>
      <c r="G1232" s="307">
        <f t="shared" si="135"/>
        <v>1</v>
      </c>
      <c r="H1232" s="306">
        <f>4*D1232*'[2]Base Costs'!$B$7</f>
        <v>27845.672432243147</v>
      </c>
      <c r="I1232" s="304">
        <f>4*IF(E1232&lt;=3,E1232*'[2]Base Costs'!$B$8,IF(F1232&lt;=3,F1232*'[2]Base Costs'!$B$9,'[2]Base Costs'!$B$10*G1232))</f>
        <v>4400</v>
      </c>
      <c r="J1232" s="308">
        <f>C1232*'[2]Base Costs'!$B$6</f>
        <v>35.587493447800981</v>
      </c>
      <c r="K1232" s="307">
        <f t="shared" si="136"/>
        <v>5</v>
      </c>
      <c r="L1232" s="307">
        <f t="shared" si="137"/>
        <v>1</v>
      </c>
      <c r="M1232" s="307">
        <f t="shared" si="138"/>
        <v>1</v>
      </c>
      <c r="N1232" s="306">
        <f>4*J1232*'[2]Base Costs'!$B$7</f>
        <v>7072.8007977897587</v>
      </c>
      <c r="O1232" s="304">
        <f>4*IF(K1232&lt;=3,K1232*'[2]Base Costs'!$B$8,IF(L1232&lt;=3,L1232*'[2]Base Costs'!$B$9,'[2]Base Costs'!$B$10*M1232))</f>
        <v>1400</v>
      </c>
      <c r="P1232" s="304">
        <f>4*C1232*'[2]Base Costs'!$B$11</f>
        <v>28021.648384095261</v>
      </c>
      <c r="Q1232" s="269">
        <f>'[2]Base Costs'!$B$13+'[2]Base Costs'!$B$14</f>
        <v>414</v>
      </c>
      <c r="R1232" s="303">
        <f>'[2]Base Costs'!$D$2</f>
        <v>1105.3024868650327</v>
      </c>
      <c r="S1232" s="305">
        <f t="shared" si="139"/>
        <v>9992.1032846547914</v>
      </c>
    </row>
    <row r="1233" spans="1:19" s="269" customFormat="1" x14ac:dyDescent="0.25">
      <c r="A1233" s="310" t="s">
        <v>938</v>
      </c>
      <c r="B1233" s="310" t="s">
        <v>1085</v>
      </c>
      <c r="C1233" s="309">
        <v>116.50111172000001</v>
      </c>
      <c r="D1233" s="307">
        <f>C1233*'[2]Base Costs'!$B$5</f>
        <v>116.50111172000001</v>
      </c>
      <c r="E1233" s="307">
        <f t="shared" si="133"/>
        <v>15</v>
      </c>
      <c r="F1233" s="307">
        <f t="shared" si="134"/>
        <v>3</v>
      </c>
      <c r="G1233" s="307">
        <f t="shared" si="135"/>
        <v>1</v>
      </c>
      <c r="H1233" s="306">
        <f>4*D1233*'[2]Base Costs'!$B$7</f>
        <v>23153.896947679685</v>
      </c>
      <c r="I1233" s="304">
        <f>4*IF(E1233&lt;=3,E1233*'[2]Base Costs'!$B$8,IF(F1233&lt;=3,F1233*'[2]Base Costs'!$B$9,'[2]Base Costs'!$B$10*G1233))</f>
        <v>4200</v>
      </c>
      <c r="J1233" s="308">
        <f>C1233*'[2]Base Costs'!$B$6</f>
        <v>29.591282376880002</v>
      </c>
      <c r="K1233" s="307">
        <f t="shared" si="136"/>
        <v>4</v>
      </c>
      <c r="L1233" s="307">
        <f t="shared" si="137"/>
        <v>1</v>
      </c>
      <c r="M1233" s="307">
        <f t="shared" si="138"/>
        <v>1</v>
      </c>
      <c r="N1233" s="306">
        <f>4*J1233*'[2]Base Costs'!$B$7</f>
        <v>5881.0898247106397</v>
      </c>
      <c r="O1233" s="304">
        <f>4*IF(K1233&lt;=3,K1233*'[2]Base Costs'!$B$8,IF(L1233&lt;=3,L1233*'[2]Base Costs'!$B$9,'[2]Base Costs'!$B$10*M1233))</f>
        <v>1400</v>
      </c>
      <c r="P1233" s="304">
        <f>4*C1233*'[2]Base Costs'!$B$11</f>
        <v>23300.222344000002</v>
      </c>
      <c r="Q1233" s="269">
        <f>'[2]Base Costs'!$B$13+'[2]Base Costs'!$B$14</f>
        <v>414</v>
      </c>
      <c r="R1233" s="303">
        <f>'[2]Base Costs'!$D$2</f>
        <v>1105.3024868650327</v>
      </c>
      <c r="S1233" s="305">
        <f t="shared" si="139"/>
        <v>8800.3923115756734</v>
      </c>
    </row>
    <row r="1234" spans="1:19" s="269" customFormat="1" x14ac:dyDescent="0.25">
      <c r="A1234" s="310" t="s">
        <v>938</v>
      </c>
      <c r="B1234" s="310" t="s">
        <v>1084</v>
      </c>
      <c r="C1234" s="309">
        <v>147.00128187000001</v>
      </c>
      <c r="D1234" s="307">
        <f>C1234*'[2]Base Costs'!$B$5</f>
        <v>147.00128187000001</v>
      </c>
      <c r="E1234" s="307">
        <f t="shared" si="133"/>
        <v>19</v>
      </c>
      <c r="F1234" s="307">
        <f t="shared" si="134"/>
        <v>4</v>
      </c>
      <c r="G1234" s="307">
        <f t="shared" si="135"/>
        <v>1</v>
      </c>
      <c r="H1234" s="306">
        <f>4*D1234*'[2]Base Costs'!$B$7</f>
        <v>29215.622763971285</v>
      </c>
      <c r="I1234" s="304">
        <f>4*IF(E1234&lt;=3,E1234*'[2]Base Costs'!$B$8,IF(F1234&lt;=3,F1234*'[2]Base Costs'!$B$9,'[2]Base Costs'!$B$10*G1234))</f>
        <v>4400</v>
      </c>
      <c r="J1234" s="308">
        <f>C1234*'[2]Base Costs'!$B$6</f>
        <v>37.338325594980006</v>
      </c>
      <c r="K1234" s="307">
        <f t="shared" si="136"/>
        <v>5</v>
      </c>
      <c r="L1234" s="307">
        <f t="shared" si="137"/>
        <v>1</v>
      </c>
      <c r="M1234" s="307">
        <f t="shared" si="138"/>
        <v>1</v>
      </c>
      <c r="N1234" s="306">
        <f>4*J1234*'[2]Base Costs'!$B$7</f>
        <v>7420.7681820487078</v>
      </c>
      <c r="O1234" s="304">
        <f>4*IF(K1234&lt;=3,K1234*'[2]Base Costs'!$B$8,IF(L1234&lt;=3,L1234*'[2]Base Costs'!$B$9,'[2]Base Costs'!$B$10*M1234))</f>
        <v>1400</v>
      </c>
      <c r="P1234" s="304">
        <f>4*C1234*'[2]Base Costs'!$B$11</f>
        <v>29400.256374000004</v>
      </c>
      <c r="Q1234" s="269">
        <f>'[2]Base Costs'!$B$13+'[2]Base Costs'!$B$14</f>
        <v>414</v>
      </c>
      <c r="R1234" s="303">
        <f>'[2]Base Costs'!$D$2</f>
        <v>1105.3024868650327</v>
      </c>
      <c r="S1234" s="305">
        <f t="shared" si="139"/>
        <v>10340.070668913741</v>
      </c>
    </row>
    <row r="1235" spans="1:19" s="269" customFormat="1" x14ac:dyDescent="0.25">
      <c r="A1235" s="310" t="s">
        <v>938</v>
      </c>
      <c r="B1235" s="310" t="s">
        <v>1083</v>
      </c>
      <c r="C1235" s="309">
        <v>274.26629219138249</v>
      </c>
      <c r="D1235" s="307">
        <f>C1235*'[2]Base Costs'!$B$5</f>
        <v>274.26629219138249</v>
      </c>
      <c r="E1235" s="307">
        <f t="shared" si="133"/>
        <v>35</v>
      </c>
      <c r="F1235" s="307">
        <f t="shared" si="134"/>
        <v>7</v>
      </c>
      <c r="G1235" s="307">
        <f t="shared" si="135"/>
        <v>2</v>
      </c>
      <c r="H1235" s="306">
        <f>4*D1235*'[2]Base Costs'!$B$7</f>
        <v>54508.779975284131</v>
      </c>
      <c r="I1235" s="304">
        <f>4*IF(E1235&lt;=3,E1235*'[2]Base Costs'!$B$8,IF(F1235&lt;=3,F1235*'[2]Base Costs'!$B$9,'[2]Base Costs'!$B$10*G1235))</f>
        <v>8800</v>
      </c>
      <c r="J1235" s="308">
        <f>C1235*'[2]Base Costs'!$B$6</f>
        <v>69.663638216611147</v>
      </c>
      <c r="K1235" s="307">
        <f t="shared" si="136"/>
        <v>9</v>
      </c>
      <c r="L1235" s="307">
        <f t="shared" si="137"/>
        <v>2</v>
      </c>
      <c r="M1235" s="307">
        <f t="shared" si="138"/>
        <v>1</v>
      </c>
      <c r="N1235" s="306">
        <f>4*J1235*'[2]Base Costs'!$B$7</f>
        <v>13845.230113722168</v>
      </c>
      <c r="O1235" s="304">
        <f>4*IF(K1235&lt;=3,K1235*'[2]Base Costs'!$B$8,IF(L1235&lt;=3,L1235*'[2]Base Costs'!$B$9,'[2]Base Costs'!$B$10*M1235))</f>
        <v>2800</v>
      </c>
      <c r="P1235" s="304">
        <f>4*C1235*'[2]Base Costs'!$B$11</f>
        <v>54853.258438276498</v>
      </c>
      <c r="Q1235" s="269">
        <f>'[2]Base Costs'!$B$13+'[2]Base Costs'!$B$14</f>
        <v>414</v>
      </c>
      <c r="R1235" s="303">
        <f>'[2]Base Costs'!$D$2</f>
        <v>1105.3024868650327</v>
      </c>
      <c r="S1235" s="305">
        <f t="shared" si="139"/>
        <v>18164.532600587201</v>
      </c>
    </row>
    <row r="1236" spans="1:19" s="269" customFormat="1" x14ac:dyDescent="0.25">
      <c r="A1236" s="310" t="s">
        <v>938</v>
      </c>
      <c r="B1236" s="310" t="s">
        <v>1082</v>
      </c>
      <c r="C1236" s="309">
        <v>174.60167484500002</v>
      </c>
      <c r="D1236" s="307">
        <f>C1236*'[2]Base Costs'!$B$5</f>
        <v>174.60167484500002</v>
      </c>
      <c r="E1236" s="307">
        <f t="shared" si="133"/>
        <v>22</v>
      </c>
      <c r="F1236" s="307">
        <f t="shared" si="134"/>
        <v>5</v>
      </c>
      <c r="G1236" s="307">
        <f t="shared" si="135"/>
        <v>2</v>
      </c>
      <c r="H1236" s="306">
        <f>4*D1236*'[2]Base Costs'!$B$7</f>
        <v>34701.03526539469</v>
      </c>
      <c r="I1236" s="304">
        <f>4*IF(E1236&lt;=3,E1236*'[2]Base Costs'!$B$8,IF(F1236&lt;=3,F1236*'[2]Base Costs'!$B$9,'[2]Base Costs'!$B$10*G1236))</f>
        <v>8800</v>
      </c>
      <c r="J1236" s="308">
        <f>C1236*'[2]Base Costs'!$B$6</f>
        <v>44.348825410630006</v>
      </c>
      <c r="K1236" s="307">
        <f t="shared" si="136"/>
        <v>6</v>
      </c>
      <c r="L1236" s="307">
        <f t="shared" si="137"/>
        <v>2</v>
      </c>
      <c r="M1236" s="307">
        <f t="shared" si="138"/>
        <v>1</v>
      </c>
      <c r="N1236" s="306">
        <f>4*J1236*'[2]Base Costs'!$B$7</f>
        <v>8814.0629574102513</v>
      </c>
      <c r="O1236" s="304">
        <f>4*IF(K1236&lt;=3,K1236*'[2]Base Costs'!$B$8,IF(L1236&lt;=3,L1236*'[2]Base Costs'!$B$9,'[2]Base Costs'!$B$10*M1236))</f>
        <v>2800</v>
      </c>
      <c r="P1236" s="304">
        <f>4*C1236*'[2]Base Costs'!$B$11</f>
        <v>34920.334969000003</v>
      </c>
      <c r="Q1236" s="269">
        <f>'[2]Base Costs'!$B$13+'[2]Base Costs'!$B$14</f>
        <v>414</v>
      </c>
      <c r="R1236" s="303">
        <f>'[2]Base Costs'!$D$2</f>
        <v>1105.3024868650327</v>
      </c>
      <c r="S1236" s="305">
        <f t="shared" si="139"/>
        <v>13133.365444275285</v>
      </c>
    </row>
    <row r="1237" spans="1:19" s="269" customFormat="1" x14ac:dyDescent="0.25">
      <c r="A1237" s="310" t="s">
        <v>938</v>
      </c>
      <c r="B1237" s="310" t="s">
        <v>1081</v>
      </c>
      <c r="C1237" s="309">
        <v>123.99707247507918</v>
      </c>
      <c r="D1237" s="307">
        <f>C1237*'[2]Base Costs'!$B$5</f>
        <v>123.99707247507918</v>
      </c>
      <c r="E1237" s="307">
        <f t="shared" si="133"/>
        <v>16</v>
      </c>
      <c r="F1237" s="307">
        <f t="shared" si="134"/>
        <v>4</v>
      </c>
      <c r="G1237" s="307">
        <f t="shared" si="135"/>
        <v>1</v>
      </c>
      <c r="H1237" s="306">
        <f>4*D1237*'[2]Base Costs'!$B$7</f>
        <v>24643.674171987139</v>
      </c>
      <c r="I1237" s="304">
        <f>4*IF(E1237&lt;=3,E1237*'[2]Base Costs'!$B$8,IF(F1237&lt;=3,F1237*'[2]Base Costs'!$B$9,'[2]Base Costs'!$B$10*G1237))</f>
        <v>4400</v>
      </c>
      <c r="J1237" s="308">
        <f>C1237*'[2]Base Costs'!$B$6</f>
        <v>31.495256408670112</v>
      </c>
      <c r="K1237" s="307">
        <f t="shared" si="136"/>
        <v>4</v>
      </c>
      <c r="L1237" s="307">
        <f t="shared" si="137"/>
        <v>1</v>
      </c>
      <c r="M1237" s="307">
        <f t="shared" si="138"/>
        <v>1</v>
      </c>
      <c r="N1237" s="306">
        <f>4*J1237*'[2]Base Costs'!$B$7</f>
        <v>6259.4932396847335</v>
      </c>
      <c r="O1237" s="304">
        <f>4*IF(K1237&lt;=3,K1237*'[2]Base Costs'!$B$8,IF(L1237&lt;=3,L1237*'[2]Base Costs'!$B$9,'[2]Base Costs'!$B$10*M1237))</f>
        <v>1400</v>
      </c>
      <c r="P1237" s="304">
        <f>4*C1237*'[2]Base Costs'!$B$11</f>
        <v>24799.414495015837</v>
      </c>
      <c r="Q1237" s="269">
        <f>'[2]Base Costs'!$B$13+'[2]Base Costs'!$B$14</f>
        <v>414</v>
      </c>
      <c r="R1237" s="303">
        <f>'[2]Base Costs'!$D$2</f>
        <v>1105.3024868650327</v>
      </c>
      <c r="S1237" s="305">
        <f t="shared" si="139"/>
        <v>9178.7957265497662</v>
      </c>
    </row>
    <row r="1238" spans="1:19" s="269" customFormat="1" x14ac:dyDescent="0.25">
      <c r="A1238" s="310" t="s">
        <v>938</v>
      </c>
      <c r="B1238" s="310" t="s">
        <v>1080</v>
      </c>
      <c r="C1238" s="309">
        <v>100.7782737484294</v>
      </c>
      <c r="D1238" s="307">
        <f>C1238*'[2]Base Costs'!$B$5</f>
        <v>100.7782737484294</v>
      </c>
      <c r="E1238" s="307">
        <f t="shared" si="133"/>
        <v>13</v>
      </c>
      <c r="F1238" s="307">
        <f t="shared" si="134"/>
        <v>3</v>
      </c>
      <c r="G1238" s="307">
        <f t="shared" si="135"/>
        <v>1</v>
      </c>
      <c r="H1238" s="306">
        <f>4*D1238*'[2]Base Costs'!$B$7</f>
        <v>20029.077237857855</v>
      </c>
      <c r="I1238" s="304">
        <f>4*IF(E1238&lt;=3,E1238*'[2]Base Costs'!$B$8,IF(F1238&lt;=3,F1238*'[2]Base Costs'!$B$9,'[2]Base Costs'!$B$10*G1238))</f>
        <v>4200</v>
      </c>
      <c r="J1238" s="308">
        <f>C1238*'[2]Base Costs'!$B$6</f>
        <v>25.597681532101067</v>
      </c>
      <c r="K1238" s="307">
        <f t="shared" si="136"/>
        <v>4</v>
      </c>
      <c r="L1238" s="307">
        <f t="shared" si="137"/>
        <v>1</v>
      </c>
      <c r="M1238" s="307">
        <f t="shared" si="138"/>
        <v>1</v>
      </c>
      <c r="N1238" s="306">
        <f>4*J1238*'[2]Base Costs'!$B$7</f>
        <v>5087.3856184158949</v>
      </c>
      <c r="O1238" s="304">
        <f>4*IF(K1238&lt;=3,K1238*'[2]Base Costs'!$B$8,IF(L1238&lt;=3,L1238*'[2]Base Costs'!$B$9,'[2]Base Costs'!$B$10*M1238))</f>
        <v>1400</v>
      </c>
      <c r="P1238" s="304">
        <f>4*C1238*'[2]Base Costs'!$B$11</f>
        <v>20155.65474968588</v>
      </c>
      <c r="Q1238" s="269">
        <f>'[2]Base Costs'!$B$13+'[2]Base Costs'!$B$14</f>
        <v>414</v>
      </c>
      <c r="R1238" s="303">
        <f>'[2]Base Costs'!$D$2</f>
        <v>1105.3024868650327</v>
      </c>
      <c r="S1238" s="305">
        <f t="shared" si="139"/>
        <v>8006.6881052809276</v>
      </c>
    </row>
    <row r="1239" spans="1:19" s="269" customFormat="1" x14ac:dyDescent="0.25">
      <c r="A1239" s="310" t="s">
        <v>938</v>
      </c>
      <c r="B1239" s="310" t="s">
        <v>1079</v>
      </c>
      <c r="C1239" s="309">
        <v>61.000587405000005</v>
      </c>
      <c r="D1239" s="307">
        <f>C1239*'[2]Base Costs'!$B$5</f>
        <v>61.000587405000005</v>
      </c>
      <c r="E1239" s="307">
        <f t="shared" si="133"/>
        <v>8</v>
      </c>
      <c r="F1239" s="307">
        <f t="shared" si="134"/>
        <v>2</v>
      </c>
      <c r="G1239" s="307">
        <f t="shared" si="135"/>
        <v>1</v>
      </c>
      <c r="H1239" s="306">
        <f>4*D1239*'[2]Base Costs'!$B$7</f>
        <v>12123.500743219323</v>
      </c>
      <c r="I1239" s="304">
        <f>4*IF(E1239&lt;=3,E1239*'[2]Base Costs'!$B$8,IF(F1239&lt;=3,F1239*'[2]Base Costs'!$B$9,'[2]Base Costs'!$B$10*G1239))</f>
        <v>2800</v>
      </c>
      <c r="J1239" s="308">
        <f>C1239*'[2]Base Costs'!$B$6</f>
        <v>15.494149200870002</v>
      </c>
      <c r="K1239" s="307">
        <f t="shared" si="136"/>
        <v>2</v>
      </c>
      <c r="L1239" s="307">
        <f t="shared" si="137"/>
        <v>1</v>
      </c>
      <c r="M1239" s="307">
        <f t="shared" si="138"/>
        <v>1</v>
      </c>
      <c r="N1239" s="306">
        <f>4*J1239*'[2]Base Costs'!$B$7</f>
        <v>3079.3691887777081</v>
      </c>
      <c r="O1239" s="304">
        <f>4*IF(K1239&lt;=3,K1239*'[2]Base Costs'!$B$8,IF(L1239&lt;=3,L1239*'[2]Base Costs'!$B$9,'[2]Base Costs'!$B$10*M1239))</f>
        <v>1000</v>
      </c>
      <c r="P1239" s="304">
        <f>4*C1239*'[2]Base Costs'!$B$11</f>
        <v>12200.117481000001</v>
      </c>
      <c r="Q1239" s="269">
        <f>'[2]Base Costs'!$B$13+'[2]Base Costs'!$B$14</f>
        <v>414</v>
      </c>
      <c r="R1239" s="303">
        <f>'[2]Base Costs'!$D$2</f>
        <v>1105.3024868650327</v>
      </c>
      <c r="S1239" s="305">
        <f t="shared" si="139"/>
        <v>5598.6716756427413</v>
      </c>
    </row>
    <row r="1240" spans="1:19" s="269" customFormat="1" x14ac:dyDescent="0.25">
      <c r="A1240" s="310" t="s">
        <v>938</v>
      </c>
      <c r="B1240" s="310" t="s">
        <v>1078</v>
      </c>
      <c r="C1240" s="309">
        <v>167.81909881307868</v>
      </c>
      <c r="D1240" s="307">
        <f>C1240*'[2]Base Costs'!$B$5</f>
        <v>167.81909881307868</v>
      </c>
      <c r="E1240" s="307">
        <f t="shared" si="133"/>
        <v>21</v>
      </c>
      <c r="F1240" s="307">
        <f t="shared" si="134"/>
        <v>5</v>
      </c>
      <c r="G1240" s="307">
        <f t="shared" si="135"/>
        <v>2</v>
      </c>
      <c r="H1240" s="306">
        <f>4*D1240*'[2]Base Costs'!$B$7</f>
        <v>33353.038974506511</v>
      </c>
      <c r="I1240" s="304">
        <f>4*IF(E1240&lt;=3,E1240*'[2]Base Costs'!$B$8,IF(F1240&lt;=3,F1240*'[2]Base Costs'!$B$9,'[2]Base Costs'!$B$10*G1240))</f>
        <v>8800</v>
      </c>
      <c r="J1240" s="308">
        <f>C1240*'[2]Base Costs'!$B$6</f>
        <v>42.626051098521984</v>
      </c>
      <c r="K1240" s="307">
        <f t="shared" si="136"/>
        <v>6</v>
      </c>
      <c r="L1240" s="307">
        <f t="shared" si="137"/>
        <v>2</v>
      </c>
      <c r="M1240" s="307">
        <f t="shared" si="138"/>
        <v>1</v>
      </c>
      <c r="N1240" s="306">
        <f>4*J1240*'[2]Base Costs'!$B$7</f>
        <v>8471.6718995246538</v>
      </c>
      <c r="O1240" s="304">
        <f>4*IF(K1240&lt;=3,K1240*'[2]Base Costs'!$B$8,IF(L1240&lt;=3,L1240*'[2]Base Costs'!$B$9,'[2]Base Costs'!$B$10*M1240))</f>
        <v>2800</v>
      </c>
      <c r="P1240" s="304">
        <f>4*C1240*'[2]Base Costs'!$B$11</f>
        <v>33563.819762615734</v>
      </c>
      <c r="Q1240" s="269">
        <f>'[2]Base Costs'!$B$13+'[2]Base Costs'!$B$14</f>
        <v>414</v>
      </c>
      <c r="R1240" s="303">
        <f>'[2]Base Costs'!$D$2</f>
        <v>1105.3024868650327</v>
      </c>
      <c r="S1240" s="305">
        <f t="shared" si="139"/>
        <v>12790.974386389687</v>
      </c>
    </row>
    <row r="1241" spans="1:19" s="269" customFormat="1" x14ac:dyDescent="0.25">
      <c r="A1241" s="310" t="s">
        <v>938</v>
      </c>
      <c r="B1241" s="310" t="s">
        <v>1077</v>
      </c>
      <c r="C1241" s="309">
        <v>130.10127671000001</v>
      </c>
      <c r="D1241" s="307">
        <f>C1241*'[2]Base Costs'!$B$5</f>
        <v>130.10127671000001</v>
      </c>
      <c r="E1241" s="307">
        <f t="shared" si="133"/>
        <v>17</v>
      </c>
      <c r="F1241" s="307">
        <f t="shared" si="134"/>
        <v>4</v>
      </c>
      <c r="G1241" s="307">
        <f t="shared" si="135"/>
        <v>1</v>
      </c>
      <c r="H1241" s="306">
        <f>4*D1241*'[2]Base Costs'!$B$7</f>
        <v>25856.848138452246</v>
      </c>
      <c r="I1241" s="304">
        <f>4*IF(E1241&lt;=3,E1241*'[2]Base Costs'!$B$8,IF(F1241&lt;=3,F1241*'[2]Base Costs'!$B$9,'[2]Base Costs'!$B$10*G1241))</f>
        <v>4400</v>
      </c>
      <c r="J1241" s="308">
        <f>C1241*'[2]Base Costs'!$B$6</f>
        <v>33.045724284340004</v>
      </c>
      <c r="K1241" s="307">
        <f t="shared" si="136"/>
        <v>5</v>
      </c>
      <c r="L1241" s="307">
        <f t="shared" si="137"/>
        <v>1</v>
      </c>
      <c r="M1241" s="307">
        <f t="shared" si="138"/>
        <v>1</v>
      </c>
      <c r="N1241" s="306">
        <f>4*J1241*'[2]Base Costs'!$B$7</f>
        <v>6567.6394271668705</v>
      </c>
      <c r="O1241" s="304">
        <f>4*IF(K1241&lt;=3,K1241*'[2]Base Costs'!$B$8,IF(L1241&lt;=3,L1241*'[2]Base Costs'!$B$9,'[2]Base Costs'!$B$10*M1241))</f>
        <v>1400</v>
      </c>
      <c r="P1241" s="304">
        <f>4*C1241*'[2]Base Costs'!$B$11</f>
        <v>26020.255342</v>
      </c>
      <c r="Q1241" s="269">
        <f>'[2]Base Costs'!$B$13+'[2]Base Costs'!$B$14</f>
        <v>414</v>
      </c>
      <c r="R1241" s="303">
        <f>'[2]Base Costs'!$D$2</f>
        <v>1105.3024868650327</v>
      </c>
      <c r="S1241" s="305">
        <f t="shared" si="139"/>
        <v>9486.9419140319042</v>
      </c>
    </row>
    <row r="1242" spans="1:19" s="269" customFormat="1" x14ac:dyDescent="0.25">
      <c r="A1242" s="310" t="s">
        <v>938</v>
      </c>
      <c r="B1242" s="310" t="s">
        <v>1076</v>
      </c>
      <c r="C1242" s="309">
        <v>42.817460317460274</v>
      </c>
      <c r="D1242" s="307">
        <f>C1242*'[2]Base Costs'!$B$5</f>
        <v>42.817460317460274</v>
      </c>
      <c r="E1242" s="307">
        <f t="shared" si="133"/>
        <v>6</v>
      </c>
      <c r="F1242" s="307">
        <f t="shared" si="134"/>
        <v>2</v>
      </c>
      <c r="G1242" s="307">
        <f t="shared" si="135"/>
        <v>1</v>
      </c>
      <c r="H1242" s="306">
        <f>4*D1242*'[2]Base Costs'!$B$7</f>
        <v>8509.7133333333259</v>
      </c>
      <c r="I1242" s="304">
        <f>4*IF(E1242&lt;=3,E1242*'[2]Base Costs'!$B$8,IF(F1242&lt;=3,F1242*'[2]Base Costs'!$B$9,'[2]Base Costs'!$B$10*G1242))</f>
        <v>2800</v>
      </c>
      <c r="J1242" s="308">
        <f>C1242*'[2]Base Costs'!$B$6</f>
        <v>10.87563492063491</v>
      </c>
      <c r="K1242" s="307">
        <f t="shared" si="136"/>
        <v>2</v>
      </c>
      <c r="L1242" s="307">
        <f t="shared" si="137"/>
        <v>1</v>
      </c>
      <c r="M1242" s="307">
        <f t="shared" si="138"/>
        <v>1</v>
      </c>
      <c r="N1242" s="306">
        <f>4*J1242*'[2]Base Costs'!$B$7</f>
        <v>2161.4671866666649</v>
      </c>
      <c r="O1242" s="304">
        <f>4*IF(K1242&lt;=3,K1242*'[2]Base Costs'!$B$8,IF(L1242&lt;=3,L1242*'[2]Base Costs'!$B$9,'[2]Base Costs'!$B$10*M1242))</f>
        <v>1000</v>
      </c>
      <c r="P1242" s="304">
        <f>4*C1242*'[2]Base Costs'!$B$11</f>
        <v>8563.4920634920545</v>
      </c>
      <c r="Q1242" s="269">
        <f>'[2]Base Costs'!$B$13+'[2]Base Costs'!$B$14</f>
        <v>414</v>
      </c>
      <c r="R1242" s="303">
        <f>'[2]Base Costs'!$D$2</f>
        <v>1105.3024868650327</v>
      </c>
      <c r="S1242" s="305">
        <f t="shared" si="139"/>
        <v>4680.7696735316977</v>
      </c>
    </row>
    <row r="1243" spans="1:19" s="269" customFormat="1" x14ac:dyDescent="0.25">
      <c r="A1243" s="310" t="s">
        <v>938</v>
      </c>
      <c r="B1243" s="310" t="s">
        <v>1075</v>
      </c>
      <c r="C1243" s="309">
        <v>174.05051123805012</v>
      </c>
      <c r="D1243" s="307">
        <f>C1243*'[2]Base Costs'!$B$5</f>
        <v>174.05051123805012</v>
      </c>
      <c r="E1243" s="307">
        <f t="shared" si="133"/>
        <v>22</v>
      </c>
      <c r="F1243" s="307">
        <f t="shared" si="134"/>
        <v>5</v>
      </c>
      <c r="G1243" s="307">
        <f t="shared" si="135"/>
        <v>2</v>
      </c>
      <c r="H1243" s="306">
        <f>4*D1243*'[2]Base Costs'!$B$7</f>
        <v>34591.494805495036</v>
      </c>
      <c r="I1243" s="304">
        <f>4*IF(E1243&lt;=3,E1243*'[2]Base Costs'!$B$8,IF(F1243&lt;=3,F1243*'[2]Base Costs'!$B$9,'[2]Base Costs'!$B$10*G1243))</f>
        <v>8800</v>
      </c>
      <c r="J1243" s="308">
        <f>C1243*'[2]Base Costs'!$B$6</f>
        <v>44.208829854464732</v>
      </c>
      <c r="K1243" s="307">
        <f t="shared" si="136"/>
        <v>6</v>
      </c>
      <c r="L1243" s="307">
        <f t="shared" si="137"/>
        <v>2</v>
      </c>
      <c r="M1243" s="307">
        <f t="shared" si="138"/>
        <v>1</v>
      </c>
      <c r="N1243" s="306">
        <f>4*J1243*'[2]Base Costs'!$B$7</f>
        <v>8786.2396805957396</v>
      </c>
      <c r="O1243" s="304">
        <f>4*IF(K1243&lt;=3,K1243*'[2]Base Costs'!$B$8,IF(L1243&lt;=3,L1243*'[2]Base Costs'!$B$9,'[2]Base Costs'!$B$10*M1243))</f>
        <v>2800</v>
      </c>
      <c r="P1243" s="304">
        <f>4*C1243*'[2]Base Costs'!$B$11</f>
        <v>34810.102247610026</v>
      </c>
      <c r="Q1243" s="269">
        <f>'[2]Base Costs'!$B$13+'[2]Base Costs'!$B$14</f>
        <v>414</v>
      </c>
      <c r="R1243" s="303">
        <f>'[2]Base Costs'!$D$2</f>
        <v>1105.3024868650327</v>
      </c>
      <c r="S1243" s="305">
        <f t="shared" si="139"/>
        <v>13105.542167460771</v>
      </c>
    </row>
    <row r="1244" spans="1:19" s="269" customFormat="1" x14ac:dyDescent="0.25">
      <c r="A1244" s="310" t="s">
        <v>938</v>
      </c>
      <c r="B1244" s="310" t="s">
        <v>1074</v>
      </c>
      <c r="C1244" s="309">
        <v>677.71363246999999</v>
      </c>
      <c r="D1244" s="307">
        <f>C1244*'[2]Base Costs'!$B$5</f>
        <v>677.71363246999999</v>
      </c>
      <c r="E1244" s="307">
        <f t="shared" si="133"/>
        <v>85</v>
      </c>
      <c r="F1244" s="307">
        <f t="shared" si="134"/>
        <v>17</v>
      </c>
      <c r="G1244" s="307">
        <f t="shared" si="135"/>
        <v>5</v>
      </c>
      <c r="H1244" s="306">
        <f>4*D1244*'[2]Base Costs'!$B$7</f>
        <v>134691.5181716177</v>
      </c>
      <c r="I1244" s="304">
        <f>4*IF(E1244&lt;=3,E1244*'[2]Base Costs'!$B$8,IF(F1244&lt;=3,F1244*'[2]Base Costs'!$B$9,'[2]Base Costs'!$B$10*G1244))</f>
        <v>22000</v>
      </c>
      <c r="J1244" s="308">
        <f>C1244*'[2]Base Costs'!$B$6</f>
        <v>172.13926264738001</v>
      </c>
      <c r="K1244" s="307">
        <f t="shared" si="136"/>
        <v>22</v>
      </c>
      <c r="L1244" s="307">
        <f t="shared" si="137"/>
        <v>5</v>
      </c>
      <c r="M1244" s="307">
        <f t="shared" si="138"/>
        <v>2</v>
      </c>
      <c r="N1244" s="306">
        <f>4*J1244*'[2]Base Costs'!$B$7</f>
        <v>34211.645615590896</v>
      </c>
      <c r="O1244" s="304">
        <f>4*IF(K1244&lt;=3,K1244*'[2]Base Costs'!$B$8,IF(L1244&lt;=3,L1244*'[2]Base Costs'!$B$9,'[2]Base Costs'!$B$10*M1244))</f>
        <v>8800</v>
      </c>
      <c r="P1244" s="304">
        <f>4*C1244*'[2]Base Costs'!$B$11</f>
        <v>135542.726494</v>
      </c>
      <c r="Q1244" s="269">
        <f>'[2]Base Costs'!$B$13+'[2]Base Costs'!$B$14</f>
        <v>414</v>
      </c>
      <c r="R1244" s="303">
        <f>'[2]Base Costs'!$D$2</f>
        <v>1105.3024868650327</v>
      </c>
      <c r="S1244" s="305">
        <f t="shared" si="139"/>
        <v>44530.948102455928</v>
      </c>
    </row>
    <row r="1245" spans="1:19" s="269" customFormat="1" x14ac:dyDescent="0.25">
      <c r="A1245" s="310" t="s">
        <v>938</v>
      </c>
      <c r="B1245" s="310" t="s">
        <v>1073</v>
      </c>
      <c r="C1245" s="309">
        <v>68.701197314675298</v>
      </c>
      <c r="D1245" s="307">
        <f>C1245*'[2]Base Costs'!$B$5</f>
        <v>68.701197314675298</v>
      </c>
      <c r="E1245" s="307">
        <f t="shared" si="133"/>
        <v>9</v>
      </c>
      <c r="F1245" s="307">
        <f t="shared" si="134"/>
        <v>2</v>
      </c>
      <c r="G1245" s="307">
        <f t="shared" si="135"/>
        <v>1</v>
      </c>
      <c r="H1245" s="306">
        <f>4*D1245*'[2]Base Costs'!$B$7</f>
        <v>13653.950759107829</v>
      </c>
      <c r="I1245" s="304">
        <f>4*IF(E1245&lt;=3,E1245*'[2]Base Costs'!$B$8,IF(F1245&lt;=3,F1245*'[2]Base Costs'!$B$9,'[2]Base Costs'!$B$10*G1245))</f>
        <v>2800</v>
      </c>
      <c r="J1245" s="308">
        <f>C1245*'[2]Base Costs'!$B$6</f>
        <v>17.450104117927527</v>
      </c>
      <c r="K1245" s="307">
        <f t="shared" si="136"/>
        <v>3</v>
      </c>
      <c r="L1245" s="307">
        <f t="shared" si="137"/>
        <v>1</v>
      </c>
      <c r="M1245" s="307">
        <f t="shared" si="138"/>
        <v>1</v>
      </c>
      <c r="N1245" s="306">
        <f>4*J1245*'[2]Base Costs'!$B$7</f>
        <v>3468.103492813389</v>
      </c>
      <c r="O1245" s="304">
        <f>4*IF(K1245&lt;=3,K1245*'[2]Base Costs'!$B$8,IF(L1245&lt;=3,L1245*'[2]Base Costs'!$B$9,'[2]Base Costs'!$B$10*M1245))</f>
        <v>1500</v>
      </c>
      <c r="P1245" s="304">
        <f>4*C1245*'[2]Base Costs'!$B$11</f>
        <v>13740.23946293506</v>
      </c>
      <c r="Q1245" s="269">
        <f>'[2]Base Costs'!$B$13+'[2]Base Costs'!$B$14</f>
        <v>414</v>
      </c>
      <c r="R1245" s="303">
        <f>'[2]Base Costs'!$D$2</f>
        <v>1105.3024868650327</v>
      </c>
      <c r="S1245" s="305">
        <f t="shared" si="139"/>
        <v>6487.4059796784222</v>
      </c>
    </row>
    <row r="1246" spans="1:19" s="269" customFormat="1" x14ac:dyDescent="0.25">
      <c r="A1246" s="310" t="s">
        <v>938</v>
      </c>
      <c r="B1246" s="310" t="s">
        <v>1072</v>
      </c>
      <c r="C1246" s="309">
        <v>191.42697406840585</v>
      </c>
      <c r="D1246" s="307">
        <f>C1246*'[2]Base Costs'!$B$5</f>
        <v>191.42697406840585</v>
      </c>
      <c r="E1246" s="307">
        <f t="shared" si="133"/>
        <v>24</v>
      </c>
      <c r="F1246" s="307">
        <f t="shared" si="134"/>
        <v>5</v>
      </c>
      <c r="G1246" s="307">
        <f t="shared" si="135"/>
        <v>2</v>
      </c>
      <c r="H1246" s="306">
        <f>4*D1246*'[2]Base Costs'!$B$7</f>
        <v>38044.962534251259</v>
      </c>
      <c r="I1246" s="304">
        <f>4*IF(E1246&lt;=3,E1246*'[2]Base Costs'!$B$8,IF(F1246&lt;=3,F1246*'[2]Base Costs'!$B$9,'[2]Base Costs'!$B$10*G1246))</f>
        <v>8800</v>
      </c>
      <c r="J1246" s="308">
        <f>C1246*'[2]Base Costs'!$B$6</f>
        <v>48.622451413375089</v>
      </c>
      <c r="K1246" s="307">
        <f t="shared" si="136"/>
        <v>7</v>
      </c>
      <c r="L1246" s="307">
        <f t="shared" si="137"/>
        <v>2</v>
      </c>
      <c r="M1246" s="307">
        <f t="shared" si="138"/>
        <v>1</v>
      </c>
      <c r="N1246" s="306">
        <f>4*J1246*'[2]Base Costs'!$B$7</f>
        <v>9663.4204836998197</v>
      </c>
      <c r="O1246" s="304">
        <f>4*IF(K1246&lt;=3,K1246*'[2]Base Costs'!$B$8,IF(L1246&lt;=3,L1246*'[2]Base Costs'!$B$9,'[2]Base Costs'!$B$10*M1246))</f>
        <v>2800</v>
      </c>
      <c r="P1246" s="304">
        <f>4*C1246*'[2]Base Costs'!$B$11</f>
        <v>38285.394813681174</v>
      </c>
      <c r="Q1246" s="269">
        <f>'[2]Base Costs'!$B$13+'[2]Base Costs'!$B$14</f>
        <v>414</v>
      </c>
      <c r="R1246" s="303">
        <f>'[2]Base Costs'!$D$2</f>
        <v>1105.3024868650327</v>
      </c>
      <c r="S1246" s="305">
        <f t="shared" si="139"/>
        <v>13982.722970564853</v>
      </c>
    </row>
    <row r="1247" spans="1:19" s="269" customFormat="1" x14ac:dyDescent="0.25">
      <c r="A1247" s="310" t="s">
        <v>938</v>
      </c>
      <c r="B1247" s="310" t="s">
        <v>1071</v>
      </c>
      <c r="C1247" s="309">
        <v>83.45424499236907</v>
      </c>
      <c r="D1247" s="307">
        <f>C1247*'[2]Base Costs'!$B$5</f>
        <v>83.45424499236907</v>
      </c>
      <c r="E1247" s="307">
        <f t="shared" si="133"/>
        <v>11</v>
      </c>
      <c r="F1247" s="307">
        <f t="shared" si="134"/>
        <v>3</v>
      </c>
      <c r="G1247" s="307">
        <f t="shared" si="135"/>
        <v>1</v>
      </c>
      <c r="H1247" s="306">
        <f>4*D1247*'[2]Base Costs'!$B$7</f>
        <v>16586.030466763401</v>
      </c>
      <c r="I1247" s="304">
        <f>4*IF(E1247&lt;=3,E1247*'[2]Base Costs'!$B$8,IF(F1247&lt;=3,F1247*'[2]Base Costs'!$B$9,'[2]Base Costs'!$B$10*G1247))</f>
        <v>4200</v>
      </c>
      <c r="J1247" s="308">
        <f>C1247*'[2]Base Costs'!$B$6</f>
        <v>21.197378228061744</v>
      </c>
      <c r="K1247" s="307">
        <f t="shared" si="136"/>
        <v>3</v>
      </c>
      <c r="L1247" s="307">
        <f t="shared" si="137"/>
        <v>1</v>
      </c>
      <c r="M1247" s="307">
        <f t="shared" si="138"/>
        <v>1</v>
      </c>
      <c r="N1247" s="306">
        <f>4*J1247*'[2]Base Costs'!$B$7</f>
        <v>4212.8517385579034</v>
      </c>
      <c r="O1247" s="304">
        <f>4*IF(K1247&lt;=3,K1247*'[2]Base Costs'!$B$8,IF(L1247&lt;=3,L1247*'[2]Base Costs'!$B$9,'[2]Base Costs'!$B$10*M1247))</f>
        <v>1500</v>
      </c>
      <c r="P1247" s="304">
        <f>4*C1247*'[2]Base Costs'!$B$11</f>
        <v>16690.848998473815</v>
      </c>
      <c r="Q1247" s="269">
        <f>'[2]Base Costs'!$B$13+'[2]Base Costs'!$B$14</f>
        <v>414</v>
      </c>
      <c r="R1247" s="303">
        <f>'[2]Base Costs'!$D$2</f>
        <v>1105.3024868650327</v>
      </c>
      <c r="S1247" s="305">
        <f t="shared" si="139"/>
        <v>7232.1542254229362</v>
      </c>
    </row>
    <row r="1248" spans="1:19" s="269" customFormat="1" x14ac:dyDescent="0.25">
      <c r="A1248" s="310" t="s">
        <v>938</v>
      </c>
      <c r="B1248" s="310" t="s">
        <v>1070</v>
      </c>
      <c r="C1248" s="309">
        <v>78.429667549869109</v>
      </c>
      <c r="D1248" s="307">
        <f>C1248*'[2]Base Costs'!$B$5</f>
        <v>78.429667549869109</v>
      </c>
      <c r="E1248" s="307">
        <f t="shared" si="133"/>
        <v>10</v>
      </c>
      <c r="F1248" s="307">
        <f t="shared" si="134"/>
        <v>2</v>
      </c>
      <c r="G1248" s="307">
        <f t="shared" si="135"/>
        <v>1</v>
      </c>
      <c r="H1248" s="306">
        <f>4*D1248*'[2]Base Costs'!$B$7</f>
        <v>15587.425847531189</v>
      </c>
      <c r="I1248" s="304">
        <f>4*IF(E1248&lt;=3,E1248*'[2]Base Costs'!$B$8,IF(F1248&lt;=3,F1248*'[2]Base Costs'!$B$9,'[2]Base Costs'!$B$10*G1248))</f>
        <v>2800</v>
      </c>
      <c r="J1248" s="308">
        <f>C1248*'[2]Base Costs'!$B$6</f>
        <v>19.921135557666755</v>
      </c>
      <c r="K1248" s="307">
        <f t="shared" si="136"/>
        <v>3</v>
      </c>
      <c r="L1248" s="307">
        <f t="shared" si="137"/>
        <v>1</v>
      </c>
      <c r="M1248" s="307">
        <f t="shared" si="138"/>
        <v>1</v>
      </c>
      <c r="N1248" s="306">
        <f>4*J1248*'[2]Base Costs'!$B$7</f>
        <v>3959.2061652729221</v>
      </c>
      <c r="O1248" s="304">
        <f>4*IF(K1248&lt;=3,K1248*'[2]Base Costs'!$B$8,IF(L1248&lt;=3,L1248*'[2]Base Costs'!$B$9,'[2]Base Costs'!$B$10*M1248))</f>
        <v>1500</v>
      </c>
      <c r="P1248" s="304">
        <f>4*C1248*'[2]Base Costs'!$B$11</f>
        <v>15685.933509973822</v>
      </c>
      <c r="Q1248" s="269">
        <f>'[2]Base Costs'!$B$13+'[2]Base Costs'!$B$14</f>
        <v>414</v>
      </c>
      <c r="R1248" s="303">
        <f>'[2]Base Costs'!$D$2</f>
        <v>1105.3024868650327</v>
      </c>
      <c r="S1248" s="305">
        <f t="shared" si="139"/>
        <v>6978.5086521379544</v>
      </c>
    </row>
    <row r="1249" spans="1:19" s="269" customFormat="1" x14ac:dyDescent="0.25">
      <c r="A1249" s="310" t="s">
        <v>938</v>
      </c>
      <c r="B1249" s="310" t="s">
        <v>1069</v>
      </c>
      <c r="C1249" s="309">
        <v>289.11560494575718</v>
      </c>
      <c r="D1249" s="307">
        <f>C1249*'[2]Base Costs'!$B$5</f>
        <v>289.11560494575718</v>
      </c>
      <c r="E1249" s="307">
        <f t="shared" si="133"/>
        <v>37</v>
      </c>
      <c r="F1249" s="307">
        <f t="shared" si="134"/>
        <v>8</v>
      </c>
      <c r="G1249" s="307">
        <f t="shared" si="135"/>
        <v>2</v>
      </c>
      <c r="H1249" s="306">
        <f>4*D1249*'[2]Base Costs'!$B$7</f>
        <v>57459.991789339576</v>
      </c>
      <c r="I1249" s="304">
        <f>4*IF(E1249&lt;=3,E1249*'[2]Base Costs'!$B$8,IF(F1249&lt;=3,F1249*'[2]Base Costs'!$B$9,'[2]Base Costs'!$B$10*G1249))</f>
        <v>8800</v>
      </c>
      <c r="J1249" s="308">
        <f>C1249*'[2]Base Costs'!$B$6</f>
        <v>73.435363656222322</v>
      </c>
      <c r="K1249" s="307">
        <f t="shared" si="136"/>
        <v>10</v>
      </c>
      <c r="L1249" s="307">
        <f t="shared" si="137"/>
        <v>2</v>
      </c>
      <c r="M1249" s="307">
        <f t="shared" si="138"/>
        <v>1</v>
      </c>
      <c r="N1249" s="306">
        <f>4*J1249*'[2]Base Costs'!$B$7</f>
        <v>14594.837914492251</v>
      </c>
      <c r="O1249" s="304">
        <f>4*IF(K1249&lt;=3,K1249*'[2]Base Costs'!$B$8,IF(L1249&lt;=3,L1249*'[2]Base Costs'!$B$9,'[2]Base Costs'!$B$10*M1249))</f>
        <v>2800</v>
      </c>
      <c r="P1249" s="304">
        <f>4*C1249*'[2]Base Costs'!$B$11</f>
        <v>57823.120989151437</v>
      </c>
      <c r="Q1249" s="269">
        <f>'[2]Base Costs'!$B$13+'[2]Base Costs'!$B$14</f>
        <v>414</v>
      </c>
      <c r="R1249" s="303">
        <f>'[2]Base Costs'!$D$2</f>
        <v>1105.3024868650327</v>
      </c>
      <c r="S1249" s="305">
        <f t="shared" si="139"/>
        <v>18914.140401357283</v>
      </c>
    </row>
    <row r="1250" spans="1:19" s="269" customFormat="1" x14ac:dyDescent="0.25">
      <c r="A1250" s="310" t="s">
        <v>938</v>
      </c>
      <c r="B1250" s="310" t="s">
        <v>1068</v>
      </c>
      <c r="C1250" s="309">
        <v>123.78317946137406</v>
      </c>
      <c r="D1250" s="307">
        <f>C1250*'[2]Base Costs'!$B$5</f>
        <v>123.78317946137406</v>
      </c>
      <c r="E1250" s="307">
        <f t="shared" si="133"/>
        <v>16</v>
      </c>
      <c r="F1250" s="307">
        <f t="shared" si="134"/>
        <v>4</v>
      </c>
      <c r="G1250" s="307">
        <f t="shared" si="135"/>
        <v>1</v>
      </c>
      <c r="H1250" s="306">
        <f>4*D1250*'[2]Base Costs'!$B$7</f>
        <v>24601.16421887133</v>
      </c>
      <c r="I1250" s="304">
        <f>4*IF(E1250&lt;=3,E1250*'[2]Base Costs'!$B$8,IF(F1250&lt;=3,F1250*'[2]Base Costs'!$B$9,'[2]Base Costs'!$B$10*G1250))</f>
        <v>4400</v>
      </c>
      <c r="J1250" s="308">
        <f>C1250*'[2]Base Costs'!$B$6</f>
        <v>31.440927583189012</v>
      </c>
      <c r="K1250" s="307">
        <f t="shared" si="136"/>
        <v>4</v>
      </c>
      <c r="L1250" s="307">
        <f t="shared" si="137"/>
        <v>1</v>
      </c>
      <c r="M1250" s="307">
        <f t="shared" si="138"/>
        <v>1</v>
      </c>
      <c r="N1250" s="306">
        <f>4*J1250*'[2]Base Costs'!$B$7</f>
        <v>6248.6957115933183</v>
      </c>
      <c r="O1250" s="304">
        <f>4*IF(K1250&lt;=3,K1250*'[2]Base Costs'!$B$8,IF(L1250&lt;=3,L1250*'[2]Base Costs'!$B$9,'[2]Base Costs'!$B$10*M1250))</f>
        <v>1400</v>
      </c>
      <c r="P1250" s="304">
        <f>4*C1250*'[2]Base Costs'!$B$11</f>
        <v>24756.635892274811</v>
      </c>
      <c r="Q1250" s="269">
        <f>'[2]Base Costs'!$B$13+'[2]Base Costs'!$B$14</f>
        <v>414</v>
      </c>
      <c r="R1250" s="303">
        <f>'[2]Base Costs'!$D$2</f>
        <v>1105.3024868650327</v>
      </c>
      <c r="S1250" s="305">
        <f t="shared" si="139"/>
        <v>9167.9981984583501</v>
      </c>
    </row>
    <row r="1251" spans="1:19" s="269" customFormat="1" x14ac:dyDescent="0.25">
      <c r="A1251" s="310" t="s">
        <v>938</v>
      </c>
      <c r="B1251" s="310" t="s">
        <v>1067</v>
      </c>
      <c r="C1251" s="309">
        <v>83.123185439010072</v>
      </c>
      <c r="D1251" s="307">
        <f>C1251*'[2]Base Costs'!$B$5</f>
        <v>83.123185439010072</v>
      </c>
      <c r="E1251" s="307">
        <f t="shared" si="133"/>
        <v>11</v>
      </c>
      <c r="F1251" s="307">
        <f t="shared" si="134"/>
        <v>3</v>
      </c>
      <c r="G1251" s="307">
        <f t="shared" si="135"/>
        <v>1</v>
      </c>
      <c r="H1251" s="306">
        <f>4*D1251*'[2]Base Costs'!$B$7</f>
        <v>16520.234366890621</v>
      </c>
      <c r="I1251" s="304">
        <f>4*IF(E1251&lt;=3,E1251*'[2]Base Costs'!$B$8,IF(F1251&lt;=3,F1251*'[2]Base Costs'!$B$9,'[2]Base Costs'!$B$10*G1251))</f>
        <v>4200</v>
      </c>
      <c r="J1251" s="308">
        <f>C1251*'[2]Base Costs'!$B$6</f>
        <v>21.11328910150856</v>
      </c>
      <c r="K1251" s="307">
        <f t="shared" si="136"/>
        <v>3</v>
      </c>
      <c r="L1251" s="307">
        <f t="shared" si="137"/>
        <v>1</v>
      </c>
      <c r="M1251" s="307">
        <f t="shared" si="138"/>
        <v>1</v>
      </c>
      <c r="N1251" s="306">
        <f>4*J1251*'[2]Base Costs'!$B$7</f>
        <v>4196.1395291902181</v>
      </c>
      <c r="O1251" s="304">
        <f>4*IF(K1251&lt;=3,K1251*'[2]Base Costs'!$B$8,IF(L1251&lt;=3,L1251*'[2]Base Costs'!$B$9,'[2]Base Costs'!$B$10*M1251))</f>
        <v>1500</v>
      </c>
      <c r="P1251" s="304">
        <f>4*C1251*'[2]Base Costs'!$B$11</f>
        <v>16624.637087802013</v>
      </c>
      <c r="Q1251" s="269">
        <f>'[2]Base Costs'!$B$13+'[2]Base Costs'!$B$14</f>
        <v>414</v>
      </c>
      <c r="R1251" s="303">
        <f>'[2]Base Costs'!$D$2</f>
        <v>1105.3024868650327</v>
      </c>
      <c r="S1251" s="305">
        <f t="shared" si="139"/>
        <v>7215.4420160552509</v>
      </c>
    </row>
    <row r="1252" spans="1:19" s="269" customFormat="1" x14ac:dyDescent="0.25">
      <c r="A1252" s="310" t="s">
        <v>938</v>
      </c>
      <c r="B1252" s="310" t="s">
        <v>1066</v>
      </c>
      <c r="C1252" s="309">
        <v>863.94964027729554</v>
      </c>
      <c r="D1252" s="307">
        <f>C1252*'[2]Base Costs'!$B$5</f>
        <v>863.94964027729554</v>
      </c>
      <c r="E1252" s="307">
        <f t="shared" si="133"/>
        <v>108</v>
      </c>
      <c r="F1252" s="307">
        <f t="shared" si="134"/>
        <v>22</v>
      </c>
      <c r="G1252" s="307">
        <f t="shared" si="135"/>
        <v>6</v>
      </c>
      <c r="H1252" s="306">
        <f>4*D1252*'[2]Base Costs'!$B$7</f>
        <v>171704.80730727085</v>
      </c>
      <c r="I1252" s="304">
        <f>4*IF(E1252&lt;=3,E1252*'[2]Base Costs'!$B$8,IF(F1252&lt;=3,F1252*'[2]Base Costs'!$B$9,'[2]Base Costs'!$B$10*G1252))</f>
        <v>26400</v>
      </c>
      <c r="J1252" s="308">
        <f>C1252*'[2]Base Costs'!$B$6</f>
        <v>219.44320863043308</v>
      </c>
      <c r="K1252" s="307">
        <f t="shared" si="136"/>
        <v>28</v>
      </c>
      <c r="L1252" s="307">
        <f t="shared" si="137"/>
        <v>6</v>
      </c>
      <c r="M1252" s="307">
        <f t="shared" si="138"/>
        <v>2</v>
      </c>
      <c r="N1252" s="306">
        <f>4*J1252*'[2]Base Costs'!$B$7</f>
        <v>43613.021056046797</v>
      </c>
      <c r="O1252" s="304">
        <f>4*IF(K1252&lt;=3,K1252*'[2]Base Costs'!$B$8,IF(L1252&lt;=3,L1252*'[2]Base Costs'!$B$9,'[2]Base Costs'!$B$10*M1252))</f>
        <v>8800</v>
      </c>
      <c r="P1252" s="304">
        <f>4*C1252*'[2]Base Costs'!$B$11</f>
        <v>172789.92805545911</v>
      </c>
      <c r="Q1252" s="269">
        <f>'[2]Base Costs'!$B$13+'[2]Base Costs'!$B$14</f>
        <v>414</v>
      </c>
      <c r="R1252" s="303">
        <f>'[2]Base Costs'!$D$2</f>
        <v>1105.3024868650327</v>
      </c>
      <c r="S1252" s="305">
        <f t="shared" si="139"/>
        <v>53932.323542911829</v>
      </c>
    </row>
    <row r="1253" spans="1:19" s="269" customFormat="1" x14ac:dyDescent="0.25">
      <c r="A1253" s="310" t="s">
        <v>938</v>
      </c>
      <c r="B1253" s="310" t="s">
        <v>1065</v>
      </c>
      <c r="C1253" s="309">
        <v>107.40549231837196</v>
      </c>
      <c r="D1253" s="307">
        <f>C1253*'[2]Base Costs'!$B$5</f>
        <v>107.40549231837196</v>
      </c>
      <c r="E1253" s="307">
        <f t="shared" si="133"/>
        <v>14</v>
      </c>
      <c r="F1253" s="307">
        <f t="shared" si="134"/>
        <v>3</v>
      </c>
      <c r="G1253" s="307">
        <f t="shared" si="135"/>
        <v>1</v>
      </c>
      <c r="H1253" s="306">
        <f>4*D1253*'[2]Base Costs'!$B$7</f>
        <v>21346.197165322519</v>
      </c>
      <c r="I1253" s="304">
        <f>4*IF(E1253&lt;=3,E1253*'[2]Base Costs'!$B$8,IF(F1253&lt;=3,F1253*'[2]Base Costs'!$B$9,'[2]Base Costs'!$B$10*G1253))</f>
        <v>4200</v>
      </c>
      <c r="J1253" s="308">
        <f>C1253*'[2]Base Costs'!$B$6</f>
        <v>27.280995048866476</v>
      </c>
      <c r="K1253" s="307">
        <f t="shared" si="136"/>
        <v>4</v>
      </c>
      <c r="L1253" s="307">
        <f t="shared" si="137"/>
        <v>1</v>
      </c>
      <c r="M1253" s="307">
        <f t="shared" si="138"/>
        <v>1</v>
      </c>
      <c r="N1253" s="306">
        <f>4*J1253*'[2]Base Costs'!$B$7</f>
        <v>5421.93407999192</v>
      </c>
      <c r="O1253" s="304">
        <f>4*IF(K1253&lt;=3,K1253*'[2]Base Costs'!$B$8,IF(L1253&lt;=3,L1253*'[2]Base Costs'!$B$9,'[2]Base Costs'!$B$10*M1253))</f>
        <v>1400</v>
      </c>
      <c r="P1253" s="304">
        <f>4*C1253*'[2]Base Costs'!$B$11</f>
        <v>21481.098463674392</v>
      </c>
      <c r="Q1253" s="269">
        <f>'[2]Base Costs'!$B$13+'[2]Base Costs'!$B$14</f>
        <v>414</v>
      </c>
      <c r="R1253" s="303">
        <f>'[2]Base Costs'!$D$2</f>
        <v>1105.3024868650327</v>
      </c>
      <c r="S1253" s="305">
        <f t="shared" si="139"/>
        <v>8341.2365668569528</v>
      </c>
    </row>
    <row r="1254" spans="1:19" s="269" customFormat="1" x14ac:dyDescent="0.25">
      <c r="A1254" s="310" t="s">
        <v>938</v>
      </c>
      <c r="B1254" s="310" t="s">
        <v>1064</v>
      </c>
      <c r="C1254" s="309">
        <v>244.17407784519781</v>
      </c>
      <c r="D1254" s="307">
        <f>C1254*'[2]Base Costs'!$B$5</f>
        <v>244.17407784519781</v>
      </c>
      <c r="E1254" s="307">
        <f t="shared" si="133"/>
        <v>31</v>
      </c>
      <c r="F1254" s="307">
        <f t="shared" si="134"/>
        <v>7</v>
      </c>
      <c r="G1254" s="307">
        <f t="shared" si="135"/>
        <v>2</v>
      </c>
      <c r="H1254" s="306">
        <f>4*D1254*'[2]Base Costs'!$B$7</f>
        <v>48528.132927266</v>
      </c>
      <c r="I1254" s="304">
        <f>4*IF(E1254&lt;=3,E1254*'[2]Base Costs'!$B$8,IF(F1254&lt;=3,F1254*'[2]Base Costs'!$B$9,'[2]Base Costs'!$B$10*G1254))</f>
        <v>8800</v>
      </c>
      <c r="J1254" s="308">
        <f>C1254*'[2]Base Costs'!$B$6</f>
        <v>62.020215772680245</v>
      </c>
      <c r="K1254" s="307">
        <f t="shared" si="136"/>
        <v>8</v>
      </c>
      <c r="L1254" s="307">
        <f t="shared" si="137"/>
        <v>2</v>
      </c>
      <c r="M1254" s="307">
        <f t="shared" si="138"/>
        <v>1</v>
      </c>
      <c r="N1254" s="306">
        <f>4*J1254*'[2]Base Costs'!$B$7</f>
        <v>12326.145763525565</v>
      </c>
      <c r="O1254" s="304">
        <f>4*IF(K1254&lt;=3,K1254*'[2]Base Costs'!$B$8,IF(L1254&lt;=3,L1254*'[2]Base Costs'!$B$9,'[2]Base Costs'!$B$10*M1254))</f>
        <v>2800</v>
      </c>
      <c r="P1254" s="304">
        <f>4*C1254*'[2]Base Costs'!$B$11</f>
        <v>48834.815569039565</v>
      </c>
      <c r="Q1254" s="269">
        <f>'[2]Base Costs'!$B$13+'[2]Base Costs'!$B$14</f>
        <v>414</v>
      </c>
      <c r="R1254" s="303">
        <f>'[2]Base Costs'!$D$2</f>
        <v>1105.3024868650327</v>
      </c>
      <c r="S1254" s="305">
        <f t="shared" si="139"/>
        <v>16645.448250390597</v>
      </c>
    </row>
    <row r="1255" spans="1:19" s="269" customFormat="1" x14ac:dyDescent="0.25">
      <c r="A1255" s="310" t="s">
        <v>938</v>
      </c>
      <c r="B1255" s="310" t="s">
        <v>1063</v>
      </c>
      <c r="C1255" s="309">
        <v>82.617032687643601</v>
      </c>
      <c r="D1255" s="307">
        <f>C1255*'[2]Base Costs'!$B$5</f>
        <v>82.617032687643601</v>
      </c>
      <c r="E1255" s="307">
        <f t="shared" si="133"/>
        <v>11</v>
      </c>
      <c r="F1255" s="307">
        <f t="shared" si="134"/>
        <v>3</v>
      </c>
      <c r="G1255" s="307">
        <f t="shared" si="135"/>
        <v>1</v>
      </c>
      <c r="H1255" s="306">
        <f>4*D1255*'[2]Base Costs'!$B$7</f>
        <v>16419.639544473041</v>
      </c>
      <c r="I1255" s="304">
        <f>4*IF(E1255&lt;=3,E1255*'[2]Base Costs'!$B$8,IF(F1255&lt;=3,F1255*'[2]Base Costs'!$B$9,'[2]Base Costs'!$B$10*G1255))</f>
        <v>4200</v>
      </c>
      <c r="J1255" s="308">
        <f>C1255*'[2]Base Costs'!$B$6</f>
        <v>20.984726302661475</v>
      </c>
      <c r="K1255" s="307">
        <f t="shared" si="136"/>
        <v>3</v>
      </c>
      <c r="L1255" s="307">
        <f t="shared" si="137"/>
        <v>1</v>
      </c>
      <c r="M1255" s="307">
        <f t="shared" si="138"/>
        <v>1</v>
      </c>
      <c r="N1255" s="306">
        <f>4*J1255*'[2]Base Costs'!$B$7</f>
        <v>4170.5884442961524</v>
      </c>
      <c r="O1255" s="304">
        <f>4*IF(K1255&lt;=3,K1255*'[2]Base Costs'!$B$8,IF(L1255&lt;=3,L1255*'[2]Base Costs'!$B$9,'[2]Base Costs'!$B$10*M1255))</f>
        <v>1500</v>
      </c>
      <c r="P1255" s="304">
        <f>4*C1255*'[2]Base Costs'!$B$11</f>
        <v>16523.406537528721</v>
      </c>
      <c r="Q1255" s="269">
        <f>'[2]Base Costs'!$B$13+'[2]Base Costs'!$B$14</f>
        <v>414</v>
      </c>
      <c r="R1255" s="303">
        <f>'[2]Base Costs'!$D$2</f>
        <v>1105.3024868650327</v>
      </c>
      <c r="S1255" s="305">
        <f t="shared" si="139"/>
        <v>7189.8909311611851</v>
      </c>
    </row>
    <row r="1256" spans="1:19" s="269" customFormat="1" x14ac:dyDescent="0.25">
      <c r="A1256" s="310" t="s">
        <v>938</v>
      </c>
      <c r="B1256" s="310" t="s">
        <v>1062</v>
      </c>
      <c r="C1256" s="309">
        <v>273.50545109500001</v>
      </c>
      <c r="D1256" s="307">
        <f>C1256*'[2]Base Costs'!$B$5</f>
        <v>273.50545109500001</v>
      </c>
      <c r="E1256" s="307">
        <f t="shared" si="133"/>
        <v>35</v>
      </c>
      <c r="F1256" s="307">
        <f t="shared" si="134"/>
        <v>7</v>
      </c>
      <c r="G1256" s="307">
        <f t="shared" si="135"/>
        <v>2</v>
      </c>
      <c r="H1256" s="306">
        <f>4*D1256*'[2]Base Costs'!$B$7</f>
        <v>54357.567372424688</v>
      </c>
      <c r="I1256" s="304">
        <f>4*IF(E1256&lt;=3,E1256*'[2]Base Costs'!$B$8,IF(F1256&lt;=3,F1256*'[2]Base Costs'!$B$9,'[2]Base Costs'!$B$10*G1256))</f>
        <v>8800</v>
      </c>
      <c r="J1256" s="308">
        <f>C1256*'[2]Base Costs'!$B$6</f>
        <v>69.470384578130009</v>
      </c>
      <c r="K1256" s="307">
        <f t="shared" si="136"/>
        <v>9</v>
      </c>
      <c r="L1256" s="307">
        <f t="shared" si="137"/>
        <v>2</v>
      </c>
      <c r="M1256" s="307">
        <f t="shared" si="138"/>
        <v>1</v>
      </c>
      <c r="N1256" s="306">
        <f>4*J1256*'[2]Base Costs'!$B$7</f>
        <v>13806.822112595872</v>
      </c>
      <c r="O1256" s="304">
        <f>4*IF(K1256&lt;=3,K1256*'[2]Base Costs'!$B$8,IF(L1256&lt;=3,L1256*'[2]Base Costs'!$B$9,'[2]Base Costs'!$B$10*M1256))</f>
        <v>2800</v>
      </c>
      <c r="P1256" s="304">
        <f>4*C1256*'[2]Base Costs'!$B$11</f>
        <v>54701.090219000005</v>
      </c>
      <c r="Q1256" s="269">
        <f>'[2]Base Costs'!$B$13+'[2]Base Costs'!$B$14</f>
        <v>414</v>
      </c>
      <c r="R1256" s="303">
        <f>'[2]Base Costs'!$D$2</f>
        <v>1105.3024868650327</v>
      </c>
      <c r="S1256" s="305">
        <f t="shared" si="139"/>
        <v>18126.124599460905</v>
      </c>
    </row>
    <row r="1257" spans="1:19" s="269" customFormat="1" x14ac:dyDescent="0.25">
      <c r="A1257" s="310" t="s">
        <v>938</v>
      </c>
      <c r="B1257" s="310" t="s">
        <v>1061</v>
      </c>
      <c r="C1257" s="309">
        <v>153.33655985999999</v>
      </c>
      <c r="D1257" s="307">
        <f>C1257*'[2]Base Costs'!$B$5</f>
        <v>153.33655985999999</v>
      </c>
      <c r="E1257" s="307">
        <f t="shared" si="133"/>
        <v>20</v>
      </c>
      <c r="F1257" s="307">
        <f t="shared" si="134"/>
        <v>4</v>
      </c>
      <c r="G1257" s="307">
        <f t="shared" si="135"/>
        <v>1</v>
      </c>
      <c r="H1257" s="306">
        <f>4*D1257*'[2]Base Costs'!$B$7</f>
        <v>30474.721252815842</v>
      </c>
      <c r="I1257" s="304">
        <f>4*IF(E1257&lt;=3,E1257*'[2]Base Costs'!$B$8,IF(F1257&lt;=3,F1257*'[2]Base Costs'!$B$9,'[2]Base Costs'!$B$10*G1257))</f>
        <v>4400</v>
      </c>
      <c r="J1257" s="308">
        <f>C1257*'[2]Base Costs'!$B$6</f>
        <v>38.947486204439997</v>
      </c>
      <c r="K1257" s="307">
        <f t="shared" si="136"/>
        <v>5</v>
      </c>
      <c r="L1257" s="307">
        <f t="shared" si="137"/>
        <v>1</v>
      </c>
      <c r="M1257" s="307">
        <f t="shared" si="138"/>
        <v>1</v>
      </c>
      <c r="N1257" s="306">
        <f>4*J1257*'[2]Base Costs'!$B$7</f>
        <v>7740.5791982152241</v>
      </c>
      <c r="O1257" s="304">
        <f>4*IF(K1257&lt;=3,K1257*'[2]Base Costs'!$B$8,IF(L1257&lt;=3,L1257*'[2]Base Costs'!$B$9,'[2]Base Costs'!$B$10*M1257))</f>
        <v>1400</v>
      </c>
      <c r="P1257" s="304">
        <f>4*C1257*'[2]Base Costs'!$B$11</f>
        <v>30667.311972</v>
      </c>
      <c r="Q1257" s="269">
        <f>'[2]Base Costs'!$B$13+'[2]Base Costs'!$B$14</f>
        <v>414</v>
      </c>
      <c r="R1257" s="303">
        <f>'[2]Base Costs'!$D$2</f>
        <v>1105.3024868650327</v>
      </c>
      <c r="S1257" s="305">
        <f t="shared" si="139"/>
        <v>10659.881685080258</v>
      </c>
    </row>
    <row r="1258" spans="1:19" s="269" customFormat="1" x14ac:dyDescent="0.25">
      <c r="A1258" s="310" t="s">
        <v>938</v>
      </c>
      <c r="B1258" s="310" t="s">
        <v>1060</v>
      </c>
      <c r="C1258" s="309">
        <v>158.4048992780514</v>
      </c>
      <c r="D1258" s="307">
        <f>C1258*'[2]Base Costs'!$B$5</f>
        <v>158.4048992780514</v>
      </c>
      <c r="E1258" s="307">
        <f t="shared" si="133"/>
        <v>20</v>
      </c>
      <c r="F1258" s="307">
        <f t="shared" si="134"/>
        <v>4</v>
      </c>
      <c r="G1258" s="307">
        <f t="shared" si="135"/>
        <v>1</v>
      </c>
      <c r="H1258" s="306">
        <f>4*D1258*'[2]Base Costs'!$B$7</f>
        <v>31482.023302117053</v>
      </c>
      <c r="I1258" s="304">
        <f>4*IF(E1258&lt;=3,E1258*'[2]Base Costs'!$B$8,IF(F1258&lt;=3,F1258*'[2]Base Costs'!$B$9,'[2]Base Costs'!$B$10*G1258))</f>
        <v>4400</v>
      </c>
      <c r="J1258" s="308">
        <f>C1258*'[2]Base Costs'!$B$6</f>
        <v>40.234844416625059</v>
      </c>
      <c r="K1258" s="307">
        <f t="shared" si="136"/>
        <v>6</v>
      </c>
      <c r="L1258" s="307">
        <f t="shared" si="137"/>
        <v>2</v>
      </c>
      <c r="M1258" s="307">
        <f t="shared" si="138"/>
        <v>1</v>
      </c>
      <c r="N1258" s="306">
        <f>4*J1258*'[2]Base Costs'!$B$7</f>
        <v>7996.4339187377318</v>
      </c>
      <c r="O1258" s="304">
        <f>4*IF(K1258&lt;=3,K1258*'[2]Base Costs'!$B$8,IF(L1258&lt;=3,L1258*'[2]Base Costs'!$B$9,'[2]Base Costs'!$B$10*M1258))</f>
        <v>2800</v>
      </c>
      <c r="P1258" s="304">
        <f>4*C1258*'[2]Base Costs'!$B$11</f>
        <v>31680.97985561028</v>
      </c>
      <c r="Q1258" s="269">
        <f>'[2]Base Costs'!$B$13+'[2]Base Costs'!$B$14</f>
        <v>414</v>
      </c>
      <c r="R1258" s="303">
        <f>'[2]Base Costs'!$D$2</f>
        <v>1105.3024868650327</v>
      </c>
      <c r="S1258" s="305">
        <f t="shared" si="139"/>
        <v>12315.736405602765</v>
      </c>
    </row>
    <row r="1259" spans="1:19" s="269" customFormat="1" x14ac:dyDescent="0.25">
      <c r="A1259" s="310" t="s">
        <v>938</v>
      </c>
      <c r="B1259" s="310" t="s">
        <v>1059</v>
      </c>
      <c r="C1259" s="309">
        <v>111.9592064738564</v>
      </c>
      <c r="D1259" s="307">
        <f>C1259*'[2]Base Costs'!$B$5</f>
        <v>111.9592064738564</v>
      </c>
      <c r="E1259" s="307">
        <f t="shared" si="133"/>
        <v>14</v>
      </c>
      <c r="F1259" s="307">
        <f t="shared" si="134"/>
        <v>3</v>
      </c>
      <c r="G1259" s="307">
        <f t="shared" si="135"/>
        <v>1</v>
      </c>
      <c r="H1259" s="306">
        <f>4*D1259*'[2]Base Costs'!$B$7</f>
        <v>22251.220531440118</v>
      </c>
      <c r="I1259" s="304">
        <f>4*IF(E1259&lt;=3,E1259*'[2]Base Costs'!$B$8,IF(F1259&lt;=3,F1259*'[2]Base Costs'!$B$9,'[2]Base Costs'!$B$10*G1259))</f>
        <v>4200</v>
      </c>
      <c r="J1259" s="308">
        <f>C1259*'[2]Base Costs'!$B$6</f>
        <v>28.437638444359525</v>
      </c>
      <c r="K1259" s="307">
        <f t="shared" si="136"/>
        <v>4</v>
      </c>
      <c r="L1259" s="307">
        <f t="shared" si="137"/>
        <v>1</v>
      </c>
      <c r="M1259" s="307">
        <f t="shared" si="138"/>
        <v>1</v>
      </c>
      <c r="N1259" s="306">
        <f>4*J1259*'[2]Base Costs'!$B$7</f>
        <v>5651.8100149857901</v>
      </c>
      <c r="O1259" s="304">
        <f>4*IF(K1259&lt;=3,K1259*'[2]Base Costs'!$B$8,IF(L1259&lt;=3,L1259*'[2]Base Costs'!$B$9,'[2]Base Costs'!$B$10*M1259))</f>
        <v>1400</v>
      </c>
      <c r="P1259" s="304">
        <f>4*C1259*'[2]Base Costs'!$B$11</f>
        <v>22391.841294771279</v>
      </c>
      <c r="Q1259" s="269">
        <f>'[2]Base Costs'!$B$13+'[2]Base Costs'!$B$14</f>
        <v>414</v>
      </c>
      <c r="R1259" s="303">
        <f>'[2]Base Costs'!$D$2</f>
        <v>1105.3024868650327</v>
      </c>
      <c r="S1259" s="305">
        <f t="shared" si="139"/>
        <v>8571.1125018508228</v>
      </c>
    </row>
    <row r="1260" spans="1:19" s="269" customFormat="1" x14ac:dyDescent="0.25">
      <c r="A1260" s="310" t="s">
        <v>938</v>
      </c>
      <c r="B1260" s="310" t="s">
        <v>1058</v>
      </c>
      <c r="C1260" s="309">
        <v>106.18066791845436</v>
      </c>
      <c r="D1260" s="307">
        <f>C1260*'[2]Base Costs'!$B$5</f>
        <v>106.18066791845436</v>
      </c>
      <c r="E1260" s="307">
        <f t="shared" si="133"/>
        <v>14</v>
      </c>
      <c r="F1260" s="307">
        <f t="shared" si="134"/>
        <v>3</v>
      </c>
      <c r="G1260" s="307">
        <f t="shared" si="135"/>
        <v>1</v>
      </c>
      <c r="H1260" s="306">
        <f>4*D1260*'[2]Base Costs'!$B$7</f>
        <v>21102.770664785297</v>
      </c>
      <c r="I1260" s="304">
        <f>4*IF(E1260&lt;=3,E1260*'[2]Base Costs'!$B$8,IF(F1260&lt;=3,F1260*'[2]Base Costs'!$B$9,'[2]Base Costs'!$B$10*G1260))</f>
        <v>4200</v>
      </c>
      <c r="J1260" s="308">
        <f>C1260*'[2]Base Costs'!$B$6</f>
        <v>26.969889651287406</v>
      </c>
      <c r="K1260" s="307">
        <f t="shared" si="136"/>
        <v>4</v>
      </c>
      <c r="L1260" s="307">
        <f t="shared" si="137"/>
        <v>1</v>
      </c>
      <c r="M1260" s="307">
        <f t="shared" si="138"/>
        <v>1</v>
      </c>
      <c r="N1260" s="306">
        <f>4*J1260*'[2]Base Costs'!$B$7</f>
        <v>5360.1037488554648</v>
      </c>
      <c r="O1260" s="304">
        <f>4*IF(K1260&lt;=3,K1260*'[2]Base Costs'!$B$8,IF(L1260&lt;=3,L1260*'[2]Base Costs'!$B$9,'[2]Base Costs'!$B$10*M1260))</f>
        <v>1400</v>
      </c>
      <c r="P1260" s="304">
        <f>4*C1260*'[2]Base Costs'!$B$11</f>
        <v>21236.133583690873</v>
      </c>
      <c r="Q1260" s="269">
        <f>'[2]Base Costs'!$B$13+'[2]Base Costs'!$B$14</f>
        <v>414</v>
      </c>
      <c r="R1260" s="303">
        <f>'[2]Base Costs'!$D$2</f>
        <v>1105.3024868650327</v>
      </c>
      <c r="S1260" s="305">
        <f t="shared" si="139"/>
        <v>8279.4062357204966</v>
      </c>
    </row>
    <row r="1261" spans="1:19" s="269" customFormat="1" x14ac:dyDescent="0.25">
      <c r="A1261" s="310" t="s">
        <v>938</v>
      </c>
      <c r="B1261" s="310" t="s">
        <v>1056</v>
      </c>
      <c r="C1261" s="309">
        <v>119.199745425</v>
      </c>
      <c r="D1261" s="307">
        <f>C1261*'[2]Base Costs'!$B$5</f>
        <v>119.199745425</v>
      </c>
      <c r="E1261" s="307">
        <f t="shared" si="133"/>
        <v>15</v>
      </c>
      <c r="F1261" s="307">
        <f t="shared" si="134"/>
        <v>3</v>
      </c>
      <c r="G1261" s="307">
        <f t="shared" si="135"/>
        <v>1</v>
      </c>
      <c r="H1261" s="306">
        <f>4*D1261*'[2]Base Costs'!$B$7</f>
        <v>23690.234204746204</v>
      </c>
      <c r="I1261" s="304">
        <f>4*IF(E1261&lt;=3,E1261*'[2]Base Costs'!$B$8,IF(F1261&lt;=3,F1261*'[2]Base Costs'!$B$9,'[2]Base Costs'!$B$10*G1261))</f>
        <v>4200</v>
      </c>
      <c r="J1261" s="308">
        <f>C1261*'[2]Base Costs'!$B$6</f>
        <v>30.276735337950001</v>
      </c>
      <c r="K1261" s="307">
        <f t="shared" si="136"/>
        <v>4</v>
      </c>
      <c r="L1261" s="307">
        <f t="shared" si="137"/>
        <v>1</v>
      </c>
      <c r="M1261" s="307">
        <f t="shared" si="138"/>
        <v>1</v>
      </c>
      <c r="N1261" s="306">
        <f>4*J1261*'[2]Base Costs'!$B$7</f>
        <v>6017.3194880055362</v>
      </c>
      <c r="O1261" s="304">
        <f>4*IF(K1261&lt;=3,K1261*'[2]Base Costs'!$B$8,IF(L1261&lt;=3,L1261*'[2]Base Costs'!$B$9,'[2]Base Costs'!$B$10*M1261))</f>
        <v>1400</v>
      </c>
      <c r="P1261" s="304">
        <f>4*C1261*'[2]Base Costs'!$B$11</f>
        <v>23839.949085</v>
      </c>
      <c r="Q1261" s="269">
        <f>'[2]Base Costs'!$B$13+'[2]Base Costs'!$B$14</f>
        <v>414</v>
      </c>
      <c r="R1261" s="303">
        <f>'[2]Base Costs'!$D$2</f>
        <v>1105.3024868650327</v>
      </c>
      <c r="S1261" s="305">
        <f t="shared" si="139"/>
        <v>8936.6219748705698</v>
      </c>
    </row>
    <row r="1262" spans="1:19" s="269" customFormat="1" x14ac:dyDescent="0.25">
      <c r="A1262" s="310" t="s">
        <v>938</v>
      </c>
      <c r="B1262" s="310" t="s">
        <v>1055</v>
      </c>
      <c r="C1262" s="309">
        <v>99.426027120326168</v>
      </c>
      <c r="D1262" s="307">
        <f>C1262*'[2]Base Costs'!$B$5</f>
        <v>99.426027120326168</v>
      </c>
      <c r="E1262" s="307">
        <f t="shared" si="133"/>
        <v>13</v>
      </c>
      <c r="F1262" s="307">
        <f t="shared" si="134"/>
        <v>3</v>
      </c>
      <c r="G1262" s="307">
        <f t="shared" si="135"/>
        <v>1</v>
      </c>
      <c r="H1262" s="306">
        <f>4*D1262*'[2]Base Costs'!$B$7</f>
        <v>19760.326334002108</v>
      </c>
      <c r="I1262" s="304">
        <f>4*IF(E1262&lt;=3,E1262*'[2]Base Costs'!$B$8,IF(F1262&lt;=3,F1262*'[2]Base Costs'!$B$9,'[2]Base Costs'!$B$10*G1262))</f>
        <v>4200</v>
      </c>
      <c r="J1262" s="308">
        <f>C1262*'[2]Base Costs'!$B$6</f>
        <v>25.254210888562849</v>
      </c>
      <c r="K1262" s="307">
        <f t="shared" si="136"/>
        <v>4</v>
      </c>
      <c r="L1262" s="307">
        <f t="shared" si="137"/>
        <v>1</v>
      </c>
      <c r="M1262" s="307">
        <f t="shared" si="138"/>
        <v>1</v>
      </c>
      <c r="N1262" s="306">
        <f>4*J1262*'[2]Base Costs'!$B$7</f>
        <v>5019.1228888365358</v>
      </c>
      <c r="O1262" s="304">
        <f>4*IF(K1262&lt;=3,K1262*'[2]Base Costs'!$B$8,IF(L1262&lt;=3,L1262*'[2]Base Costs'!$B$9,'[2]Base Costs'!$B$10*M1262))</f>
        <v>1400</v>
      </c>
      <c r="P1262" s="304">
        <f>4*C1262*'[2]Base Costs'!$B$11</f>
        <v>19885.205424065232</v>
      </c>
      <c r="Q1262" s="269">
        <f>'[2]Base Costs'!$B$13+'[2]Base Costs'!$B$14</f>
        <v>414</v>
      </c>
      <c r="R1262" s="303">
        <f>'[2]Base Costs'!$D$2</f>
        <v>1105.3024868650327</v>
      </c>
      <c r="S1262" s="305">
        <f t="shared" si="139"/>
        <v>7938.4253757015686</v>
      </c>
    </row>
    <row r="1263" spans="1:19" s="269" customFormat="1" x14ac:dyDescent="0.25">
      <c r="A1263" s="310" t="s">
        <v>938</v>
      </c>
      <c r="B1263" s="310" t="s">
        <v>1054</v>
      </c>
      <c r="C1263" s="309">
        <v>175.10156826000002</v>
      </c>
      <c r="D1263" s="307">
        <f>C1263*'[2]Base Costs'!$B$5</f>
        <v>175.10156826000002</v>
      </c>
      <c r="E1263" s="307">
        <f t="shared" si="133"/>
        <v>22</v>
      </c>
      <c r="F1263" s="307">
        <f t="shared" si="134"/>
        <v>5</v>
      </c>
      <c r="G1263" s="307">
        <f t="shared" si="135"/>
        <v>2</v>
      </c>
      <c r="H1263" s="306">
        <f>4*D1263*'[2]Base Costs'!$B$7</f>
        <v>34800.386082265446</v>
      </c>
      <c r="I1263" s="304">
        <f>4*IF(E1263&lt;=3,E1263*'[2]Base Costs'!$B$8,IF(F1263&lt;=3,F1263*'[2]Base Costs'!$B$9,'[2]Base Costs'!$B$10*G1263))</f>
        <v>8800</v>
      </c>
      <c r="J1263" s="308">
        <f>C1263*'[2]Base Costs'!$B$6</f>
        <v>44.475798338040008</v>
      </c>
      <c r="K1263" s="307">
        <f t="shared" si="136"/>
        <v>6</v>
      </c>
      <c r="L1263" s="307">
        <f t="shared" si="137"/>
        <v>2</v>
      </c>
      <c r="M1263" s="307">
        <f t="shared" si="138"/>
        <v>1</v>
      </c>
      <c r="N1263" s="306">
        <f>4*J1263*'[2]Base Costs'!$B$7</f>
        <v>8839.2980648954253</v>
      </c>
      <c r="O1263" s="304">
        <f>4*IF(K1263&lt;=3,K1263*'[2]Base Costs'!$B$8,IF(L1263&lt;=3,L1263*'[2]Base Costs'!$B$9,'[2]Base Costs'!$B$10*M1263))</f>
        <v>2800</v>
      </c>
      <c r="P1263" s="304">
        <f>4*C1263*'[2]Base Costs'!$B$11</f>
        <v>35020.313652000004</v>
      </c>
      <c r="Q1263" s="269">
        <f>'[2]Base Costs'!$B$13+'[2]Base Costs'!$B$14</f>
        <v>414</v>
      </c>
      <c r="R1263" s="303">
        <f>'[2]Base Costs'!$D$2</f>
        <v>1105.3024868650327</v>
      </c>
      <c r="S1263" s="305">
        <f t="shared" si="139"/>
        <v>13158.600551760457</v>
      </c>
    </row>
    <row r="1264" spans="1:19" s="269" customFormat="1" x14ac:dyDescent="0.25">
      <c r="A1264" s="310" t="s">
        <v>938</v>
      </c>
      <c r="B1264" s="310" t="s">
        <v>1053</v>
      </c>
      <c r="C1264" s="309">
        <v>80.600708900000001</v>
      </c>
      <c r="D1264" s="307">
        <f>C1264*'[2]Base Costs'!$B$5</f>
        <v>80.600708900000001</v>
      </c>
      <c r="E1264" s="307">
        <f t="shared" si="133"/>
        <v>11</v>
      </c>
      <c r="F1264" s="307">
        <f t="shared" si="134"/>
        <v>3</v>
      </c>
      <c r="G1264" s="307">
        <f t="shared" si="135"/>
        <v>1</v>
      </c>
      <c r="H1264" s="306">
        <f>4*D1264*'[2]Base Costs'!$B$7</f>
        <v>16018.907289621602</v>
      </c>
      <c r="I1264" s="304">
        <f>4*IF(E1264&lt;=3,E1264*'[2]Base Costs'!$B$8,IF(F1264&lt;=3,F1264*'[2]Base Costs'!$B$9,'[2]Base Costs'!$B$10*G1264))</f>
        <v>4200</v>
      </c>
      <c r="J1264" s="308">
        <f>C1264*'[2]Base Costs'!$B$6</f>
        <v>20.472580060600002</v>
      </c>
      <c r="K1264" s="307">
        <f t="shared" si="136"/>
        <v>3</v>
      </c>
      <c r="L1264" s="307">
        <f t="shared" si="137"/>
        <v>1</v>
      </c>
      <c r="M1264" s="307">
        <f t="shared" si="138"/>
        <v>1</v>
      </c>
      <c r="N1264" s="306">
        <f>4*J1264*'[2]Base Costs'!$B$7</f>
        <v>4068.8024515638872</v>
      </c>
      <c r="O1264" s="304">
        <f>4*IF(K1264&lt;=3,K1264*'[2]Base Costs'!$B$8,IF(L1264&lt;=3,L1264*'[2]Base Costs'!$B$9,'[2]Base Costs'!$B$10*M1264))</f>
        <v>1500</v>
      </c>
      <c r="P1264" s="304">
        <f>4*C1264*'[2]Base Costs'!$B$11</f>
        <v>16120.14178</v>
      </c>
      <c r="Q1264" s="269">
        <f>'[2]Base Costs'!$B$13+'[2]Base Costs'!$B$14</f>
        <v>414</v>
      </c>
      <c r="R1264" s="303">
        <f>'[2]Base Costs'!$D$2</f>
        <v>1105.3024868650327</v>
      </c>
      <c r="S1264" s="305">
        <f t="shared" si="139"/>
        <v>7088.1049384289199</v>
      </c>
    </row>
    <row r="1265" spans="1:19" s="269" customFormat="1" x14ac:dyDescent="0.25">
      <c r="A1265" s="310" t="s">
        <v>938</v>
      </c>
      <c r="B1265" s="310" t="s">
        <v>1052</v>
      </c>
      <c r="C1265" s="309">
        <v>125.18214933403439</v>
      </c>
      <c r="D1265" s="307">
        <f>C1265*'[2]Base Costs'!$B$5</f>
        <v>125.18214933403439</v>
      </c>
      <c r="E1265" s="307">
        <f t="shared" si="133"/>
        <v>16</v>
      </c>
      <c r="F1265" s="307">
        <f t="shared" si="134"/>
        <v>4</v>
      </c>
      <c r="G1265" s="307">
        <f t="shared" si="135"/>
        <v>1</v>
      </c>
      <c r="H1265" s="306">
        <f>4*D1265*'[2]Base Costs'!$B$7</f>
        <v>24879.201087243335</v>
      </c>
      <c r="I1265" s="304">
        <f>4*IF(E1265&lt;=3,E1265*'[2]Base Costs'!$B$8,IF(F1265&lt;=3,F1265*'[2]Base Costs'!$B$9,'[2]Base Costs'!$B$10*G1265))</f>
        <v>4400</v>
      </c>
      <c r="J1265" s="308">
        <f>C1265*'[2]Base Costs'!$B$6</f>
        <v>31.796265930844736</v>
      </c>
      <c r="K1265" s="307">
        <f t="shared" si="136"/>
        <v>4</v>
      </c>
      <c r="L1265" s="307">
        <f t="shared" si="137"/>
        <v>1</v>
      </c>
      <c r="M1265" s="307">
        <f t="shared" si="138"/>
        <v>1</v>
      </c>
      <c r="N1265" s="306">
        <f>4*J1265*'[2]Base Costs'!$B$7</f>
        <v>6319.3170761598076</v>
      </c>
      <c r="O1265" s="304">
        <f>4*IF(K1265&lt;=3,K1265*'[2]Base Costs'!$B$8,IF(L1265&lt;=3,L1265*'[2]Base Costs'!$B$9,'[2]Base Costs'!$B$10*M1265))</f>
        <v>1400</v>
      </c>
      <c r="P1265" s="304">
        <f>4*C1265*'[2]Base Costs'!$B$11</f>
        <v>25036.429866806877</v>
      </c>
      <c r="Q1265" s="269">
        <f>'[2]Base Costs'!$B$13+'[2]Base Costs'!$B$14</f>
        <v>414</v>
      </c>
      <c r="R1265" s="303">
        <f>'[2]Base Costs'!$D$2</f>
        <v>1105.3024868650327</v>
      </c>
      <c r="S1265" s="305">
        <f t="shared" si="139"/>
        <v>9238.6195630248403</v>
      </c>
    </row>
    <row r="1266" spans="1:19" s="269" customFormat="1" x14ac:dyDescent="0.25">
      <c r="A1266" s="310" t="s">
        <v>938</v>
      </c>
      <c r="B1266" s="310" t="s">
        <v>1051</v>
      </c>
      <c r="C1266" s="309">
        <v>39.400398039999999</v>
      </c>
      <c r="D1266" s="307">
        <f>C1266*'[2]Base Costs'!$B$5</f>
        <v>39.400398039999999</v>
      </c>
      <c r="E1266" s="307">
        <f t="shared" si="133"/>
        <v>5</v>
      </c>
      <c r="F1266" s="307">
        <f t="shared" si="134"/>
        <v>1</v>
      </c>
      <c r="G1266" s="307">
        <f t="shared" si="135"/>
        <v>1</v>
      </c>
      <c r="H1266" s="306">
        <f>4*D1266*'[2]Base Costs'!$B$7</f>
        <v>7830.5927080617612</v>
      </c>
      <c r="I1266" s="304">
        <f>4*IF(E1266&lt;=3,E1266*'[2]Base Costs'!$B$8,IF(F1266&lt;=3,F1266*'[2]Base Costs'!$B$9,'[2]Base Costs'!$B$10*G1266))</f>
        <v>1400</v>
      </c>
      <c r="J1266" s="308">
        <f>C1266*'[2]Base Costs'!$B$6</f>
        <v>10.00770110216</v>
      </c>
      <c r="K1266" s="307">
        <f t="shared" si="136"/>
        <v>2</v>
      </c>
      <c r="L1266" s="307">
        <f t="shared" si="137"/>
        <v>1</v>
      </c>
      <c r="M1266" s="307">
        <f t="shared" si="138"/>
        <v>1</v>
      </c>
      <c r="N1266" s="306">
        <f>4*J1266*'[2]Base Costs'!$B$7</f>
        <v>1988.9705478476874</v>
      </c>
      <c r="O1266" s="304">
        <f>4*IF(K1266&lt;=3,K1266*'[2]Base Costs'!$B$8,IF(L1266&lt;=3,L1266*'[2]Base Costs'!$B$9,'[2]Base Costs'!$B$10*M1266))</f>
        <v>1000</v>
      </c>
      <c r="P1266" s="304">
        <f>4*C1266*'[2]Base Costs'!$B$11</f>
        <v>7880.079608</v>
      </c>
      <c r="Q1266" s="269">
        <f>'[2]Base Costs'!$B$13+'[2]Base Costs'!$B$14</f>
        <v>414</v>
      </c>
      <c r="R1266" s="303">
        <f>'[2]Base Costs'!$D$2</f>
        <v>1105.3024868650327</v>
      </c>
      <c r="S1266" s="305">
        <f t="shared" si="139"/>
        <v>4508.2730347127199</v>
      </c>
    </row>
    <row r="1267" spans="1:19" s="269" customFormat="1" x14ac:dyDescent="0.25">
      <c r="A1267" s="310" t="s">
        <v>938</v>
      </c>
      <c r="B1267" s="310" t="s">
        <v>1050</v>
      </c>
      <c r="C1267" s="309">
        <v>129.94110325090995</v>
      </c>
      <c r="D1267" s="307">
        <f>C1267*'[2]Base Costs'!$B$5</f>
        <v>129.94110325090995</v>
      </c>
      <c r="E1267" s="307">
        <f t="shared" si="133"/>
        <v>17</v>
      </c>
      <c r="F1267" s="307">
        <f t="shared" si="134"/>
        <v>4</v>
      </c>
      <c r="G1267" s="307">
        <f t="shared" si="135"/>
        <v>1</v>
      </c>
      <c r="H1267" s="306">
        <f>4*D1267*'[2]Base Costs'!$B$7</f>
        <v>25825.01462449885</v>
      </c>
      <c r="I1267" s="304">
        <f>4*IF(E1267&lt;=3,E1267*'[2]Base Costs'!$B$8,IF(F1267&lt;=3,F1267*'[2]Base Costs'!$B$9,'[2]Base Costs'!$B$10*G1267))</f>
        <v>4400</v>
      </c>
      <c r="J1267" s="308">
        <f>C1267*'[2]Base Costs'!$B$6</f>
        <v>33.005040225731129</v>
      </c>
      <c r="K1267" s="307">
        <f t="shared" si="136"/>
        <v>5</v>
      </c>
      <c r="L1267" s="307">
        <f t="shared" si="137"/>
        <v>1</v>
      </c>
      <c r="M1267" s="307">
        <f t="shared" si="138"/>
        <v>1</v>
      </c>
      <c r="N1267" s="306">
        <f>4*J1267*'[2]Base Costs'!$B$7</f>
        <v>6559.5537146227089</v>
      </c>
      <c r="O1267" s="304">
        <f>4*IF(K1267&lt;=3,K1267*'[2]Base Costs'!$B$8,IF(L1267&lt;=3,L1267*'[2]Base Costs'!$B$9,'[2]Base Costs'!$B$10*M1267))</f>
        <v>1400</v>
      </c>
      <c r="P1267" s="304">
        <f>4*C1267*'[2]Base Costs'!$B$11</f>
        <v>25988.220650181989</v>
      </c>
      <c r="Q1267" s="269">
        <f>'[2]Base Costs'!$B$13+'[2]Base Costs'!$B$14</f>
        <v>414</v>
      </c>
      <c r="R1267" s="303">
        <f>'[2]Base Costs'!$D$2</f>
        <v>1105.3024868650327</v>
      </c>
      <c r="S1267" s="305">
        <f t="shared" si="139"/>
        <v>9478.8562014877425</v>
      </c>
    </row>
    <row r="1268" spans="1:19" s="269" customFormat="1" x14ac:dyDescent="0.25">
      <c r="A1268" s="310" t="s">
        <v>938</v>
      </c>
      <c r="B1268" s="310" t="s">
        <v>1049</v>
      </c>
      <c r="C1268" s="309">
        <v>129.52885007322271</v>
      </c>
      <c r="D1268" s="307">
        <f>C1268*'[2]Base Costs'!$B$5</f>
        <v>129.52885007322271</v>
      </c>
      <c r="E1268" s="307">
        <f t="shared" si="133"/>
        <v>17</v>
      </c>
      <c r="F1268" s="307">
        <f t="shared" si="134"/>
        <v>4</v>
      </c>
      <c r="G1268" s="307">
        <f t="shared" si="135"/>
        <v>1</v>
      </c>
      <c r="H1268" s="306">
        <f>4*D1268*'[2]Base Costs'!$B$7</f>
        <v>25743.081778952579</v>
      </c>
      <c r="I1268" s="304">
        <f>4*IF(E1268&lt;=3,E1268*'[2]Base Costs'!$B$8,IF(F1268&lt;=3,F1268*'[2]Base Costs'!$B$9,'[2]Base Costs'!$B$10*G1268))</f>
        <v>4400</v>
      </c>
      <c r="J1268" s="308">
        <f>C1268*'[2]Base Costs'!$B$6</f>
        <v>32.90032791859857</v>
      </c>
      <c r="K1268" s="307">
        <f t="shared" si="136"/>
        <v>5</v>
      </c>
      <c r="L1268" s="307">
        <f t="shared" si="137"/>
        <v>1</v>
      </c>
      <c r="M1268" s="307">
        <f t="shared" si="138"/>
        <v>1</v>
      </c>
      <c r="N1268" s="306">
        <f>4*J1268*'[2]Base Costs'!$B$7</f>
        <v>6538.7427718539548</v>
      </c>
      <c r="O1268" s="304">
        <f>4*IF(K1268&lt;=3,K1268*'[2]Base Costs'!$B$8,IF(L1268&lt;=3,L1268*'[2]Base Costs'!$B$9,'[2]Base Costs'!$B$10*M1268))</f>
        <v>1400</v>
      </c>
      <c r="P1268" s="304">
        <f>4*C1268*'[2]Base Costs'!$B$11</f>
        <v>25905.770014644542</v>
      </c>
      <c r="Q1268" s="269">
        <f>'[2]Base Costs'!$B$13+'[2]Base Costs'!$B$14</f>
        <v>414</v>
      </c>
      <c r="R1268" s="303">
        <f>'[2]Base Costs'!$D$2</f>
        <v>1105.3024868650327</v>
      </c>
      <c r="S1268" s="305">
        <f t="shared" si="139"/>
        <v>9458.0452587189866</v>
      </c>
    </row>
    <row r="1269" spans="1:19" s="269" customFormat="1" x14ac:dyDescent="0.25">
      <c r="A1269" s="310" t="s">
        <v>938</v>
      </c>
      <c r="B1269" s="310" t="s">
        <v>1048</v>
      </c>
      <c r="C1269" s="309">
        <v>107.43816212100772</v>
      </c>
      <c r="D1269" s="307">
        <f>C1269*'[2]Base Costs'!$B$5</f>
        <v>107.43816212100772</v>
      </c>
      <c r="E1269" s="307">
        <f t="shared" si="133"/>
        <v>14</v>
      </c>
      <c r="F1269" s="307">
        <f t="shared" si="134"/>
        <v>3</v>
      </c>
      <c r="G1269" s="307">
        <f t="shared" si="135"/>
        <v>1</v>
      </c>
      <c r="H1269" s="306">
        <f>4*D1269*'[2]Base Costs'!$B$7</f>
        <v>21352.690092577563</v>
      </c>
      <c r="I1269" s="304">
        <f>4*IF(E1269&lt;=3,E1269*'[2]Base Costs'!$B$8,IF(F1269&lt;=3,F1269*'[2]Base Costs'!$B$9,'[2]Base Costs'!$B$10*G1269))</f>
        <v>4200</v>
      </c>
      <c r="J1269" s="308">
        <f>C1269*'[2]Base Costs'!$B$6</f>
        <v>27.28929317873596</v>
      </c>
      <c r="K1269" s="307">
        <f t="shared" si="136"/>
        <v>4</v>
      </c>
      <c r="L1269" s="307">
        <f t="shared" si="137"/>
        <v>1</v>
      </c>
      <c r="M1269" s="307">
        <f t="shared" si="138"/>
        <v>1</v>
      </c>
      <c r="N1269" s="306">
        <f>4*J1269*'[2]Base Costs'!$B$7</f>
        <v>5423.5832835147003</v>
      </c>
      <c r="O1269" s="304">
        <f>4*IF(K1269&lt;=3,K1269*'[2]Base Costs'!$B$8,IF(L1269&lt;=3,L1269*'[2]Base Costs'!$B$9,'[2]Base Costs'!$B$10*M1269))</f>
        <v>1400</v>
      </c>
      <c r="P1269" s="304">
        <f>4*C1269*'[2]Base Costs'!$B$11</f>
        <v>21487.632424201543</v>
      </c>
      <c r="Q1269" s="269">
        <f>'[2]Base Costs'!$B$13+'[2]Base Costs'!$B$14</f>
        <v>414</v>
      </c>
      <c r="R1269" s="303">
        <f>'[2]Base Costs'!$D$2</f>
        <v>1105.3024868650327</v>
      </c>
      <c r="S1269" s="305">
        <f t="shared" si="139"/>
        <v>8342.885770379733</v>
      </c>
    </row>
    <row r="1270" spans="1:19" s="269" customFormat="1" x14ac:dyDescent="0.25">
      <c r="A1270" s="310" t="s">
        <v>938</v>
      </c>
      <c r="B1270" s="310" t="s">
        <v>1047</v>
      </c>
      <c r="C1270" s="309">
        <v>87.100805925000003</v>
      </c>
      <c r="D1270" s="307">
        <f>C1270*'[2]Base Costs'!$B$5</f>
        <v>87.100805925000003</v>
      </c>
      <c r="E1270" s="307">
        <f t="shared" si="133"/>
        <v>11</v>
      </c>
      <c r="F1270" s="307">
        <f t="shared" si="134"/>
        <v>3</v>
      </c>
      <c r="G1270" s="307">
        <f t="shared" si="135"/>
        <v>1</v>
      </c>
      <c r="H1270" s="306">
        <f>4*D1270*'[2]Base Costs'!$B$7</f>
        <v>17310.762572758202</v>
      </c>
      <c r="I1270" s="304">
        <f>4*IF(E1270&lt;=3,E1270*'[2]Base Costs'!$B$8,IF(F1270&lt;=3,F1270*'[2]Base Costs'!$B$9,'[2]Base Costs'!$B$10*G1270))</f>
        <v>4200</v>
      </c>
      <c r="J1270" s="308">
        <f>C1270*'[2]Base Costs'!$B$6</f>
        <v>22.123604704950001</v>
      </c>
      <c r="K1270" s="307">
        <f t="shared" si="136"/>
        <v>3</v>
      </c>
      <c r="L1270" s="307">
        <f t="shared" si="137"/>
        <v>1</v>
      </c>
      <c r="M1270" s="307">
        <f t="shared" si="138"/>
        <v>1</v>
      </c>
      <c r="N1270" s="306">
        <f>4*J1270*'[2]Base Costs'!$B$7</f>
        <v>4396.9336934805833</v>
      </c>
      <c r="O1270" s="304">
        <f>4*IF(K1270&lt;=3,K1270*'[2]Base Costs'!$B$8,IF(L1270&lt;=3,L1270*'[2]Base Costs'!$B$9,'[2]Base Costs'!$B$10*M1270))</f>
        <v>1500</v>
      </c>
      <c r="P1270" s="304">
        <f>4*C1270*'[2]Base Costs'!$B$11</f>
        <v>17420.161185000001</v>
      </c>
      <c r="Q1270" s="269">
        <f>'[2]Base Costs'!$B$13+'[2]Base Costs'!$B$14</f>
        <v>414</v>
      </c>
      <c r="R1270" s="303">
        <f>'[2]Base Costs'!$D$2</f>
        <v>1105.3024868650327</v>
      </c>
      <c r="S1270" s="305">
        <f t="shared" si="139"/>
        <v>7416.236180345616</v>
      </c>
    </row>
    <row r="1271" spans="1:19" s="269" customFormat="1" x14ac:dyDescent="0.25">
      <c r="A1271" s="310" t="s">
        <v>938</v>
      </c>
      <c r="B1271" s="310" t="s">
        <v>1046</v>
      </c>
      <c r="C1271" s="309">
        <v>120.56554525018925</v>
      </c>
      <c r="D1271" s="307">
        <f>C1271*'[2]Base Costs'!$B$5</f>
        <v>120.56554525018925</v>
      </c>
      <c r="E1271" s="307">
        <f t="shared" si="133"/>
        <v>16</v>
      </c>
      <c r="F1271" s="307">
        <f t="shared" si="134"/>
        <v>4</v>
      </c>
      <c r="G1271" s="307">
        <f t="shared" si="135"/>
        <v>1</v>
      </c>
      <c r="H1271" s="306">
        <f>4*D1271*'[2]Base Costs'!$B$7</f>
        <v>23961.678725203616</v>
      </c>
      <c r="I1271" s="304">
        <f>4*IF(E1271&lt;=3,E1271*'[2]Base Costs'!$B$8,IF(F1271&lt;=3,F1271*'[2]Base Costs'!$B$9,'[2]Base Costs'!$B$10*G1271))</f>
        <v>4400</v>
      </c>
      <c r="J1271" s="308">
        <f>C1271*'[2]Base Costs'!$B$6</f>
        <v>30.623648493548068</v>
      </c>
      <c r="K1271" s="307">
        <f t="shared" si="136"/>
        <v>4</v>
      </c>
      <c r="L1271" s="307">
        <f t="shared" si="137"/>
        <v>1</v>
      </c>
      <c r="M1271" s="307">
        <f t="shared" si="138"/>
        <v>1</v>
      </c>
      <c r="N1271" s="306">
        <f>4*J1271*'[2]Base Costs'!$B$7</f>
        <v>6086.2663962017177</v>
      </c>
      <c r="O1271" s="304">
        <f>4*IF(K1271&lt;=3,K1271*'[2]Base Costs'!$B$8,IF(L1271&lt;=3,L1271*'[2]Base Costs'!$B$9,'[2]Base Costs'!$B$10*M1271))</f>
        <v>1400</v>
      </c>
      <c r="P1271" s="304">
        <f>4*C1271*'[2]Base Costs'!$B$11</f>
        <v>24113.109050037849</v>
      </c>
      <c r="Q1271" s="269">
        <f>'[2]Base Costs'!$B$13+'[2]Base Costs'!$B$14</f>
        <v>414</v>
      </c>
      <c r="R1271" s="303">
        <f>'[2]Base Costs'!$D$2</f>
        <v>1105.3024868650327</v>
      </c>
      <c r="S1271" s="305">
        <f t="shared" si="139"/>
        <v>9005.5688830667495</v>
      </c>
    </row>
    <row r="1272" spans="1:19" s="269" customFormat="1" x14ac:dyDescent="0.25">
      <c r="A1272" s="310" t="s">
        <v>938</v>
      </c>
      <c r="B1272" s="310" t="s">
        <v>1045</v>
      </c>
      <c r="C1272" s="309">
        <v>191.4104147659373</v>
      </c>
      <c r="D1272" s="307">
        <f>C1272*'[2]Base Costs'!$B$5</f>
        <v>191.4104147659373</v>
      </c>
      <c r="E1272" s="307">
        <f t="shared" si="133"/>
        <v>24</v>
      </c>
      <c r="F1272" s="307">
        <f t="shared" si="134"/>
        <v>5</v>
      </c>
      <c r="G1272" s="307">
        <f t="shared" si="135"/>
        <v>2</v>
      </c>
      <c r="H1272" s="306">
        <f>4*D1272*'[2]Base Costs'!$B$7</f>
        <v>38041.671472241447</v>
      </c>
      <c r="I1272" s="304">
        <f>4*IF(E1272&lt;=3,E1272*'[2]Base Costs'!$B$8,IF(F1272&lt;=3,F1272*'[2]Base Costs'!$B$9,'[2]Base Costs'!$B$10*G1272))</f>
        <v>8800</v>
      </c>
      <c r="J1272" s="308">
        <f>C1272*'[2]Base Costs'!$B$6</f>
        <v>48.618245350548079</v>
      </c>
      <c r="K1272" s="307">
        <f t="shared" si="136"/>
        <v>7</v>
      </c>
      <c r="L1272" s="307">
        <f t="shared" si="137"/>
        <v>2</v>
      </c>
      <c r="M1272" s="307">
        <f t="shared" si="138"/>
        <v>1</v>
      </c>
      <c r="N1272" s="306">
        <f>4*J1272*'[2]Base Costs'!$B$7</f>
        <v>9662.5845539493293</v>
      </c>
      <c r="O1272" s="304">
        <f>4*IF(K1272&lt;=3,K1272*'[2]Base Costs'!$B$8,IF(L1272&lt;=3,L1272*'[2]Base Costs'!$B$9,'[2]Base Costs'!$B$10*M1272))</f>
        <v>2800</v>
      </c>
      <c r="P1272" s="304">
        <f>4*C1272*'[2]Base Costs'!$B$11</f>
        <v>38282.082953187462</v>
      </c>
      <c r="Q1272" s="269">
        <f>'[2]Base Costs'!$B$13+'[2]Base Costs'!$B$14</f>
        <v>414</v>
      </c>
      <c r="R1272" s="303">
        <f>'[2]Base Costs'!$D$2</f>
        <v>1105.3024868650327</v>
      </c>
      <c r="S1272" s="305">
        <f t="shared" si="139"/>
        <v>13981.887040814363</v>
      </c>
    </row>
    <row r="1273" spans="1:19" s="269" customFormat="1" x14ac:dyDescent="0.25">
      <c r="A1273" s="310" t="s">
        <v>938</v>
      </c>
      <c r="B1273" s="310" t="s">
        <v>1044</v>
      </c>
      <c r="C1273" s="309">
        <v>92.621839286740382</v>
      </c>
      <c r="D1273" s="307">
        <f>C1273*'[2]Base Costs'!$B$5</f>
        <v>92.621839286740382</v>
      </c>
      <c r="E1273" s="307">
        <f t="shared" si="133"/>
        <v>12</v>
      </c>
      <c r="F1273" s="307">
        <f t="shared" si="134"/>
        <v>3</v>
      </c>
      <c r="G1273" s="307">
        <f t="shared" si="135"/>
        <v>1</v>
      </c>
      <c r="H1273" s="306">
        <f>4*D1273*'[2]Base Costs'!$B$7</f>
        <v>18408.034827203934</v>
      </c>
      <c r="I1273" s="304">
        <f>4*IF(E1273&lt;=3,E1273*'[2]Base Costs'!$B$8,IF(F1273&lt;=3,F1273*'[2]Base Costs'!$B$9,'[2]Base Costs'!$B$10*G1273))</f>
        <v>4200</v>
      </c>
      <c r="J1273" s="308">
        <f>C1273*'[2]Base Costs'!$B$6</f>
        <v>23.525947178832059</v>
      </c>
      <c r="K1273" s="307">
        <f t="shared" si="136"/>
        <v>3</v>
      </c>
      <c r="L1273" s="307">
        <f t="shared" si="137"/>
        <v>1</v>
      </c>
      <c r="M1273" s="307">
        <f t="shared" si="138"/>
        <v>1</v>
      </c>
      <c r="N1273" s="306">
        <f>4*J1273*'[2]Base Costs'!$B$7</f>
        <v>4675.640846109799</v>
      </c>
      <c r="O1273" s="304">
        <f>4*IF(K1273&lt;=3,K1273*'[2]Base Costs'!$B$8,IF(L1273&lt;=3,L1273*'[2]Base Costs'!$B$9,'[2]Base Costs'!$B$10*M1273))</f>
        <v>1500</v>
      </c>
      <c r="P1273" s="304">
        <f>4*C1273*'[2]Base Costs'!$B$11</f>
        <v>18524.367857348076</v>
      </c>
      <c r="Q1273" s="269">
        <f>'[2]Base Costs'!$B$13+'[2]Base Costs'!$B$14</f>
        <v>414</v>
      </c>
      <c r="R1273" s="303">
        <f>'[2]Base Costs'!$D$2</f>
        <v>1105.3024868650327</v>
      </c>
      <c r="S1273" s="305">
        <f t="shared" si="139"/>
        <v>7694.9433329748317</v>
      </c>
    </row>
    <row r="1274" spans="1:19" s="269" customFormat="1" x14ac:dyDescent="0.25">
      <c r="A1274" s="310" t="s">
        <v>938</v>
      </c>
      <c r="B1274" s="310" t="s">
        <v>1043</v>
      </c>
      <c r="C1274" s="309">
        <v>114.100980855</v>
      </c>
      <c r="D1274" s="307">
        <f>C1274*'[2]Base Costs'!$B$5</f>
        <v>114.100980855</v>
      </c>
      <c r="E1274" s="307">
        <f t="shared" si="133"/>
        <v>15</v>
      </c>
      <c r="F1274" s="307">
        <f t="shared" si="134"/>
        <v>3</v>
      </c>
      <c r="G1274" s="307">
        <f t="shared" si="135"/>
        <v>1</v>
      </c>
      <c r="H1274" s="306">
        <f>4*D1274*'[2]Base Costs'!$B$7</f>
        <v>22676.885339046123</v>
      </c>
      <c r="I1274" s="304">
        <f>4*IF(E1274&lt;=3,E1274*'[2]Base Costs'!$B$8,IF(F1274&lt;=3,F1274*'[2]Base Costs'!$B$9,'[2]Base Costs'!$B$10*G1274))</f>
        <v>4200</v>
      </c>
      <c r="J1274" s="308">
        <f>C1274*'[2]Base Costs'!$B$6</f>
        <v>28.981649137170002</v>
      </c>
      <c r="K1274" s="307">
        <f t="shared" si="136"/>
        <v>4</v>
      </c>
      <c r="L1274" s="307">
        <f t="shared" si="137"/>
        <v>1</v>
      </c>
      <c r="M1274" s="307">
        <f t="shared" si="138"/>
        <v>1</v>
      </c>
      <c r="N1274" s="306">
        <f>4*J1274*'[2]Base Costs'!$B$7</f>
        <v>5759.9288761177158</v>
      </c>
      <c r="O1274" s="304">
        <f>4*IF(K1274&lt;=3,K1274*'[2]Base Costs'!$B$8,IF(L1274&lt;=3,L1274*'[2]Base Costs'!$B$9,'[2]Base Costs'!$B$10*M1274))</f>
        <v>1400</v>
      </c>
      <c r="P1274" s="304">
        <f>4*C1274*'[2]Base Costs'!$B$11</f>
        <v>22820.196171</v>
      </c>
      <c r="Q1274" s="269">
        <f>'[2]Base Costs'!$B$13+'[2]Base Costs'!$B$14</f>
        <v>414</v>
      </c>
      <c r="R1274" s="303">
        <f>'[2]Base Costs'!$D$2</f>
        <v>1105.3024868650327</v>
      </c>
      <c r="S1274" s="305">
        <f t="shared" si="139"/>
        <v>8679.2313629827477</v>
      </c>
    </row>
    <row r="1275" spans="1:19" s="269" customFormat="1" x14ac:dyDescent="0.25">
      <c r="A1275" s="310" t="s">
        <v>938</v>
      </c>
      <c r="B1275" s="310" t="s">
        <v>1042</v>
      </c>
      <c r="C1275" s="309">
        <v>54.100427385000003</v>
      </c>
      <c r="D1275" s="307">
        <f>C1275*'[2]Base Costs'!$B$5</f>
        <v>54.100427385000003</v>
      </c>
      <c r="E1275" s="307">
        <f t="shared" si="133"/>
        <v>7</v>
      </c>
      <c r="F1275" s="307">
        <f t="shared" si="134"/>
        <v>2</v>
      </c>
      <c r="G1275" s="307">
        <f t="shared" si="135"/>
        <v>1</v>
      </c>
      <c r="H1275" s="306">
        <f>4*D1275*'[2]Base Costs'!$B$7</f>
        <v>10752.135340204442</v>
      </c>
      <c r="I1275" s="304">
        <f>4*IF(E1275&lt;=3,E1275*'[2]Base Costs'!$B$8,IF(F1275&lt;=3,F1275*'[2]Base Costs'!$B$9,'[2]Base Costs'!$B$10*G1275))</f>
        <v>2800</v>
      </c>
      <c r="J1275" s="308">
        <f>C1275*'[2]Base Costs'!$B$6</f>
        <v>13.74150855579</v>
      </c>
      <c r="K1275" s="307">
        <f t="shared" si="136"/>
        <v>2</v>
      </c>
      <c r="L1275" s="307">
        <f t="shared" si="137"/>
        <v>1</v>
      </c>
      <c r="M1275" s="307">
        <f t="shared" si="138"/>
        <v>1</v>
      </c>
      <c r="N1275" s="306">
        <f>4*J1275*'[2]Base Costs'!$B$7</f>
        <v>2731.0423764119282</v>
      </c>
      <c r="O1275" s="304">
        <f>4*IF(K1275&lt;=3,K1275*'[2]Base Costs'!$B$8,IF(L1275&lt;=3,L1275*'[2]Base Costs'!$B$9,'[2]Base Costs'!$B$10*M1275))</f>
        <v>1000</v>
      </c>
      <c r="P1275" s="304">
        <f>4*C1275*'[2]Base Costs'!$B$11</f>
        <v>10820.085477000001</v>
      </c>
      <c r="Q1275" s="269">
        <f>'[2]Base Costs'!$B$13+'[2]Base Costs'!$B$14</f>
        <v>414</v>
      </c>
      <c r="R1275" s="303">
        <f>'[2]Base Costs'!$D$2</f>
        <v>1105.3024868650327</v>
      </c>
      <c r="S1275" s="305">
        <f t="shared" si="139"/>
        <v>5250.3448632769614</v>
      </c>
    </row>
    <row r="1276" spans="1:19" s="269" customFormat="1" x14ac:dyDescent="0.25">
      <c r="A1276" s="310" t="s">
        <v>938</v>
      </c>
      <c r="B1276" s="310" t="s">
        <v>1040</v>
      </c>
      <c r="C1276" s="309">
        <v>139.001257495</v>
      </c>
      <c r="D1276" s="307">
        <f>C1276*'[2]Base Costs'!$B$5</f>
        <v>139.001257495</v>
      </c>
      <c r="E1276" s="307">
        <f t="shared" si="133"/>
        <v>18</v>
      </c>
      <c r="F1276" s="307">
        <f t="shared" si="134"/>
        <v>4</v>
      </c>
      <c r="G1276" s="307">
        <f t="shared" si="135"/>
        <v>1</v>
      </c>
      <c r="H1276" s="306">
        <f>4*D1276*'[2]Base Costs'!$B$7</f>
        <v>27625.665919586285</v>
      </c>
      <c r="I1276" s="304">
        <f>4*IF(E1276&lt;=3,E1276*'[2]Base Costs'!$B$8,IF(F1276&lt;=3,F1276*'[2]Base Costs'!$B$9,'[2]Base Costs'!$B$10*G1276))</f>
        <v>4400</v>
      </c>
      <c r="J1276" s="308">
        <f>C1276*'[2]Base Costs'!$B$6</f>
        <v>35.306319403730001</v>
      </c>
      <c r="K1276" s="307">
        <f t="shared" si="136"/>
        <v>5</v>
      </c>
      <c r="L1276" s="307">
        <f t="shared" si="137"/>
        <v>1</v>
      </c>
      <c r="M1276" s="307">
        <f t="shared" si="138"/>
        <v>1</v>
      </c>
      <c r="N1276" s="306">
        <f>4*J1276*'[2]Base Costs'!$B$7</f>
        <v>7016.9191435749162</v>
      </c>
      <c r="O1276" s="304">
        <f>4*IF(K1276&lt;=3,K1276*'[2]Base Costs'!$B$8,IF(L1276&lt;=3,L1276*'[2]Base Costs'!$B$9,'[2]Base Costs'!$B$10*M1276))</f>
        <v>1400</v>
      </c>
      <c r="P1276" s="304">
        <f>4*C1276*'[2]Base Costs'!$B$11</f>
        <v>27800.251499000002</v>
      </c>
      <c r="Q1276" s="269">
        <f>'[2]Base Costs'!$B$13+'[2]Base Costs'!$B$14</f>
        <v>414</v>
      </c>
      <c r="R1276" s="303">
        <f>'[2]Base Costs'!$D$2</f>
        <v>1105.3024868650327</v>
      </c>
      <c r="S1276" s="305">
        <f t="shared" si="139"/>
        <v>9936.2216304399481</v>
      </c>
    </row>
    <row r="1277" spans="1:19" s="269" customFormat="1" x14ac:dyDescent="0.25">
      <c r="A1277" s="310" t="s">
        <v>1770</v>
      </c>
      <c r="B1277" s="310" t="s">
        <v>1769</v>
      </c>
      <c r="C1277" s="309">
        <v>211.4529216</v>
      </c>
      <c r="D1277" s="307">
        <f>C1277*'[2]Base Costs'!$B$5</f>
        <v>211.4529216</v>
      </c>
      <c r="E1277" s="307">
        <f t="shared" si="133"/>
        <v>27</v>
      </c>
      <c r="F1277" s="307">
        <f t="shared" si="134"/>
        <v>6</v>
      </c>
      <c r="G1277" s="307">
        <f t="shared" si="135"/>
        <v>2</v>
      </c>
      <c r="H1277" s="306">
        <f>4*D1277*'[2]Base Costs'!$B$7</f>
        <v>42024.999450470408</v>
      </c>
      <c r="I1277" s="304">
        <f>4*IF(E1277&lt;=3,E1277*'[2]Base Costs'!$B$8,IF(F1277&lt;=3,F1277*'[2]Base Costs'!$B$9,'[2]Base Costs'!$B$10*G1277))</f>
        <v>8800</v>
      </c>
      <c r="J1277" s="308">
        <f>C1277*'[2]Base Costs'!$B$6</f>
        <v>53.709042086399997</v>
      </c>
      <c r="K1277" s="307">
        <f t="shared" si="136"/>
        <v>7</v>
      </c>
      <c r="L1277" s="307">
        <f t="shared" si="137"/>
        <v>2</v>
      </c>
      <c r="M1277" s="307">
        <f t="shared" si="138"/>
        <v>1</v>
      </c>
      <c r="N1277" s="306">
        <f>4*J1277*'[2]Base Costs'!$B$7</f>
        <v>10674.349860419483</v>
      </c>
      <c r="O1277" s="304">
        <f>4*IF(K1277&lt;=3,K1277*'[2]Base Costs'!$B$8,IF(L1277&lt;=3,L1277*'[2]Base Costs'!$B$9,'[2]Base Costs'!$B$10*M1277))</f>
        <v>2800</v>
      </c>
      <c r="P1277" s="304">
        <f>4*C1277*'[2]Base Costs'!$B$11</f>
        <v>42290.584320000002</v>
      </c>
      <c r="Q1277" s="269">
        <f>'[2]Base Costs'!$B$13+'[2]Base Costs'!$B$14</f>
        <v>414</v>
      </c>
      <c r="R1277" s="303">
        <f>'[2]Base Costs'!$D$2</f>
        <v>1105.3024868650327</v>
      </c>
      <c r="S1277" s="305">
        <f t="shared" si="139"/>
        <v>14993.652347284515</v>
      </c>
    </row>
    <row r="1278" spans="1:19" s="269" customFormat="1" x14ac:dyDescent="0.25">
      <c r="A1278" s="310" t="s">
        <v>1770</v>
      </c>
      <c r="B1278" s="310" t="s">
        <v>1768</v>
      </c>
      <c r="C1278" s="309">
        <v>325.00089757000001</v>
      </c>
      <c r="D1278" s="307">
        <f>C1278*'[2]Base Costs'!$B$5</f>
        <v>325.00089757000001</v>
      </c>
      <c r="E1278" s="307">
        <f t="shared" si="133"/>
        <v>41</v>
      </c>
      <c r="F1278" s="307">
        <f t="shared" si="134"/>
        <v>9</v>
      </c>
      <c r="G1278" s="307">
        <f t="shared" si="135"/>
        <v>3</v>
      </c>
      <c r="H1278" s="306">
        <f>4*D1278*'[2]Base Costs'!$B$7</f>
        <v>64591.978386652088</v>
      </c>
      <c r="I1278" s="304">
        <f>4*IF(E1278&lt;=3,E1278*'[2]Base Costs'!$B$8,IF(F1278&lt;=3,F1278*'[2]Base Costs'!$B$9,'[2]Base Costs'!$B$10*G1278))</f>
        <v>13200</v>
      </c>
      <c r="J1278" s="308">
        <f>C1278*'[2]Base Costs'!$B$6</f>
        <v>82.550227982780001</v>
      </c>
      <c r="K1278" s="307">
        <f t="shared" si="136"/>
        <v>11</v>
      </c>
      <c r="L1278" s="307">
        <f t="shared" si="137"/>
        <v>3</v>
      </c>
      <c r="M1278" s="307">
        <f t="shared" si="138"/>
        <v>1</v>
      </c>
      <c r="N1278" s="306">
        <f>4*J1278*'[2]Base Costs'!$B$7</f>
        <v>16406.36251020963</v>
      </c>
      <c r="O1278" s="304">
        <f>4*IF(K1278&lt;=3,K1278*'[2]Base Costs'!$B$8,IF(L1278&lt;=3,L1278*'[2]Base Costs'!$B$9,'[2]Base Costs'!$B$10*M1278))</f>
        <v>4200</v>
      </c>
      <c r="P1278" s="304">
        <f>4*C1278*'[2]Base Costs'!$B$11</f>
        <v>65000.179514000003</v>
      </c>
      <c r="Q1278" s="269">
        <f>'[2]Base Costs'!$B$13+'[2]Base Costs'!$B$14</f>
        <v>414</v>
      </c>
      <c r="R1278" s="303">
        <f>'[2]Base Costs'!$D$2</f>
        <v>1105.3024868650327</v>
      </c>
      <c r="S1278" s="305">
        <f t="shared" si="139"/>
        <v>22125.664997074662</v>
      </c>
    </row>
    <row r="1279" spans="1:19" s="269" customFormat="1" x14ac:dyDescent="0.25">
      <c r="A1279" s="310" t="s">
        <v>1770</v>
      </c>
      <c r="B1279" s="310" t="s">
        <v>1766</v>
      </c>
      <c r="C1279" s="309">
        <v>108</v>
      </c>
      <c r="D1279" s="307">
        <f>C1279*'[2]Base Costs'!$B$5</f>
        <v>108</v>
      </c>
      <c r="E1279" s="307">
        <f t="shared" si="133"/>
        <v>14</v>
      </c>
      <c r="F1279" s="307">
        <f t="shared" si="134"/>
        <v>3</v>
      </c>
      <c r="G1279" s="307">
        <f t="shared" si="135"/>
        <v>1</v>
      </c>
      <c r="H1279" s="306">
        <f>4*D1279*'[2]Base Costs'!$B$7</f>
        <v>21464.352000000003</v>
      </c>
      <c r="I1279" s="304">
        <f>4*IF(E1279&lt;=3,E1279*'[2]Base Costs'!$B$8,IF(F1279&lt;=3,F1279*'[2]Base Costs'!$B$9,'[2]Base Costs'!$B$10*G1279))</f>
        <v>4200</v>
      </c>
      <c r="J1279" s="308">
        <f>C1279*'[2]Base Costs'!$B$6</f>
        <v>27.432000000000002</v>
      </c>
      <c r="K1279" s="307">
        <f t="shared" si="136"/>
        <v>4</v>
      </c>
      <c r="L1279" s="307">
        <f t="shared" si="137"/>
        <v>1</v>
      </c>
      <c r="M1279" s="307">
        <f t="shared" si="138"/>
        <v>1</v>
      </c>
      <c r="N1279" s="306">
        <f>4*J1279*'[2]Base Costs'!$B$7</f>
        <v>5451.9454080000014</v>
      </c>
      <c r="O1279" s="304">
        <f>4*IF(K1279&lt;=3,K1279*'[2]Base Costs'!$B$8,IF(L1279&lt;=3,L1279*'[2]Base Costs'!$B$9,'[2]Base Costs'!$B$10*M1279))</f>
        <v>1400</v>
      </c>
      <c r="P1279" s="304">
        <f>4*C1279*'[2]Base Costs'!$B$11</f>
        <v>21600</v>
      </c>
      <c r="Q1279" s="269">
        <f>'[2]Base Costs'!$B$13+'[2]Base Costs'!$B$14</f>
        <v>414</v>
      </c>
      <c r="R1279" s="303">
        <f>'[2]Base Costs'!$D$2</f>
        <v>1105.3024868650327</v>
      </c>
      <c r="S1279" s="305">
        <f t="shared" si="139"/>
        <v>8371.2478948650351</v>
      </c>
    </row>
    <row r="1280" spans="1:19" s="269" customFormat="1" x14ac:dyDescent="0.25">
      <c r="A1280" s="310" t="s">
        <v>1770</v>
      </c>
      <c r="B1280" s="310" t="s">
        <v>1765</v>
      </c>
      <c r="C1280" s="309">
        <v>155.1062048</v>
      </c>
      <c r="D1280" s="307">
        <f>C1280*'[2]Base Costs'!$B$5</f>
        <v>155.1062048</v>
      </c>
      <c r="E1280" s="307">
        <f t="shared" si="133"/>
        <v>20</v>
      </c>
      <c r="F1280" s="307">
        <f t="shared" si="134"/>
        <v>4</v>
      </c>
      <c r="G1280" s="307">
        <f t="shared" si="135"/>
        <v>1</v>
      </c>
      <c r="H1280" s="306">
        <f>4*D1280*'[2]Base Costs'!$B$7</f>
        <v>30826.427566771203</v>
      </c>
      <c r="I1280" s="304">
        <f>4*IF(E1280&lt;=3,E1280*'[2]Base Costs'!$B$8,IF(F1280&lt;=3,F1280*'[2]Base Costs'!$B$9,'[2]Base Costs'!$B$10*G1280))</f>
        <v>4400</v>
      </c>
      <c r="J1280" s="308">
        <f>C1280*'[2]Base Costs'!$B$6</f>
        <v>39.396976019200004</v>
      </c>
      <c r="K1280" s="307">
        <f t="shared" si="136"/>
        <v>5</v>
      </c>
      <c r="L1280" s="307">
        <f t="shared" si="137"/>
        <v>1</v>
      </c>
      <c r="M1280" s="307">
        <f t="shared" si="138"/>
        <v>1</v>
      </c>
      <c r="N1280" s="306">
        <f>4*J1280*'[2]Base Costs'!$B$7</f>
        <v>7829.9126019598871</v>
      </c>
      <c r="O1280" s="304">
        <f>4*IF(K1280&lt;=3,K1280*'[2]Base Costs'!$B$8,IF(L1280&lt;=3,L1280*'[2]Base Costs'!$B$9,'[2]Base Costs'!$B$10*M1280))</f>
        <v>1400</v>
      </c>
      <c r="P1280" s="304">
        <f>4*C1280*'[2]Base Costs'!$B$11</f>
        <v>31021.240959999999</v>
      </c>
      <c r="Q1280" s="269">
        <f>'[2]Base Costs'!$B$13+'[2]Base Costs'!$B$14</f>
        <v>414</v>
      </c>
      <c r="R1280" s="303">
        <f>'[2]Base Costs'!$D$2</f>
        <v>1105.3024868650327</v>
      </c>
      <c r="S1280" s="305">
        <f t="shared" si="139"/>
        <v>10749.21508882492</v>
      </c>
    </row>
    <row r="1281" spans="1:19" s="269" customFormat="1" x14ac:dyDescent="0.25">
      <c r="A1281" s="310" t="s">
        <v>1770</v>
      </c>
      <c r="B1281" s="310" t="s">
        <v>1763</v>
      </c>
      <c r="C1281" s="309">
        <v>167.00344320000002</v>
      </c>
      <c r="D1281" s="307">
        <f>C1281*'[2]Base Costs'!$B$5</f>
        <v>167.00344320000002</v>
      </c>
      <c r="E1281" s="307">
        <f t="shared" si="133"/>
        <v>21</v>
      </c>
      <c r="F1281" s="307">
        <f t="shared" si="134"/>
        <v>5</v>
      </c>
      <c r="G1281" s="307">
        <f t="shared" si="135"/>
        <v>2</v>
      </c>
      <c r="H1281" s="306">
        <f>4*D1281*'[2]Base Costs'!$B$7</f>
        <v>33190.932315340811</v>
      </c>
      <c r="I1281" s="304">
        <f>4*IF(E1281&lt;=3,E1281*'[2]Base Costs'!$B$8,IF(F1281&lt;=3,F1281*'[2]Base Costs'!$B$9,'[2]Base Costs'!$B$10*G1281))</f>
        <v>8800</v>
      </c>
      <c r="J1281" s="308">
        <f>C1281*'[2]Base Costs'!$B$6</f>
        <v>42.418874572800007</v>
      </c>
      <c r="K1281" s="307">
        <f t="shared" si="136"/>
        <v>6</v>
      </c>
      <c r="L1281" s="307">
        <f t="shared" si="137"/>
        <v>2</v>
      </c>
      <c r="M1281" s="307">
        <f t="shared" si="138"/>
        <v>1</v>
      </c>
      <c r="N1281" s="306">
        <f>4*J1281*'[2]Base Costs'!$B$7</f>
        <v>8430.4968080965664</v>
      </c>
      <c r="O1281" s="304">
        <f>4*IF(K1281&lt;=3,K1281*'[2]Base Costs'!$B$8,IF(L1281&lt;=3,L1281*'[2]Base Costs'!$B$9,'[2]Base Costs'!$B$10*M1281))</f>
        <v>2800</v>
      </c>
      <c r="P1281" s="304">
        <f>4*C1281*'[2]Base Costs'!$B$11</f>
        <v>33400.688640000008</v>
      </c>
      <c r="Q1281" s="269">
        <f>'[2]Base Costs'!$B$13+'[2]Base Costs'!$B$14</f>
        <v>414</v>
      </c>
      <c r="R1281" s="303">
        <f>'[2]Base Costs'!$D$2</f>
        <v>1105.3024868650327</v>
      </c>
      <c r="S1281" s="305">
        <f t="shared" si="139"/>
        <v>12749.799294961598</v>
      </c>
    </row>
    <row r="1282" spans="1:19" s="269" customFormat="1" x14ac:dyDescent="0.25">
      <c r="A1282" s="310" t="s">
        <v>1770</v>
      </c>
      <c r="B1282" s="310" t="s">
        <v>1760</v>
      </c>
      <c r="C1282" s="309">
        <v>420.00387429</v>
      </c>
      <c r="D1282" s="307">
        <f>C1282*'[2]Base Costs'!$B$5</f>
        <v>420.00387429</v>
      </c>
      <c r="E1282" s="307">
        <f t="shared" si="133"/>
        <v>53</v>
      </c>
      <c r="F1282" s="307">
        <f t="shared" si="134"/>
        <v>11</v>
      </c>
      <c r="G1282" s="307">
        <f t="shared" si="135"/>
        <v>3</v>
      </c>
      <c r="H1282" s="306">
        <f>4*D1282*'[2]Base Costs'!$B$7</f>
        <v>83473.249991891775</v>
      </c>
      <c r="I1282" s="304">
        <f>4*IF(E1282&lt;=3,E1282*'[2]Base Costs'!$B$8,IF(F1282&lt;=3,F1282*'[2]Base Costs'!$B$9,'[2]Base Costs'!$B$10*G1282))</f>
        <v>13200</v>
      </c>
      <c r="J1282" s="308">
        <f>C1282*'[2]Base Costs'!$B$6</f>
        <v>106.68098406966</v>
      </c>
      <c r="K1282" s="307">
        <f t="shared" si="136"/>
        <v>14</v>
      </c>
      <c r="L1282" s="307">
        <f t="shared" si="137"/>
        <v>3</v>
      </c>
      <c r="M1282" s="307">
        <f t="shared" si="138"/>
        <v>1</v>
      </c>
      <c r="N1282" s="306">
        <f>4*J1282*'[2]Base Costs'!$B$7</f>
        <v>21202.205497940511</v>
      </c>
      <c r="O1282" s="304">
        <f>4*IF(K1282&lt;=3,K1282*'[2]Base Costs'!$B$8,IF(L1282&lt;=3,L1282*'[2]Base Costs'!$B$9,'[2]Base Costs'!$B$10*M1282))</f>
        <v>4200</v>
      </c>
      <c r="P1282" s="304">
        <f>4*C1282*'[2]Base Costs'!$B$11</f>
        <v>84000.774858000004</v>
      </c>
      <c r="Q1282" s="269">
        <f>'[2]Base Costs'!$B$13+'[2]Base Costs'!$B$14</f>
        <v>414</v>
      </c>
      <c r="R1282" s="303">
        <f>'[2]Base Costs'!$D$2</f>
        <v>1105.3024868650327</v>
      </c>
      <c r="S1282" s="305">
        <f t="shared" si="139"/>
        <v>26921.507984805543</v>
      </c>
    </row>
    <row r="1283" spans="1:19" s="269" customFormat="1" x14ac:dyDescent="0.25">
      <c r="A1283" s="310" t="s">
        <v>1770</v>
      </c>
      <c r="B1283" s="310" t="s">
        <v>1759</v>
      </c>
      <c r="C1283" s="309">
        <v>247.38052207500002</v>
      </c>
      <c r="D1283" s="307">
        <f>C1283*'[2]Base Costs'!$B$5</f>
        <v>247.38052207500002</v>
      </c>
      <c r="E1283" s="307">
        <f t="shared" ref="E1283:E1346" si="140">ROUNDUP(D1283/8,0)</f>
        <v>31</v>
      </c>
      <c r="F1283" s="307">
        <f t="shared" ref="F1283:F1346" si="141">ROUNDUP(D1283/40,0)</f>
        <v>7</v>
      </c>
      <c r="G1283" s="307">
        <f t="shared" ref="G1283:G1346" si="142">ROUNDUP(D1283/(40*4),0)</f>
        <v>2</v>
      </c>
      <c r="H1283" s="306">
        <f>4*D1283*'[2]Base Costs'!$B$7</f>
        <v>49165.394479273811</v>
      </c>
      <c r="I1283" s="304">
        <f>4*IF(E1283&lt;=3,E1283*'[2]Base Costs'!$B$8,IF(F1283&lt;=3,F1283*'[2]Base Costs'!$B$9,'[2]Base Costs'!$B$10*G1283))</f>
        <v>8800</v>
      </c>
      <c r="J1283" s="308">
        <f>C1283*'[2]Base Costs'!$B$6</f>
        <v>62.834652607050003</v>
      </c>
      <c r="K1283" s="307">
        <f t="shared" ref="K1283:K1346" si="143">ROUNDUP(J1283/8,0)</f>
        <v>8</v>
      </c>
      <c r="L1283" s="307">
        <f t="shared" ref="L1283:L1346" si="144">ROUNDUP(J1283/40,0)</f>
        <v>2</v>
      </c>
      <c r="M1283" s="307">
        <f t="shared" ref="M1283:M1346" si="145">ROUNDUP(J1283/(40*4),0)</f>
        <v>1</v>
      </c>
      <c r="N1283" s="306">
        <f>4*J1283*'[2]Base Costs'!$B$7</f>
        <v>12488.010197735548</v>
      </c>
      <c r="O1283" s="304">
        <f>4*IF(K1283&lt;=3,K1283*'[2]Base Costs'!$B$8,IF(L1283&lt;=3,L1283*'[2]Base Costs'!$B$9,'[2]Base Costs'!$B$10*M1283))</f>
        <v>2800</v>
      </c>
      <c r="P1283" s="304">
        <f>4*C1283*'[2]Base Costs'!$B$11</f>
        <v>49476.104415000002</v>
      </c>
      <c r="Q1283" s="269">
        <f>'[2]Base Costs'!$B$13+'[2]Base Costs'!$B$14</f>
        <v>414</v>
      </c>
      <c r="R1283" s="303">
        <f>'[2]Base Costs'!$D$2</f>
        <v>1105.3024868650327</v>
      </c>
      <c r="S1283" s="305">
        <f t="shared" ref="S1283:S1346" si="146">R1283+Q1283+N1283+O1283</f>
        <v>16807.31268460058</v>
      </c>
    </row>
    <row r="1284" spans="1:19" s="269" customFormat="1" x14ac:dyDescent="0.25">
      <c r="A1284" s="310" t="s">
        <v>1770</v>
      </c>
      <c r="B1284" s="310" t="s">
        <v>1758</v>
      </c>
      <c r="C1284" s="309">
        <v>211.99978107000001</v>
      </c>
      <c r="D1284" s="307">
        <f>C1284*'[2]Base Costs'!$B$5</f>
        <v>211.99978107000001</v>
      </c>
      <c r="E1284" s="307">
        <f t="shared" si="140"/>
        <v>27</v>
      </c>
      <c r="F1284" s="307">
        <f t="shared" si="141"/>
        <v>6</v>
      </c>
      <c r="G1284" s="307">
        <f t="shared" si="142"/>
        <v>2</v>
      </c>
      <c r="H1284" s="306">
        <f>4*D1284*'[2]Base Costs'!$B$7</f>
        <v>42133.684488976091</v>
      </c>
      <c r="I1284" s="304">
        <f>4*IF(E1284&lt;=3,E1284*'[2]Base Costs'!$B$8,IF(F1284&lt;=3,F1284*'[2]Base Costs'!$B$9,'[2]Base Costs'!$B$10*G1284))</f>
        <v>8800</v>
      </c>
      <c r="J1284" s="308">
        <f>C1284*'[2]Base Costs'!$B$6</f>
        <v>53.847944391780004</v>
      </c>
      <c r="K1284" s="307">
        <f t="shared" si="143"/>
        <v>7</v>
      </c>
      <c r="L1284" s="307">
        <f t="shared" si="144"/>
        <v>2</v>
      </c>
      <c r="M1284" s="307">
        <f t="shared" si="145"/>
        <v>1</v>
      </c>
      <c r="N1284" s="306">
        <f>4*J1284*'[2]Base Costs'!$B$7</f>
        <v>10701.955860199927</v>
      </c>
      <c r="O1284" s="304">
        <f>4*IF(K1284&lt;=3,K1284*'[2]Base Costs'!$B$8,IF(L1284&lt;=3,L1284*'[2]Base Costs'!$B$9,'[2]Base Costs'!$B$10*M1284))</f>
        <v>2800</v>
      </c>
      <c r="P1284" s="304">
        <f>4*C1284*'[2]Base Costs'!$B$11</f>
        <v>42399.956214000005</v>
      </c>
      <c r="Q1284" s="269">
        <f>'[2]Base Costs'!$B$13+'[2]Base Costs'!$B$14</f>
        <v>414</v>
      </c>
      <c r="R1284" s="303">
        <f>'[2]Base Costs'!$D$2</f>
        <v>1105.3024868650327</v>
      </c>
      <c r="S1284" s="305">
        <f t="shared" si="146"/>
        <v>15021.258347064959</v>
      </c>
    </row>
    <row r="1285" spans="1:19" s="269" customFormat="1" x14ac:dyDescent="0.25">
      <c r="A1285" s="310" t="s">
        <v>1770</v>
      </c>
      <c r="B1285" s="310" t="s">
        <v>1757</v>
      </c>
      <c r="C1285" s="309">
        <v>249.99958797000002</v>
      </c>
      <c r="D1285" s="307">
        <f>C1285*'[2]Base Costs'!$B$5</f>
        <v>249.99958797000002</v>
      </c>
      <c r="E1285" s="307">
        <f t="shared" si="140"/>
        <v>32</v>
      </c>
      <c r="F1285" s="307">
        <f t="shared" si="141"/>
        <v>7</v>
      </c>
      <c r="G1285" s="307">
        <f t="shared" si="142"/>
        <v>2</v>
      </c>
      <c r="H1285" s="306">
        <f>4*D1285*'[2]Base Costs'!$B$7</f>
        <v>49685.918111509694</v>
      </c>
      <c r="I1285" s="304">
        <f>4*IF(E1285&lt;=3,E1285*'[2]Base Costs'!$B$8,IF(F1285&lt;=3,F1285*'[2]Base Costs'!$B$9,'[2]Base Costs'!$B$10*G1285))</f>
        <v>8800</v>
      </c>
      <c r="J1285" s="308">
        <f>C1285*'[2]Base Costs'!$B$6</f>
        <v>63.499895344380008</v>
      </c>
      <c r="K1285" s="307">
        <f t="shared" si="143"/>
        <v>8</v>
      </c>
      <c r="L1285" s="307">
        <f t="shared" si="144"/>
        <v>2</v>
      </c>
      <c r="M1285" s="307">
        <f t="shared" si="145"/>
        <v>1</v>
      </c>
      <c r="N1285" s="306">
        <f>4*J1285*'[2]Base Costs'!$B$7</f>
        <v>12620.223200323462</v>
      </c>
      <c r="O1285" s="304">
        <f>4*IF(K1285&lt;=3,K1285*'[2]Base Costs'!$B$8,IF(L1285&lt;=3,L1285*'[2]Base Costs'!$B$9,'[2]Base Costs'!$B$10*M1285))</f>
        <v>2800</v>
      </c>
      <c r="P1285" s="304">
        <f>4*C1285*'[2]Base Costs'!$B$11</f>
        <v>49999.917594000006</v>
      </c>
      <c r="Q1285" s="269">
        <f>'[2]Base Costs'!$B$13+'[2]Base Costs'!$B$14</f>
        <v>414</v>
      </c>
      <c r="R1285" s="303">
        <f>'[2]Base Costs'!$D$2</f>
        <v>1105.3024868650327</v>
      </c>
      <c r="S1285" s="305">
        <f t="shared" si="146"/>
        <v>16939.525687188496</v>
      </c>
    </row>
    <row r="1286" spans="1:19" s="269" customFormat="1" x14ac:dyDescent="0.25">
      <c r="A1286" s="310" t="s">
        <v>1770</v>
      </c>
      <c r="B1286" s="310" t="s">
        <v>1755</v>
      </c>
      <c r="C1286" s="309">
        <v>198.004000975</v>
      </c>
      <c r="D1286" s="307">
        <f>C1286*'[2]Base Costs'!$B$5</f>
        <v>198.004000975</v>
      </c>
      <c r="E1286" s="307">
        <f t="shared" si="140"/>
        <v>25</v>
      </c>
      <c r="F1286" s="307">
        <f t="shared" si="141"/>
        <v>5</v>
      </c>
      <c r="G1286" s="307">
        <f t="shared" si="142"/>
        <v>2</v>
      </c>
      <c r="H1286" s="306">
        <f>4*D1286*'[2]Base Costs'!$B$7</f>
        <v>39352.107169775401</v>
      </c>
      <c r="I1286" s="304">
        <f>4*IF(E1286&lt;=3,E1286*'[2]Base Costs'!$B$8,IF(F1286&lt;=3,F1286*'[2]Base Costs'!$B$9,'[2]Base Costs'!$B$10*G1286))</f>
        <v>8800</v>
      </c>
      <c r="J1286" s="308">
        <f>C1286*'[2]Base Costs'!$B$6</f>
        <v>50.293016247650002</v>
      </c>
      <c r="K1286" s="307">
        <f t="shared" si="143"/>
        <v>7</v>
      </c>
      <c r="L1286" s="307">
        <f t="shared" si="144"/>
        <v>2</v>
      </c>
      <c r="M1286" s="307">
        <f t="shared" si="145"/>
        <v>1</v>
      </c>
      <c r="N1286" s="306">
        <f>4*J1286*'[2]Base Costs'!$B$7</f>
        <v>9995.4352211229525</v>
      </c>
      <c r="O1286" s="304">
        <f>4*IF(K1286&lt;=3,K1286*'[2]Base Costs'!$B$8,IF(L1286&lt;=3,L1286*'[2]Base Costs'!$B$9,'[2]Base Costs'!$B$10*M1286))</f>
        <v>2800</v>
      </c>
      <c r="P1286" s="304">
        <f>4*C1286*'[2]Base Costs'!$B$11</f>
        <v>39600.800194999996</v>
      </c>
      <c r="Q1286" s="269">
        <f>'[2]Base Costs'!$B$13+'[2]Base Costs'!$B$14</f>
        <v>414</v>
      </c>
      <c r="R1286" s="303">
        <f>'[2]Base Costs'!$D$2</f>
        <v>1105.3024868650327</v>
      </c>
      <c r="S1286" s="305">
        <f t="shared" si="146"/>
        <v>14314.737707987984</v>
      </c>
    </row>
    <row r="1287" spans="1:19" s="269" customFormat="1" x14ac:dyDescent="0.25">
      <c r="A1287" s="310" t="s">
        <v>1770</v>
      </c>
      <c r="B1287" s="310" t="s">
        <v>1754</v>
      </c>
      <c r="C1287" s="309">
        <v>165.99970269000002</v>
      </c>
      <c r="D1287" s="307">
        <f>C1287*'[2]Base Costs'!$B$5</f>
        <v>165.99970269000002</v>
      </c>
      <c r="E1287" s="307">
        <f t="shared" si="140"/>
        <v>21</v>
      </c>
      <c r="F1287" s="307">
        <f t="shared" si="141"/>
        <v>5</v>
      </c>
      <c r="G1287" s="307">
        <f t="shared" si="142"/>
        <v>2</v>
      </c>
      <c r="H1287" s="306">
        <f>4*D1287*'[2]Base Costs'!$B$7</f>
        <v>32991.444911421371</v>
      </c>
      <c r="I1287" s="304">
        <f>4*IF(E1287&lt;=3,E1287*'[2]Base Costs'!$B$8,IF(F1287&lt;=3,F1287*'[2]Base Costs'!$B$9,'[2]Base Costs'!$B$10*G1287))</f>
        <v>8800</v>
      </c>
      <c r="J1287" s="308">
        <f>C1287*'[2]Base Costs'!$B$6</f>
        <v>42.163924483260004</v>
      </c>
      <c r="K1287" s="307">
        <f t="shared" si="143"/>
        <v>6</v>
      </c>
      <c r="L1287" s="307">
        <f t="shared" si="144"/>
        <v>2</v>
      </c>
      <c r="M1287" s="307">
        <f t="shared" si="145"/>
        <v>1</v>
      </c>
      <c r="N1287" s="306">
        <f>4*J1287*'[2]Base Costs'!$B$7</f>
        <v>8379.8270075010278</v>
      </c>
      <c r="O1287" s="304">
        <f>4*IF(K1287&lt;=3,K1287*'[2]Base Costs'!$B$8,IF(L1287&lt;=3,L1287*'[2]Base Costs'!$B$9,'[2]Base Costs'!$B$10*M1287))</f>
        <v>2800</v>
      </c>
      <c r="P1287" s="304">
        <f>4*C1287*'[2]Base Costs'!$B$11</f>
        <v>33199.940538000003</v>
      </c>
      <c r="Q1287" s="269">
        <f>'[2]Base Costs'!$B$13+'[2]Base Costs'!$B$14</f>
        <v>414</v>
      </c>
      <c r="R1287" s="303">
        <f>'[2]Base Costs'!$D$2</f>
        <v>1105.3024868650327</v>
      </c>
      <c r="S1287" s="305">
        <f t="shared" si="146"/>
        <v>12699.129494366061</v>
      </c>
    </row>
    <row r="1288" spans="1:19" s="269" customFormat="1" x14ac:dyDescent="0.25">
      <c r="A1288" s="310" t="s">
        <v>1770</v>
      </c>
      <c r="B1288" s="310" t="s">
        <v>1753</v>
      </c>
      <c r="C1288" s="309">
        <v>674.43919716646997</v>
      </c>
      <c r="D1288" s="307">
        <f>C1288*'[2]Base Costs'!$B$5</f>
        <v>674.43919716646997</v>
      </c>
      <c r="E1288" s="307">
        <f t="shared" si="140"/>
        <v>85</v>
      </c>
      <c r="F1288" s="307">
        <f t="shared" si="141"/>
        <v>17</v>
      </c>
      <c r="G1288" s="307">
        <f t="shared" si="142"/>
        <v>5</v>
      </c>
      <c r="H1288" s="306">
        <f>4*D1288*'[2]Base Costs'!$B$7</f>
        <v>134040.74380165292</v>
      </c>
      <c r="I1288" s="304">
        <f>4*IF(E1288&lt;=3,E1288*'[2]Base Costs'!$B$8,IF(F1288&lt;=3,F1288*'[2]Base Costs'!$B$9,'[2]Base Costs'!$B$10*G1288))</f>
        <v>22000</v>
      </c>
      <c r="J1288" s="308">
        <f>C1288*'[2]Base Costs'!$B$6</f>
        <v>171.30755608028338</v>
      </c>
      <c r="K1288" s="307">
        <f t="shared" si="143"/>
        <v>22</v>
      </c>
      <c r="L1288" s="307">
        <f t="shared" si="144"/>
        <v>5</v>
      </c>
      <c r="M1288" s="307">
        <f t="shared" si="145"/>
        <v>2</v>
      </c>
      <c r="N1288" s="306">
        <f>4*J1288*'[2]Base Costs'!$B$7</f>
        <v>34046.348925619845</v>
      </c>
      <c r="O1288" s="304">
        <f>4*IF(K1288&lt;=3,K1288*'[2]Base Costs'!$B$8,IF(L1288&lt;=3,L1288*'[2]Base Costs'!$B$9,'[2]Base Costs'!$B$10*M1288))</f>
        <v>8800</v>
      </c>
      <c r="P1288" s="304">
        <f>4*C1288*'[2]Base Costs'!$B$11</f>
        <v>134887.83943329399</v>
      </c>
      <c r="Q1288" s="269">
        <f>'[2]Base Costs'!$B$13+'[2]Base Costs'!$B$14</f>
        <v>414</v>
      </c>
      <c r="R1288" s="303">
        <f>'[2]Base Costs'!$D$2</f>
        <v>1105.3024868650327</v>
      </c>
      <c r="S1288" s="305">
        <f t="shared" si="146"/>
        <v>44365.651412484876</v>
      </c>
    </row>
    <row r="1289" spans="1:19" s="269" customFormat="1" x14ac:dyDescent="0.25">
      <c r="A1289" s="310" t="s">
        <v>1770</v>
      </c>
      <c r="B1289" s="310" t="s">
        <v>1752</v>
      </c>
      <c r="C1289" s="309">
        <v>102.00099032</v>
      </c>
      <c r="D1289" s="307">
        <f>C1289*'[2]Base Costs'!$B$5</f>
        <v>102.00099032</v>
      </c>
      <c r="E1289" s="307">
        <f t="shared" si="140"/>
        <v>13</v>
      </c>
      <c r="F1289" s="307">
        <f t="shared" si="141"/>
        <v>3</v>
      </c>
      <c r="G1289" s="307">
        <f t="shared" si="142"/>
        <v>1</v>
      </c>
      <c r="H1289" s="306">
        <f>4*D1289*'[2]Base Costs'!$B$7</f>
        <v>20272.084820158081</v>
      </c>
      <c r="I1289" s="304">
        <f>4*IF(E1289&lt;=3,E1289*'[2]Base Costs'!$B$8,IF(F1289&lt;=3,F1289*'[2]Base Costs'!$B$9,'[2]Base Costs'!$B$10*G1289))</f>
        <v>4200</v>
      </c>
      <c r="J1289" s="308">
        <f>C1289*'[2]Base Costs'!$B$6</f>
        <v>25.908251541279999</v>
      </c>
      <c r="K1289" s="307">
        <f t="shared" si="143"/>
        <v>4</v>
      </c>
      <c r="L1289" s="307">
        <f t="shared" si="144"/>
        <v>1</v>
      </c>
      <c r="M1289" s="307">
        <f t="shared" si="145"/>
        <v>1</v>
      </c>
      <c r="N1289" s="306">
        <f>4*J1289*'[2]Base Costs'!$B$7</f>
        <v>5149.109544320153</v>
      </c>
      <c r="O1289" s="304">
        <f>4*IF(K1289&lt;=3,K1289*'[2]Base Costs'!$B$8,IF(L1289&lt;=3,L1289*'[2]Base Costs'!$B$9,'[2]Base Costs'!$B$10*M1289))</f>
        <v>1400</v>
      </c>
      <c r="P1289" s="304">
        <f>4*C1289*'[2]Base Costs'!$B$11</f>
        <v>20400.198064</v>
      </c>
      <c r="Q1289" s="269">
        <f>'[2]Base Costs'!$B$13+'[2]Base Costs'!$B$14</f>
        <v>414</v>
      </c>
      <c r="R1289" s="303">
        <f>'[2]Base Costs'!$D$2</f>
        <v>1105.3024868650327</v>
      </c>
      <c r="S1289" s="305">
        <f t="shared" si="146"/>
        <v>8068.4120311851857</v>
      </c>
    </row>
    <row r="1290" spans="1:19" s="269" customFormat="1" x14ac:dyDescent="0.25">
      <c r="A1290" s="310" t="s">
        <v>1770</v>
      </c>
      <c r="B1290" s="310" t="s">
        <v>1749</v>
      </c>
      <c r="C1290" s="309">
        <v>230.00212163500001</v>
      </c>
      <c r="D1290" s="307">
        <f>C1290*'[2]Base Costs'!$B$5</f>
        <v>230.00212163500001</v>
      </c>
      <c r="E1290" s="307">
        <f t="shared" si="140"/>
        <v>29</v>
      </c>
      <c r="F1290" s="307">
        <f t="shared" si="141"/>
        <v>6</v>
      </c>
      <c r="G1290" s="307">
        <f t="shared" si="142"/>
        <v>2</v>
      </c>
      <c r="H1290" s="306">
        <f>4*D1290*'[2]Base Costs'!$B$7</f>
        <v>45711.541662226446</v>
      </c>
      <c r="I1290" s="304">
        <f>4*IF(E1290&lt;=3,E1290*'[2]Base Costs'!$B$8,IF(F1290&lt;=3,F1290*'[2]Base Costs'!$B$9,'[2]Base Costs'!$B$10*G1290))</f>
        <v>8800</v>
      </c>
      <c r="J1290" s="308">
        <f>C1290*'[2]Base Costs'!$B$6</f>
        <v>58.420538895290001</v>
      </c>
      <c r="K1290" s="307">
        <f t="shared" si="143"/>
        <v>8</v>
      </c>
      <c r="L1290" s="307">
        <f t="shared" si="144"/>
        <v>2</v>
      </c>
      <c r="M1290" s="307">
        <f t="shared" si="145"/>
        <v>1</v>
      </c>
      <c r="N1290" s="306">
        <f>4*J1290*'[2]Base Costs'!$B$7</f>
        <v>11610.731582205517</v>
      </c>
      <c r="O1290" s="304">
        <f>4*IF(K1290&lt;=3,K1290*'[2]Base Costs'!$B$8,IF(L1290&lt;=3,L1290*'[2]Base Costs'!$B$9,'[2]Base Costs'!$B$10*M1290))</f>
        <v>2800</v>
      </c>
      <c r="P1290" s="304">
        <f>4*C1290*'[2]Base Costs'!$B$11</f>
        <v>46000.424327000001</v>
      </c>
      <c r="Q1290" s="269">
        <f>'[2]Base Costs'!$B$13+'[2]Base Costs'!$B$14</f>
        <v>414</v>
      </c>
      <c r="R1290" s="303">
        <f>'[2]Base Costs'!$D$2</f>
        <v>1105.3024868650327</v>
      </c>
      <c r="S1290" s="305">
        <f t="shared" si="146"/>
        <v>15930.034069070549</v>
      </c>
    </row>
    <row r="1291" spans="1:19" s="269" customFormat="1" x14ac:dyDescent="0.25">
      <c r="A1291" s="310" t="s">
        <v>1770</v>
      </c>
      <c r="B1291" s="310" t="s">
        <v>1747</v>
      </c>
      <c r="C1291" s="309">
        <v>112.60130061000001</v>
      </c>
      <c r="D1291" s="307">
        <f>C1291*'[2]Base Costs'!$B$5</f>
        <v>112.60130061000001</v>
      </c>
      <c r="E1291" s="307">
        <f t="shared" si="140"/>
        <v>15</v>
      </c>
      <c r="F1291" s="307">
        <f t="shared" si="141"/>
        <v>3</v>
      </c>
      <c r="G1291" s="307">
        <f t="shared" si="142"/>
        <v>1</v>
      </c>
      <c r="H1291" s="306">
        <f>4*D1291*'[2]Base Costs'!$B$7</f>
        <v>22378.832888433844</v>
      </c>
      <c r="I1291" s="304">
        <f>4*IF(E1291&lt;=3,E1291*'[2]Base Costs'!$B$8,IF(F1291&lt;=3,F1291*'[2]Base Costs'!$B$9,'[2]Base Costs'!$B$10*G1291))</f>
        <v>4200</v>
      </c>
      <c r="J1291" s="308">
        <f>C1291*'[2]Base Costs'!$B$6</f>
        <v>28.600730354940001</v>
      </c>
      <c r="K1291" s="307">
        <f t="shared" si="143"/>
        <v>4</v>
      </c>
      <c r="L1291" s="307">
        <f t="shared" si="144"/>
        <v>1</v>
      </c>
      <c r="M1291" s="307">
        <f t="shared" si="145"/>
        <v>1</v>
      </c>
      <c r="N1291" s="306">
        <f>4*J1291*'[2]Base Costs'!$B$7</f>
        <v>5684.2235536621965</v>
      </c>
      <c r="O1291" s="304">
        <f>4*IF(K1291&lt;=3,K1291*'[2]Base Costs'!$B$8,IF(L1291&lt;=3,L1291*'[2]Base Costs'!$B$9,'[2]Base Costs'!$B$10*M1291))</f>
        <v>1400</v>
      </c>
      <c r="P1291" s="304">
        <f>4*C1291*'[2]Base Costs'!$B$11</f>
        <v>22520.260122000003</v>
      </c>
      <c r="Q1291" s="269">
        <f>'[2]Base Costs'!$B$13+'[2]Base Costs'!$B$14</f>
        <v>414</v>
      </c>
      <c r="R1291" s="303">
        <f>'[2]Base Costs'!$D$2</f>
        <v>1105.3024868650327</v>
      </c>
      <c r="S1291" s="305">
        <f t="shared" si="146"/>
        <v>8603.5260405272293</v>
      </c>
    </row>
    <row r="1292" spans="1:19" s="269" customFormat="1" x14ac:dyDescent="0.25">
      <c r="A1292" s="310" t="s">
        <v>1770</v>
      </c>
      <c r="B1292" s="310" t="s">
        <v>1746</v>
      </c>
      <c r="C1292" s="309">
        <v>172.998457605</v>
      </c>
      <c r="D1292" s="307">
        <f>C1292*'[2]Base Costs'!$B$5</f>
        <v>172.998457605</v>
      </c>
      <c r="E1292" s="307">
        <f t="shared" si="140"/>
        <v>22</v>
      </c>
      <c r="F1292" s="307">
        <f t="shared" si="141"/>
        <v>5</v>
      </c>
      <c r="G1292" s="307">
        <f t="shared" si="142"/>
        <v>2</v>
      </c>
      <c r="H1292" s="306">
        <f>4*D1292*'[2]Base Costs'!$B$7</f>
        <v>34382.405458248126</v>
      </c>
      <c r="I1292" s="304">
        <f>4*IF(E1292&lt;=3,E1292*'[2]Base Costs'!$B$8,IF(F1292&lt;=3,F1292*'[2]Base Costs'!$B$9,'[2]Base Costs'!$B$10*G1292))</f>
        <v>8800</v>
      </c>
      <c r="J1292" s="308">
        <f>C1292*'[2]Base Costs'!$B$6</f>
        <v>43.941608231670003</v>
      </c>
      <c r="K1292" s="307">
        <f t="shared" si="143"/>
        <v>6</v>
      </c>
      <c r="L1292" s="307">
        <f t="shared" si="144"/>
        <v>2</v>
      </c>
      <c r="M1292" s="307">
        <f t="shared" si="145"/>
        <v>1</v>
      </c>
      <c r="N1292" s="306">
        <f>4*J1292*'[2]Base Costs'!$B$7</f>
        <v>8733.1309863950246</v>
      </c>
      <c r="O1292" s="304">
        <f>4*IF(K1292&lt;=3,K1292*'[2]Base Costs'!$B$8,IF(L1292&lt;=3,L1292*'[2]Base Costs'!$B$9,'[2]Base Costs'!$B$10*M1292))</f>
        <v>2800</v>
      </c>
      <c r="P1292" s="304">
        <f>4*C1292*'[2]Base Costs'!$B$11</f>
        <v>34599.691521000001</v>
      </c>
      <c r="Q1292" s="269">
        <f>'[2]Base Costs'!$B$13+'[2]Base Costs'!$B$14</f>
        <v>414</v>
      </c>
      <c r="R1292" s="303">
        <f>'[2]Base Costs'!$D$2</f>
        <v>1105.3024868650327</v>
      </c>
      <c r="S1292" s="305">
        <f t="shared" si="146"/>
        <v>13052.433473260058</v>
      </c>
    </row>
    <row r="1293" spans="1:19" s="269" customFormat="1" x14ac:dyDescent="0.25">
      <c r="A1293" s="310" t="s">
        <v>1770</v>
      </c>
      <c r="B1293" s="310" t="s">
        <v>1745</v>
      </c>
      <c r="C1293" s="309">
        <v>142.9996635</v>
      </c>
      <c r="D1293" s="307">
        <f>C1293*'[2]Base Costs'!$B$5</f>
        <v>142.9996635</v>
      </c>
      <c r="E1293" s="307">
        <f t="shared" si="140"/>
        <v>18</v>
      </c>
      <c r="F1293" s="307">
        <f t="shared" si="141"/>
        <v>4</v>
      </c>
      <c r="G1293" s="307">
        <f t="shared" si="142"/>
        <v>1</v>
      </c>
      <c r="H1293" s="306">
        <f>4*D1293*'[2]Base Costs'!$B$7</f>
        <v>28420.325122644004</v>
      </c>
      <c r="I1293" s="304">
        <f>4*IF(E1293&lt;=3,E1293*'[2]Base Costs'!$B$8,IF(F1293&lt;=3,F1293*'[2]Base Costs'!$B$9,'[2]Base Costs'!$B$10*G1293))</f>
        <v>4400</v>
      </c>
      <c r="J1293" s="308">
        <f>C1293*'[2]Base Costs'!$B$6</f>
        <v>36.321914528999997</v>
      </c>
      <c r="K1293" s="307">
        <f t="shared" si="143"/>
        <v>5</v>
      </c>
      <c r="L1293" s="307">
        <f t="shared" si="144"/>
        <v>1</v>
      </c>
      <c r="M1293" s="307">
        <f t="shared" si="145"/>
        <v>1</v>
      </c>
      <c r="N1293" s="306">
        <f>4*J1293*'[2]Base Costs'!$B$7</f>
        <v>7218.7625811515763</v>
      </c>
      <c r="O1293" s="304">
        <f>4*IF(K1293&lt;=3,K1293*'[2]Base Costs'!$B$8,IF(L1293&lt;=3,L1293*'[2]Base Costs'!$B$9,'[2]Base Costs'!$B$10*M1293))</f>
        <v>1400</v>
      </c>
      <c r="P1293" s="304">
        <f>4*C1293*'[2]Base Costs'!$B$11</f>
        <v>28599.932699999998</v>
      </c>
      <c r="Q1293" s="269">
        <f>'[2]Base Costs'!$B$13+'[2]Base Costs'!$B$14</f>
        <v>414</v>
      </c>
      <c r="R1293" s="303">
        <f>'[2]Base Costs'!$D$2</f>
        <v>1105.3024868650327</v>
      </c>
      <c r="S1293" s="305">
        <f t="shared" si="146"/>
        <v>10138.065068016609</v>
      </c>
    </row>
    <row r="1294" spans="1:19" s="269" customFormat="1" x14ac:dyDescent="0.25">
      <c r="A1294" s="310" t="s">
        <v>1770</v>
      </c>
      <c r="B1294" s="310" t="s">
        <v>1744</v>
      </c>
      <c r="C1294" s="309">
        <v>933.63163229500003</v>
      </c>
      <c r="D1294" s="307">
        <f>C1294*'[2]Base Costs'!$B$5</f>
        <v>933.63163229500003</v>
      </c>
      <c r="E1294" s="307">
        <f t="shared" si="140"/>
        <v>117</v>
      </c>
      <c r="F1294" s="307">
        <f t="shared" si="141"/>
        <v>24</v>
      </c>
      <c r="G1294" s="307">
        <f t="shared" si="142"/>
        <v>6</v>
      </c>
      <c r="H1294" s="306">
        <f>4*D1294*'[2]Base Costs'!$B$7</f>
        <v>185553.6851288375</v>
      </c>
      <c r="I1294" s="304">
        <f>4*IF(E1294&lt;=3,E1294*'[2]Base Costs'!$B$8,IF(F1294&lt;=3,F1294*'[2]Base Costs'!$B$9,'[2]Base Costs'!$B$10*G1294))</f>
        <v>26400</v>
      </c>
      <c r="J1294" s="308">
        <f>C1294*'[2]Base Costs'!$B$6</f>
        <v>237.14243460293002</v>
      </c>
      <c r="K1294" s="307">
        <f t="shared" si="143"/>
        <v>30</v>
      </c>
      <c r="L1294" s="307">
        <f t="shared" si="144"/>
        <v>6</v>
      </c>
      <c r="M1294" s="307">
        <f t="shared" si="145"/>
        <v>2</v>
      </c>
      <c r="N1294" s="306">
        <f>4*J1294*'[2]Base Costs'!$B$7</f>
        <v>47130.636022724728</v>
      </c>
      <c r="O1294" s="304">
        <f>4*IF(K1294&lt;=3,K1294*'[2]Base Costs'!$B$8,IF(L1294&lt;=3,L1294*'[2]Base Costs'!$B$9,'[2]Base Costs'!$B$10*M1294))</f>
        <v>8800</v>
      </c>
      <c r="P1294" s="304">
        <f>4*C1294*'[2]Base Costs'!$B$11</f>
        <v>186726.326459</v>
      </c>
      <c r="Q1294" s="269">
        <f>'[2]Base Costs'!$B$13+'[2]Base Costs'!$B$14</f>
        <v>414</v>
      </c>
      <c r="R1294" s="303">
        <f>'[2]Base Costs'!$D$2</f>
        <v>1105.3024868650327</v>
      </c>
      <c r="S1294" s="305">
        <f t="shared" si="146"/>
        <v>57449.93850958976</v>
      </c>
    </row>
    <row r="1295" spans="1:19" s="269" customFormat="1" x14ac:dyDescent="0.25">
      <c r="A1295" s="310" t="s">
        <v>1770</v>
      </c>
      <c r="B1295" s="310" t="s">
        <v>1743</v>
      </c>
      <c r="C1295" s="309">
        <v>103.002012675</v>
      </c>
      <c r="D1295" s="307">
        <f>C1295*'[2]Base Costs'!$B$5</f>
        <v>103.002012675</v>
      </c>
      <c r="E1295" s="307">
        <f t="shared" si="140"/>
        <v>13</v>
      </c>
      <c r="F1295" s="307">
        <f t="shared" si="141"/>
        <v>3</v>
      </c>
      <c r="G1295" s="307">
        <f t="shared" si="142"/>
        <v>1</v>
      </c>
      <c r="H1295" s="306">
        <f>4*D1295*'[2]Base Costs'!$B$7</f>
        <v>20471.032007080204</v>
      </c>
      <c r="I1295" s="304">
        <f>4*IF(E1295&lt;=3,E1295*'[2]Base Costs'!$B$8,IF(F1295&lt;=3,F1295*'[2]Base Costs'!$B$9,'[2]Base Costs'!$B$10*G1295))</f>
        <v>4200</v>
      </c>
      <c r="J1295" s="308">
        <f>C1295*'[2]Base Costs'!$B$6</f>
        <v>26.16251121945</v>
      </c>
      <c r="K1295" s="307">
        <f t="shared" si="143"/>
        <v>4</v>
      </c>
      <c r="L1295" s="307">
        <f t="shared" si="144"/>
        <v>1</v>
      </c>
      <c r="M1295" s="307">
        <f t="shared" si="145"/>
        <v>1</v>
      </c>
      <c r="N1295" s="306">
        <f>4*J1295*'[2]Base Costs'!$B$7</f>
        <v>5199.6421297983716</v>
      </c>
      <c r="O1295" s="304">
        <f>4*IF(K1295&lt;=3,K1295*'[2]Base Costs'!$B$8,IF(L1295&lt;=3,L1295*'[2]Base Costs'!$B$9,'[2]Base Costs'!$B$10*M1295))</f>
        <v>1400</v>
      </c>
      <c r="P1295" s="304">
        <f>4*C1295*'[2]Base Costs'!$B$11</f>
        <v>20600.402535000001</v>
      </c>
      <c r="Q1295" s="269">
        <f>'[2]Base Costs'!$B$13+'[2]Base Costs'!$B$14</f>
        <v>414</v>
      </c>
      <c r="R1295" s="303">
        <f>'[2]Base Costs'!$D$2</f>
        <v>1105.3024868650327</v>
      </c>
      <c r="S1295" s="305">
        <f t="shared" si="146"/>
        <v>8118.9446166634043</v>
      </c>
    </row>
    <row r="1296" spans="1:19" s="269" customFormat="1" x14ac:dyDescent="0.25">
      <c r="A1296" s="310" t="s">
        <v>1770</v>
      </c>
      <c r="B1296" s="310" t="s">
        <v>1742</v>
      </c>
      <c r="C1296" s="309">
        <v>110.00225022000001</v>
      </c>
      <c r="D1296" s="307">
        <f>C1296*'[2]Base Costs'!$B$5</f>
        <v>110.00225022000001</v>
      </c>
      <c r="E1296" s="307">
        <f t="shared" si="140"/>
        <v>14</v>
      </c>
      <c r="F1296" s="307">
        <f t="shared" si="141"/>
        <v>3</v>
      </c>
      <c r="G1296" s="307">
        <f t="shared" si="142"/>
        <v>1</v>
      </c>
      <c r="H1296" s="306">
        <f>4*D1296*'[2]Base Costs'!$B$7</f>
        <v>21862.287217723686</v>
      </c>
      <c r="I1296" s="304">
        <f>4*IF(E1296&lt;=3,E1296*'[2]Base Costs'!$B$8,IF(F1296&lt;=3,F1296*'[2]Base Costs'!$B$9,'[2]Base Costs'!$B$10*G1296))</f>
        <v>4200</v>
      </c>
      <c r="J1296" s="308">
        <f>C1296*'[2]Base Costs'!$B$6</f>
        <v>27.940571555880002</v>
      </c>
      <c r="K1296" s="307">
        <f t="shared" si="143"/>
        <v>4</v>
      </c>
      <c r="L1296" s="307">
        <f t="shared" si="144"/>
        <v>1</v>
      </c>
      <c r="M1296" s="307">
        <f t="shared" si="145"/>
        <v>1</v>
      </c>
      <c r="N1296" s="306">
        <f>4*J1296*'[2]Base Costs'!$B$7</f>
        <v>5553.020953301816</v>
      </c>
      <c r="O1296" s="304">
        <f>4*IF(K1296&lt;=3,K1296*'[2]Base Costs'!$B$8,IF(L1296&lt;=3,L1296*'[2]Base Costs'!$B$9,'[2]Base Costs'!$B$10*M1296))</f>
        <v>1400</v>
      </c>
      <c r="P1296" s="304">
        <f>4*C1296*'[2]Base Costs'!$B$11</f>
        <v>22000.450044000001</v>
      </c>
      <c r="Q1296" s="269">
        <f>'[2]Base Costs'!$B$13+'[2]Base Costs'!$B$14</f>
        <v>414</v>
      </c>
      <c r="R1296" s="303">
        <f>'[2]Base Costs'!$D$2</f>
        <v>1105.3024868650327</v>
      </c>
      <c r="S1296" s="305">
        <f t="shared" si="146"/>
        <v>8472.3234401668487</v>
      </c>
    </row>
    <row r="1297" spans="1:19" s="269" customFormat="1" x14ac:dyDescent="0.25">
      <c r="A1297" s="310" t="s">
        <v>1770</v>
      </c>
      <c r="B1297" s="310" t="s">
        <v>1739</v>
      </c>
      <c r="C1297" s="309">
        <v>65.001217355000009</v>
      </c>
      <c r="D1297" s="307">
        <f>C1297*'[2]Base Costs'!$B$5</f>
        <v>65.001217355000009</v>
      </c>
      <c r="E1297" s="307">
        <f t="shared" si="140"/>
        <v>9</v>
      </c>
      <c r="F1297" s="307">
        <f t="shared" si="141"/>
        <v>2</v>
      </c>
      <c r="G1297" s="307">
        <f t="shared" si="142"/>
        <v>1</v>
      </c>
      <c r="H1297" s="306">
        <f>4*D1297*'[2]Base Costs'!$B$7</f>
        <v>12918.601942002124</v>
      </c>
      <c r="I1297" s="304">
        <f>4*IF(E1297&lt;=3,E1297*'[2]Base Costs'!$B$8,IF(F1297&lt;=3,F1297*'[2]Base Costs'!$B$9,'[2]Base Costs'!$B$10*G1297))</f>
        <v>2800</v>
      </c>
      <c r="J1297" s="308">
        <f>C1297*'[2]Base Costs'!$B$6</f>
        <v>16.510309208170003</v>
      </c>
      <c r="K1297" s="307">
        <f t="shared" si="143"/>
        <v>3</v>
      </c>
      <c r="L1297" s="307">
        <f t="shared" si="144"/>
        <v>1</v>
      </c>
      <c r="M1297" s="307">
        <f t="shared" si="145"/>
        <v>1</v>
      </c>
      <c r="N1297" s="306">
        <f>4*J1297*'[2]Base Costs'!$B$7</f>
        <v>3281.3248932685397</v>
      </c>
      <c r="O1297" s="304">
        <f>4*IF(K1297&lt;=3,K1297*'[2]Base Costs'!$B$8,IF(L1297&lt;=3,L1297*'[2]Base Costs'!$B$9,'[2]Base Costs'!$B$10*M1297))</f>
        <v>1500</v>
      </c>
      <c r="P1297" s="304">
        <f>4*C1297*'[2]Base Costs'!$B$11</f>
        <v>13000.243471000002</v>
      </c>
      <c r="Q1297" s="269">
        <f>'[2]Base Costs'!$B$13+'[2]Base Costs'!$B$14</f>
        <v>414</v>
      </c>
      <c r="R1297" s="303">
        <f>'[2]Base Costs'!$D$2</f>
        <v>1105.3024868650327</v>
      </c>
      <c r="S1297" s="305">
        <f t="shared" si="146"/>
        <v>6300.6273801335719</v>
      </c>
    </row>
    <row r="1298" spans="1:19" s="269" customFormat="1" x14ac:dyDescent="0.25">
      <c r="A1298" s="310" t="s">
        <v>1770</v>
      </c>
      <c r="B1298" s="310" t="s">
        <v>1737</v>
      </c>
      <c r="C1298" s="309">
        <v>130.00268181500002</v>
      </c>
      <c r="D1298" s="307">
        <f>C1298*'[2]Base Costs'!$B$5</f>
        <v>130.00268181500002</v>
      </c>
      <c r="E1298" s="307">
        <f t="shared" si="140"/>
        <v>17</v>
      </c>
      <c r="F1298" s="307">
        <f t="shared" si="141"/>
        <v>4</v>
      </c>
      <c r="G1298" s="307">
        <f t="shared" si="142"/>
        <v>1</v>
      </c>
      <c r="H1298" s="306">
        <f>4*D1298*'[2]Base Costs'!$B$7</f>
        <v>25837.252994640367</v>
      </c>
      <c r="I1298" s="304">
        <f>4*IF(E1298&lt;=3,E1298*'[2]Base Costs'!$B$8,IF(F1298&lt;=3,F1298*'[2]Base Costs'!$B$9,'[2]Base Costs'!$B$10*G1298))</f>
        <v>4400</v>
      </c>
      <c r="J1298" s="308">
        <f>C1298*'[2]Base Costs'!$B$6</f>
        <v>33.020681181010005</v>
      </c>
      <c r="K1298" s="307">
        <f t="shared" si="143"/>
        <v>5</v>
      </c>
      <c r="L1298" s="307">
        <f t="shared" si="144"/>
        <v>1</v>
      </c>
      <c r="M1298" s="307">
        <f t="shared" si="145"/>
        <v>1</v>
      </c>
      <c r="N1298" s="306">
        <f>4*J1298*'[2]Base Costs'!$B$7</f>
        <v>6562.6622606386536</v>
      </c>
      <c r="O1298" s="304">
        <f>4*IF(K1298&lt;=3,K1298*'[2]Base Costs'!$B$8,IF(L1298&lt;=3,L1298*'[2]Base Costs'!$B$9,'[2]Base Costs'!$B$10*M1298))</f>
        <v>1400</v>
      </c>
      <c r="P1298" s="304">
        <f>4*C1298*'[2]Base Costs'!$B$11</f>
        <v>26000.536363000003</v>
      </c>
      <c r="Q1298" s="269">
        <f>'[2]Base Costs'!$B$13+'[2]Base Costs'!$B$14</f>
        <v>414</v>
      </c>
      <c r="R1298" s="303">
        <f>'[2]Base Costs'!$D$2</f>
        <v>1105.3024868650327</v>
      </c>
      <c r="S1298" s="305">
        <f t="shared" si="146"/>
        <v>9481.9647475036872</v>
      </c>
    </row>
    <row r="1299" spans="1:19" s="269" customFormat="1" x14ac:dyDescent="0.25">
      <c r="A1299" s="310" t="s">
        <v>1770</v>
      </c>
      <c r="B1299" s="310" t="s">
        <v>1736</v>
      </c>
      <c r="C1299" s="309">
        <v>52.000529095000005</v>
      </c>
      <c r="D1299" s="307">
        <f>C1299*'[2]Base Costs'!$B$5</f>
        <v>52.000529095000005</v>
      </c>
      <c r="E1299" s="307">
        <f t="shared" si="140"/>
        <v>7</v>
      </c>
      <c r="F1299" s="307">
        <f t="shared" si="141"/>
        <v>2</v>
      </c>
      <c r="G1299" s="307">
        <f t="shared" si="142"/>
        <v>1</v>
      </c>
      <c r="H1299" s="306">
        <f>4*D1299*'[2]Base Costs'!$B$7</f>
        <v>10334.793154456682</v>
      </c>
      <c r="I1299" s="304">
        <f>4*IF(E1299&lt;=3,E1299*'[2]Base Costs'!$B$8,IF(F1299&lt;=3,F1299*'[2]Base Costs'!$B$9,'[2]Base Costs'!$B$10*G1299))</f>
        <v>2800</v>
      </c>
      <c r="J1299" s="308">
        <f>C1299*'[2]Base Costs'!$B$6</f>
        <v>13.208134390130001</v>
      </c>
      <c r="K1299" s="307">
        <f t="shared" si="143"/>
        <v>2</v>
      </c>
      <c r="L1299" s="307">
        <f t="shared" si="144"/>
        <v>1</v>
      </c>
      <c r="M1299" s="307">
        <f t="shared" si="145"/>
        <v>1</v>
      </c>
      <c r="N1299" s="306">
        <f>4*J1299*'[2]Base Costs'!$B$7</f>
        <v>2625.037461231997</v>
      </c>
      <c r="O1299" s="304">
        <f>4*IF(K1299&lt;=3,K1299*'[2]Base Costs'!$B$8,IF(L1299&lt;=3,L1299*'[2]Base Costs'!$B$9,'[2]Base Costs'!$B$10*M1299))</f>
        <v>1000</v>
      </c>
      <c r="P1299" s="304">
        <f>4*C1299*'[2]Base Costs'!$B$11</f>
        <v>10400.105819</v>
      </c>
      <c r="Q1299" s="269">
        <f>'[2]Base Costs'!$B$13+'[2]Base Costs'!$B$14</f>
        <v>414</v>
      </c>
      <c r="R1299" s="303">
        <f>'[2]Base Costs'!$D$2</f>
        <v>1105.3024868650327</v>
      </c>
      <c r="S1299" s="305">
        <f t="shared" si="146"/>
        <v>5144.3399480970293</v>
      </c>
    </row>
    <row r="1300" spans="1:19" s="269" customFormat="1" x14ac:dyDescent="0.25">
      <c r="A1300" s="310" t="s">
        <v>1770</v>
      </c>
      <c r="B1300" s="310" t="s">
        <v>1734</v>
      </c>
      <c r="C1300" s="309">
        <v>422.90982909000002</v>
      </c>
      <c r="D1300" s="307">
        <f>C1300*'[2]Base Costs'!$B$5</f>
        <v>422.90982909000002</v>
      </c>
      <c r="E1300" s="307">
        <f t="shared" si="140"/>
        <v>53</v>
      </c>
      <c r="F1300" s="307">
        <f t="shared" si="141"/>
        <v>11</v>
      </c>
      <c r="G1300" s="307">
        <f t="shared" si="142"/>
        <v>3</v>
      </c>
      <c r="H1300" s="306">
        <f>4*D1300*'[2]Base Costs'!$B$7</f>
        <v>84050.791072662978</v>
      </c>
      <c r="I1300" s="304">
        <f>4*IF(E1300&lt;=3,E1300*'[2]Base Costs'!$B$8,IF(F1300&lt;=3,F1300*'[2]Base Costs'!$B$9,'[2]Base Costs'!$B$10*G1300))</f>
        <v>13200</v>
      </c>
      <c r="J1300" s="308">
        <f>C1300*'[2]Base Costs'!$B$6</f>
        <v>107.41909658886</v>
      </c>
      <c r="K1300" s="307">
        <f t="shared" si="143"/>
        <v>14</v>
      </c>
      <c r="L1300" s="307">
        <f t="shared" si="144"/>
        <v>3</v>
      </c>
      <c r="M1300" s="307">
        <f t="shared" si="145"/>
        <v>1</v>
      </c>
      <c r="N1300" s="306">
        <f>4*J1300*'[2]Base Costs'!$B$7</f>
        <v>21348.900932456396</v>
      </c>
      <c r="O1300" s="304">
        <f>4*IF(K1300&lt;=3,K1300*'[2]Base Costs'!$B$8,IF(L1300&lt;=3,L1300*'[2]Base Costs'!$B$9,'[2]Base Costs'!$B$10*M1300))</f>
        <v>4200</v>
      </c>
      <c r="P1300" s="304">
        <f>4*C1300*'[2]Base Costs'!$B$11</f>
        <v>84581.965817999997</v>
      </c>
      <c r="Q1300" s="269">
        <f>'[2]Base Costs'!$B$13+'[2]Base Costs'!$B$14</f>
        <v>414</v>
      </c>
      <c r="R1300" s="303">
        <f>'[2]Base Costs'!$D$2</f>
        <v>1105.3024868650327</v>
      </c>
      <c r="S1300" s="305">
        <f t="shared" si="146"/>
        <v>27068.203419321428</v>
      </c>
    </row>
    <row r="1301" spans="1:19" s="269" customFormat="1" x14ac:dyDescent="0.25">
      <c r="A1301" s="310" t="s">
        <v>1770</v>
      </c>
      <c r="B1301" s="310" t="s">
        <v>1733</v>
      </c>
      <c r="C1301" s="309">
        <v>288.0058196</v>
      </c>
      <c r="D1301" s="307">
        <f>C1301*'[2]Base Costs'!$B$5</f>
        <v>288.0058196</v>
      </c>
      <c r="E1301" s="307">
        <f t="shared" si="140"/>
        <v>37</v>
      </c>
      <c r="F1301" s="307">
        <f t="shared" si="141"/>
        <v>8</v>
      </c>
      <c r="G1301" s="307">
        <f t="shared" si="142"/>
        <v>2</v>
      </c>
      <c r="H1301" s="306">
        <f>4*D1301*'[2]Base Costs'!$B$7</f>
        <v>57239.428610582407</v>
      </c>
      <c r="I1301" s="304">
        <f>4*IF(E1301&lt;=3,E1301*'[2]Base Costs'!$B$8,IF(F1301&lt;=3,F1301*'[2]Base Costs'!$B$9,'[2]Base Costs'!$B$10*G1301))</f>
        <v>8800</v>
      </c>
      <c r="J1301" s="308">
        <f>C1301*'[2]Base Costs'!$B$6</f>
        <v>73.153478178399993</v>
      </c>
      <c r="K1301" s="307">
        <f t="shared" si="143"/>
        <v>10</v>
      </c>
      <c r="L1301" s="307">
        <f t="shared" si="144"/>
        <v>2</v>
      </c>
      <c r="M1301" s="307">
        <f t="shared" si="145"/>
        <v>1</v>
      </c>
      <c r="N1301" s="306">
        <f>4*J1301*'[2]Base Costs'!$B$7</f>
        <v>14538.814867087931</v>
      </c>
      <c r="O1301" s="304">
        <f>4*IF(K1301&lt;=3,K1301*'[2]Base Costs'!$B$8,IF(L1301&lt;=3,L1301*'[2]Base Costs'!$B$9,'[2]Base Costs'!$B$10*M1301))</f>
        <v>2800</v>
      </c>
      <c r="P1301" s="304">
        <f>4*C1301*'[2]Base Costs'!$B$11</f>
        <v>57601.163919999999</v>
      </c>
      <c r="Q1301" s="269">
        <f>'[2]Base Costs'!$B$13+'[2]Base Costs'!$B$14</f>
        <v>414</v>
      </c>
      <c r="R1301" s="303">
        <f>'[2]Base Costs'!$D$2</f>
        <v>1105.3024868650327</v>
      </c>
      <c r="S1301" s="305">
        <f t="shared" si="146"/>
        <v>18858.117353952963</v>
      </c>
    </row>
    <row r="1302" spans="1:19" s="269" customFormat="1" x14ac:dyDescent="0.25">
      <c r="A1302" s="310" t="s">
        <v>1770</v>
      </c>
      <c r="B1302" s="310" t="s">
        <v>1732</v>
      </c>
      <c r="C1302" s="309">
        <v>207.20199039000002</v>
      </c>
      <c r="D1302" s="307">
        <f>C1302*'[2]Base Costs'!$B$5</f>
        <v>207.20199039000002</v>
      </c>
      <c r="E1302" s="307">
        <f t="shared" si="140"/>
        <v>26</v>
      </c>
      <c r="F1302" s="307">
        <f t="shared" si="141"/>
        <v>6</v>
      </c>
      <c r="G1302" s="307">
        <f t="shared" si="142"/>
        <v>2</v>
      </c>
      <c r="H1302" s="306">
        <f>4*D1302*'[2]Base Costs'!$B$7</f>
        <v>41180.152378070168</v>
      </c>
      <c r="I1302" s="304">
        <f>4*IF(E1302&lt;=3,E1302*'[2]Base Costs'!$B$8,IF(F1302&lt;=3,F1302*'[2]Base Costs'!$B$9,'[2]Base Costs'!$B$10*G1302))</f>
        <v>8800</v>
      </c>
      <c r="J1302" s="308">
        <f>C1302*'[2]Base Costs'!$B$6</f>
        <v>52.629305559060008</v>
      </c>
      <c r="K1302" s="307">
        <f t="shared" si="143"/>
        <v>7</v>
      </c>
      <c r="L1302" s="307">
        <f t="shared" si="144"/>
        <v>2</v>
      </c>
      <c r="M1302" s="307">
        <f t="shared" si="145"/>
        <v>1</v>
      </c>
      <c r="N1302" s="306">
        <f>4*J1302*'[2]Base Costs'!$B$7</f>
        <v>10459.758704029824</v>
      </c>
      <c r="O1302" s="304">
        <f>4*IF(K1302&lt;=3,K1302*'[2]Base Costs'!$B$8,IF(L1302&lt;=3,L1302*'[2]Base Costs'!$B$9,'[2]Base Costs'!$B$10*M1302))</f>
        <v>2800</v>
      </c>
      <c r="P1302" s="304">
        <f>4*C1302*'[2]Base Costs'!$B$11</f>
        <v>41440.398078000006</v>
      </c>
      <c r="Q1302" s="269">
        <f>'[2]Base Costs'!$B$13+'[2]Base Costs'!$B$14</f>
        <v>414</v>
      </c>
      <c r="R1302" s="303">
        <f>'[2]Base Costs'!$D$2</f>
        <v>1105.3024868650327</v>
      </c>
      <c r="S1302" s="305">
        <f t="shared" si="146"/>
        <v>14779.061190894856</v>
      </c>
    </row>
    <row r="1303" spans="1:19" s="269" customFormat="1" x14ac:dyDescent="0.25">
      <c r="A1303" s="310" t="s">
        <v>1770</v>
      </c>
      <c r="B1303" s="310" t="s">
        <v>1731</v>
      </c>
      <c r="C1303" s="309">
        <v>272.005523745</v>
      </c>
      <c r="D1303" s="307">
        <f>C1303*'[2]Base Costs'!$B$5</f>
        <v>272.005523745</v>
      </c>
      <c r="E1303" s="307">
        <f t="shared" si="140"/>
        <v>35</v>
      </c>
      <c r="F1303" s="307">
        <f t="shared" si="141"/>
        <v>7</v>
      </c>
      <c r="G1303" s="307">
        <f t="shared" si="142"/>
        <v>2</v>
      </c>
      <c r="H1303" s="306">
        <f>4*D1303*'[2]Base Costs'!$B$7</f>
        <v>54059.465811176291</v>
      </c>
      <c r="I1303" s="304">
        <f>4*IF(E1303&lt;=3,E1303*'[2]Base Costs'!$B$8,IF(F1303&lt;=3,F1303*'[2]Base Costs'!$B$9,'[2]Base Costs'!$B$10*G1303))</f>
        <v>8800</v>
      </c>
      <c r="J1303" s="308">
        <f>C1303*'[2]Base Costs'!$B$6</f>
        <v>69.089403031230006</v>
      </c>
      <c r="K1303" s="307">
        <f t="shared" si="143"/>
        <v>9</v>
      </c>
      <c r="L1303" s="307">
        <f t="shared" si="144"/>
        <v>2</v>
      </c>
      <c r="M1303" s="307">
        <f t="shared" si="145"/>
        <v>1</v>
      </c>
      <c r="N1303" s="306">
        <f>4*J1303*'[2]Base Costs'!$B$7</f>
        <v>13731.104316038778</v>
      </c>
      <c r="O1303" s="304">
        <f>4*IF(K1303&lt;=3,K1303*'[2]Base Costs'!$B$8,IF(L1303&lt;=3,L1303*'[2]Base Costs'!$B$9,'[2]Base Costs'!$B$10*M1303))</f>
        <v>2800</v>
      </c>
      <c r="P1303" s="304">
        <f>4*C1303*'[2]Base Costs'!$B$11</f>
        <v>54401.104748999998</v>
      </c>
      <c r="Q1303" s="269">
        <f>'[2]Base Costs'!$B$13+'[2]Base Costs'!$B$14</f>
        <v>414</v>
      </c>
      <c r="R1303" s="303">
        <f>'[2]Base Costs'!$D$2</f>
        <v>1105.3024868650327</v>
      </c>
      <c r="S1303" s="305">
        <f t="shared" si="146"/>
        <v>18050.40680290381</v>
      </c>
    </row>
    <row r="1304" spans="1:19" s="269" customFormat="1" x14ac:dyDescent="0.25">
      <c r="A1304" s="310" t="s">
        <v>1770</v>
      </c>
      <c r="B1304" s="310" t="s">
        <v>1729</v>
      </c>
      <c r="C1304" s="309">
        <v>168.003477135</v>
      </c>
      <c r="D1304" s="307">
        <f>C1304*'[2]Base Costs'!$B$5</f>
        <v>168.003477135</v>
      </c>
      <c r="E1304" s="307">
        <f t="shared" si="140"/>
        <v>22</v>
      </c>
      <c r="F1304" s="307">
        <f t="shared" si="141"/>
        <v>5</v>
      </c>
      <c r="G1304" s="307">
        <f t="shared" si="142"/>
        <v>2</v>
      </c>
      <c r="H1304" s="306">
        <f>4*D1304*'[2]Base Costs'!$B$7</f>
        <v>33389.683059718445</v>
      </c>
      <c r="I1304" s="304">
        <f>4*IF(E1304&lt;=3,E1304*'[2]Base Costs'!$B$8,IF(F1304&lt;=3,F1304*'[2]Base Costs'!$B$9,'[2]Base Costs'!$B$10*G1304))</f>
        <v>8800</v>
      </c>
      <c r="J1304" s="308">
        <f>C1304*'[2]Base Costs'!$B$6</f>
        <v>42.672883192290001</v>
      </c>
      <c r="K1304" s="307">
        <f t="shared" si="143"/>
        <v>6</v>
      </c>
      <c r="L1304" s="307">
        <f t="shared" si="144"/>
        <v>2</v>
      </c>
      <c r="M1304" s="307">
        <f t="shared" si="145"/>
        <v>1</v>
      </c>
      <c r="N1304" s="306">
        <f>4*J1304*'[2]Base Costs'!$B$7</f>
        <v>8480.979497168486</v>
      </c>
      <c r="O1304" s="304">
        <f>4*IF(K1304&lt;=3,K1304*'[2]Base Costs'!$B$8,IF(L1304&lt;=3,L1304*'[2]Base Costs'!$B$9,'[2]Base Costs'!$B$10*M1304))</f>
        <v>2800</v>
      </c>
      <c r="P1304" s="304">
        <f>4*C1304*'[2]Base Costs'!$B$11</f>
        <v>33600.695426999999</v>
      </c>
      <c r="Q1304" s="269">
        <f>'[2]Base Costs'!$B$13+'[2]Base Costs'!$B$14</f>
        <v>414</v>
      </c>
      <c r="R1304" s="303">
        <f>'[2]Base Costs'!$D$2</f>
        <v>1105.3024868650327</v>
      </c>
      <c r="S1304" s="305">
        <f t="shared" si="146"/>
        <v>12800.281984033518</v>
      </c>
    </row>
    <row r="1305" spans="1:19" s="269" customFormat="1" x14ac:dyDescent="0.25">
      <c r="A1305" s="310" t="s">
        <v>1770</v>
      </c>
      <c r="B1305" s="310" t="s">
        <v>1728</v>
      </c>
      <c r="C1305" s="309">
        <v>106.10219200500001</v>
      </c>
      <c r="D1305" s="307">
        <f>C1305*'[2]Base Costs'!$B$5</f>
        <v>106.10219200500001</v>
      </c>
      <c r="E1305" s="307">
        <f t="shared" si="140"/>
        <v>14</v>
      </c>
      <c r="F1305" s="307">
        <f t="shared" si="141"/>
        <v>3</v>
      </c>
      <c r="G1305" s="307">
        <f t="shared" si="142"/>
        <v>1</v>
      </c>
      <c r="H1305" s="306">
        <f>4*D1305*'[2]Base Costs'!$B$7</f>
        <v>21087.174047841723</v>
      </c>
      <c r="I1305" s="304">
        <f>4*IF(E1305&lt;=3,E1305*'[2]Base Costs'!$B$8,IF(F1305&lt;=3,F1305*'[2]Base Costs'!$B$9,'[2]Base Costs'!$B$10*G1305))</f>
        <v>4200</v>
      </c>
      <c r="J1305" s="308">
        <f>C1305*'[2]Base Costs'!$B$6</f>
        <v>26.949956769270003</v>
      </c>
      <c r="K1305" s="307">
        <f t="shared" si="143"/>
        <v>4</v>
      </c>
      <c r="L1305" s="307">
        <f t="shared" si="144"/>
        <v>1</v>
      </c>
      <c r="M1305" s="307">
        <f t="shared" si="145"/>
        <v>1</v>
      </c>
      <c r="N1305" s="306">
        <f>4*J1305*'[2]Base Costs'!$B$7</f>
        <v>5356.1422081517985</v>
      </c>
      <c r="O1305" s="304">
        <f>4*IF(K1305&lt;=3,K1305*'[2]Base Costs'!$B$8,IF(L1305&lt;=3,L1305*'[2]Base Costs'!$B$9,'[2]Base Costs'!$B$10*M1305))</f>
        <v>1400</v>
      </c>
      <c r="P1305" s="304">
        <f>4*C1305*'[2]Base Costs'!$B$11</f>
        <v>21220.438400999999</v>
      </c>
      <c r="Q1305" s="269">
        <f>'[2]Base Costs'!$B$13+'[2]Base Costs'!$B$14</f>
        <v>414</v>
      </c>
      <c r="R1305" s="303">
        <f>'[2]Base Costs'!$D$2</f>
        <v>1105.3024868650327</v>
      </c>
      <c r="S1305" s="305">
        <f t="shared" si="146"/>
        <v>8275.4446950168312</v>
      </c>
    </row>
    <row r="1306" spans="1:19" s="269" customFormat="1" x14ac:dyDescent="0.25">
      <c r="A1306" s="310" t="s">
        <v>1770</v>
      </c>
      <c r="B1306" s="310" t="s">
        <v>1727</v>
      </c>
      <c r="C1306" s="309">
        <v>400.00368980000002</v>
      </c>
      <c r="D1306" s="307">
        <f>C1306*'[2]Base Costs'!$B$5</f>
        <v>400.00368980000002</v>
      </c>
      <c r="E1306" s="307">
        <f t="shared" si="140"/>
        <v>51</v>
      </c>
      <c r="F1306" s="307">
        <f t="shared" si="141"/>
        <v>11</v>
      </c>
      <c r="G1306" s="307">
        <f t="shared" si="142"/>
        <v>3</v>
      </c>
      <c r="H1306" s="306">
        <f>4*D1306*'[2]Base Costs'!$B$7</f>
        <v>79498.333325611209</v>
      </c>
      <c r="I1306" s="304">
        <f>4*IF(E1306&lt;=3,E1306*'[2]Base Costs'!$B$8,IF(F1306&lt;=3,F1306*'[2]Base Costs'!$B$9,'[2]Base Costs'!$B$10*G1306))</f>
        <v>13200</v>
      </c>
      <c r="J1306" s="308">
        <f>C1306*'[2]Base Costs'!$B$6</f>
        <v>101.60093720920001</v>
      </c>
      <c r="K1306" s="307">
        <f t="shared" si="143"/>
        <v>13</v>
      </c>
      <c r="L1306" s="307">
        <f t="shared" si="144"/>
        <v>3</v>
      </c>
      <c r="M1306" s="307">
        <f t="shared" si="145"/>
        <v>1</v>
      </c>
      <c r="N1306" s="306">
        <f>4*J1306*'[2]Base Costs'!$B$7</f>
        <v>20192.576664705251</v>
      </c>
      <c r="O1306" s="304">
        <f>4*IF(K1306&lt;=3,K1306*'[2]Base Costs'!$B$8,IF(L1306&lt;=3,L1306*'[2]Base Costs'!$B$9,'[2]Base Costs'!$B$10*M1306))</f>
        <v>4200</v>
      </c>
      <c r="P1306" s="304">
        <f>4*C1306*'[2]Base Costs'!$B$11</f>
        <v>80000.737959999999</v>
      </c>
      <c r="Q1306" s="269">
        <f>'[2]Base Costs'!$B$13+'[2]Base Costs'!$B$14</f>
        <v>414</v>
      </c>
      <c r="R1306" s="303">
        <f>'[2]Base Costs'!$D$2</f>
        <v>1105.3024868650327</v>
      </c>
      <c r="S1306" s="305">
        <f t="shared" si="146"/>
        <v>25911.879151570283</v>
      </c>
    </row>
    <row r="1307" spans="1:19" s="269" customFormat="1" x14ac:dyDescent="0.25">
      <c r="A1307" s="310" t="s">
        <v>1770</v>
      </c>
      <c r="B1307" s="310" t="s">
        <v>1726</v>
      </c>
      <c r="C1307" s="309">
        <v>55.000630900000004</v>
      </c>
      <c r="D1307" s="307">
        <f>C1307*'[2]Base Costs'!$B$5</f>
        <v>55.000630900000004</v>
      </c>
      <c r="E1307" s="307">
        <f t="shared" si="140"/>
        <v>7</v>
      </c>
      <c r="F1307" s="307">
        <f t="shared" si="141"/>
        <v>2</v>
      </c>
      <c r="G1307" s="307">
        <f t="shared" si="142"/>
        <v>1</v>
      </c>
      <c r="H1307" s="306">
        <f>4*D1307*'[2]Base Costs'!$B$7</f>
        <v>10931.045387589602</v>
      </c>
      <c r="I1307" s="304">
        <f>4*IF(E1307&lt;=3,E1307*'[2]Base Costs'!$B$8,IF(F1307&lt;=3,F1307*'[2]Base Costs'!$B$9,'[2]Base Costs'!$B$10*G1307))</f>
        <v>2800</v>
      </c>
      <c r="J1307" s="308">
        <f>C1307*'[2]Base Costs'!$B$6</f>
        <v>13.970160248600001</v>
      </c>
      <c r="K1307" s="307">
        <f t="shared" si="143"/>
        <v>2</v>
      </c>
      <c r="L1307" s="307">
        <f t="shared" si="144"/>
        <v>1</v>
      </c>
      <c r="M1307" s="307">
        <f t="shared" si="145"/>
        <v>1</v>
      </c>
      <c r="N1307" s="306">
        <f>4*J1307*'[2]Base Costs'!$B$7</f>
        <v>2776.485528447759</v>
      </c>
      <c r="O1307" s="304">
        <f>4*IF(K1307&lt;=3,K1307*'[2]Base Costs'!$B$8,IF(L1307&lt;=3,L1307*'[2]Base Costs'!$B$9,'[2]Base Costs'!$B$10*M1307))</f>
        <v>1000</v>
      </c>
      <c r="P1307" s="304">
        <f>4*C1307*'[2]Base Costs'!$B$11</f>
        <v>11000.126180000001</v>
      </c>
      <c r="Q1307" s="269">
        <f>'[2]Base Costs'!$B$13+'[2]Base Costs'!$B$14</f>
        <v>414</v>
      </c>
      <c r="R1307" s="303">
        <f>'[2]Base Costs'!$D$2</f>
        <v>1105.3024868650327</v>
      </c>
      <c r="S1307" s="305">
        <f t="shared" si="146"/>
        <v>5295.7880153127917</v>
      </c>
    </row>
    <row r="1308" spans="1:19" s="269" customFormat="1" x14ac:dyDescent="0.25">
      <c r="A1308" s="310" t="s">
        <v>1770</v>
      </c>
      <c r="B1308" s="310" t="s">
        <v>1724</v>
      </c>
      <c r="C1308" s="309">
        <v>161.00323959000002</v>
      </c>
      <c r="D1308" s="307">
        <f>C1308*'[2]Base Costs'!$B$5</f>
        <v>161.00323959000002</v>
      </c>
      <c r="E1308" s="307">
        <f t="shared" si="140"/>
        <v>21</v>
      </c>
      <c r="F1308" s="307">
        <f t="shared" si="141"/>
        <v>5</v>
      </c>
      <c r="G1308" s="307">
        <f t="shared" si="142"/>
        <v>2</v>
      </c>
      <c r="H1308" s="306">
        <f>4*D1308*'[2]Base Costs'!$B$7</f>
        <v>31998.427849074968</v>
      </c>
      <c r="I1308" s="304">
        <f>4*IF(E1308&lt;=3,E1308*'[2]Base Costs'!$B$8,IF(F1308&lt;=3,F1308*'[2]Base Costs'!$B$9,'[2]Base Costs'!$B$10*G1308))</f>
        <v>8800</v>
      </c>
      <c r="J1308" s="308">
        <f>C1308*'[2]Base Costs'!$B$6</f>
        <v>40.894822855860006</v>
      </c>
      <c r="K1308" s="307">
        <f t="shared" si="143"/>
        <v>6</v>
      </c>
      <c r="L1308" s="307">
        <f t="shared" si="144"/>
        <v>2</v>
      </c>
      <c r="M1308" s="307">
        <f t="shared" si="145"/>
        <v>1</v>
      </c>
      <c r="N1308" s="306">
        <f>4*J1308*'[2]Base Costs'!$B$7</f>
        <v>8127.6006736650425</v>
      </c>
      <c r="O1308" s="304">
        <f>4*IF(K1308&lt;=3,K1308*'[2]Base Costs'!$B$8,IF(L1308&lt;=3,L1308*'[2]Base Costs'!$B$9,'[2]Base Costs'!$B$10*M1308))</f>
        <v>2800</v>
      </c>
      <c r="P1308" s="304">
        <f>4*C1308*'[2]Base Costs'!$B$11</f>
        <v>32200.647918000002</v>
      </c>
      <c r="Q1308" s="269">
        <f>'[2]Base Costs'!$B$13+'[2]Base Costs'!$B$14</f>
        <v>414</v>
      </c>
      <c r="R1308" s="303">
        <f>'[2]Base Costs'!$D$2</f>
        <v>1105.3024868650327</v>
      </c>
      <c r="S1308" s="305">
        <f t="shared" si="146"/>
        <v>12446.903160530075</v>
      </c>
    </row>
    <row r="1309" spans="1:19" s="269" customFormat="1" x14ac:dyDescent="0.25">
      <c r="A1309" s="310" t="s">
        <v>1770</v>
      </c>
      <c r="B1309" s="310" t="s">
        <v>1719</v>
      </c>
      <c r="C1309" s="309">
        <v>151</v>
      </c>
      <c r="D1309" s="307">
        <f>C1309*'[2]Base Costs'!$B$5</f>
        <v>151</v>
      </c>
      <c r="E1309" s="307">
        <f t="shared" si="140"/>
        <v>19</v>
      </c>
      <c r="F1309" s="307">
        <f t="shared" si="141"/>
        <v>4</v>
      </c>
      <c r="G1309" s="307">
        <f t="shared" si="142"/>
        <v>1</v>
      </c>
      <c r="H1309" s="306">
        <f>4*D1309*'[2]Base Costs'!$B$7</f>
        <v>30010.344000000005</v>
      </c>
      <c r="I1309" s="304">
        <f>4*IF(E1309&lt;=3,E1309*'[2]Base Costs'!$B$8,IF(F1309&lt;=3,F1309*'[2]Base Costs'!$B$9,'[2]Base Costs'!$B$10*G1309))</f>
        <v>4400</v>
      </c>
      <c r="J1309" s="308">
        <f>C1309*'[2]Base Costs'!$B$6</f>
        <v>38.353999999999999</v>
      </c>
      <c r="K1309" s="307">
        <f t="shared" si="143"/>
        <v>5</v>
      </c>
      <c r="L1309" s="307">
        <f t="shared" si="144"/>
        <v>1</v>
      </c>
      <c r="M1309" s="307">
        <f t="shared" si="145"/>
        <v>1</v>
      </c>
      <c r="N1309" s="306">
        <f>4*J1309*'[2]Base Costs'!$B$7</f>
        <v>7622.6273760000013</v>
      </c>
      <c r="O1309" s="304">
        <f>4*IF(K1309&lt;=3,K1309*'[2]Base Costs'!$B$8,IF(L1309&lt;=3,L1309*'[2]Base Costs'!$B$9,'[2]Base Costs'!$B$10*M1309))</f>
        <v>1400</v>
      </c>
      <c r="P1309" s="304">
        <f>4*C1309*'[2]Base Costs'!$B$11</f>
        <v>30200</v>
      </c>
      <c r="Q1309" s="269">
        <f>'[2]Base Costs'!$B$13+'[2]Base Costs'!$B$14</f>
        <v>414</v>
      </c>
      <c r="R1309" s="303">
        <f>'[2]Base Costs'!$D$2</f>
        <v>1105.3024868650327</v>
      </c>
      <c r="S1309" s="305">
        <f t="shared" si="146"/>
        <v>10541.929862865034</v>
      </c>
    </row>
    <row r="1310" spans="1:19" s="269" customFormat="1" x14ac:dyDescent="0.25">
      <c r="A1310" s="310" t="s">
        <v>1770</v>
      </c>
      <c r="B1310" s="310" t="s">
        <v>1718</v>
      </c>
      <c r="C1310" s="309">
        <v>105.99989053500001</v>
      </c>
      <c r="D1310" s="307">
        <f>C1310*'[2]Base Costs'!$B$5</f>
        <v>105.99989053500001</v>
      </c>
      <c r="E1310" s="307">
        <f t="shared" si="140"/>
        <v>14</v>
      </c>
      <c r="F1310" s="307">
        <f t="shared" si="141"/>
        <v>3</v>
      </c>
      <c r="G1310" s="307">
        <f t="shared" si="142"/>
        <v>1</v>
      </c>
      <c r="H1310" s="306">
        <f>4*D1310*'[2]Base Costs'!$B$7</f>
        <v>21066.842244488045</v>
      </c>
      <c r="I1310" s="304">
        <f>4*IF(E1310&lt;=3,E1310*'[2]Base Costs'!$B$8,IF(F1310&lt;=3,F1310*'[2]Base Costs'!$B$9,'[2]Base Costs'!$B$10*G1310))</f>
        <v>4200</v>
      </c>
      <c r="J1310" s="308">
        <f>C1310*'[2]Base Costs'!$B$6</f>
        <v>26.923972195890002</v>
      </c>
      <c r="K1310" s="307">
        <f t="shared" si="143"/>
        <v>4</v>
      </c>
      <c r="L1310" s="307">
        <f t="shared" si="144"/>
        <v>1</v>
      </c>
      <c r="M1310" s="307">
        <f t="shared" si="145"/>
        <v>1</v>
      </c>
      <c r="N1310" s="306">
        <f>4*J1310*'[2]Base Costs'!$B$7</f>
        <v>5350.9779300999635</v>
      </c>
      <c r="O1310" s="304">
        <f>4*IF(K1310&lt;=3,K1310*'[2]Base Costs'!$B$8,IF(L1310&lt;=3,L1310*'[2]Base Costs'!$B$9,'[2]Base Costs'!$B$10*M1310))</f>
        <v>1400</v>
      </c>
      <c r="P1310" s="304">
        <f>4*C1310*'[2]Base Costs'!$B$11</f>
        <v>21199.978107000003</v>
      </c>
      <c r="Q1310" s="269">
        <f>'[2]Base Costs'!$B$13+'[2]Base Costs'!$B$14</f>
        <v>414</v>
      </c>
      <c r="R1310" s="303">
        <f>'[2]Base Costs'!$D$2</f>
        <v>1105.3024868650327</v>
      </c>
      <c r="S1310" s="305">
        <f t="shared" si="146"/>
        <v>8270.2804169649971</v>
      </c>
    </row>
    <row r="1311" spans="1:19" s="269" customFormat="1" x14ac:dyDescent="0.25">
      <c r="A1311" s="310" t="s">
        <v>1770</v>
      </c>
      <c r="B1311" s="310" t="s">
        <v>1717</v>
      </c>
      <c r="C1311" s="309">
        <v>126.001063445</v>
      </c>
      <c r="D1311" s="307">
        <f>C1311*'[2]Base Costs'!$B$5</f>
        <v>126.001063445</v>
      </c>
      <c r="E1311" s="307">
        <f t="shared" si="140"/>
        <v>16</v>
      </c>
      <c r="F1311" s="307">
        <f t="shared" si="141"/>
        <v>4</v>
      </c>
      <c r="G1311" s="307">
        <f t="shared" si="142"/>
        <v>1</v>
      </c>
      <c r="H1311" s="306">
        <f>4*D1311*'[2]Base Costs'!$B$7</f>
        <v>25041.955353313082</v>
      </c>
      <c r="I1311" s="304">
        <f>4*IF(E1311&lt;=3,E1311*'[2]Base Costs'!$B$8,IF(F1311&lt;=3,F1311*'[2]Base Costs'!$B$9,'[2]Base Costs'!$B$10*G1311))</f>
        <v>4400</v>
      </c>
      <c r="J1311" s="308">
        <f>C1311*'[2]Base Costs'!$B$6</f>
        <v>32.004270115030003</v>
      </c>
      <c r="K1311" s="307">
        <f t="shared" si="143"/>
        <v>5</v>
      </c>
      <c r="L1311" s="307">
        <f t="shared" si="144"/>
        <v>1</v>
      </c>
      <c r="M1311" s="307">
        <f t="shared" si="145"/>
        <v>1</v>
      </c>
      <c r="N1311" s="306">
        <f>4*J1311*'[2]Base Costs'!$B$7</f>
        <v>6360.656659741524</v>
      </c>
      <c r="O1311" s="304">
        <f>4*IF(K1311&lt;=3,K1311*'[2]Base Costs'!$B$8,IF(L1311&lt;=3,L1311*'[2]Base Costs'!$B$9,'[2]Base Costs'!$B$10*M1311))</f>
        <v>1400</v>
      </c>
      <c r="P1311" s="304">
        <f>4*C1311*'[2]Base Costs'!$B$11</f>
        <v>25200.212689</v>
      </c>
      <c r="Q1311" s="269">
        <f>'[2]Base Costs'!$B$13+'[2]Base Costs'!$B$14</f>
        <v>414</v>
      </c>
      <c r="R1311" s="303">
        <f>'[2]Base Costs'!$D$2</f>
        <v>1105.3024868650327</v>
      </c>
      <c r="S1311" s="305">
        <f t="shared" si="146"/>
        <v>9279.9591466065576</v>
      </c>
    </row>
    <row r="1312" spans="1:19" s="269" customFormat="1" x14ac:dyDescent="0.25">
      <c r="A1312" s="310" t="s">
        <v>1770</v>
      </c>
      <c r="B1312" s="310" t="s">
        <v>1716</v>
      </c>
      <c r="C1312" s="309">
        <v>79.3333333333333</v>
      </c>
      <c r="D1312" s="307">
        <f>C1312*'[2]Base Costs'!$B$5</f>
        <v>79.3333333333333</v>
      </c>
      <c r="E1312" s="307">
        <f t="shared" si="140"/>
        <v>10</v>
      </c>
      <c r="F1312" s="307">
        <f t="shared" si="141"/>
        <v>2</v>
      </c>
      <c r="G1312" s="307">
        <f t="shared" si="142"/>
        <v>1</v>
      </c>
      <c r="H1312" s="306">
        <f>4*D1312*'[2]Base Costs'!$B$7</f>
        <v>15767.023999999996</v>
      </c>
      <c r="I1312" s="304">
        <f>4*IF(E1312&lt;=3,E1312*'[2]Base Costs'!$B$8,IF(F1312&lt;=3,F1312*'[2]Base Costs'!$B$9,'[2]Base Costs'!$B$10*G1312))</f>
        <v>2800</v>
      </c>
      <c r="J1312" s="308">
        <f>C1312*'[2]Base Costs'!$B$6</f>
        <v>20.150666666666659</v>
      </c>
      <c r="K1312" s="307">
        <f t="shared" si="143"/>
        <v>3</v>
      </c>
      <c r="L1312" s="307">
        <f t="shared" si="144"/>
        <v>1</v>
      </c>
      <c r="M1312" s="307">
        <f t="shared" si="145"/>
        <v>1</v>
      </c>
      <c r="N1312" s="306">
        <f>4*J1312*'[2]Base Costs'!$B$7</f>
        <v>4004.8240959999989</v>
      </c>
      <c r="O1312" s="304">
        <f>4*IF(K1312&lt;=3,K1312*'[2]Base Costs'!$B$8,IF(L1312&lt;=3,L1312*'[2]Base Costs'!$B$9,'[2]Base Costs'!$B$10*M1312))</f>
        <v>1500</v>
      </c>
      <c r="P1312" s="304">
        <f>4*C1312*'[2]Base Costs'!$B$11</f>
        <v>15866.666666666661</v>
      </c>
      <c r="Q1312" s="269">
        <f>'[2]Base Costs'!$B$13+'[2]Base Costs'!$B$14</f>
        <v>414</v>
      </c>
      <c r="R1312" s="303">
        <f>'[2]Base Costs'!$D$2</f>
        <v>1105.3024868650327</v>
      </c>
      <c r="S1312" s="305">
        <f t="shared" si="146"/>
        <v>7024.1265828650321</v>
      </c>
    </row>
    <row r="1313" spans="1:19" s="269" customFormat="1" x14ac:dyDescent="0.25">
      <c r="A1313" s="310" t="s">
        <v>1770</v>
      </c>
      <c r="B1313" s="310" t="s">
        <v>1715</v>
      </c>
      <c r="C1313" s="309">
        <v>44.4444444444444</v>
      </c>
      <c r="D1313" s="307">
        <f>C1313*'[2]Base Costs'!$B$5</f>
        <v>44.4444444444444</v>
      </c>
      <c r="E1313" s="307">
        <f t="shared" si="140"/>
        <v>6</v>
      </c>
      <c r="F1313" s="307">
        <f t="shared" si="141"/>
        <v>2</v>
      </c>
      <c r="G1313" s="307">
        <f t="shared" si="142"/>
        <v>1</v>
      </c>
      <c r="H1313" s="306">
        <f>4*D1313*'[2]Base Costs'!$B$7</f>
        <v>8833.0666666666584</v>
      </c>
      <c r="I1313" s="304">
        <f>4*IF(E1313&lt;=3,E1313*'[2]Base Costs'!$B$8,IF(F1313&lt;=3,F1313*'[2]Base Costs'!$B$9,'[2]Base Costs'!$B$10*G1313))</f>
        <v>2800</v>
      </c>
      <c r="J1313" s="308">
        <f>C1313*'[2]Base Costs'!$B$6</f>
        <v>11.288888888888877</v>
      </c>
      <c r="K1313" s="307">
        <f t="shared" si="143"/>
        <v>2</v>
      </c>
      <c r="L1313" s="307">
        <f t="shared" si="144"/>
        <v>1</v>
      </c>
      <c r="M1313" s="307">
        <f t="shared" si="145"/>
        <v>1</v>
      </c>
      <c r="N1313" s="306">
        <f>4*J1313*'[2]Base Costs'!$B$7</f>
        <v>2243.5989333333314</v>
      </c>
      <c r="O1313" s="304">
        <f>4*IF(K1313&lt;=3,K1313*'[2]Base Costs'!$B$8,IF(L1313&lt;=3,L1313*'[2]Base Costs'!$B$9,'[2]Base Costs'!$B$10*M1313))</f>
        <v>1000</v>
      </c>
      <c r="P1313" s="304">
        <f>4*C1313*'[2]Base Costs'!$B$11</f>
        <v>8888.8888888888796</v>
      </c>
      <c r="Q1313" s="269">
        <f>'[2]Base Costs'!$B$13+'[2]Base Costs'!$B$14</f>
        <v>414</v>
      </c>
      <c r="R1313" s="303">
        <f>'[2]Base Costs'!$D$2</f>
        <v>1105.3024868650327</v>
      </c>
      <c r="S1313" s="305">
        <f t="shared" si="146"/>
        <v>4762.9014201983646</v>
      </c>
    </row>
    <row r="1314" spans="1:19" s="269" customFormat="1" x14ac:dyDescent="0.25">
      <c r="A1314" s="310" t="s">
        <v>1770</v>
      </c>
      <c r="B1314" s="310" t="s">
        <v>1714</v>
      </c>
      <c r="C1314" s="309">
        <v>64.88631353000001</v>
      </c>
      <c r="D1314" s="307">
        <f>C1314*'[2]Base Costs'!$B$5</f>
        <v>64.88631353000001</v>
      </c>
      <c r="E1314" s="307">
        <f t="shared" si="140"/>
        <v>9</v>
      </c>
      <c r="F1314" s="307">
        <f t="shared" si="141"/>
        <v>2</v>
      </c>
      <c r="G1314" s="307">
        <f t="shared" si="142"/>
        <v>1</v>
      </c>
      <c r="H1314" s="306">
        <f>4*D1314*'[2]Base Costs'!$B$7</f>
        <v>12895.765496206324</v>
      </c>
      <c r="I1314" s="304">
        <f>4*IF(E1314&lt;=3,E1314*'[2]Base Costs'!$B$8,IF(F1314&lt;=3,F1314*'[2]Base Costs'!$B$9,'[2]Base Costs'!$B$10*G1314))</f>
        <v>2800</v>
      </c>
      <c r="J1314" s="308">
        <f>C1314*'[2]Base Costs'!$B$6</f>
        <v>16.481123636620001</v>
      </c>
      <c r="K1314" s="307">
        <f t="shared" si="143"/>
        <v>3</v>
      </c>
      <c r="L1314" s="307">
        <f t="shared" si="144"/>
        <v>1</v>
      </c>
      <c r="M1314" s="307">
        <f t="shared" si="145"/>
        <v>1</v>
      </c>
      <c r="N1314" s="306">
        <f>4*J1314*'[2]Base Costs'!$B$7</f>
        <v>3275.5244360364059</v>
      </c>
      <c r="O1314" s="304">
        <f>4*IF(K1314&lt;=3,K1314*'[2]Base Costs'!$B$8,IF(L1314&lt;=3,L1314*'[2]Base Costs'!$B$9,'[2]Base Costs'!$B$10*M1314))</f>
        <v>1500</v>
      </c>
      <c r="P1314" s="304">
        <f>4*C1314*'[2]Base Costs'!$B$11</f>
        <v>12977.262706000001</v>
      </c>
      <c r="Q1314" s="269">
        <f>'[2]Base Costs'!$B$13+'[2]Base Costs'!$B$14</f>
        <v>414</v>
      </c>
      <c r="R1314" s="303">
        <f>'[2]Base Costs'!$D$2</f>
        <v>1105.3024868650327</v>
      </c>
      <c r="S1314" s="305">
        <f t="shared" si="146"/>
        <v>6294.8269229014386</v>
      </c>
    </row>
    <row r="1315" spans="1:19" s="269" customFormat="1" x14ac:dyDescent="0.25">
      <c r="A1315" s="310" t="s">
        <v>1770</v>
      </c>
      <c r="B1315" s="310" t="s">
        <v>1713</v>
      </c>
      <c r="C1315" s="309">
        <v>45.998348645</v>
      </c>
      <c r="D1315" s="307">
        <f>C1315*'[2]Base Costs'!$B$5</f>
        <v>45.998348645</v>
      </c>
      <c r="E1315" s="307">
        <f t="shared" si="140"/>
        <v>6</v>
      </c>
      <c r="F1315" s="307">
        <f t="shared" si="141"/>
        <v>2</v>
      </c>
      <c r="G1315" s="307">
        <f t="shared" si="142"/>
        <v>1</v>
      </c>
      <c r="H1315" s="306">
        <f>4*D1315*'[2]Base Costs'!$B$7</f>
        <v>9141.895803101881</v>
      </c>
      <c r="I1315" s="304">
        <f>4*IF(E1315&lt;=3,E1315*'[2]Base Costs'!$B$8,IF(F1315&lt;=3,F1315*'[2]Base Costs'!$B$9,'[2]Base Costs'!$B$10*G1315))</f>
        <v>2800</v>
      </c>
      <c r="J1315" s="308">
        <f>C1315*'[2]Base Costs'!$B$6</f>
        <v>11.68358055583</v>
      </c>
      <c r="K1315" s="307">
        <f t="shared" si="143"/>
        <v>2</v>
      </c>
      <c r="L1315" s="307">
        <f t="shared" si="144"/>
        <v>1</v>
      </c>
      <c r="M1315" s="307">
        <f t="shared" si="145"/>
        <v>1</v>
      </c>
      <c r="N1315" s="306">
        <f>4*J1315*'[2]Base Costs'!$B$7</f>
        <v>2322.0415339878778</v>
      </c>
      <c r="O1315" s="304">
        <f>4*IF(K1315&lt;=3,K1315*'[2]Base Costs'!$B$8,IF(L1315&lt;=3,L1315*'[2]Base Costs'!$B$9,'[2]Base Costs'!$B$10*M1315))</f>
        <v>1000</v>
      </c>
      <c r="P1315" s="304">
        <f>4*C1315*'[2]Base Costs'!$B$11</f>
        <v>9199.6697289999993</v>
      </c>
      <c r="Q1315" s="269">
        <f>'[2]Base Costs'!$B$13+'[2]Base Costs'!$B$14</f>
        <v>414</v>
      </c>
      <c r="R1315" s="303">
        <f>'[2]Base Costs'!$D$2</f>
        <v>1105.3024868650327</v>
      </c>
      <c r="S1315" s="305">
        <f t="shared" si="146"/>
        <v>4841.34402085291</v>
      </c>
    </row>
    <row r="1316" spans="1:19" s="269" customFormat="1" x14ac:dyDescent="0.25">
      <c r="A1316" s="310" t="s">
        <v>1770</v>
      </c>
      <c r="B1316" s="310" t="s">
        <v>1712</v>
      </c>
      <c r="C1316" s="309">
        <v>94.000965945000004</v>
      </c>
      <c r="D1316" s="307">
        <f>C1316*'[2]Base Costs'!$B$5</f>
        <v>94.000965945000004</v>
      </c>
      <c r="E1316" s="307">
        <f t="shared" si="140"/>
        <v>12</v>
      </c>
      <c r="F1316" s="307">
        <f t="shared" si="141"/>
        <v>3</v>
      </c>
      <c r="G1316" s="307">
        <f t="shared" si="142"/>
        <v>1</v>
      </c>
      <c r="H1316" s="306">
        <f>4*D1316*'[2]Base Costs'!$B$7</f>
        <v>18682.127975773084</v>
      </c>
      <c r="I1316" s="304">
        <f>4*IF(E1316&lt;=3,E1316*'[2]Base Costs'!$B$8,IF(F1316&lt;=3,F1316*'[2]Base Costs'!$B$9,'[2]Base Costs'!$B$10*G1316))</f>
        <v>4200</v>
      </c>
      <c r="J1316" s="308">
        <f>C1316*'[2]Base Costs'!$B$6</f>
        <v>23.87624535003</v>
      </c>
      <c r="K1316" s="307">
        <f t="shared" si="143"/>
        <v>3</v>
      </c>
      <c r="L1316" s="307">
        <f t="shared" si="144"/>
        <v>1</v>
      </c>
      <c r="M1316" s="307">
        <f t="shared" si="145"/>
        <v>1</v>
      </c>
      <c r="N1316" s="306">
        <f>4*J1316*'[2]Base Costs'!$B$7</f>
        <v>4745.2605058463632</v>
      </c>
      <c r="O1316" s="304">
        <f>4*IF(K1316&lt;=3,K1316*'[2]Base Costs'!$B$8,IF(L1316&lt;=3,L1316*'[2]Base Costs'!$B$9,'[2]Base Costs'!$B$10*M1316))</f>
        <v>1500</v>
      </c>
      <c r="P1316" s="304">
        <f>4*C1316*'[2]Base Costs'!$B$11</f>
        <v>18800.193189000001</v>
      </c>
      <c r="Q1316" s="269">
        <f>'[2]Base Costs'!$B$13+'[2]Base Costs'!$B$14</f>
        <v>414</v>
      </c>
      <c r="R1316" s="303">
        <f>'[2]Base Costs'!$D$2</f>
        <v>1105.3024868650327</v>
      </c>
      <c r="S1316" s="305">
        <f t="shared" si="146"/>
        <v>7764.562992711396</v>
      </c>
    </row>
    <row r="1317" spans="1:19" s="269" customFormat="1" x14ac:dyDescent="0.25">
      <c r="A1317" s="310" t="s">
        <v>1770</v>
      </c>
      <c r="B1317" s="310" t="s">
        <v>1709</v>
      </c>
      <c r="C1317" s="309">
        <v>105.01193930007474</v>
      </c>
      <c r="D1317" s="307">
        <f>C1317*'[2]Base Costs'!$B$5</f>
        <v>105.01193930007474</v>
      </c>
      <c r="E1317" s="307">
        <f t="shared" si="140"/>
        <v>14</v>
      </c>
      <c r="F1317" s="307">
        <f t="shared" si="141"/>
        <v>3</v>
      </c>
      <c r="G1317" s="307">
        <f t="shared" si="142"/>
        <v>1</v>
      </c>
      <c r="H1317" s="306">
        <f>4*D1317*'[2]Base Costs'!$B$7</f>
        <v>20870.492864254058</v>
      </c>
      <c r="I1317" s="304">
        <f>4*IF(E1317&lt;=3,E1317*'[2]Base Costs'!$B$8,IF(F1317&lt;=3,F1317*'[2]Base Costs'!$B$9,'[2]Base Costs'!$B$10*G1317))</f>
        <v>4200</v>
      </c>
      <c r="J1317" s="308">
        <f>C1317*'[2]Base Costs'!$B$6</f>
        <v>26.673032582218987</v>
      </c>
      <c r="K1317" s="307">
        <f t="shared" si="143"/>
        <v>4</v>
      </c>
      <c r="L1317" s="307">
        <f t="shared" si="144"/>
        <v>1</v>
      </c>
      <c r="M1317" s="307">
        <f t="shared" si="145"/>
        <v>1</v>
      </c>
      <c r="N1317" s="306">
        <f>4*J1317*'[2]Base Costs'!$B$7</f>
        <v>5301.1051875205312</v>
      </c>
      <c r="O1317" s="304">
        <f>4*IF(K1317&lt;=3,K1317*'[2]Base Costs'!$B$8,IF(L1317&lt;=3,L1317*'[2]Base Costs'!$B$9,'[2]Base Costs'!$B$10*M1317))</f>
        <v>1400</v>
      </c>
      <c r="P1317" s="304">
        <f>4*C1317*'[2]Base Costs'!$B$11</f>
        <v>21002.387860014947</v>
      </c>
      <c r="Q1317" s="269">
        <f>'[2]Base Costs'!$B$13+'[2]Base Costs'!$B$14</f>
        <v>414</v>
      </c>
      <c r="R1317" s="303">
        <f>'[2]Base Costs'!$D$2</f>
        <v>1105.3024868650327</v>
      </c>
      <c r="S1317" s="305">
        <f t="shared" si="146"/>
        <v>8220.407674385564</v>
      </c>
    </row>
    <row r="1318" spans="1:19" s="269" customFormat="1" x14ac:dyDescent="0.25">
      <c r="A1318" s="310" t="s">
        <v>1770</v>
      </c>
      <c r="B1318" s="310" t="s">
        <v>1708</v>
      </c>
      <c r="C1318" s="309">
        <v>599.85627160472654</v>
      </c>
      <c r="D1318" s="307">
        <f>C1318*'[2]Base Costs'!$B$5</f>
        <v>599.85627160472654</v>
      </c>
      <c r="E1318" s="307">
        <f t="shared" si="140"/>
        <v>75</v>
      </c>
      <c r="F1318" s="307">
        <f t="shared" si="141"/>
        <v>15</v>
      </c>
      <c r="G1318" s="307">
        <f t="shared" si="142"/>
        <v>4</v>
      </c>
      <c r="H1318" s="306">
        <f>4*D1318*'[2]Base Costs'!$B$7</f>
        <v>119217.83484380979</v>
      </c>
      <c r="I1318" s="304">
        <f>4*IF(E1318&lt;=3,E1318*'[2]Base Costs'!$B$8,IF(F1318&lt;=3,F1318*'[2]Base Costs'!$B$9,'[2]Base Costs'!$B$10*G1318))</f>
        <v>17600</v>
      </c>
      <c r="J1318" s="308">
        <f>C1318*'[2]Base Costs'!$B$6</f>
        <v>152.36349298760055</v>
      </c>
      <c r="K1318" s="307">
        <f t="shared" si="143"/>
        <v>20</v>
      </c>
      <c r="L1318" s="307">
        <f t="shared" si="144"/>
        <v>4</v>
      </c>
      <c r="M1318" s="307">
        <f t="shared" si="145"/>
        <v>1</v>
      </c>
      <c r="N1318" s="306">
        <f>4*J1318*'[2]Base Costs'!$B$7</f>
        <v>30281.330050327688</v>
      </c>
      <c r="O1318" s="304">
        <f>4*IF(K1318&lt;=3,K1318*'[2]Base Costs'!$B$8,IF(L1318&lt;=3,L1318*'[2]Base Costs'!$B$9,'[2]Base Costs'!$B$10*M1318))</f>
        <v>4400</v>
      </c>
      <c r="P1318" s="304">
        <f>4*C1318*'[2]Base Costs'!$B$11</f>
        <v>119971.25432094531</v>
      </c>
      <c r="Q1318" s="269">
        <f>'[2]Base Costs'!$B$13+'[2]Base Costs'!$B$14</f>
        <v>414</v>
      </c>
      <c r="R1318" s="303">
        <f>'[2]Base Costs'!$D$2</f>
        <v>1105.3024868650327</v>
      </c>
      <c r="S1318" s="305">
        <f t="shared" si="146"/>
        <v>36200.632537192723</v>
      </c>
    </row>
    <row r="1319" spans="1:19" s="269" customFormat="1" x14ac:dyDescent="0.25">
      <c r="A1319" s="310" t="s">
        <v>1770</v>
      </c>
      <c r="B1319" s="310" t="s">
        <v>1707</v>
      </c>
      <c r="C1319" s="309">
        <v>115.00256884513627</v>
      </c>
      <c r="D1319" s="307">
        <f>C1319*'[2]Base Costs'!$B$5</f>
        <v>115.00256884513627</v>
      </c>
      <c r="E1319" s="307">
        <f t="shared" si="140"/>
        <v>15</v>
      </c>
      <c r="F1319" s="307">
        <f t="shared" si="141"/>
        <v>3</v>
      </c>
      <c r="G1319" s="307">
        <f t="shared" si="142"/>
        <v>1</v>
      </c>
      <c r="H1319" s="306">
        <f>4*D1319*'[2]Base Costs'!$B$7</f>
        <v>22856.070542557765</v>
      </c>
      <c r="I1319" s="304">
        <f>4*IF(E1319&lt;=3,E1319*'[2]Base Costs'!$B$8,IF(F1319&lt;=3,F1319*'[2]Base Costs'!$B$9,'[2]Base Costs'!$B$10*G1319))</f>
        <v>4200</v>
      </c>
      <c r="J1319" s="308">
        <f>C1319*'[2]Base Costs'!$B$6</f>
        <v>29.21065248666461</v>
      </c>
      <c r="K1319" s="307">
        <f t="shared" si="143"/>
        <v>4</v>
      </c>
      <c r="L1319" s="307">
        <f t="shared" si="144"/>
        <v>1</v>
      </c>
      <c r="M1319" s="307">
        <f t="shared" si="145"/>
        <v>1</v>
      </c>
      <c r="N1319" s="306">
        <f>4*J1319*'[2]Base Costs'!$B$7</f>
        <v>5805.4419178096723</v>
      </c>
      <c r="O1319" s="304">
        <f>4*IF(K1319&lt;=3,K1319*'[2]Base Costs'!$B$8,IF(L1319&lt;=3,L1319*'[2]Base Costs'!$B$9,'[2]Base Costs'!$B$10*M1319))</f>
        <v>1400</v>
      </c>
      <c r="P1319" s="304">
        <f>4*C1319*'[2]Base Costs'!$B$11</f>
        <v>23000.513769027253</v>
      </c>
      <c r="Q1319" s="269">
        <f>'[2]Base Costs'!$B$13+'[2]Base Costs'!$B$14</f>
        <v>414</v>
      </c>
      <c r="R1319" s="303">
        <f>'[2]Base Costs'!$D$2</f>
        <v>1105.3024868650327</v>
      </c>
      <c r="S1319" s="305">
        <f t="shared" si="146"/>
        <v>8724.7444046747041</v>
      </c>
    </row>
    <row r="1320" spans="1:19" s="269" customFormat="1" x14ac:dyDescent="0.25">
      <c r="A1320" s="310" t="s">
        <v>1770</v>
      </c>
      <c r="B1320" s="310" t="s">
        <v>1706</v>
      </c>
      <c r="C1320" s="309">
        <v>121.64790077772504</v>
      </c>
      <c r="D1320" s="307">
        <f>C1320*'[2]Base Costs'!$B$5</f>
        <v>121.64790077772504</v>
      </c>
      <c r="E1320" s="307">
        <f t="shared" si="140"/>
        <v>16</v>
      </c>
      <c r="F1320" s="307">
        <f t="shared" si="141"/>
        <v>4</v>
      </c>
      <c r="G1320" s="307">
        <f t="shared" si="142"/>
        <v>1</v>
      </c>
      <c r="H1320" s="306">
        <f>4*D1320*'[2]Base Costs'!$B$7</f>
        <v>24176.79039216819</v>
      </c>
      <c r="I1320" s="304">
        <f>4*IF(E1320&lt;=3,E1320*'[2]Base Costs'!$B$8,IF(F1320&lt;=3,F1320*'[2]Base Costs'!$B$9,'[2]Base Costs'!$B$10*G1320))</f>
        <v>4400</v>
      </c>
      <c r="J1320" s="308">
        <f>C1320*'[2]Base Costs'!$B$6</f>
        <v>30.898566797542163</v>
      </c>
      <c r="K1320" s="307">
        <f t="shared" si="143"/>
        <v>4</v>
      </c>
      <c r="L1320" s="307">
        <f t="shared" si="144"/>
        <v>1</v>
      </c>
      <c r="M1320" s="307">
        <f t="shared" si="145"/>
        <v>1</v>
      </c>
      <c r="N1320" s="306">
        <f>4*J1320*'[2]Base Costs'!$B$7</f>
        <v>6140.9047596107202</v>
      </c>
      <c r="O1320" s="304">
        <f>4*IF(K1320&lt;=3,K1320*'[2]Base Costs'!$B$8,IF(L1320&lt;=3,L1320*'[2]Base Costs'!$B$9,'[2]Base Costs'!$B$10*M1320))</f>
        <v>1400</v>
      </c>
      <c r="P1320" s="304">
        <f>4*C1320*'[2]Base Costs'!$B$11</f>
        <v>24329.580155545009</v>
      </c>
      <c r="Q1320" s="269">
        <f>'[2]Base Costs'!$B$13+'[2]Base Costs'!$B$14</f>
        <v>414</v>
      </c>
      <c r="R1320" s="303">
        <f>'[2]Base Costs'!$D$2</f>
        <v>1105.3024868650327</v>
      </c>
      <c r="S1320" s="305">
        <f t="shared" si="146"/>
        <v>9060.207246475753</v>
      </c>
    </row>
    <row r="1321" spans="1:19" s="269" customFormat="1" x14ac:dyDescent="0.25">
      <c r="A1321" s="310" t="s">
        <v>1770</v>
      </c>
      <c r="B1321" s="310" t="s">
        <v>1705</v>
      </c>
      <c r="C1321" s="309">
        <v>107.01483754270302</v>
      </c>
      <c r="D1321" s="307">
        <f>C1321*'[2]Base Costs'!$B$5</f>
        <v>107.01483754270302</v>
      </c>
      <c r="E1321" s="307">
        <f t="shared" si="140"/>
        <v>14</v>
      </c>
      <c r="F1321" s="307">
        <f t="shared" si="141"/>
        <v>3</v>
      </c>
      <c r="G1321" s="307">
        <f t="shared" si="142"/>
        <v>1</v>
      </c>
      <c r="H1321" s="306">
        <f>4*D1321*'[2]Base Costs'!$B$7</f>
        <v>21268.556872586971</v>
      </c>
      <c r="I1321" s="304">
        <f>4*IF(E1321&lt;=3,E1321*'[2]Base Costs'!$B$8,IF(F1321&lt;=3,F1321*'[2]Base Costs'!$B$9,'[2]Base Costs'!$B$10*G1321))</f>
        <v>4200</v>
      </c>
      <c r="J1321" s="308">
        <f>C1321*'[2]Base Costs'!$B$6</f>
        <v>27.181768735846568</v>
      </c>
      <c r="K1321" s="307">
        <f t="shared" si="143"/>
        <v>4</v>
      </c>
      <c r="L1321" s="307">
        <f t="shared" si="144"/>
        <v>1</v>
      </c>
      <c r="M1321" s="307">
        <f t="shared" si="145"/>
        <v>1</v>
      </c>
      <c r="N1321" s="306">
        <f>4*J1321*'[2]Base Costs'!$B$7</f>
        <v>5402.2134456370914</v>
      </c>
      <c r="O1321" s="304">
        <f>4*IF(K1321&lt;=3,K1321*'[2]Base Costs'!$B$8,IF(L1321&lt;=3,L1321*'[2]Base Costs'!$B$9,'[2]Base Costs'!$B$10*M1321))</f>
        <v>1400</v>
      </c>
      <c r="P1321" s="304">
        <f>4*C1321*'[2]Base Costs'!$B$11</f>
        <v>21402.967508540605</v>
      </c>
      <c r="Q1321" s="269">
        <f>'[2]Base Costs'!$B$13+'[2]Base Costs'!$B$14</f>
        <v>414</v>
      </c>
      <c r="R1321" s="303">
        <f>'[2]Base Costs'!$D$2</f>
        <v>1105.3024868650327</v>
      </c>
      <c r="S1321" s="305">
        <f t="shared" si="146"/>
        <v>8321.5159325021232</v>
      </c>
    </row>
    <row r="1322" spans="1:19" s="269" customFormat="1" x14ac:dyDescent="0.25">
      <c r="A1322" s="310" t="s">
        <v>1770</v>
      </c>
      <c r="B1322" s="310" t="s">
        <v>1704</v>
      </c>
      <c r="C1322" s="309">
        <v>124.17609036660103</v>
      </c>
      <c r="D1322" s="307">
        <f>C1322*'[2]Base Costs'!$B$5</f>
        <v>124.17609036660103</v>
      </c>
      <c r="E1322" s="307">
        <f t="shared" si="140"/>
        <v>16</v>
      </c>
      <c r="F1322" s="307">
        <f t="shared" si="141"/>
        <v>4</v>
      </c>
      <c r="G1322" s="307">
        <f t="shared" si="142"/>
        <v>1</v>
      </c>
      <c r="H1322" s="306">
        <f>4*D1322*'[2]Base Costs'!$B$7</f>
        <v>24679.252903819757</v>
      </c>
      <c r="I1322" s="304">
        <f>4*IF(E1322&lt;=3,E1322*'[2]Base Costs'!$B$8,IF(F1322&lt;=3,F1322*'[2]Base Costs'!$B$9,'[2]Base Costs'!$B$10*G1322))</f>
        <v>4400</v>
      </c>
      <c r="J1322" s="308">
        <f>C1322*'[2]Base Costs'!$B$6</f>
        <v>31.540726953116661</v>
      </c>
      <c r="K1322" s="307">
        <f t="shared" si="143"/>
        <v>4</v>
      </c>
      <c r="L1322" s="307">
        <f t="shared" si="144"/>
        <v>1</v>
      </c>
      <c r="M1322" s="307">
        <f t="shared" si="145"/>
        <v>1</v>
      </c>
      <c r="N1322" s="306">
        <f>4*J1322*'[2]Base Costs'!$B$7</f>
        <v>6268.5302375702186</v>
      </c>
      <c r="O1322" s="304">
        <f>4*IF(K1322&lt;=3,K1322*'[2]Base Costs'!$B$8,IF(L1322&lt;=3,L1322*'[2]Base Costs'!$B$9,'[2]Base Costs'!$B$10*M1322))</f>
        <v>1400</v>
      </c>
      <c r="P1322" s="304">
        <f>4*C1322*'[2]Base Costs'!$B$11</f>
        <v>24835.218073320208</v>
      </c>
      <c r="Q1322" s="269">
        <f>'[2]Base Costs'!$B$13+'[2]Base Costs'!$B$14</f>
        <v>414</v>
      </c>
      <c r="R1322" s="303">
        <f>'[2]Base Costs'!$D$2</f>
        <v>1105.3024868650327</v>
      </c>
      <c r="S1322" s="305">
        <f t="shared" si="146"/>
        <v>9187.8327244352513</v>
      </c>
    </row>
    <row r="1323" spans="1:19" s="269" customFormat="1" x14ac:dyDescent="0.25">
      <c r="A1323" s="310" t="s">
        <v>1770</v>
      </c>
      <c r="B1323" s="310" t="s">
        <v>1703</v>
      </c>
      <c r="C1323" s="309">
        <v>74.92025607186811</v>
      </c>
      <c r="D1323" s="307">
        <f>C1323*'[2]Base Costs'!$B$5</f>
        <v>74.92025607186811</v>
      </c>
      <c r="E1323" s="307">
        <f t="shared" si="140"/>
        <v>10</v>
      </c>
      <c r="F1323" s="307">
        <f t="shared" si="141"/>
        <v>2</v>
      </c>
      <c r="G1323" s="307">
        <f t="shared" si="142"/>
        <v>1</v>
      </c>
      <c r="H1323" s="306">
        <f>4*D1323*'[2]Base Costs'!$B$7</f>
        <v>14889.951372747359</v>
      </c>
      <c r="I1323" s="304">
        <f>4*IF(E1323&lt;=3,E1323*'[2]Base Costs'!$B$8,IF(F1323&lt;=3,F1323*'[2]Base Costs'!$B$9,'[2]Base Costs'!$B$10*G1323))</f>
        <v>2800</v>
      </c>
      <c r="J1323" s="308">
        <f>C1323*'[2]Base Costs'!$B$6</f>
        <v>19.0297450422545</v>
      </c>
      <c r="K1323" s="307">
        <f t="shared" si="143"/>
        <v>3</v>
      </c>
      <c r="L1323" s="307">
        <f t="shared" si="144"/>
        <v>1</v>
      </c>
      <c r="M1323" s="307">
        <f t="shared" si="145"/>
        <v>1</v>
      </c>
      <c r="N1323" s="306">
        <f>4*J1323*'[2]Base Costs'!$B$7</f>
        <v>3782.0476486778289</v>
      </c>
      <c r="O1323" s="304">
        <f>4*IF(K1323&lt;=3,K1323*'[2]Base Costs'!$B$8,IF(L1323&lt;=3,L1323*'[2]Base Costs'!$B$9,'[2]Base Costs'!$B$10*M1323))</f>
        <v>1500</v>
      </c>
      <c r="P1323" s="304">
        <f>4*C1323*'[2]Base Costs'!$B$11</f>
        <v>14984.051214373621</v>
      </c>
      <c r="Q1323" s="269">
        <f>'[2]Base Costs'!$B$13+'[2]Base Costs'!$B$14</f>
        <v>414</v>
      </c>
      <c r="R1323" s="303">
        <f>'[2]Base Costs'!$D$2</f>
        <v>1105.3024868650327</v>
      </c>
      <c r="S1323" s="305">
        <f t="shared" si="146"/>
        <v>6801.3501355428616</v>
      </c>
    </row>
    <row r="1324" spans="1:19" s="269" customFormat="1" x14ac:dyDescent="0.25">
      <c r="A1324" s="310" t="s">
        <v>1770</v>
      </c>
      <c r="B1324" s="310" t="s">
        <v>1702</v>
      </c>
      <c r="C1324" s="309">
        <v>269.66123493386584</v>
      </c>
      <c r="D1324" s="307">
        <f>C1324*'[2]Base Costs'!$B$5</f>
        <v>269.66123493386584</v>
      </c>
      <c r="E1324" s="307">
        <f t="shared" si="140"/>
        <v>34</v>
      </c>
      <c r="F1324" s="307">
        <f t="shared" si="141"/>
        <v>7</v>
      </c>
      <c r="G1324" s="307">
        <f t="shared" si="142"/>
        <v>2</v>
      </c>
      <c r="H1324" s="306">
        <f>4*D1324*'[2]Base Costs'!$B$7</f>
        <v>53593.55247569624</v>
      </c>
      <c r="I1324" s="304">
        <f>4*IF(E1324&lt;=3,E1324*'[2]Base Costs'!$B$8,IF(F1324&lt;=3,F1324*'[2]Base Costs'!$B$9,'[2]Base Costs'!$B$10*G1324))</f>
        <v>8800</v>
      </c>
      <c r="J1324" s="308">
        <f>C1324*'[2]Base Costs'!$B$6</f>
        <v>68.493953673201929</v>
      </c>
      <c r="K1324" s="307">
        <f t="shared" si="143"/>
        <v>9</v>
      </c>
      <c r="L1324" s="307">
        <f t="shared" si="144"/>
        <v>2</v>
      </c>
      <c r="M1324" s="307">
        <f t="shared" si="145"/>
        <v>1</v>
      </c>
      <c r="N1324" s="306">
        <f>4*J1324*'[2]Base Costs'!$B$7</f>
        <v>13612.762328826846</v>
      </c>
      <c r="O1324" s="304">
        <f>4*IF(K1324&lt;=3,K1324*'[2]Base Costs'!$B$8,IF(L1324&lt;=3,L1324*'[2]Base Costs'!$B$9,'[2]Base Costs'!$B$10*M1324))</f>
        <v>2800</v>
      </c>
      <c r="P1324" s="304">
        <f>4*C1324*'[2]Base Costs'!$B$11</f>
        <v>53932.246986773171</v>
      </c>
      <c r="Q1324" s="269">
        <f>'[2]Base Costs'!$B$13+'[2]Base Costs'!$B$14</f>
        <v>414</v>
      </c>
      <c r="R1324" s="303">
        <f>'[2]Base Costs'!$D$2</f>
        <v>1105.3024868650327</v>
      </c>
      <c r="S1324" s="305">
        <f t="shared" si="146"/>
        <v>17932.06481569188</v>
      </c>
    </row>
    <row r="1325" spans="1:19" s="269" customFormat="1" x14ac:dyDescent="0.25">
      <c r="A1325" s="310" t="s">
        <v>1770</v>
      </c>
      <c r="B1325" s="310" t="s">
        <v>1701</v>
      </c>
      <c r="C1325" s="309">
        <v>119.27528380085032</v>
      </c>
      <c r="D1325" s="307">
        <f>C1325*'[2]Base Costs'!$B$5</f>
        <v>119.27528380085032</v>
      </c>
      <c r="E1325" s="307">
        <f t="shared" si="140"/>
        <v>15</v>
      </c>
      <c r="F1325" s="307">
        <f t="shared" si="141"/>
        <v>3</v>
      </c>
      <c r="G1325" s="307">
        <f t="shared" si="142"/>
        <v>1</v>
      </c>
      <c r="H1325" s="306">
        <f>4*D1325*'[2]Base Costs'!$B$7</f>
        <v>23705.247003716198</v>
      </c>
      <c r="I1325" s="304">
        <f>4*IF(E1325&lt;=3,E1325*'[2]Base Costs'!$B$8,IF(F1325&lt;=3,F1325*'[2]Base Costs'!$B$9,'[2]Base Costs'!$B$10*G1325))</f>
        <v>4200</v>
      </c>
      <c r="J1325" s="308">
        <f>C1325*'[2]Base Costs'!$B$6</f>
        <v>30.295922085415981</v>
      </c>
      <c r="K1325" s="307">
        <f t="shared" si="143"/>
        <v>4</v>
      </c>
      <c r="L1325" s="307">
        <f t="shared" si="144"/>
        <v>1</v>
      </c>
      <c r="M1325" s="307">
        <f t="shared" si="145"/>
        <v>1</v>
      </c>
      <c r="N1325" s="306">
        <f>4*J1325*'[2]Base Costs'!$B$7</f>
        <v>6021.1327389439148</v>
      </c>
      <c r="O1325" s="304">
        <f>4*IF(K1325&lt;=3,K1325*'[2]Base Costs'!$B$8,IF(L1325&lt;=3,L1325*'[2]Base Costs'!$B$9,'[2]Base Costs'!$B$10*M1325))</f>
        <v>1400</v>
      </c>
      <c r="P1325" s="304">
        <f>4*C1325*'[2]Base Costs'!$B$11</f>
        <v>23855.056760170064</v>
      </c>
      <c r="Q1325" s="269">
        <f>'[2]Base Costs'!$B$13+'[2]Base Costs'!$B$14</f>
        <v>414</v>
      </c>
      <c r="R1325" s="303">
        <f>'[2]Base Costs'!$D$2</f>
        <v>1105.3024868650327</v>
      </c>
      <c r="S1325" s="305">
        <f t="shared" si="146"/>
        <v>8940.4352258089475</v>
      </c>
    </row>
    <row r="1326" spans="1:19" s="269" customFormat="1" x14ac:dyDescent="0.25">
      <c r="A1326" s="310" t="s">
        <v>1770</v>
      </c>
      <c r="B1326" s="310" t="s">
        <v>1700</v>
      </c>
      <c r="C1326" s="309">
        <v>65.26263277161982</v>
      </c>
      <c r="D1326" s="307">
        <f>C1326*'[2]Base Costs'!$B$5</f>
        <v>65.26263277161982</v>
      </c>
      <c r="E1326" s="307">
        <f t="shared" si="140"/>
        <v>9</v>
      </c>
      <c r="F1326" s="307">
        <f t="shared" si="141"/>
        <v>2</v>
      </c>
      <c r="G1326" s="307">
        <f t="shared" si="142"/>
        <v>1</v>
      </c>
      <c r="H1326" s="306">
        <f>4*D1326*'[2]Base Costs'!$B$7</f>
        <v>12970.556687562812</v>
      </c>
      <c r="I1326" s="304">
        <f>4*IF(E1326&lt;=3,E1326*'[2]Base Costs'!$B$8,IF(F1326&lt;=3,F1326*'[2]Base Costs'!$B$9,'[2]Base Costs'!$B$10*G1326))</f>
        <v>2800</v>
      </c>
      <c r="J1326" s="308">
        <f>C1326*'[2]Base Costs'!$B$6</f>
        <v>16.576708723991434</v>
      </c>
      <c r="K1326" s="307">
        <f t="shared" si="143"/>
        <v>3</v>
      </c>
      <c r="L1326" s="307">
        <f t="shared" si="144"/>
        <v>1</v>
      </c>
      <c r="M1326" s="307">
        <f t="shared" si="145"/>
        <v>1</v>
      </c>
      <c r="N1326" s="306">
        <f>4*J1326*'[2]Base Costs'!$B$7</f>
        <v>3294.521398640954</v>
      </c>
      <c r="O1326" s="304">
        <f>4*IF(K1326&lt;=3,K1326*'[2]Base Costs'!$B$8,IF(L1326&lt;=3,L1326*'[2]Base Costs'!$B$9,'[2]Base Costs'!$B$10*M1326))</f>
        <v>1500</v>
      </c>
      <c r="P1326" s="304">
        <f>4*C1326*'[2]Base Costs'!$B$11</f>
        <v>13052.526554323964</v>
      </c>
      <c r="Q1326" s="269">
        <f>'[2]Base Costs'!$B$13+'[2]Base Costs'!$B$14</f>
        <v>414</v>
      </c>
      <c r="R1326" s="303">
        <f>'[2]Base Costs'!$D$2</f>
        <v>1105.3024868650327</v>
      </c>
      <c r="S1326" s="305">
        <f t="shared" si="146"/>
        <v>6313.8238855059863</v>
      </c>
    </row>
    <row r="1327" spans="1:19" s="269" customFormat="1" x14ac:dyDescent="0.25">
      <c r="A1327" s="310" t="s">
        <v>1770</v>
      </c>
      <c r="B1327" s="310" t="s">
        <v>1699</v>
      </c>
      <c r="C1327" s="309">
        <v>83.40104427598115</v>
      </c>
      <c r="D1327" s="307">
        <f>C1327*'[2]Base Costs'!$B$5</f>
        <v>83.40104427598115</v>
      </c>
      <c r="E1327" s="307">
        <f t="shared" si="140"/>
        <v>11</v>
      </c>
      <c r="F1327" s="307">
        <f t="shared" si="141"/>
        <v>3</v>
      </c>
      <c r="G1327" s="307">
        <f t="shared" si="142"/>
        <v>1</v>
      </c>
      <c r="H1327" s="306">
        <f>4*D1327*'[2]Base Costs'!$B$7</f>
        <v>16575.457143585601</v>
      </c>
      <c r="I1327" s="304">
        <f>4*IF(E1327&lt;=3,E1327*'[2]Base Costs'!$B$8,IF(F1327&lt;=3,F1327*'[2]Base Costs'!$B$9,'[2]Base Costs'!$B$10*G1327))</f>
        <v>4200</v>
      </c>
      <c r="J1327" s="308">
        <f>C1327*'[2]Base Costs'!$B$6</f>
        <v>21.183865246099213</v>
      </c>
      <c r="K1327" s="307">
        <f t="shared" si="143"/>
        <v>3</v>
      </c>
      <c r="L1327" s="307">
        <f t="shared" si="144"/>
        <v>1</v>
      </c>
      <c r="M1327" s="307">
        <f t="shared" si="145"/>
        <v>1</v>
      </c>
      <c r="N1327" s="306">
        <f>4*J1327*'[2]Base Costs'!$B$7</f>
        <v>4210.1661144707423</v>
      </c>
      <c r="O1327" s="304">
        <f>4*IF(K1327&lt;=3,K1327*'[2]Base Costs'!$B$8,IF(L1327&lt;=3,L1327*'[2]Base Costs'!$B$9,'[2]Base Costs'!$B$10*M1327))</f>
        <v>1500</v>
      </c>
      <c r="P1327" s="304">
        <f>4*C1327*'[2]Base Costs'!$B$11</f>
        <v>16680.20885519623</v>
      </c>
      <c r="Q1327" s="269">
        <f>'[2]Base Costs'!$B$13+'[2]Base Costs'!$B$14</f>
        <v>414</v>
      </c>
      <c r="R1327" s="303">
        <f>'[2]Base Costs'!$D$2</f>
        <v>1105.3024868650327</v>
      </c>
      <c r="S1327" s="305">
        <f t="shared" si="146"/>
        <v>7229.468601335775</v>
      </c>
    </row>
    <row r="1328" spans="1:19" s="269" customFormat="1" x14ac:dyDescent="0.25">
      <c r="A1328" s="310" t="s">
        <v>1770</v>
      </c>
      <c r="B1328" s="310" t="s">
        <v>1698</v>
      </c>
      <c r="C1328" s="309">
        <v>73.30073299</v>
      </c>
      <c r="D1328" s="307">
        <f>C1328*'[2]Base Costs'!$B$5</f>
        <v>73.30073299</v>
      </c>
      <c r="E1328" s="307">
        <f t="shared" si="140"/>
        <v>10</v>
      </c>
      <c r="F1328" s="307">
        <f t="shared" si="141"/>
        <v>2</v>
      </c>
      <c r="G1328" s="307">
        <f t="shared" si="142"/>
        <v>1</v>
      </c>
      <c r="H1328" s="306">
        <f>4*D1328*'[2]Base Costs'!$B$7</f>
        <v>14568.080877364562</v>
      </c>
      <c r="I1328" s="304">
        <f>4*IF(E1328&lt;=3,E1328*'[2]Base Costs'!$B$8,IF(F1328&lt;=3,F1328*'[2]Base Costs'!$B$9,'[2]Base Costs'!$B$10*G1328))</f>
        <v>2800</v>
      </c>
      <c r="J1328" s="308">
        <f>C1328*'[2]Base Costs'!$B$6</f>
        <v>18.61838617946</v>
      </c>
      <c r="K1328" s="307">
        <f t="shared" si="143"/>
        <v>3</v>
      </c>
      <c r="L1328" s="307">
        <f t="shared" si="144"/>
        <v>1</v>
      </c>
      <c r="M1328" s="307">
        <f t="shared" si="145"/>
        <v>1</v>
      </c>
      <c r="N1328" s="306">
        <f>4*J1328*'[2]Base Costs'!$B$7</f>
        <v>3700.2925428505987</v>
      </c>
      <c r="O1328" s="304">
        <f>4*IF(K1328&lt;=3,K1328*'[2]Base Costs'!$B$8,IF(L1328&lt;=3,L1328*'[2]Base Costs'!$B$9,'[2]Base Costs'!$B$10*M1328))</f>
        <v>1500</v>
      </c>
      <c r="P1328" s="304">
        <f>4*C1328*'[2]Base Costs'!$B$11</f>
        <v>14660.146597999999</v>
      </c>
      <c r="Q1328" s="269">
        <f>'[2]Base Costs'!$B$13+'[2]Base Costs'!$B$14</f>
        <v>414</v>
      </c>
      <c r="R1328" s="303">
        <f>'[2]Base Costs'!$D$2</f>
        <v>1105.3024868650327</v>
      </c>
      <c r="S1328" s="305">
        <f t="shared" si="146"/>
        <v>6719.5950297156314</v>
      </c>
    </row>
    <row r="1329" spans="1:19" s="269" customFormat="1" x14ac:dyDescent="0.25">
      <c r="A1329" s="310" t="s">
        <v>1770</v>
      </c>
      <c r="B1329" s="310" t="s">
        <v>1697</v>
      </c>
      <c r="C1329" s="309">
        <v>66.797423600000002</v>
      </c>
      <c r="D1329" s="307">
        <f>C1329*'[2]Base Costs'!$B$5</f>
        <v>66.797423600000002</v>
      </c>
      <c r="E1329" s="307">
        <f t="shared" si="140"/>
        <v>9</v>
      </c>
      <c r="F1329" s="307">
        <f t="shared" si="141"/>
        <v>2</v>
      </c>
      <c r="G1329" s="307">
        <f t="shared" si="142"/>
        <v>1</v>
      </c>
      <c r="H1329" s="306">
        <f>4*D1329*'[2]Base Costs'!$B$7</f>
        <v>13275.587155958403</v>
      </c>
      <c r="I1329" s="304">
        <f>4*IF(E1329&lt;=3,E1329*'[2]Base Costs'!$B$8,IF(F1329&lt;=3,F1329*'[2]Base Costs'!$B$9,'[2]Base Costs'!$B$10*G1329))</f>
        <v>2800</v>
      </c>
      <c r="J1329" s="308">
        <f>C1329*'[2]Base Costs'!$B$6</f>
        <v>16.966545594399999</v>
      </c>
      <c r="K1329" s="307">
        <f t="shared" si="143"/>
        <v>3</v>
      </c>
      <c r="L1329" s="307">
        <f t="shared" si="144"/>
        <v>1</v>
      </c>
      <c r="M1329" s="307">
        <f t="shared" si="145"/>
        <v>1</v>
      </c>
      <c r="N1329" s="306">
        <f>4*J1329*'[2]Base Costs'!$B$7</f>
        <v>3371.999137613434</v>
      </c>
      <c r="O1329" s="304">
        <f>4*IF(K1329&lt;=3,K1329*'[2]Base Costs'!$B$8,IF(L1329&lt;=3,L1329*'[2]Base Costs'!$B$9,'[2]Base Costs'!$B$10*M1329))</f>
        <v>1500</v>
      </c>
      <c r="P1329" s="304">
        <f>4*C1329*'[2]Base Costs'!$B$11</f>
        <v>13359.48472</v>
      </c>
      <c r="Q1329" s="269">
        <f>'[2]Base Costs'!$B$13+'[2]Base Costs'!$B$14</f>
        <v>414</v>
      </c>
      <c r="R1329" s="303">
        <f>'[2]Base Costs'!$D$2</f>
        <v>1105.3024868650327</v>
      </c>
      <c r="S1329" s="305">
        <f t="shared" si="146"/>
        <v>6391.3016244784667</v>
      </c>
    </row>
    <row r="1330" spans="1:19" s="269" customFormat="1" x14ac:dyDescent="0.25">
      <c r="A1330" s="310" t="s">
        <v>1770</v>
      </c>
      <c r="B1330" s="310" t="s">
        <v>1696</v>
      </c>
      <c r="C1330" s="309">
        <v>52.536674316826719</v>
      </c>
      <c r="D1330" s="307">
        <f>C1330*'[2]Base Costs'!$B$5</f>
        <v>52.536674316826719</v>
      </c>
      <c r="E1330" s="307">
        <f t="shared" si="140"/>
        <v>7</v>
      </c>
      <c r="F1330" s="307">
        <f t="shared" si="141"/>
        <v>2</v>
      </c>
      <c r="G1330" s="307">
        <f t="shared" si="142"/>
        <v>1</v>
      </c>
      <c r="H1330" s="306">
        <f>4*D1330*'[2]Base Costs'!$B$7</f>
        <v>10441.348800423411</v>
      </c>
      <c r="I1330" s="304">
        <f>4*IF(E1330&lt;=3,E1330*'[2]Base Costs'!$B$8,IF(F1330&lt;=3,F1330*'[2]Base Costs'!$B$9,'[2]Base Costs'!$B$10*G1330))</f>
        <v>2800</v>
      </c>
      <c r="J1330" s="308">
        <f>C1330*'[2]Base Costs'!$B$6</f>
        <v>13.344315276473987</v>
      </c>
      <c r="K1330" s="307">
        <f t="shared" si="143"/>
        <v>2</v>
      </c>
      <c r="L1330" s="307">
        <f t="shared" si="144"/>
        <v>1</v>
      </c>
      <c r="M1330" s="307">
        <f t="shared" si="145"/>
        <v>1</v>
      </c>
      <c r="N1330" s="306">
        <f>4*J1330*'[2]Base Costs'!$B$7</f>
        <v>2652.1025953075464</v>
      </c>
      <c r="O1330" s="304">
        <f>4*IF(K1330&lt;=3,K1330*'[2]Base Costs'!$B$8,IF(L1330&lt;=3,L1330*'[2]Base Costs'!$B$9,'[2]Base Costs'!$B$10*M1330))</f>
        <v>1000</v>
      </c>
      <c r="P1330" s="304">
        <f>4*C1330*'[2]Base Costs'!$B$11</f>
        <v>10507.334863365344</v>
      </c>
      <c r="Q1330" s="269">
        <f>'[2]Base Costs'!$B$13+'[2]Base Costs'!$B$14</f>
        <v>414</v>
      </c>
      <c r="R1330" s="303">
        <f>'[2]Base Costs'!$D$2</f>
        <v>1105.3024868650327</v>
      </c>
      <c r="S1330" s="305">
        <f t="shared" si="146"/>
        <v>5171.4050821725796</v>
      </c>
    </row>
    <row r="1331" spans="1:19" s="269" customFormat="1" x14ac:dyDescent="0.25">
      <c r="A1331" s="310" t="s">
        <v>1770</v>
      </c>
      <c r="B1331" s="310" t="s">
        <v>1695</v>
      </c>
      <c r="C1331" s="309">
        <v>61.703354025000003</v>
      </c>
      <c r="D1331" s="307">
        <f>C1331*'[2]Base Costs'!$B$5</f>
        <v>61.703354025000003</v>
      </c>
      <c r="E1331" s="307">
        <f t="shared" si="140"/>
        <v>8</v>
      </c>
      <c r="F1331" s="307">
        <f t="shared" si="141"/>
        <v>2</v>
      </c>
      <c r="G1331" s="307">
        <f t="shared" si="142"/>
        <v>1</v>
      </c>
      <c r="H1331" s="306">
        <f>4*D1331*'[2]Base Costs'!$B$7</f>
        <v>12263.171392344602</v>
      </c>
      <c r="I1331" s="304">
        <f>4*IF(E1331&lt;=3,E1331*'[2]Base Costs'!$B$8,IF(F1331&lt;=3,F1331*'[2]Base Costs'!$B$9,'[2]Base Costs'!$B$10*G1331))</f>
        <v>2800</v>
      </c>
      <c r="J1331" s="308">
        <f>C1331*'[2]Base Costs'!$B$6</f>
        <v>15.672651922350001</v>
      </c>
      <c r="K1331" s="307">
        <f t="shared" si="143"/>
        <v>2</v>
      </c>
      <c r="L1331" s="307">
        <f t="shared" si="144"/>
        <v>1</v>
      </c>
      <c r="M1331" s="307">
        <f t="shared" si="145"/>
        <v>1</v>
      </c>
      <c r="N1331" s="306">
        <f>4*J1331*'[2]Base Costs'!$B$7</f>
        <v>3114.8455336555289</v>
      </c>
      <c r="O1331" s="304">
        <f>4*IF(K1331&lt;=3,K1331*'[2]Base Costs'!$B$8,IF(L1331&lt;=3,L1331*'[2]Base Costs'!$B$9,'[2]Base Costs'!$B$10*M1331))</f>
        <v>1000</v>
      </c>
      <c r="P1331" s="304">
        <f>4*C1331*'[2]Base Costs'!$B$11</f>
        <v>12340.670805</v>
      </c>
      <c r="Q1331" s="269">
        <f>'[2]Base Costs'!$B$13+'[2]Base Costs'!$B$14</f>
        <v>414</v>
      </c>
      <c r="R1331" s="303">
        <f>'[2]Base Costs'!$D$2</f>
        <v>1105.3024868650327</v>
      </c>
      <c r="S1331" s="305">
        <f t="shared" si="146"/>
        <v>5634.1480205205617</v>
      </c>
    </row>
    <row r="1332" spans="1:19" s="269" customFormat="1" x14ac:dyDescent="0.25">
      <c r="A1332" s="310" t="s">
        <v>1770</v>
      </c>
      <c r="B1332" s="310" t="s">
        <v>1694</v>
      </c>
      <c r="C1332" s="309">
        <v>98.427235954558611</v>
      </c>
      <c r="D1332" s="307">
        <f>C1332*'[2]Base Costs'!$B$5</f>
        <v>98.427235954558611</v>
      </c>
      <c r="E1332" s="307">
        <f t="shared" si="140"/>
        <v>13</v>
      </c>
      <c r="F1332" s="307">
        <f t="shared" si="141"/>
        <v>3</v>
      </c>
      <c r="G1332" s="307">
        <f t="shared" si="142"/>
        <v>1</v>
      </c>
      <c r="H1332" s="306">
        <f>4*D1332*'[2]Base Costs'!$B$7</f>
        <v>19561.822582552799</v>
      </c>
      <c r="I1332" s="304">
        <f>4*IF(E1332&lt;=3,E1332*'[2]Base Costs'!$B$8,IF(F1332&lt;=3,F1332*'[2]Base Costs'!$B$9,'[2]Base Costs'!$B$10*G1332))</f>
        <v>4200</v>
      </c>
      <c r="J1332" s="308">
        <f>C1332*'[2]Base Costs'!$B$6</f>
        <v>25.000517932457889</v>
      </c>
      <c r="K1332" s="307">
        <f t="shared" si="143"/>
        <v>4</v>
      </c>
      <c r="L1332" s="307">
        <f t="shared" si="144"/>
        <v>1</v>
      </c>
      <c r="M1332" s="307">
        <f t="shared" si="145"/>
        <v>1</v>
      </c>
      <c r="N1332" s="306">
        <f>4*J1332*'[2]Base Costs'!$B$7</f>
        <v>4968.7029359684111</v>
      </c>
      <c r="O1332" s="304">
        <f>4*IF(K1332&lt;=3,K1332*'[2]Base Costs'!$B$8,IF(L1332&lt;=3,L1332*'[2]Base Costs'!$B$9,'[2]Base Costs'!$B$10*M1332))</f>
        <v>1400</v>
      </c>
      <c r="P1332" s="304">
        <f>4*C1332*'[2]Base Costs'!$B$11</f>
        <v>19685.447190911724</v>
      </c>
      <c r="Q1332" s="269">
        <f>'[2]Base Costs'!$B$13+'[2]Base Costs'!$B$14</f>
        <v>414</v>
      </c>
      <c r="R1332" s="303">
        <f>'[2]Base Costs'!$D$2</f>
        <v>1105.3024868650327</v>
      </c>
      <c r="S1332" s="305">
        <f t="shared" si="146"/>
        <v>7888.0054228334438</v>
      </c>
    </row>
    <row r="1333" spans="1:19" s="269" customFormat="1" x14ac:dyDescent="0.25">
      <c r="A1333" s="310" t="s">
        <v>1770</v>
      </c>
      <c r="B1333" s="310" t="s">
        <v>1690</v>
      </c>
      <c r="C1333" s="309">
        <v>98.010813422782036</v>
      </c>
      <c r="D1333" s="307">
        <f>C1333*'[2]Base Costs'!$B$5</f>
        <v>98.010813422782036</v>
      </c>
      <c r="E1333" s="307">
        <f t="shared" si="140"/>
        <v>13</v>
      </c>
      <c r="F1333" s="307">
        <f t="shared" si="141"/>
        <v>3</v>
      </c>
      <c r="G1333" s="307">
        <f t="shared" si="142"/>
        <v>1</v>
      </c>
      <c r="H1333" s="306">
        <f>4*D1333*'[2]Base Costs'!$B$7</f>
        <v>19479.061102897394</v>
      </c>
      <c r="I1333" s="304">
        <f>4*IF(E1333&lt;=3,E1333*'[2]Base Costs'!$B$8,IF(F1333&lt;=3,F1333*'[2]Base Costs'!$B$9,'[2]Base Costs'!$B$10*G1333))</f>
        <v>4200</v>
      </c>
      <c r="J1333" s="308">
        <f>C1333*'[2]Base Costs'!$B$6</f>
        <v>24.894746609386637</v>
      </c>
      <c r="K1333" s="307">
        <f t="shared" si="143"/>
        <v>4</v>
      </c>
      <c r="L1333" s="307">
        <f t="shared" si="144"/>
        <v>1</v>
      </c>
      <c r="M1333" s="307">
        <f t="shared" si="145"/>
        <v>1</v>
      </c>
      <c r="N1333" s="306">
        <f>4*J1333*'[2]Base Costs'!$B$7</f>
        <v>4947.6815201359386</v>
      </c>
      <c r="O1333" s="304">
        <f>4*IF(K1333&lt;=3,K1333*'[2]Base Costs'!$B$8,IF(L1333&lt;=3,L1333*'[2]Base Costs'!$B$9,'[2]Base Costs'!$B$10*M1333))</f>
        <v>1400</v>
      </c>
      <c r="P1333" s="304">
        <f>4*C1333*'[2]Base Costs'!$B$11</f>
        <v>19602.162684556406</v>
      </c>
      <c r="Q1333" s="269">
        <f>'[2]Base Costs'!$B$13+'[2]Base Costs'!$B$14</f>
        <v>414</v>
      </c>
      <c r="R1333" s="303">
        <f>'[2]Base Costs'!$D$2</f>
        <v>1105.3024868650327</v>
      </c>
      <c r="S1333" s="305">
        <f t="shared" si="146"/>
        <v>7866.9840070009714</v>
      </c>
    </row>
    <row r="1334" spans="1:19" s="269" customFormat="1" x14ac:dyDescent="0.25">
      <c r="A1334" s="310" t="s">
        <v>1770</v>
      </c>
      <c r="B1334" s="310" t="s">
        <v>1688</v>
      </c>
      <c r="C1334" s="309">
        <v>23.058467130749843</v>
      </c>
      <c r="D1334" s="307">
        <f>C1334*'[2]Base Costs'!$B$5</f>
        <v>23.058467130749843</v>
      </c>
      <c r="E1334" s="307">
        <f t="shared" si="140"/>
        <v>3</v>
      </c>
      <c r="F1334" s="307">
        <f t="shared" si="141"/>
        <v>1</v>
      </c>
      <c r="G1334" s="307">
        <f t="shared" si="142"/>
        <v>1</v>
      </c>
      <c r="H1334" s="306">
        <f>4*D1334*'[2]Base Costs'!$B$7</f>
        <v>4582.7319914337477</v>
      </c>
      <c r="I1334" s="304">
        <f>4*IF(E1334&lt;=3,E1334*'[2]Base Costs'!$B$8,IF(F1334&lt;=3,F1334*'[2]Base Costs'!$B$9,'[2]Base Costs'!$B$10*G1334))</f>
        <v>1500</v>
      </c>
      <c r="J1334" s="308">
        <f>C1334*'[2]Base Costs'!$B$6</f>
        <v>5.8568506512104603</v>
      </c>
      <c r="K1334" s="307">
        <f t="shared" si="143"/>
        <v>1</v>
      </c>
      <c r="L1334" s="307">
        <f t="shared" si="144"/>
        <v>1</v>
      </c>
      <c r="M1334" s="307">
        <f t="shared" si="145"/>
        <v>1</v>
      </c>
      <c r="N1334" s="306">
        <f>4*J1334*'[2]Base Costs'!$B$7</f>
        <v>1164.0139258241718</v>
      </c>
      <c r="O1334" s="304">
        <f>4*IF(K1334&lt;=3,K1334*'[2]Base Costs'!$B$8,IF(L1334&lt;=3,L1334*'[2]Base Costs'!$B$9,'[2]Base Costs'!$B$10*M1334))</f>
        <v>500</v>
      </c>
      <c r="P1334" s="304">
        <f>4*C1334*'[2]Base Costs'!$B$11</f>
        <v>4611.6934261499682</v>
      </c>
      <c r="Q1334" s="269">
        <f>'[2]Base Costs'!$B$13+'[2]Base Costs'!$B$14</f>
        <v>414</v>
      </c>
      <c r="R1334" s="303">
        <f>'[2]Base Costs'!$D$2</f>
        <v>1105.3024868650327</v>
      </c>
      <c r="S1334" s="305">
        <f t="shared" si="146"/>
        <v>3183.3164126892043</v>
      </c>
    </row>
    <row r="1335" spans="1:19" s="269" customFormat="1" x14ac:dyDescent="0.25">
      <c r="A1335" s="310" t="s">
        <v>1770</v>
      </c>
      <c r="B1335" s="310" t="s">
        <v>1687</v>
      </c>
      <c r="C1335" s="309">
        <v>109.09735171000004</v>
      </c>
      <c r="D1335" s="307">
        <f>C1335*'[2]Base Costs'!$B$5</f>
        <v>109.09735171000004</v>
      </c>
      <c r="E1335" s="307">
        <f t="shared" si="140"/>
        <v>14</v>
      </c>
      <c r="F1335" s="307">
        <f t="shared" si="141"/>
        <v>3</v>
      </c>
      <c r="G1335" s="307">
        <f t="shared" si="142"/>
        <v>1</v>
      </c>
      <c r="H1335" s="306">
        <f>4*D1335*'[2]Base Costs'!$B$7</f>
        <v>21682.444068252251</v>
      </c>
      <c r="I1335" s="304">
        <f>4*IF(E1335&lt;=3,E1335*'[2]Base Costs'!$B$8,IF(F1335&lt;=3,F1335*'[2]Base Costs'!$B$9,'[2]Base Costs'!$B$10*G1335))</f>
        <v>4200</v>
      </c>
      <c r="J1335" s="308">
        <f>C1335*'[2]Base Costs'!$B$6</f>
        <v>27.71072733434001</v>
      </c>
      <c r="K1335" s="307">
        <f t="shared" si="143"/>
        <v>4</v>
      </c>
      <c r="L1335" s="307">
        <f t="shared" si="144"/>
        <v>1</v>
      </c>
      <c r="M1335" s="307">
        <f t="shared" si="145"/>
        <v>1</v>
      </c>
      <c r="N1335" s="306">
        <f>4*J1335*'[2]Base Costs'!$B$7</f>
        <v>5507.3407933360713</v>
      </c>
      <c r="O1335" s="304">
        <f>4*IF(K1335&lt;=3,K1335*'[2]Base Costs'!$B$8,IF(L1335&lt;=3,L1335*'[2]Base Costs'!$B$9,'[2]Base Costs'!$B$10*M1335))</f>
        <v>1400</v>
      </c>
      <c r="P1335" s="304">
        <f>4*C1335*'[2]Base Costs'!$B$11</f>
        <v>21819.470342000008</v>
      </c>
      <c r="Q1335" s="269">
        <f>'[2]Base Costs'!$B$13+'[2]Base Costs'!$B$14</f>
        <v>414</v>
      </c>
      <c r="R1335" s="303">
        <f>'[2]Base Costs'!$D$2</f>
        <v>1105.3024868650327</v>
      </c>
      <c r="S1335" s="305">
        <f t="shared" si="146"/>
        <v>8426.6432802011041</v>
      </c>
    </row>
    <row r="1336" spans="1:19" s="269" customFormat="1" x14ac:dyDescent="0.25">
      <c r="A1336" s="310" t="s">
        <v>1770</v>
      </c>
      <c r="B1336" s="310" t="s">
        <v>1686</v>
      </c>
      <c r="C1336" s="309">
        <v>64.441413926501198</v>
      </c>
      <c r="D1336" s="307">
        <f>C1336*'[2]Base Costs'!$B$5</f>
        <v>64.441413926501198</v>
      </c>
      <c r="E1336" s="307">
        <f t="shared" si="140"/>
        <v>9</v>
      </c>
      <c r="F1336" s="307">
        <f t="shared" si="141"/>
        <v>2</v>
      </c>
      <c r="G1336" s="307">
        <f t="shared" si="142"/>
        <v>1</v>
      </c>
      <c r="H1336" s="306">
        <f>4*D1336*'[2]Base Costs'!$B$7</f>
        <v>12807.344369408556</v>
      </c>
      <c r="I1336" s="304">
        <f>4*IF(E1336&lt;=3,E1336*'[2]Base Costs'!$B$8,IF(F1336&lt;=3,F1336*'[2]Base Costs'!$B$9,'[2]Base Costs'!$B$10*G1336))</f>
        <v>2800</v>
      </c>
      <c r="J1336" s="308">
        <f>C1336*'[2]Base Costs'!$B$6</f>
        <v>16.368119137331306</v>
      </c>
      <c r="K1336" s="307">
        <f t="shared" si="143"/>
        <v>3</v>
      </c>
      <c r="L1336" s="307">
        <f t="shared" si="144"/>
        <v>1</v>
      </c>
      <c r="M1336" s="307">
        <f t="shared" si="145"/>
        <v>1</v>
      </c>
      <c r="N1336" s="306">
        <f>4*J1336*'[2]Base Costs'!$B$7</f>
        <v>3253.0654698297735</v>
      </c>
      <c r="O1336" s="304">
        <f>4*IF(K1336&lt;=3,K1336*'[2]Base Costs'!$B$8,IF(L1336&lt;=3,L1336*'[2]Base Costs'!$B$9,'[2]Base Costs'!$B$10*M1336))</f>
        <v>1500</v>
      </c>
      <c r="P1336" s="304">
        <f>4*C1336*'[2]Base Costs'!$B$11</f>
        <v>12888.28278530024</v>
      </c>
      <c r="Q1336" s="269">
        <f>'[2]Base Costs'!$B$13+'[2]Base Costs'!$B$14</f>
        <v>414</v>
      </c>
      <c r="R1336" s="303">
        <f>'[2]Base Costs'!$D$2</f>
        <v>1105.3024868650327</v>
      </c>
      <c r="S1336" s="305">
        <f t="shared" si="146"/>
        <v>6272.3679566948067</v>
      </c>
    </row>
    <row r="1337" spans="1:19" s="269" customFormat="1" x14ac:dyDescent="0.25">
      <c r="A1337" s="310" t="s">
        <v>1770</v>
      </c>
      <c r="B1337" s="310" t="s">
        <v>1685</v>
      </c>
      <c r="C1337" s="309">
        <v>325.61978252018844</v>
      </c>
      <c r="D1337" s="307">
        <f>C1337*'[2]Base Costs'!$B$5</f>
        <v>325.61978252018844</v>
      </c>
      <c r="E1337" s="307">
        <f t="shared" si="140"/>
        <v>41</v>
      </c>
      <c r="F1337" s="307">
        <f t="shared" si="141"/>
        <v>9</v>
      </c>
      <c r="G1337" s="307">
        <f t="shared" si="142"/>
        <v>3</v>
      </c>
      <c r="H1337" s="306">
        <f>4*D1337*'[2]Base Costs'!$B$7</f>
        <v>64714.97805719234</v>
      </c>
      <c r="I1337" s="304">
        <f>4*IF(E1337&lt;=3,E1337*'[2]Base Costs'!$B$8,IF(F1337&lt;=3,F1337*'[2]Base Costs'!$B$9,'[2]Base Costs'!$B$10*G1337))</f>
        <v>13200</v>
      </c>
      <c r="J1337" s="308">
        <f>C1337*'[2]Base Costs'!$B$6</f>
        <v>82.707424760127864</v>
      </c>
      <c r="K1337" s="307">
        <f t="shared" si="143"/>
        <v>11</v>
      </c>
      <c r="L1337" s="307">
        <f t="shared" si="144"/>
        <v>3</v>
      </c>
      <c r="M1337" s="307">
        <f t="shared" si="145"/>
        <v>1</v>
      </c>
      <c r="N1337" s="306">
        <f>4*J1337*'[2]Base Costs'!$B$7</f>
        <v>16437.604426526854</v>
      </c>
      <c r="O1337" s="304">
        <f>4*IF(K1337&lt;=3,K1337*'[2]Base Costs'!$B$8,IF(L1337&lt;=3,L1337*'[2]Base Costs'!$B$9,'[2]Base Costs'!$B$10*M1337))</f>
        <v>4200</v>
      </c>
      <c r="P1337" s="304">
        <f>4*C1337*'[2]Base Costs'!$B$11</f>
        <v>65123.956504037691</v>
      </c>
      <c r="Q1337" s="269">
        <f>'[2]Base Costs'!$B$13+'[2]Base Costs'!$B$14</f>
        <v>414</v>
      </c>
      <c r="R1337" s="303">
        <f>'[2]Base Costs'!$D$2</f>
        <v>1105.3024868650327</v>
      </c>
      <c r="S1337" s="305">
        <f t="shared" si="146"/>
        <v>22156.906913391886</v>
      </c>
    </row>
    <row r="1338" spans="1:19" s="269" customFormat="1" x14ac:dyDescent="0.25">
      <c r="A1338" s="310" t="s">
        <v>1770</v>
      </c>
      <c r="B1338" s="310" t="s">
        <v>1682</v>
      </c>
      <c r="C1338" s="309">
        <v>88.000762335000005</v>
      </c>
      <c r="D1338" s="307">
        <f>C1338*'[2]Base Costs'!$B$5</f>
        <v>88.000762335000005</v>
      </c>
      <c r="E1338" s="307">
        <f t="shared" si="140"/>
        <v>12</v>
      </c>
      <c r="F1338" s="307">
        <f t="shared" si="141"/>
        <v>3</v>
      </c>
      <c r="G1338" s="307">
        <f t="shared" si="142"/>
        <v>1</v>
      </c>
      <c r="H1338" s="306">
        <f>4*D1338*'[2]Base Costs'!$B$7</f>
        <v>17489.623509507244</v>
      </c>
      <c r="I1338" s="304">
        <f>4*IF(E1338&lt;=3,E1338*'[2]Base Costs'!$B$8,IF(F1338&lt;=3,F1338*'[2]Base Costs'!$B$9,'[2]Base Costs'!$B$10*G1338))</f>
        <v>4200</v>
      </c>
      <c r="J1338" s="308">
        <f>C1338*'[2]Base Costs'!$B$6</f>
        <v>22.35219363309</v>
      </c>
      <c r="K1338" s="307">
        <f t="shared" si="143"/>
        <v>3</v>
      </c>
      <c r="L1338" s="307">
        <f t="shared" si="144"/>
        <v>1</v>
      </c>
      <c r="M1338" s="307">
        <f t="shared" si="145"/>
        <v>1</v>
      </c>
      <c r="N1338" s="306">
        <f>4*J1338*'[2]Base Costs'!$B$7</f>
        <v>4442.3643714148393</v>
      </c>
      <c r="O1338" s="304">
        <f>4*IF(K1338&lt;=3,K1338*'[2]Base Costs'!$B$8,IF(L1338&lt;=3,L1338*'[2]Base Costs'!$B$9,'[2]Base Costs'!$B$10*M1338))</f>
        <v>1500</v>
      </c>
      <c r="P1338" s="304">
        <f>4*C1338*'[2]Base Costs'!$B$11</f>
        <v>17600.152467</v>
      </c>
      <c r="Q1338" s="269">
        <f>'[2]Base Costs'!$B$13+'[2]Base Costs'!$B$14</f>
        <v>414</v>
      </c>
      <c r="R1338" s="303">
        <f>'[2]Base Costs'!$D$2</f>
        <v>1105.3024868650327</v>
      </c>
      <c r="S1338" s="305">
        <f t="shared" si="146"/>
        <v>7461.666858279872</v>
      </c>
    </row>
    <row r="1339" spans="1:19" s="269" customFormat="1" x14ac:dyDescent="0.25">
      <c r="A1339" s="310" t="s">
        <v>1770</v>
      </c>
      <c r="B1339" s="310" t="s">
        <v>1680</v>
      </c>
      <c r="C1339" s="309">
        <v>51.790984055000003</v>
      </c>
      <c r="D1339" s="307">
        <f>C1339*'[2]Base Costs'!$B$5</f>
        <v>51.790984055000003</v>
      </c>
      <c r="E1339" s="307">
        <f t="shared" si="140"/>
        <v>7</v>
      </c>
      <c r="F1339" s="307">
        <f t="shared" si="141"/>
        <v>2</v>
      </c>
      <c r="G1339" s="307">
        <f t="shared" si="142"/>
        <v>1</v>
      </c>
      <c r="H1339" s="306">
        <f>4*D1339*'[2]Base Costs'!$B$7</f>
        <v>10293.147335026923</v>
      </c>
      <c r="I1339" s="304">
        <f>4*IF(E1339&lt;=3,E1339*'[2]Base Costs'!$B$8,IF(F1339&lt;=3,F1339*'[2]Base Costs'!$B$9,'[2]Base Costs'!$B$10*G1339))</f>
        <v>2800</v>
      </c>
      <c r="J1339" s="308">
        <f>C1339*'[2]Base Costs'!$B$6</f>
        <v>13.154909949970001</v>
      </c>
      <c r="K1339" s="307">
        <f t="shared" si="143"/>
        <v>2</v>
      </c>
      <c r="L1339" s="307">
        <f t="shared" si="144"/>
        <v>1</v>
      </c>
      <c r="M1339" s="307">
        <f t="shared" si="145"/>
        <v>1</v>
      </c>
      <c r="N1339" s="306">
        <f>4*J1339*'[2]Base Costs'!$B$7</f>
        <v>2614.4594230968382</v>
      </c>
      <c r="O1339" s="304">
        <f>4*IF(K1339&lt;=3,K1339*'[2]Base Costs'!$B$8,IF(L1339&lt;=3,L1339*'[2]Base Costs'!$B$9,'[2]Base Costs'!$B$10*M1339))</f>
        <v>1000</v>
      </c>
      <c r="P1339" s="304">
        <f>4*C1339*'[2]Base Costs'!$B$11</f>
        <v>10358.196811</v>
      </c>
      <c r="Q1339" s="269">
        <f>'[2]Base Costs'!$B$13+'[2]Base Costs'!$B$14</f>
        <v>414</v>
      </c>
      <c r="R1339" s="303">
        <f>'[2]Base Costs'!$D$2</f>
        <v>1105.3024868650327</v>
      </c>
      <c r="S1339" s="305">
        <f t="shared" si="146"/>
        <v>5133.7619099618714</v>
      </c>
    </row>
    <row r="1340" spans="1:19" s="269" customFormat="1" x14ac:dyDescent="0.25">
      <c r="A1340" s="310" t="s">
        <v>1770</v>
      </c>
      <c r="B1340" s="310" t="s">
        <v>1679</v>
      </c>
      <c r="C1340" s="309">
        <v>177.09990639500009</v>
      </c>
      <c r="D1340" s="307">
        <f>C1340*'[2]Base Costs'!$B$5</f>
        <v>177.09990639500009</v>
      </c>
      <c r="E1340" s="307">
        <f t="shared" si="140"/>
        <v>23</v>
      </c>
      <c r="F1340" s="307">
        <f t="shared" si="141"/>
        <v>5</v>
      </c>
      <c r="G1340" s="307">
        <f t="shared" si="142"/>
        <v>2</v>
      </c>
      <c r="H1340" s="306">
        <f>4*D1340*'[2]Base Costs'!$B$7</f>
        <v>35197.543796567901</v>
      </c>
      <c r="I1340" s="304">
        <f>4*IF(E1340&lt;=3,E1340*'[2]Base Costs'!$B$8,IF(F1340&lt;=3,F1340*'[2]Base Costs'!$B$9,'[2]Base Costs'!$B$10*G1340))</f>
        <v>8800</v>
      </c>
      <c r="J1340" s="308">
        <f>C1340*'[2]Base Costs'!$B$6</f>
        <v>44.983376224330023</v>
      </c>
      <c r="K1340" s="307">
        <f t="shared" si="143"/>
        <v>6</v>
      </c>
      <c r="L1340" s="307">
        <f t="shared" si="144"/>
        <v>2</v>
      </c>
      <c r="M1340" s="307">
        <f t="shared" si="145"/>
        <v>1</v>
      </c>
      <c r="N1340" s="306">
        <f>4*J1340*'[2]Base Costs'!$B$7</f>
        <v>8940.1761243282472</v>
      </c>
      <c r="O1340" s="304">
        <f>4*IF(K1340&lt;=3,K1340*'[2]Base Costs'!$B$8,IF(L1340&lt;=3,L1340*'[2]Base Costs'!$B$9,'[2]Base Costs'!$B$10*M1340))</f>
        <v>2800</v>
      </c>
      <c r="P1340" s="304">
        <f>4*C1340*'[2]Base Costs'!$B$11</f>
        <v>35419.981279000021</v>
      </c>
      <c r="Q1340" s="269">
        <f>'[2]Base Costs'!$B$13+'[2]Base Costs'!$B$14</f>
        <v>414</v>
      </c>
      <c r="R1340" s="303">
        <f>'[2]Base Costs'!$D$2</f>
        <v>1105.3024868650327</v>
      </c>
      <c r="S1340" s="305">
        <f t="shared" si="146"/>
        <v>13259.478611193281</v>
      </c>
    </row>
    <row r="1341" spans="1:19" s="269" customFormat="1" x14ac:dyDescent="0.25">
      <c r="A1341" s="310" t="s">
        <v>1770</v>
      </c>
      <c r="B1341" s="310" t="s">
        <v>1678</v>
      </c>
      <c r="C1341" s="309">
        <v>437.08288709396004</v>
      </c>
      <c r="D1341" s="307">
        <f>C1341*'[2]Base Costs'!$B$5</f>
        <v>437.08288709396004</v>
      </c>
      <c r="E1341" s="307">
        <f t="shared" si="140"/>
        <v>55</v>
      </c>
      <c r="F1341" s="307">
        <f t="shared" si="141"/>
        <v>11</v>
      </c>
      <c r="G1341" s="307">
        <f t="shared" si="142"/>
        <v>3</v>
      </c>
      <c r="H1341" s="306">
        <f>4*D1341*'[2]Base Costs'!$B$7</f>
        <v>86867.601312602012</v>
      </c>
      <c r="I1341" s="304">
        <f>4*IF(E1341&lt;=3,E1341*'[2]Base Costs'!$B$8,IF(F1341&lt;=3,F1341*'[2]Base Costs'!$B$9,'[2]Base Costs'!$B$10*G1341))</f>
        <v>13200</v>
      </c>
      <c r="J1341" s="308">
        <f>C1341*'[2]Base Costs'!$B$6</f>
        <v>111.01905332186585</v>
      </c>
      <c r="K1341" s="307">
        <f t="shared" si="143"/>
        <v>14</v>
      </c>
      <c r="L1341" s="307">
        <f t="shared" si="144"/>
        <v>3</v>
      </c>
      <c r="M1341" s="307">
        <f t="shared" si="145"/>
        <v>1</v>
      </c>
      <c r="N1341" s="306">
        <f>4*J1341*'[2]Base Costs'!$B$7</f>
        <v>22064.370733400912</v>
      </c>
      <c r="O1341" s="304">
        <f>4*IF(K1341&lt;=3,K1341*'[2]Base Costs'!$B$8,IF(L1341&lt;=3,L1341*'[2]Base Costs'!$B$9,'[2]Base Costs'!$B$10*M1341))</f>
        <v>4200</v>
      </c>
      <c r="P1341" s="304">
        <f>4*C1341*'[2]Base Costs'!$B$11</f>
        <v>87416.577418792003</v>
      </c>
      <c r="Q1341" s="269">
        <f>'[2]Base Costs'!$B$13+'[2]Base Costs'!$B$14</f>
        <v>414</v>
      </c>
      <c r="R1341" s="303">
        <f>'[2]Base Costs'!$D$2</f>
        <v>1105.3024868650327</v>
      </c>
      <c r="S1341" s="305">
        <f t="shared" si="146"/>
        <v>27783.673220265944</v>
      </c>
    </row>
    <row r="1342" spans="1:19" s="269" customFormat="1" x14ac:dyDescent="0.25">
      <c r="A1342" s="310" t="s">
        <v>1770</v>
      </c>
      <c r="B1342" s="310" t="s">
        <v>1677</v>
      </c>
      <c r="C1342" s="309">
        <v>201.55819464634763</v>
      </c>
      <c r="D1342" s="307">
        <f>C1342*'[2]Base Costs'!$B$5</f>
        <v>201.55819464634763</v>
      </c>
      <c r="E1342" s="307">
        <f t="shared" si="140"/>
        <v>26</v>
      </c>
      <c r="F1342" s="307">
        <f t="shared" si="141"/>
        <v>6</v>
      </c>
      <c r="G1342" s="307">
        <f t="shared" si="142"/>
        <v>2</v>
      </c>
      <c r="H1342" s="306">
        <f>4*D1342*'[2]Base Costs'!$B$7</f>
        <v>40058.481836793719</v>
      </c>
      <c r="I1342" s="304">
        <f>4*IF(E1342&lt;=3,E1342*'[2]Base Costs'!$B$8,IF(F1342&lt;=3,F1342*'[2]Base Costs'!$B$9,'[2]Base Costs'!$B$10*G1342))</f>
        <v>8800</v>
      </c>
      <c r="J1342" s="308">
        <f>C1342*'[2]Base Costs'!$B$6</f>
        <v>51.195781440172297</v>
      </c>
      <c r="K1342" s="307">
        <f t="shared" si="143"/>
        <v>7</v>
      </c>
      <c r="L1342" s="307">
        <f t="shared" si="144"/>
        <v>2</v>
      </c>
      <c r="M1342" s="307">
        <f t="shared" si="145"/>
        <v>1</v>
      </c>
      <c r="N1342" s="306">
        <f>4*J1342*'[2]Base Costs'!$B$7</f>
        <v>10174.854386545605</v>
      </c>
      <c r="O1342" s="304">
        <f>4*IF(K1342&lt;=3,K1342*'[2]Base Costs'!$B$8,IF(L1342&lt;=3,L1342*'[2]Base Costs'!$B$9,'[2]Base Costs'!$B$10*M1342))</f>
        <v>2800</v>
      </c>
      <c r="P1342" s="304">
        <f>4*C1342*'[2]Base Costs'!$B$11</f>
        <v>40311.638929269524</v>
      </c>
      <c r="Q1342" s="269">
        <f>'[2]Base Costs'!$B$13+'[2]Base Costs'!$B$14</f>
        <v>414</v>
      </c>
      <c r="R1342" s="303">
        <f>'[2]Base Costs'!$D$2</f>
        <v>1105.3024868650327</v>
      </c>
      <c r="S1342" s="305">
        <f t="shared" si="146"/>
        <v>14494.156873410637</v>
      </c>
    </row>
    <row r="1343" spans="1:19" s="269" customFormat="1" x14ac:dyDescent="0.25">
      <c r="A1343" s="310" t="s">
        <v>1770</v>
      </c>
      <c r="B1343" s="310" t="s">
        <v>1675</v>
      </c>
      <c r="C1343" s="309">
        <v>333.00318533458272</v>
      </c>
      <c r="D1343" s="307">
        <f>C1343*'[2]Base Costs'!$B$5</f>
        <v>333.00318533458272</v>
      </c>
      <c r="E1343" s="307">
        <f t="shared" si="140"/>
        <v>42</v>
      </c>
      <c r="F1343" s="307">
        <f t="shared" si="141"/>
        <v>9</v>
      </c>
      <c r="G1343" s="307">
        <f t="shared" si="142"/>
        <v>3</v>
      </c>
      <c r="H1343" s="306">
        <f>4*D1343*'[2]Base Costs'!$B$7</f>
        <v>66182.385066136325</v>
      </c>
      <c r="I1343" s="304">
        <f>4*IF(E1343&lt;=3,E1343*'[2]Base Costs'!$B$8,IF(F1343&lt;=3,F1343*'[2]Base Costs'!$B$9,'[2]Base Costs'!$B$10*G1343))</f>
        <v>13200</v>
      </c>
      <c r="J1343" s="308">
        <f>C1343*'[2]Base Costs'!$B$6</f>
        <v>84.582809074984013</v>
      </c>
      <c r="K1343" s="307">
        <f t="shared" si="143"/>
        <v>11</v>
      </c>
      <c r="L1343" s="307">
        <f t="shared" si="144"/>
        <v>3</v>
      </c>
      <c r="M1343" s="307">
        <f t="shared" si="145"/>
        <v>1</v>
      </c>
      <c r="N1343" s="306">
        <f>4*J1343*'[2]Base Costs'!$B$7</f>
        <v>16810.325806798624</v>
      </c>
      <c r="O1343" s="304">
        <f>4*IF(K1343&lt;=3,K1343*'[2]Base Costs'!$B$8,IF(L1343&lt;=3,L1343*'[2]Base Costs'!$B$9,'[2]Base Costs'!$B$10*M1343))</f>
        <v>4200</v>
      </c>
      <c r="P1343" s="304">
        <f>4*C1343*'[2]Base Costs'!$B$11</f>
        <v>66600.637066916548</v>
      </c>
      <c r="Q1343" s="269">
        <f>'[2]Base Costs'!$B$13+'[2]Base Costs'!$B$14</f>
        <v>414</v>
      </c>
      <c r="R1343" s="303">
        <f>'[2]Base Costs'!$D$2</f>
        <v>1105.3024868650327</v>
      </c>
      <c r="S1343" s="305">
        <f t="shared" si="146"/>
        <v>22529.628293663656</v>
      </c>
    </row>
    <row r="1344" spans="1:19" s="269" customFormat="1" x14ac:dyDescent="0.25">
      <c r="A1344" s="310" t="s">
        <v>1770</v>
      </c>
      <c r="B1344" s="310" t="s">
        <v>1674</v>
      </c>
      <c r="C1344" s="309">
        <v>493.5961275855052</v>
      </c>
      <c r="D1344" s="307">
        <f>C1344*'[2]Base Costs'!$B$5</f>
        <v>493.5961275855052</v>
      </c>
      <c r="E1344" s="307">
        <f t="shared" si="140"/>
        <v>62</v>
      </c>
      <c r="F1344" s="307">
        <f t="shared" si="141"/>
        <v>13</v>
      </c>
      <c r="G1344" s="307">
        <f t="shared" si="142"/>
        <v>4</v>
      </c>
      <c r="H1344" s="306">
        <f>4*D1344*'[2]Base Costs'!$B$7</f>
        <v>98099.268780853658</v>
      </c>
      <c r="I1344" s="304">
        <f>4*IF(E1344&lt;=3,E1344*'[2]Base Costs'!$B$8,IF(F1344&lt;=3,F1344*'[2]Base Costs'!$B$9,'[2]Base Costs'!$B$10*G1344))</f>
        <v>17600</v>
      </c>
      <c r="J1344" s="308">
        <f>C1344*'[2]Base Costs'!$B$6</f>
        <v>125.37341640671832</v>
      </c>
      <c r="K1344" s="307">
        <f t="shared" si="143"/>
        <v>16</v>
      </c>
      <c r="L1344" s="307">
        <f t="shared" si="144"/>
        <v>4</v>
      </c>
      <c r="M1344" s="307">
        <f t="shared" si="145"/>
        <v>1</v>
      </c>
      <c r="N1344" s="306">
        <f>4*J1344*'[2]Base Costs'!$B$7</f>
        <v>24917.21427033683</v>
      </c>
      <c r="O1344" s="304">
        <f>4*IF(K1344&lt;=3,K1344*'[2]Base Costs'!$B$8,IF(L1344&lt;=3,L1344*'[2]Base Costs'!$B$9,'[2]Base Costs'!$B$10*M1344))</f>
        <v>4400</v>
      </c>
      <c r="P1344" s="304">
        <f>4*C1344*'[2]Base Costs'!$B$11</f>
        <v>98719.225517101033</v>
      </c>
      <c r="Q1344" s="269">
        <f>'[2]Base Costs'!$B$13+'[2]Base Costs'!$B$14</f>
        <v>414</v>
      </c>
      <c r="R1344" s="303">
        <f>'[2]Base Costs'!$D$2</f>
        <v>1105.3024868650327</v>
      </c>
      <c r="S1344" s="305">
        <f t="shared" si="146"/>
        <v>30836.516757201862</v>
      </c>
    </row>
    <row r="1345" spans="1:19" s="269" customFormat="1" x14ac:dyDescent="0.25">
      <c r="A1345" s="310" t="s">
        <v>1770</v>
      </c>
      <c r="B1345" s="310" t="s">
        <v>1673</v>
      </c>
      <c r="C1345" s="309">
        <v>176.70500751736745</v>
      </c>
      <c r="D1345" s="307">
        <f>C1345*'[2]Base Costs'!$B$5</f>
        <v>176.70500751736745</v>
      </c>
      <c r="E1345" s="307">
        <f t="shared" si="140"/>
        <v>23</v>
      </c>
      <c r="F1345" s="307">
        <f t="shared" si="141"/>
        <v>5</v>
      </c>
      <c r="G1345" s="307">
        <f t="shared" si="142"/>
        <v>2</v>
      </c>
      <c r="H1345" s="306">
        <f>4*D1345*'[2]Base Costs'!$B$7</f>
        <v>35119.060014031682</v>
      </c>
      <c r="I1345" s="304">
        <f>4*IF(E1345&lt;=3,E1345*'[2]Base Costs'!$B$8,IF(F1345&lt;=3,F1345*'[2]Base Costs'!$B$9,'[2]Base Costs'!$B$10*G1345))</f>
        <v>8800</v>
      </c>
      <c r="J1345" s="308">
        <f>C1345*'[2]Base Costs'!$B$6</f>
        <v>44.883071909411335</v>
      </c>
      <c r="K1345" s="307">
        <f t="shared" si="143"/>
        <v>6</v>
      </c>
      <c r="L1345" s="307">
        <f t="shared" si="144"/>
        <v>2</v>
      </c>
      <c r="M1345" s="307">
        <f t="shared" si="145"/>
        <v>1</v>
      </c>
      <c r="N1345" s="306">
        <f>4*J1345*'[2]Base Costs'!$B$7</f>
        <v>8920.2412435640472</v>
      </c>
      <c r="O1345" s="304">
        <f>4*IF(K1345&lt;=3,K1345*'[2]Base Costs'!$B$8,IF(L1345&lt;=3,L1345*'[2]Base Costs'!$B$9,'[2]Base Costs'!$B$10*M1345))</f>
        <v>2800</v>
      </c>
      <c r="P1345" s="304">
        <f>4*C1345*'[2]Base Costs'!$B$11</f>
        <v>35341.00150347349</v>
      </c>
      <c r="Q1345" s="269">
        <f>'[2]Base Costs'!$B$13+'[2]Base Costs'!$B$14</f>
        <v>414</v>
      </c>
      <c r="R1345" s="303">
        <f>'[2]Base Costs'!$D$2</f>
        <v>1105.3024868650327</v>
      </c>
      <c r="S1345" s="305">
        <f t="shared" si="146"/>
        <v>13239.543730429079</v>
      </c>
    </row>
    <row r="1346" spans="1:19" s="269" customFormat="1" x14ac:dyDescent="0.25">
      <c r="A1346" s="310" t="s">
        <v>1770</v>
      </c>
      <c r="B1346" s="310" t="s">
        <v>1672</v>
      </c>
      <c r="C1346" s="309">
        <v>312.7849837258928</v>
      </c>
      <c r="D1346" s="307">
        <f>C1346*'[2]Base Costs'!$B$5</f>
        <v>312.7849837258928</v>
      </c>
      <c r="E1346" s="307">
        <f t="shared" si="140"/>
        <v>40</v>
      </c>
      <c r="F1346" s="307">
        <f t="shared" si="141"/>
        <v>8</v>
      </c>
      <c r="G1346" s="307">
        <f t="shared" si="142"/>
        <v>2</v>
      </c>
      <c r="H1346" s="306">
        <f>4*D1346*'[2]Base Costs'!$B$7</f>
        <v>62164.138805618844</v>
      </c>
      <c r="I1346" s="304">
        <f>4*IF(E1346&lt;=3,E1346*'[2]Base Costs'!$B$8,IF(F1346&lt;=3,F1346*'[2]Base Costs'!$B$9,'[2]Base Costs'!$B$10*G1346))</f>
        <v>8800</v>
      </c>
      <c r="J1346" s="308">
        <f>C1346*'[2]Base Costs'!$B$6</f>
        <v>79.447385866376777</v>
      </c>
      <c r="K1346" s="307">
        <f t="shared" si="143"/>
        <v>10</v>
      </c>
      <c r="L1346" s="307">
        <f t="shared" si="144"/>
        <v>2</v>
      </c>
      <c r="M1346" s="307">
        <f t="shared" si="145"/>
        <v>1</v>
      </c>
      <c r="N1346" s="306">
        <f>4*J1346*'[2]Base Costs'!$B$7</f>
        <v>15789.691256627188</v>
      </c>
      <c r="O1346" s="304">
        <f>4*IF(K1346&lt;=3,K1346*'[2]Base Costs'!$B$8,IF(L1346&lt;=3,L1346*'[2]Base Costs'!$B$9,'[2]Base Costs'!$B$10*M1346))</f>
        <v>2800</v>
      </c>
      <c r="P1346" s="304">
        <f>4*C1346*'[2]Base Costs'!$B$11</f>
        <v>62556.996745178563</v>
      </c>
      <c r="Q1346" s="269">
        <f>'[2]Base Costs'!$B$13+'[2]Base Costs'!$B$14</f>
        <v>414</v>
      </c>
      <c r="R1346" s="303">
        <f>'[2]Base Costs'!$D$2</f>
        <v>1105.3024868650327</v>
      </c>
      <c r="S1346" s="305">
        <f t="shared" si="146"/>
        <v>20108.993743492221</v>
      </c>
    </row>
    <row r="1347" spans="1:19" s="269" customFormat="1" x14ac:dyDescent="0.25">
      <c r="A1347" s="310" t="s">
        <v>1770</v>
      </c>
      <c r="B1347" s="310" t="s">
        <v>1670</v>
      </c>
      <c r="C1347" s="309">
        <v>222.24113075606161</v>
      </c>
      <c r="D1347" s="307">
        <f>C1347*'[2]Base Costs'!$B$5</f>
        <v>222.24113075606161</v>
      </c>
      <c r="E1347" s="307">
        <f t="shared" ref="E1347:E1410" si="147">ROUNDUP(D1347/8,0)</f>
        <v>28</v>
      </c>
      <c r="F1347" s="307">
        <f t="shared" ref="F1347:F1410" si="148">ROUNDUP(D1347/40,0)</f>
        <v>6</v>
      </c>
      <c r="G1347" s="307">
        <f t="shared" ref="G1347:G1410" si="149">ROUNDUP(D1347/(40*4),0)</f>
        <v>2</v>
      </c>
      <c r="H1347" s="306">
        <f>4*D1347*'[2]Base Costs'!$B$7</f>
        <v>44169.091290982717</v>
      </c>
      <c r="I1347" s="304">
        <f>4*IF(E1347&lt;=3,E1347*'[2]Base Costs'!$B$8,IF(F1347&lt;=3,F1347*'[2]Base Costs'!$B$9,'[2]Base Costs'!$B$10*G1347))</f>
        <v>8800</v>
      </c>
      <c r="J1347" s="308">
        <f>C1347*'[2]Base Costs'!$B$6</f>
        <v>56.449247212039651</v>
      </c>
      <c r="K1347" s="307">
        <f t="shared" ref="K1347:K1410" si="150">ROUNDUP(J1347/8,0)</f>
        <v>8</v>
      </c>
      <c r="L1347" s="307">
        <f t="shared" ref="L1347:L1410" si="151">ROUNDUP(J1347/40,0)</f>
        <v>2</v>
      </c>
      <c r="M1347" s="307">
        <f t="shared" ref="M1347:M1410" si="152">ROUNDUP(J1347/(40*4),0)</f>
        <v>1</v>
      </c>
      <c r="N1347" s="306">
        <f>4*J1347*'[2]Base Costs'!$B$7</f>
        <v>11218.949187909609</v>
      </c>
      <c r="O1347" s="304">
        <f>4*IF(K1347&lt;=3,K1347*'[2]Base Costs'!$B$8,IF(L1347&lt;=3,L1347*'[2]Base Costs'!$B$9,'[2]Base Costs'!$B$10*M1347))</f>
        <v>2800</v>
      </c>
      <c r="P1347" s="304">
        <f>4*C1347*'[2]Base Costs'!$B$11</f>
        <v>44448.226151212322</v>
      </c>
      <c r="Q1347" s="269">
        <f>'[2]Base Costs'!$B$13+'[2]Base Costs'!$B$14</f>
        <v>414</v>
      </c>
      <c r="R1347" s="303">
        <f>'[2]Base Costs'!$D$2</f>
        <v>1105.3024868650327</v>
      </c>
      <c r="S1347" s="305">
        <f t="shared" ref="S1347:S1410" si="153">R1347+Q1347+N1347+O1347</f>
        <v>15538.251674774641</v>
      </c>
    </row>
    <row r="1348" spans="1:19" s="269" customFormat="1" x14ac:dyDescent="0.25">
      <c r="A1348" s="310" t="s">
        <v>1770</v>
      </c>
      <c r="B1348" s="310" t="s">
        <v>1669</v>
      </c>
      <c r="C1348" s="309">
        <v>108.29376625</v>
      </c>
      <c r="D1348" s="307">
        <f>C1348*'[2]Base Costs'!$B$5</f>
        <v>108.29376625</v>
      </c>
      <c r="E1348" s="307">
        <f t="shared" si="147"/>
        <v>14</v>
      </c>
      <c r="F1348" s="307">
        <f t="shared" si="148"/>
        <v>3</v>
      </c>
      <c r="G1348" s="307">
        <f t="shared" si="149"/>
        <v>1</v>
      </c>
      <c r="H1348" s="306">
        <f>4*D1348*'[2]Base Costs'!$B$7</f>
        <v>21522.736279590004</v>
      </c>
      <c r="I1348" s="304">
        <f>4*IF(E1348&lt;=3,E1348*'[2]Base Costs'!$B$8,IF(F1348&lt;=3,F1348*'[2]Base Costs'!$B$9,'[2]Base Costs'!$B$10*G1348))</f>
        <v>4200</v>
      </c>
      <c r="J1348" s="308">
        <f>C1348*'[2]Base Costs'!$B$6</f>
        <v>27.506616627500001</v>
      </c>
      <c r="K1348" s="307">
        <f t="shared" si="150"/>
        <v>4</v>
      </c>
      <c r="L1348" s="307">
        <f t="shared" si="151"/>
        <v>1</v>
      </c>
      <c r="M1348" s="307">
        <f t="shared" si="152"/>
        <v>1</v>
      </c>
      <c r="N1348" s="306">
        <f>4*J1348*'[2]Base Costs'!$B$7</f>
        <v>5466.7750150158608</v>
      </c>
      <c r="O1348" s="304">
        <f>4*IF(K1348&lt;=3,K1348*'[2]Base Costs'!$B$8,IF(L1348&lt;=3,L1348*'[2]Base Costs'!$B$9,'[2]Base Costs'!$B$10*M1348))</f>
        <v>1400</v>
      </c>
      <c r="P1348" s="304">
        <f>4*C1348*'[2]Base Costs'!$B$11</f>
        <v>21658.753250000002</v>
      </c>
      <c r="Q1348" s="269">
        <f>'[2]Base Costs'!$B$13+'[2]Base Costs'!$B$14</f>
        <v>414</v>
      </c>
      <c r="R1348" s="303">
        <f>'[2]Base Costs'!$D$2</f>
        <v>1105.3024868650327</v>
      </c>
      <c r="S1348" s="305">
        <f t="shared" si="153"/>
        <v>8386.0775018808927</v>
      </c>
    </row>
    <row r="1349" spans="1:19" s="269" customFormat="1" x14ac:dyDescent="0.25">
      <c r="A1349" s="310" t="s">
        <v>1770</v>
      </c>
      <c r="B1349" s="310" t="s">
        <v>1668</v>
      </c>
      <c r="C1349" s="309">
        <v>72.729738360025181</v>
      </c>
      <c r="D1349" s="307">
        <f>C1349*'[2]Base Costs'!$B$5</f>
        <v>72.729738360025181</v>
      </c>
      <c r="E1349" s="307">
        <f t="shared" si="147"/>
        <v>10</v>
      </c>
      <c r="F1349" s="307">
        <f t="shared" si="148"/>
        <v>2</v>
      </c>
      <c r="G1349" s="307">
        <f t="shared" si="149"/>
        <v>1</v>
      </c>
      <c r="H1349" s="306">
        <f>4*D1349*'[2]Base Costs'!$B$7</f>
        <v>14454.599120624847</v>
      </c>
      <c r="I1349" s="304">
        <f>4*IF(E1349&lt;=3,E1349*'[2]Base Costs'!$B$8,IF(F1349&lt;=3,F1349*'[2]Base Costs'!$B$9,'[2]Base Costs'!$B$10*G1349))</f>
        <v>2800</v>
      </c>
      <c r="J1349" s="308">
        <f>C1349*'[2]Base Costs'!$B$6</f>
        <v>18.473353543446397</v>
      </c>
      <c r="K1349" s="307">
        <f t="shared" si="150"/>
        <v>3</v>
      </c>
      <c r="L1349" s="307">
        <f t="shared" si="151"/>
        <v>1</v>
      </c>
      <c r="M1349" s="307">
        <f t="shared" si="152"/>
        <v>1</v>
      </c>
      <c r="N1349" s="306">
        <f>4*J1349*'[2]Base Costs'!$B$7</f>
        <v>3671.4681766387112</v>
      </c>
      <c r="O1349" s="304">
        <f>4*IF(K1349&lt;=3,K1349*'[2]Base Costs'!$B$8,IF(L1349&lt;=3,L1349*'[2]Base Costs'!$B$9,'[2]Base Costs'!$B$10*M1349))</f>
        <v>1500</v>
      </c>
      <c r="P1349" s="304">
        <f>4*C1349*'[2]Base Costs'!$B$11</f>
        <v>14545.947672005037</v>
      </c>
      <c r="Q1349" s="269">
        <f>'[2]Base Costs'!$B$13+'[2]Base Costs'!$B$14</f>
        <v>414</v>
      </c>
      <c r="R1349" s="303">
        <f>'[2]Base Costs'!$D$2</f>
        <v>1105.3024868650327</v>
      </c>
      <c r="S1349" s="305">
        <f t="shared" si="153"/>
        <v>6690.7706635037439</v>
      </c>
    </row>
    <row r="1350" spans="1:19" s="269" customFormat="1" x14ac:dyDescent="0.25">
      <c r="A1350" s="310" t="s">
        <v>1770</v>
      </c>
      <c r="B1350" s="310" t="s">
        <v>1667</v>
      </c>
      <c r="C1350" s="309">
        <v>54.557571634999988</v>
      </c>
      <c r="D1350" s="307">
        <f>C1350*'[2]Base Costs'!$B$5</f>
        <v>54.557571634999988</v>
      </c>
      <c r="E1350" s="307">
        <f t="shared" si="147"/>
        <v>7</v>
      </c>
      <c r="F1350" s="307">
        <f t="shared" si="148"/>
        <v>2</v>
      </c>
      <c r="G1350" s="307">
        <f t="shared" si="149"/>
        <v>1</v>
      </c>
      <c r="H1350" s="306">
        <f>4*D1350*'[2]Base Costs'!$B$7</f>
        <v>10842.990017026439</v>
      </c>
      <c r="I1350" s="304">
        <f>4*IF(E1350&lt;=3,E1350*'[2]Base Costs'!$B$8,IF(F1350&lt;=3,F1350*'[2]Base Costs'!$B$9,'[2]Base Costs'!$B$10*G1350))</f>
        <v>2800</v>
      </c>
      <c r="J1350" s="308">
        <f>C1350*'[2]Base Costs'!$B$6</f>
        <v>13.857623195289998</v>
      </c>
      <c r="K1350" s="307">
        <f t="shared" si="150"/>
        <v>2</v>
      </c>
      <c r="L1350" s="307">
        <f t="shared" si="151"/>
        <v>1</v>
      </c>
      <c r="M1350" s="307">
        <f t="shared" si="152"/>
        <v>1</v>
      </c>
      <c r="N1350" s="306">
        <f>4*J1350*'[2]Base Costs'!$B$7</f>
        <v>2754.1194643247159</v>
      </c>
      <c r="O1350" s="304">
        <f>4*IF(K1350&lt;=3,K1350*'[2]Base Costs'!$B$8,IF(L1350&lt;=3,L1350*'[2]Base Costs'!$B$9,'[2]Base Costs'!$B$10*M1350))</f>
        <v>1000</v>
      </c>
      <c r="P1350" s="304">
        <f>4*C1350*'[2]Base Costs'!$B$11</f>
        <v>10911.514326999997</v>
      </c>
      <c r="Q1350" s="269">
        <f>'[2]Base Costs'!$B$13+'[2]Base Costs'!$B$14</f>
        <v>414</v>
      </c>
      <c r="R1350" s="303">
        <f>'[2]Base Costs'!$D$2</f>
        <v>1105.3024868650327</v>
      </c>
      <c r="S1350" s="305">
        <f t="shared" si="153"/>
        <v>5273.4219511897481</v>
      </c>
    </row>
    <row r="1351" spans="1:19" s="269" customFormat="1" x14ac:dyDescent="0.25">
      <c r="A1351" s="310" t="s">
        <v>1770</v>
      </c>
      <c r="B1351" s="310" t="s">
        <v>1665</v>
      </c>
      <c r="C1351" s="309">
        <v>227.00201983000002</v>
      </c>
      <c r="D1351" s="307">
        <f>C1351*'[2]Base Costs'!$B$5</f>
        <v>227.00201983000002</v>
      </c>
      <c r="E1351" s="307">
        <f t="shared" si="147"/>
        <v>29</v>
      </c>
      <c r="F1351" s="307">
        <f t="shared" si="148"/>
        <v>6</v>
      </c>
      <c r="G1351" s="307">
        <f t="shared" si="149"/>
        <v>2</v>
      </c>
      <c r="H1351" s="306">
        <f>4*D1351*'[2]Base Costs'!$B$7</f>
        <v>45115.289429093529</v>
      </c>
      <c r="I1351" s="304">
        <f>4*IF(E1351&lt;=3,E1351*'[2]Base Costs'!$B$8,IF(F1351&lt;=3,F1351*'[2]Base Costs'!$B$9,'[2]Base Costs'!$B$10*G1351))</f>
        <v>8800</v>
      </c>
      <c r="J1351" s="308">
        <f>C1351*'[2]Base Costs'!$B$6</f>
        <v>57.658513036820004</v>
      </c>
      <c r="K1351" s="307">
        <f t="shared" si="150"/>
        <v>8</v>
      </c>
      <c r="L1351" s="307">
        <f t="shared" si="151"/>
        <v>2</v>
      </c>
      <c r="M1351" s="307">
        <f t="shared" si="152"/>
        <v>1</v>
      </c>
      <c r="N1351" s="306">
        <f>4*J1351*'[2]Base Costs'!$B$7</f>
        <v>11459.283514989756</v>
      </c>
      <c r="O1351" s="304">
        <f>4*IF(K1351&lt;=3,K1351*'[2]Base Costs'!$B$8,IF(L1351&lt;=3,L1351*'[2]Base Costs'!$B$9,'[2]Base Costs'!$B$10*M1351))</f>
        <v>2800</v>
      </c>
      <c r="P1351" s="304">
        <f>4*C1351*'[2]Base Costs'!$B$11</f>
        <v>45400.403966000005</v>
      </c>
      <c r="Q1351" s="269">
        <f>'[2]Base Costs'!$B$13+'[2]Base Costs'!$B$14</f>
        <v>414</v>
      </c>
      <c r="R1351" s="303">
        <f>'[2]Base Costs'!$D$2</f>
        <v>1105.3024868650327</v>
      </c>
      <c r="S1351" s="305">
        <f t="shared" si="153"/>
        <v>15778.58600185479</v>
      </c>
    </row>
    <row r="1352" spans="1:19" s="269" customFormat="1" x14ac:dyDescent="0.25">
      <c r="A1352" s="310" t="s">
        <v>1770</v>
      </c>
      <c r="B1352" s="310" t="s">
        <v>1664</v>
      </c>
      <c r="C1352" s="309">
        <v>188.55461760100221</v>
      </c>
      <c r="D1352" s="307">
        <f>C1352*'[2]Base Costs'!$B$5</f>
        <v>188.55461760100221</v>
      </c>
      <c r="E1352" s="307">
        <f t="shared" si="147"/>
        <v>24</v>
      </c>
      <c r="F1352" s="307">
        <f t="shared" si="148"/>
        <v>5</v>
      </c>
      <c r="G1352" s="307">
        <f t="shared" si="149"/>
        <v>2</v>
      </c>
      <c r="H1352" s="306">
        <f>4*D1352*'[2]Base Costs'!$B$7</f>
        <v>37474.09892049359</v>
      </c>
      <c r="I1352" s="304">
        <f>4*IF(E1352&lt;=3,E1352*'[2]Base Costs'!$B$8,IF(F1352&lt;=3,F1352*'[2]Base Costs'!$B$9,'[2]Base Costs'!$B$10*G1352))</f>
        <v>8800</v>
      </c>
      <c r="J1352" s="308">
        <f>C1352*'[2]Base Costs'!$B$6</f>
        <v>47.892872870654564</v>
      </c>
      <c r="K1352" s="307">
        <f t="shared" si="150"/>
        <v>6</v>
      </c>
      <c r="L1352" s="307">
        <f t="shared" si="151"/>
        <v>2</v>
      </c>
      <c r="M1352" s="307">
        <f t="shared" si="152"/>
        <v>1</v>
      </c>
      <c r="N1352" s="306">
        <f>4*J1352*'[2]Base Costs'!$B$7</f>
        <v>9518.4211258053729</v>
      </c>
      <c r="O1352" s="304">
        <f>4*IF(K1352&lt;=3,K1352*'[2]Base Costs'!$B$8,IF(L1352&lt;=3,L1352*'[2]Base Costs'!$B$9,'[2]Base Costs'!$B$10*M1352))</f>
        <v>2800</v>
      </c>
      <c r="P1352" s="304">
        <f>4*C1352*'[2]Base Costs'!$B$11</f>
        <v>37710.923520200442</v>
      </c>
      <c r="Q1352" s="269">
        <f>'[2]Base Costs'!$B$13+'[2]Base Costs'!$B$14</f>
        <v>414</v>
      </c>
      <c r="R1352" s="303">
        <f>'[2]Base Costs'!$D$2</f>
        <v>1105.3024868650327</v>
      </c>
      <c r="S1352" s="305">
        <f t="shared" si="153"/>
        <v>13837.723612670405</v>
      </c>
    </row>
    <row r="1353" spans="1:19" s="269" customFormat="1" x14ac:dyDescent="0.25">
      <c r="A1353" s="310" t="s">
        <v>1770</v>
      </c>
      <c r="B1353" s="310" t="s">
        <v>1663</v>
      </c>
      <c r="C1353" s="309">
        <v>187.1914869389131</v>
      </c>
      <c r="D1353" s="307">
        <f>C1353*'[2]Base Costs'!$B$5</f>
        <v>187.1914869389131</v>
      </c>
      <c r="E1353" s="307">
        <f t="shared" si="147"/>
        <v>24</v>
      </c>
      <c r="F1353" s="307">
        <f t="shared" si="148"/>
        <v>5</v>
      </c>
      <c r="G1353" s="307">
        <f t="shared" si="149"/>
        <v>2</v>
      </c>
      <c r="H1353" s="306">
        <f>4*D1353*'[2]Base Costs'!$B$7</f>
        <v>37203.184880187349</v>
      </c>
      <c r="I1353" s="304">
        <f>4*IF(E1353&lt;=3,E1353*'[2]Base Costs'!$B$8,IF(F1353&lt;=3,F1353*'[2]Base Costs'!$B$9,'[2]Base Costs'!$B$10*G1353))</f>
        <v>8800</v>
      </c>
      <c r="J1353" s="308">
        <f>C1353*'[2]Base Costs'!$B$6</f>
        <v>47.546637682483926</v>
      </c>
      <c r="K1353" s="307">
        <f t="shared" si="150"/>
        <v>6</v>
      </c>
      <c r="L1353" s="307">
        <f t="shared" si="151"/>
        <v>2</v>
      </c>
      <c r="M1353" s="307">
        <f t="shared" si="152"/>
        <v>1</v>
      </c>
      <c r="N1353" s="306">
        <f>4*J1353*'[2]Base Costs'!$B$7</f>
        <v>9449.6089595675876</v>
      </c>
      <c r="O1353" s="304">
        <f>4*IF(K1353&lt;=3,K1353*'[2]Base Costs'!$B$8,IF(L1353&lt;=3,L1353*'[2]Base Costs'!$B$9,'[2]Base Costs'!$B$10*M1353))</f>
        <v>2800</v>
      </c>
      <c r="P1353" s="304">
        <f>4*C1353*'[2]Base Costs'!$B$11</f>
        <v>37438.297387782623</v>
      </c>
      <c r="Q1353" s="269">
        <f>'[2]Base Costs'!$B$13+'[2]Base Costs'!$B$14</f>
        <v>414</v>
      </c>
      <c r="R1353" s="303">
        <f>'[2]Base Costs'!$D$2</f>
        <v>1105.3024868650327</v>
      </c>
      <c r="S1353" s="305">
        <f t="shared" si="153"/>
        <v>13768.911446432619</v>
      </c>
    </row>
    <row r="1354" spans="1:19" s="269" customFormat="1" x14ac:dyDescent="0.25">
      <c r="A1354" s="310" t="s">
        <v>1770</v>
      </c>
      <c r="B1354" s="310" t="s">
        <v>1662</v>
      </c>
      <c r="C1354" s="309">
        <v>116.70101966500003</v>
      </c>
      <c r="D1354" s="307">
        <f>C1354*'[2]Base Costs'!$B$5</f>
        <v>116.70101966500003</v>
      </c>
      <c r="E1354" s="307">
        <f t="shared" si="147"/>
        <v>15</v>
      </c>
      <c r="F1354" s="307">
        <f t="shared" si="148"/>
        <v>3</v>
      </c>
      <c r="G1354" s="307">
        <f t="shared" si="149"/>
        <v>1</v>
      </c>
      <c r="H1354" s="306">
        <f>4*D1354*'[2]Base Costs'!$B$7</f>
        <v>23193.627452300771</v>
      </c>
      <c r="I1354" s="304">
        <f>4*IF(E1354&lt;=3,E1354*'[2]Base Costs'!$B$8,IF(F1354&lt;=3,F1354*'[2]Base Costs'!$B$9,'[2]Base Costs'!$B$10*G1354))</f>
        <v>4200</v>
      </c>
      <c r="J1354" s="308">
        <f>C1354*'[2]Base Costs'!$B$6</f>
        <v>29.642058994910009</v>
      </c>
      <c r="K1354" s="307">
        <f t="shared" si="150"/>
        <v>4</v>
      </c>
      <c r="L1354" s="307">
        <f t="shared" si="151"/>
        <v>1</v>
      </c>
      <c r="M1354" s="307">
        <f t="shared" si="152"/>
        <v>1</v>
      </c>
      <c r="N1354" s="306">
        <f>4*J1354*'[2]Base Costs'!$B$7</f>
        <v>5891.1813728843954</v>
      </c>
      <c r="O1354" s="304">
        <f>4*IF(K1354&lt;=3,K1354*'[2]Base Costs'!$B$8,IF(L1354&lt;=3,L1354*'[2]Base Costs'!$B$9,'[2]Base Costs'!$B$10*M1354))</f>
        <v>1400</v>
      </c>
      <c r="P1354" s="304">
        <f>4*C1354*'[2]Base Costs'!$B$11</f>
        <v>23340.203933000008</v>
      </c>
      <c r="Q1354" s="269">
        <f>'[2]Base Costs'!$B$13+'[2]Base Costs'!$B$14</f>
        <v>414</v>
      </c>
      <c r="R1354" s="303">
        <f>'[2]Base Costs'!$D$2</f>
        <v>1105.3024868650327</v>
      </c>
      <c r="S1354" s="305">
        <f t="shared" si="153"/>
        <v>8810.4838597494272</v>
      </c>
    </row>
    <row r="1355" spans="1:19" s="269" customFormat="1" x14ac:dyDescent="0.25">
      <c r="A1355" s="310" t="s">
        <v>1770</v>
      </c>
      <c r="B1355" s="310" t="s">
        <v>1661</v>
      </c>
      <c r="C1355" s="309">
        <v>120.63913205</v>
      </c>
      <c r="D1355" s="307">
        <f>C1355*'[2]Base Costs'!$B$5</f>
        <v>120.63913205</v>
      </c>
      <c r="E1355" s="307">
        <f t="shared" si="147"/>
        <v>16</v>
      </c>
      <c r="F1355" s="307">
        <f t="shared" si="148"/>
        <v>4</v>
      </c>
      <c r="G1355" s="307">
        <f t="shared" si="149"/>
        <v>1</v>
      </c>
      <c r="H1355" s="306">
        <f>4*D1355*'[2]Base Costs'!$B$7</f>
        <v>23976.303660145204</v>
      </c>
      <c r="I1355" s="304">
        <f>4*IF(E1355&lt;=3,E1355*'[2]Base Costs'!$B$8,IF(F1355&lt;=3,F1355*'[2]Base Costs'!$B$9,'[2]Base Costs'!$B$10*G1355))</f>
        <v>4400</v>
      </c>
      <c r="J1355" s="308">
        <f>C1355*'[2]Base Costs'!$B$6</f>
        <v>30.6423395407</v>
      </c>
      <c r="K1355" s="307">
        <f t="shared" si="150"/>
        <v>4</v>
      </c>
      <c r="L1355" s="307">
        <f t="shared" si="151"/>
        <v>1</v>
      </c>
      <c r="M1355" s="307">
        <f t="shared" si="152"/>
        <v>1</v>
      </c>
      <c r="N1355" s="306">
        <f>4*J1355*'[2]Base Costs'!$B$7</f>
        <v>6089.9811296768821</v>
      </c>
      <c r="O1355" s="304">
        <f>4*IF(K1355&lt;=3,K1355*'[2]Base Costs'!$B$8,IF(L1355&lt;=3,L1355*'[2]Base Costs'!$B$9,'[2]Base Costs'!$B$10*M1355))</f>
        <v>1400</v>
      </c>
      <c r="P1355" s="304">
        <f>4*C1355*'[2]Base Costs'!$B$11</f>
        <v>24127.826410000001</v>
      </c>
      <c r="Q1355" s="269">
        <f>'[2]Base Costs'!$B$13+'[2]Base Costs'!$B$14</f>
        <v>414</v>
      </c>
      <c r="R1355" s="303">
        <f>'[2]Base Costs'!$D$2</f>
        <v>1105.3024868650327</v>
      </c>
      <c r="S1355" s="305">
        <f t="shared" si="153"/>
        <v>9009.2836165419139</v>
      </c>
    </row>
    <row r="1356" spans="1:19" s="269" customFormat="1" x14ac:dyDescent="0.25">
      <c r="A1356" s="310" t="s">
        <v>1770</v>
      </c>
      <c r="B1356" s="310" t="s">
        <v>1660</v>
      </c>
      <c r="C1356" s="309">
        <v>125.5400250266642</v>
      </c>
      <c r="D1356" s="307">
        <f>C1356*'[2]Base Costs'!$B$5</f>
        <v>125.5400250266642</v>
      </c>
      <c r="E1356" s="307">
        <f t="shared" si="147"/>
        <v>16</v>
      </c>
      <c r="F1356" s="307">
        <f t="shared" si="148"/>
        <v>4</v>
      </c>
      <c r="G1356" s="307">
        <f t="shared" si="149"/>
        <v>1</v>
      </c>
      <c r="H1356" s="306">
        <f>4*D1356*'[2]Base Costs'!$B$7</f>
        <v>24950.326733899354</v>
      </c>
      <c r="I1356" s="304">
        <f>4*IF(E1356&lt;=3,E1356*'[2]Base Costs'!$B$8,IF(F1356&lt;=3,F1356*'[2]Base Costs'!$B$9,'[2]Base Costs'!$B$10*G1356))</f>
        <v>4400</v>
      </c>
      <c r="J1356" s="308">
        <f>C1356*'[2]Base Costs'!$B$6</f>
        <v>31.887166356772706</v>
      </c>
      <c r="K1356" s="307">
        <f t="shared" si="150"/>
        <v>4</v>
      </c>
      <c r="L1356" s="307">
        <f t="shared" si="151"/>
        <v>1</v>
      </c>
      <c r="M1356" s="307">
        <f t="shared" si="152"/>
        <v>1</v>
      </c>
      <c r="N1356" s="306">
        <f>4*J1356*'[2]Base Costs'!$B$7</f>
        <v>6337.3829904104359</v>
      </c>
      <c r="O1356" s="304">
        <f>4*IF(K1356&lt;=3,K1356*'[2]Base Costs'!$B$8,IF(L1356&lt;=3,L1356*'[2]Base Costs'!$B$9,'[2]Base Costs'!$B$10*M1356))</f>
        <v>1400</v>
      </c>
      <c r="P1356" s="304">
        <f>4*C1356*'[2]Base Costs'!$B$11</f>
        <v>25108.005005332838</v>
      </c>
      <c r="Q1356" s="269">
        <f>'[2]Base Costs'!$B$13+'[2]Base Costs'!$B$14</f>
        <v>414</v>
      </c>
      <c r="R1356" s="303">
        <f>'[2]Base Costs'!$D$2</f>
        <v>1105.3024868650327</v>
      </c>
      <c r="S1356" s="305">
        <f t="shared" si="153"/>
        <v>9256.6854772754687</v>
      </c>
    </row>
    <row r="1357" spans="1:19" s="269" customFormat="1" x14ac:dyDescent="0.25">
      <c r="A1357" s="310" t="s">
        <v>1770</v>
      </c>
      <c r="B1357" s="310" t="s">
        <v>1659</v>
      </c>
      <c r="C1357" s="309">
        <v>64.741262895000006</v>
      </c>
      <c r="D1357" s="307">
        <f>C1357*'[2]Base Costs'!$B$5</f>
        <v>64.741262895000006</v>
      </c>
      <c r="E1357" s="307">
        <f t="shared" si="147"/>
        <v>9</v>
      </c>
      <c r="F1357" s="307">
        <f t="shared" si="148"/>
        <v>2</v>
      </c>
      <c r="G1357" s="307">
        <f t="shared" si="149"/>
        <v>1</v>
      </c>
      <c r="H1357" s="306">
        <f>4*D1357*'[2]Base Costs'!$B$7</f>
        <v>12866.937552803884</v>
      </c>
      <c r="I1357" s="304">
        <f>4*IF(E1357&lt;=3,E1357*'[2]Base Costs'!$B$8,IF(F1357&lt;=3,F1357*'[2]Base Costs'!$B$9,'[2]Base Costs'!$B$10*G1357))</f>
        <v>2800</v>
      </c>
      <c r="J1357" s="308">
        <f>C1357*'[2]Base Costs'!$B$6</f>
        <v>16.44428077533</v>
      </c>
      <c r="K1357" s="307">
        <f t="shared" si="150"/>
        <v>3</v>
      </c>
      <c r="L1357" s="307">
        <f t="shared" si="151"/>
        <v>1</v>
      </c>
      <c r="M1357" s="307">
        <f t="shared" si="152"/>
        <v>1</v>
      </c>
      <c r="N1357" s="306">
        <f>4*J1357*'[2]Base Costs'!$B$7</f>
        <v>3268.2021384121858</v>
      </c>
      <c r="O1357" s="304">
        <f>4*IF(K1357&lt;=3,K1357*'[2]Base Costs'!$B$8,IF(L1357&lt;=3,L1357*'[2]Base Costs'!$B$9,'[2]Base Costs'!$B$10*M1357))</f>
        <v>1500</v>
      </c>
      <c r="P1357" s="304">
        <f>4*C1357*'[2]Base Costs'!$B$11</f>
        <v>12948.252579000002</v>
      </c>
      <c r="Q1357" s="269">
        <f>'[2]Base Costs'!$B$13+'[2]Base Costs'!$B$14</f>
        <v>414</v>
      </c>
      <c r="R1357" s="303">
        <f>'[2]Base Costs'!$D$2</f>
        <v>1105.3024868650327</v>
      </c>
      <c r="S1357" s="305">
        <f t="shared" si="153"/>
        <v>6287.504625277219</v>
      </c>
    </row>
    <row r="1358" spans="1:19" s="269" customFormat="1" x14ac:dyDescent="0.25">
      <c r="A1358" s="310" t="s">
        <v>1770</v>
      </c>
      <c r="B1358" s="310" t="s">
        <v>1657</v>
      </c>
      <c r="C1358" s="309">
        <v>216.07317242073708</v>
      </c>
      <c r="D1358" s="307">
        <f>C1358*'[2]Base Costs'!$B$5</f>
        <v>216.07317242073708</v>
      </c>
      <c r="E1358" s="307">
        <f t="shared" si="147"/>
        <v>28</v>
      </c>
      <c r="F1358" s="307">
        <f t="shared" si="148"/>
        <v>6</v>
      </c>
      <c r="G1358" s="307">
        <f t="shared" si="149"/>
        <v>2</v>
      </c>
      <c r="H1358" s="306">
        <f>4*D1358*'[2]Base Costs'!$B$7</f>
        <v>42943.246579586979</v>
      </c>
      <c r="I1358" s="304">
        <f>4*IF(E1358&lt;=3,E1358*'[2]Base Costs'!$B$8,IF(F1358&lt;=3,F1358*'[2]Base Costs'!$B$9,'[2]Base Costs'!$B$10*G1358))</f>
        <v>8800</v>
      </c>
      <c r="J1358" s="308">
        <f>C1358*'[2]Base Costs'!$B$6</f>
        <v>54.882585794867218</v>
      </c>
      <c r="K1358" s="307">
        <f t="shared" si="150"/>
        <v>7</v>
      </c>
      <c r="L1358" s="307">
        <f t="shared" si="151"/>
        <v>2</v>
      </c>
      <c r="M1358" s="307">
        <f t="shared" si="152"/>
        <v>1</v>
      </c>
      <c r="N1358" s="306">
        <f>4*J1358*'[2]Base Costs'!$B$7</f>
        <v>10907.584631215092</v>
      </c>
      <c r="O1358" s="304">
        <f>4*IF(K1358&lt;=3,K1358*'[2]Base Costs'!$B$8,IF(L1358&lt;=3,L1358*'[2]Base Costs'!$B$9,'[2]Base Costs'!$B$10*M1358))</f>
        <v>2800</v>
      </c>
      <c r="P1358" s="304">
        <f>4*C1358*'[2]Base Costs'!$B$11</f>
        <v>43214.634484147413</v>
      </c>
      <c r="Q1358" s="269">
        <f>'[2]Base Costs'!$B$13+'[2]Base Costs'!$B$14</f>
        <v>414</v>
      </c>
      <c r="R1358" s="303">
        <f>'[2]Base Costs'!$D$2</f>
        <v>1105.3024868650327</v>
      </c>
      <c r="S1358" s="305">
        <f t="shared" si="153"/>
        <v>15226.887118080125</v>
      </c>
    </row>
    <row r="1359" spans="1:19" s="269" customFormat="1" x14ac:dyDescent="0.25">
      <c r="A1359" s="310" t="s">
        <v>1770</v>
      </c>
      <c r="B1359" s="310" t="s">
        <v>1656</v>
      </c>
      <c r="C1359" s="309">
        <v>100.0195507310394</v>
      </c>
      <c r="D1359" s="307">
        <f>C1359*'[2]Base Costs'!$B$5</f>
        <v>100.0195507310394</v>
      </c>
      <c r="E1359" s="307">
        <f t="shared" si="147"/>
        <v>13</v>
      </c>
      <c r="F1359" s="307">
        <f t="shared" si="148"/>
        <v>3</v>
      </c>
      <c r="G1359" s="307">
        <f t="shared" si="149"/>
        <v>1</v>
      </c>
      <c r="H1359" s="306">
        <f>4*D1359*'[2]Base Costs'!$B$7</f>
        <v>19878.285590489697</v>
      </c>
      <c r="I1359" s="304">
        <f>4*IF(E1359&lt;=3,E1359*'[2]Base Costs'!$B$8,IF(F1359&lt;=3,F1359*'[2]Base Costs'!$B$9,'[2]Base Costs'!$B$10*G1359))</f>
        <v>4200</v>
      </c>
      <c r="J1359" s="308">
        <f>C1359*'[2]Base Costs'!$B$6</f>
        <v>25.404965885684007</v>
      </c>
      <c r="K1359" s="307">
        <f t="shared" si="150"/>
        <v>4</v>
      </c>
      <c r="L1359" s="307">
        <f t="shared" si="151"/>
        <v>1</v>
      </c>
      <c r="M1359" s="307">
        <f t="shared" si="152"/>
        <v>1</v>
      </c>
      <c r="N1359" s="306">
        <f>4*J1359*'[2]Base Costs'!$B$7</f>
        <v>5049.0845399843829</v>
      </c>
      <c r="O1359" s="304">
        <f>4*IF(K1359&lt;=3,K1359*'[2]Base Costs'!$B$8,IF(L1359&lt;=3,L1359*'[2]Base Costs'!$B$9,'[2]Base Costs'!$B$10*M1359))</f>
        <v>1400</v>
      </c>
      <c r="P1359" s="304">
        <f>4*C1359*'[2]Base Costs'!$B$11</f>
        <v>20003.91014620788</v>
      </c>
      <c r="Q1359" s="269">
        <f>'[2]Base Costs'!$B$13+'[2]Base Costs'!$B$14</f>
        <v>414</v>
      </c>
      <c r="R1359" s="303">
        <f>'[2]Base Costs'!$D$2</f>
        <v>1105.3024868650327</v>
      </c>
      <c r="S1359" s="305">
        <f t="shared" si="153"/>
        <v>7968.3870268494156</v>
      </c>
    </row>
    <row r="1360" spans="1:19" s="269" customFormat="1" x14ac:dyDescent="0.25">
      <c r="A1360" s="310" t="s">
        <v>1770</v>
      </c>
      <c r="B1360" s="310" t="s">
        <v>1655</v>
      </c>
      <c r="C1360" s="309">
        <v>130</v>
      </c>
      <c r="D1360" s="307">
        <f>C1360*'[2]Base Costs'!$B$5</f>
        <v>130</v>
      </c>
      <c r="E1360" s="307">
        <f t="shared" si="147"/>
        <v>17</v>
      </c>
      <c r="F1360" s="307">
        <f t="shared" si="148"/>
        <v>4</v>
      </c>
      <c r="G1360" s="307">
        <f t="shared" si="149"/>
        <v>1</v>
      </c>
      <c r="H1360" s="306">
        <f>4*D1360*'[2]Base Costs'!$B$7</f>
        <v>25836.720000000005</v>
      </c>
      <c r="I1360" s="304">
        <f>4*IF(E1360&lt;=3,E1360*'[2]Base Costs'!$B$8,IF(F1360&lt;=3,F1360*'[2]Base Costs'!$B$9,'[2]Base Costs'!$B$10*G1360))</f>
        <v>4400</v>
      </c>
      <c r="J1360" s="308">
        <f>C1360*'[2]Base Costs'!$B$6</f>
        <v>33.020000000000003</v>
      </c>
      <c r="K1360" s="307">
        <f t="shared" si="150"/>
        <v>5</v>
      </c>
      <c r="L1360" s="307">
        <f t="shared" si="151"/>
        <v>1</v>
      </c>
      <c r="M1360" s="307">
        <f t="shared" si="152"/>
        <v>1</v>
      </c>
      <c r="N1360" s="306">
        <f>4*J1360*'[2]Base Costs'!$B$7</f>
        <v>6562.5268800000013</v>
      </c>
      <c r="O1360" s="304">
        <f>4*IF(K1360&lt;=3,K1360*'[2]Base Costs'!$B$8,IF(L1360&lt;=3,L1360*'[2]Base Costs'!$B$9,'[2]Base Costs'!$B$10*M1360))</f>
        <v>1400</v>
      </c>
      <c r="P1360" s="304">
        <f>4*C1360*'[2]Base Costs'!$B$11</f>
        <v>26000</v>
      </c>
      <c r="Q1360" s="269">
        <f>'[2]Base Costs'!$B$13+'[2]Base Costs'!$B$14</f>
        <v>414</v>
      </c>
      <c r="R1360" s="303">
        <f>'[2]Base Costs'!$D$2</f>
        <v>1105.3024868650327</v>
      </c>
      <c r="S1360" s="305">
        <f t="shared" si="153"/>
        <v>9481.8293668650331</v>
      </c>
    </row>
    <row r="1361" spans="1:19" s="269" customFormat="1" x14ac:dyDescent="0.25">
      <c r="A1361" s="310" t="s">
        <v>1770</v>
      </c>
      <c r="B1361" s="310" t="s">
        <v>1654</v>
      </c>
      <c r="C1361" s="309">
        <v>355</v>
      </c>
      <c r="D1361" s="307">
        <f>C1361*'[2]Base Costs'!$B$5</f>
        <v>355</v>
      </c>
      <c r="E1361" s="307">
        <f t="shared" si="147"/>
        <v>45</v>
      </c>
      <c r="F1361" s="307">
        <f t="shared" si="148"/>
        <v>9</v>
      </c>
      <c r="G1361" s="307">
        <f t="shared" si="149"/>
        <v>3</v>
      </c>
      <c r="H1361" s="306">
        <f>4*D1361*'[2]Base Costs'!$B$7</f>
        <v>70554.12000000001</v>
      </c>
      <c r="I1361" s="304">
        <f>4*IF(E1361&lt;=3,E1361*'[2]Base Costs'!$B$8,IF(F1361&lt;=3,F1361*'[2]Base Costs'!$B$9,'[2]Base Costs'!$B$10*G1361))</f>
        <v>13200</v>
      </c>
      <c r="J1361" s="308">
        <f>C1361*'[2]Base Costs'!$B$6</f>
        <v>90.17</v>
      </c>
      <c r="K1361" s="307">
        <f t="shared" si="150"/>
        <v>12</v>
      </c>
      <c r="L1361" s="307">
        <f t="shared" si="151"/>
        <v>3</v>
      </c>
      <c r="M1361" s="307">
        <f t="shared" si="152"/>
        <v>1</v>
      </c>
      <c r="N1361" s="306">
        <f>4*J1361*'[2]Base Costs'!$B$7</f>
        <v>17920.746480000002</v>
      </c>
      <c r="O1361" s="304">
        <f>4*IF(K1361&lt;=3,K1361*'[2]Base Costs'!$B$8,IF(L1361&lt;=3,L1361*'[2]Base Costs'!$B$9,'[2]Base Costs'!$B$10*M1361))</f>
        <v>4200</v>
      </c>
      <c r="P1361" s="304">
        <f>4*C1361*'[2]Base Costs'!$B$11</f>
        <v>71000</v>
      </c>
      <c r="Q1361" s="269">
        <f>'[2]Base Costs'!$B$13+'[2]Base Costs'!$B$14</f>
        <v>414</v>
      </c>
      <c r="R1361" s="303">
        <f>'[2]Base Costs'!$D$2</f>
        <v>1105.3024868650327</v>
      </c>
      <c r="S1361" s="305">
        <f t="shared" si="153"/>
        <v>23640.048966865033</v>
      </c>
    </row>
    <row r="1362" spans="1:19" s="269" customFormat="1" x14ac:dyDescent="0.25">
      <c r="A1362" s="310" t="s">
        <v>1770</v>
      </c>
      <c r="B1362" s="310" t="s">
        <v>1653</v>
      </c>
      <c r="C1362" s="309">
        <v>121.71956175073292</v>
      </c>
      <c r="D1362" s="307">
        <f>C1362*'[2]Base Costs'!$B$5</f>
        <v>121.71956175073292</v>
      </c>
      <c r="E1362" s="307">
        <f t="shared" si="147"/>
        <v>16</v>
      </c>
      <c r="F1362" s="307">
        <f t="shared" si="148"/>
        <v>4</v>
      </c>
      <c r="G1362" s="307">
        <f t="shared" si="149"/>
        <v>1</v>
      </c>
      <c r="H1362" s="306">
        <f>4*D1362*'[2]Base Costs'!$B$7</f>
        <v>24191.032580587667</v>
      </c>
      <c r="I1362" s="304">
        <f>4*IF(E1362&lt;=3,E1362*'[2]Base Costs'!$B$8,IF(F1362&lt;=3,F1362*'[2]Base Costs'!$B$9,'[2]Base Costs'!$B$10*G1362))</f>
        <v>4400</v>
      </c>
      <c r="J1362" s="308">
        <f>C1362*'[2]Base Costs'!$B$6</f>
        <v>30.916768684686161</v>
      </c>
      <c r="K1362" s="307">
        <f t="shared" si="150"/>
        <v>4</v>
      </c>
      <c r="L1362" s="307">
        <f t="shared" si="151"/>
        <v>1</v>
      </c>
      <c r="M1362" s="307">
        <f t="shared" si="152"/>
        <v>1</v>
      </c>
      <c r="N1362" s="306">
        <f>4*J1362*'[2]Base Costs'!$B$7</f>
        <v>6144.5222754692677</v>
      </c>
      <c r="O1362" s="304">
        <f>4*IF(K1362&lt;=3,K1362*'[2]Base Costs'!$B$8,IF(L1362&lt;=3,L1362*'[2]Base Costs'!$B$9,'[2]Base Costs'!$B$10*M1362))</f>
        <v>1400</v>
      </c>
      <c r="P1362" s="304">
        <f>4*C1362*'[2]Base Costs'!$B$11</f>
        <v>24343.912350146584</v>
      </c>
      <c r="Q1362" s="269">
        <f>'[2]Base Costs'!$B$13+'[2]Base Costs'!$B$14</f>
        <v>414</v>
      </c>
      <c r="R1362" s="303">
        <f>'[2]Base Costs'!$D$2</f>
        <v>1105.3024868650327</v>
      </c>
      <c r="S1362" s="305">
        <f t="shared" si="153"/>
        <v>9063.8247623343013</v>
      </c>
    </row>
    <row r="1363" spans="1:19" s="269" customFormat="1" x14ac:dyDescent="0.25">
      <c r="A1363" s="310" t="s">
        <v>1770</v>
      </c>
      <c r="B1363" s="310" t="s">
        <v>1652</v>
      </c>
      <c r="C1363" s="309">
        <v>192.10165094500007</v>
      </c>
      <c r="D1363" s="307">
        <f>C1363*'[2]Base Costs'!$B$5</f>
        <v>192.10165094500007</v>
      </c>
      <c r="E1363" s="307">
        <f t="shared" si="147"/>
        <v>25</v>
      </c>
      <c r="F1363" s="307">
        <f t="shared" si="148"/>
        <v>5</v>
      </c>
      <c r="G1363" s="307">
        <f t="shared" si="149"/>
        <v>2</v>
      </c>
      <c r="H1363" s="306">
        <f>4*D1363*'[2]Base Costs'!$B$7</f>
        <v>38179.050515413102</v>
      </c>
      <c r="I1363" s="304">
        <f>4*IF(E1363&lt;=3,E1363*'[2]Base Costs'!$B$8,IF(F1363&lt;=3,F1363*'[2]Base Costs'!$B$9,'[2]Base Costs'!$B$10*G1363))</f>
        <v>8800</v>
      </c>
      <c r="J1363" s="308">
        <f>C1363*'[2]Base Costs'!$B$6</f>
        <v>48.793819340030019</v>
      </c>
      <c r="K1363" s="307">
        <f t="shared" si="150"/>
        <v>7</v>
      </c>
      <c r="L1363" s="307">
        <f t="shared" si="151"/>
        <v>2</v>
      </c>
      <c r="M1363" s="307">
        <f t="shared" si="152"/>
        <v>1</v>
      </c>
      <c r="N1363" s="306">
        <f>4*J1363*'[2]Base Costs'!$B$7</f>
        <v>9697.478830914928</v>
      </c>
      <c r="O1363" s="304">
        <f>4*IF(K1363&lt;=3,K1363*'[2]Base Costs'!$B$8,IF(L1363&lt;=3,L1363*'[2]Base Costs'!$B$9,'[2]Base Costs'!$B$10*M1363))</f>
        <v>2800</v>
      </c>
      <c r="P1363" s="304">
        <f>4*C1363*'[2]Base Costs'!$B$11</f>
        <v>38420.330189000015</v>
      </c>
      <c r="Q1363" s="269">
        <f>'[2]Base Costs'!$B$13+'[2]Base Costs'!$B$14</f>
        <v>414</v>
      </c>
      <c r="R1363" s="303">
        <f>'[2]Base Costs'!$D$2</f>
        <v>1105.3024868650327</v>
      </c>
      <c r="S1363" s="305">
        <f t="shared" si="153"/>
        <v>14016.781317779962</v>
      </c>
    </row>
    <row r="1364" spans="1:19" s="269" customFormat="1" x14ac:dyDescent="0.25">
      <c r="A1364" s="310" t="s">
        <v>1770</v>
      </c>
      <c r="B1364" s="310" t="s">
        <v>1651</v>
      </c>
      <c r="C1364" s="309">
        <v>86.433138518893927</v>
      </c>
      <c r="D1364" s="307">
        <f>C1364*'[2]Base Costs'!$B$5</f>
        <v>86.433138518893927</v>
      </c>
      <c r="E1364" s="307">
        <f t="shared" si="147"/>
        <v>11</v>
      </c>
      <c r="F1364" s="307">
        <f t="shared" si="148"/>
        <v>3</v>
      </c>
      <c r="G1364" s="307">
        <f t="shared" si="149"/>
        <v>1</v>
      </c>
      <c r="H1364" s="306">
        <f>4*D1364*'[2]Base Costs'!$B$7</f>
        <v>17178.067681799057</v>
      </c>
      <c r="I1364" s="304">
        <f>4*IF(E1364&lt;=3,E1364*'[2]Base Costs'!$B$8,IF(F1364&lt;=3,F1364*'[2]Base Costs'!$B$9,'[2]Base Costs'!$B$10*G1364))</f>
        <v>4200</v>
      </c>
      <c r="J1364" s="308">
        <f>C1364*'[2]Base Costs'!$B$6</f>
        <v>21.954017183799056</v>
      </c>
      <c r="K1364" s="307">
        <f t="shared" si="150"/>
        <v>3</v>
      </c>
      <c r="L1364" s="307">
        <f t="shared" si="151"/>
        <v>1</v>
      </c>
      <c r="M1364" s="307">
        <f t="shared" si="152"/>
        <v>1</v>
      </c>
      <c r="N1364" s="306">
        <f>4*J1364*'[2]Base Costs'!$B$7</f>
        <v>4363.2291911769598</v>
      </c>
      <c r="O1364" s="304">
        <f>4*IF(K1364&lt;=3,K1364*'[2]Base Costs'!$B$8,IF(L1364&lt;=3,L1364*'[2]Base Costs'!$B$9,'[2]Base Costs'!$B$10*M1364))</f>
        <v>1500</v>
      </c>
      <c r="P1364" s="304">
        <f>4*C1364*'[2]Base Costs'!$B$11</f>
        <v>17286.627703778784</v>
      </c>
      <c r="Q1364" s="269">
        <f>'[2]Base Costs'!$B$13+'[2]Base Costs'!$B$14</f>
        <v>414</v>
      </c>
      <c r="R1364" s="303">
        <f>'[2]Base Costs'!$D$2</f>
        <v>1105.3024868650327</v>
      </c>
      <c r="S1364" s="305">
        <f t="shared" si="153"/>
        <v>7382.5316780419926</v>
      </c>
    </row>
    <row r="1365" spans="1:19" s="269" customFormat="1" x14ac:dyDescent="0.25">
      <c r="A1365" s="310" t="s">
        <v>1770</v>
      </c>
      <c r="B1365" s="310" t="s">
        <v>1650</v>
      </c>
      <c r="C1365" s="309">
        <v>125.01260616039166</v>
      </c>
      <c r="D1365" s="307">
        <f>C1365*'[2]Base Costs'!$B$5</f>
        <v>125.01260616039166</v>
      </c>
      <c r="E1365" s="307">
        <f t="shared" si="147"/>
        <v>16</v>
      </c>
      <c r="F1365" s="307">
        <f t="shared" si="148"/>
        <v>4</v>
      </c>
      <c r="G1365" s="307">
        <f t="shared" si="149"/>
        <v>1</v>
      </c>
      <c r="H1365" s="306">
        <f>4*D1365*'[2]Base Costs'!$B$7</f>
        <v>24845.505398740883</v>
      </c>
      <c r="I1365" s="304">
        <f>4*IF(E1365&lt;=3,E1365*'[2]Base Costs'!$B$8,IF(F1365&lt;=3,F1365*'[2]Base Costs'!$B$9,'[2]Base Costs'!$B$10*G1365))</f>
        <v>4400</v>
      </c>
      <c r="J1365" s="308">
        <f>C1365*'[2]Base Costs'!$B$6</f>
        <v>31.753201964739482</v>
      </c>
      <c r="K1365" s="307">
        <f t="shared" si="150"/>
        <v>4</v>
      </c>
      <c r="L1365" s="307">
        <f t="shared" si="151"/>
        <v>1</v>
      </c>
      <c r="M1365" s="307">
        <f t="shared" si="152"/>
        <v>1</v>
      </c>
      <c r="N1365" s="306">
        <f>4*J1365*'[2]Base Costs'!$B$7</f>
        <v>6310.7583712801843</v>
      </c>
      <c r="O1365" s="304">
        <f>4*IF(K1365&lt;=3,K1365*'[2]Base Costs'!$B$8,IF(L1365&lt;=3,L1365*'[2]Base Costs'!$B$9,'[2]Base Costs'!$B$10*M1365))</f>
        <v>1400</v>
      </c>
      <c r="P1365" s="304">
        <f>4*C1365*'[2]Base Costs'!$B$11</f>
        <v>25002.521232078332</v>
      </c>
      <c r="Q1365" s="269">
        <f>'[2]Base Costs'!$B$13+'[2]Base Costs'!$B$14</f>
        <v>414</v>
      </c>
      <c r="R1365" s="303">
        <f>'[2]Base Costs'!$D$2</f>
        <v>1105.3024868650327</v>
      </c>
      <c r="S1365" s="305">
        <f t="shared" si="153"/>
        <v>9230.0608581452179</v>
      </c>
    </row>
    <row r="1366" spans="1:19" s="269" customFormat="1" x14ac:dyDescent="0.25">
      <c r="A1366" s="310" t="s">
        <v>1770</v>
      </c>
      <c r="B1366" s="310" t="s">
        <v>1649</v>
      </c>
      <c r="C1366" s="309">
        <v>75.562525246776062</v>
      </c>
      <c r="D1366" s="307">
        <f>C1366*'[2]Base Costs'!$B$5</f>
        <v>75.562525246776062</v>
      </c>
      <c r="E1366" s="307">
        <f t="shared" si="147"/>
        <v>10</v>
      </c>
      <c r="F1366" s="307">
        <f t="shared" si="148"/>
        <v>2</v>
      </c>
      <c r="G1366" s="307">
        <f t="shared" si="149"/>
        <v>1</v>
      </c>
      <c r="H1366" s="306">
        <f>4*D1366*'[2]Base Costs'!$B$7</f>
        <v>15017.598517645263</v>
      </c>
      <c r="I1366" s="304">
        <f>4*IF(E1366&lt;=3,E1366*'[2]Base Costs'!$B$8,IF(F1366&lt;=3,F1366*'[2]Base Costs'!$B$9,'[2]Base Costs'!$B$10*G1366))</f>
        <v>2800</v>
      </c>
      <c r="J1366" s="308">
        <f>C1366*'[2]Base Costs'!$B$6</f>
        <v>19.192881412681121</v>
      </c>
      <c r="K1366" s="307">
        <f t="shared" si="150"/>
        <v>3</v>
      </c>
      <c r="L1366" s="307">
        <f t="shared" si="151"/>
        <v>1</v>
      </c>
      <c r="M1366" s="307">
        <f t="shared" si="152"/>
        <v>1</v>
      </c>
      <c r="N1366" s="306">
        <f>4*J1366*'[2]Base Costs'!$B$7</f>
        <v>3814.4700234818974</v>
      </c>
      <c r="O1366" s="304">
        <f>4*IF(K1366&lt;=3,K1366*'[2]Base Costs'!$B$8,IF(L1366&lt;=3,L1366*'[2]Base Costs'!$B$9,'[2]Base Costs'!$B$10*M1366))</f>
        <v>1500</v>
      </c>
      <c r="P1366" s="304">
        <f>4*C1366*'[2]Base Costs'!$B$11</f>
        <v>15112.505049355212</v>
      </c>
      <c r="Q1366" s="269">
        <f>'[2]Base Costs'!$B$13+'[2]Base Costs'!$B$14</f>
        <v>414</v>
      </c>
      <c r="R1366" s="303">
        <f>'[2]Base Costs'!$D$2</f>
        <v>1105.3024868650327</v>
      </c>
      <c r="S1366" s="305">
        <f t="shared" si="153"/>
        <v>6833.7725103469302</v>
      </c>
    </row>
    <row r="1367" spans="1:19" s="269" customFormat="1" x14ac:dyDescent="0.25">
      <c r="A1367" s="310" t="s">
        <v>1770</v>
      </c>
      <c r="B1367" s="310" t="s">
        <v>1648</v>
      </c>
      <c r="C1367" s="309">
        <v>384.67743086350816</v>
      </c>
      <c r="D1367" s="307">
        <f>C1367*'[2]Base Costs'!$B$5</f>
        <v>384.67743086350816</v>
      </c>
      <c r="E1367" s="307">
        <f t="shared" si="147"/>
        <v>49</v>
      </c>
      <c r="F1367" s="307">
        <f t="shared" si="148"/>
        <v>10</v>
      </c>
      <c r="G1367" s="307">
        <f t="shared" si="149"/>
        <v>3</v>
      </c>
      <c r="H1367" s="306">
        <f>4*D1367*'[2]Base Costs'!$B$7</f>
        <v>76452.331319537072</v>
      </c>
      <c r="I1367" s="304">
        <f>4*IF(E1367&lt;=3,E1367*'[2]Base Costs'!$B$8,IF(F1367&lt;=3,F1367*'[2]Base Costs'!$B$9,'[2]Base Costs'!$B$10*G1367))</f>
        <v>13200</v>
      </c>
      <c r="J1367" s="308">
        <f>C1367*'[2]Base Costs'!$B$6</f>
        <v>97.708067439331074</v>
      </c>
      <c r="K1367" s="307">
        <f t="shared" si="150"/>
        <v>13</v>
      </c>
      <c r="L1367" s="307">
        <f t="shared" si="151"/>
        <v>3</v>
      </c>
      <c r="M1367" s="307">
        <f t="shared" si="152"/>
        <v>1</v>
      </c>
      <c r="N1367" s="306">
        <f>4*J1367*'[2]Base Costs'!$B$7</f>
        <v>19418.892155162419</v>
      </c>
      <c r="O1367" s="304">
        <f>4*IF(K1367&lt;=3,K1367*'[2]Base Costs'!$B$8,IF(L1367&lt;=3,L1367*'[2]Base Costs'!$B$9,'[2]Base Costs'!$B$10*M1367))</f>
        <v>4200</v>
      </c>
      <c r="P1367" s="304">
        <f>4*C1367*'[2]Base Costs'!$B$11</f>
        <v>76935.48617270164</v>
      </c>
      <c r="Q1367" s="269">
        <f>'[2]Base Costs'!$B$13+'[2]Base Costs'!$B$14</f>
        <v>414</v>
      </c>
      <c r="R1367" s="303">
        <f>'[2]Base Costs'!$D$2</f>
        <v>1105.3024868650327</v>
      </c>
      <c r="S1367" s="305">
        <f t="shared" si="153"/>
        <v>25138.194642027451</v>
      </c>
    </row>
    <row r="1368" spans="1:19" s="269" customFormat="1" x14ac:dyDescent="0.25">
      <c r="A1368" s="310" t="s">
        <v>1770</v>
      </c>
      <c r="B1368" s="310" t="s">
        <v>1647</v>
      </c>
      <c r="C1368" s="309">
        <v>146.77055173743861</v>
      </c>
      <c r="D1368" s="307">
        <f>C1368*'[2]Base Costs'!$B$5</f>
        <v>146.77055173743861</v>
      </c>
      <c r="E1368" s="307">
        <f t="shared" si="147"/>
        <v>19</v>
      </c>
      <c r="F1368" s="307">
        <f t="shared" si="148"/>
        <v>4</v>
      </c>
      <c r="G1368" s="307">
        <f t="shared" si="149"/>
        <v>1</v>
      </c>
      <c r="H1368" s="306">
        <f>4*D1368*'[2]Base Costs'!$B$7</f>
        <v>29169.766534505503</v>
      </c>
      <c r="I1368" s="304">
        <f>4*IF(E1368&lt;=3,E1368*'[2]Base Costs'!$B$8,IF(F1368&lt;=3,F1368*'[2]Base Costs'!$B$9,'[2]Base Costs'!$B$10*G1368))</f>
        <v>4400</v>
      </c>
      <c r="J1368" s="308">
        <f>C1368*'[2]Base Costs'!$B$6</f>
        <v>37.279720141309404</v>
      </c>
      <c r="K1368" s="307">
        <f t="shared" si="150"/>
        <v>5</v>
      </c>
      <c r="L1368" s="307">
        <f t="shared" si="151"/>
        <v>1</v>
      </c>
      <c r="M1368" s="307">
        <f t="shared" si="152"/>
        <v>1</v>
      </c>
      <c r="N1368" s="306">
        <f>4*J1368*'[2]Base Costs'!$B$7</f>
        <v>7409.1206997643976</v>
      </c>
      <c r="O1368" s="304">
        <f>4*IF(K1368&lt;=3,K1368*'[2]Base Costs'!$B$8,IF(L1368&lt;=3,L1368*'[2]Base Costs'!$B$9,'[2]Base Costs'!$B$10*M1368))</f>
        <v>1400</v>
      </c>
      <c r="P1368" s="304">
        <f>4*C1368*'[2]Base Costs'!$B$11</f>
        <v>29354.110347487724</v>
      </c>
      <c r="Q1368" s="269">
        <f>'[2]Base Costs'!$B$13+'[2]Base Costs'!$B$14</f>
        <v>414</v>
      </c>
      <c r="R1368" s="303">
        <f>'[2]Base Costs'!$D$2</f>
        <v>1105.3024868650327</v>
      </c>
      <c r="S1368" s="305">
        <f t="shared" si="153"/>
        <v>10328.42318662943</v>
      </c>
    </row>
    <row r="1369" spans="1:19" s="269" customFormat="1" x14ac:dyDescent="0.25">
      <c r="A1369" s="310" t="s">
        <v>1770</v>
      </c>
      <c r="B1369" s="310" t="s">
        <v>1646</v>
      </c>
      <c r="C1369" s="309">
        <v>92.740977549999997</v>
      </c>
      <c r="D1369" s="307">
        <f>C1369*'[2]Base Costs'!$B$5</f>
        <v>92.740977549999997</v>
      </c>
      <c r="E1369" s="307">
        <f t="shared" si="147"/>
        <v>12</v>
      </c>
      <c r="F1369" s="307">
        <f t="shared" si="148"/>
        <v>3</v>
      </c>
      <c r="G1369" s="307">
        <f t="shared" si="149"/>
        <v>1</v>
      </c>
      <c r="H1369" s="306">
        <f>4*D1369*'[2]Base Costs'!$B$7</f>
        <v>18431.712842197201</v>
      </c>
      <c r="I1369" s="304">
        <f>4*IF(E1369&lt;=3,E1369*'[2]Base Costs'!$B$8,IF(F1369&lt;=3,F1369*'[2]Base Costs'!$B$9,'[2]Base Costs'!$B$10*G1369))</f>
        <v>4200</v>
      </c>
      <c r="J1369" s="308">
        <f>C1369*'[2]Base Costs'!$B$6</f>
        <v>23.5562082977</v>
      </c>
      <c r="K1369" s="307">
        <f t="shared" si="150"/>
        <v>3</v>
      </c>
      <c r="L1369" s="307">
        <f t="shared" si="151"/>
        <v>1</v>
      </c>
      <c r="M1369" s="307">
        <f t="shared" si="152"/>
        <v>1</v>
      </c>
      <c r="N1369" s="306">
        <f>4*J1369*'[2]Base Costs'!$B$7</f>
        <v>4681.6550619180898</v>
      </c>
      <c r="O1369" s="304">
        <f>4*IF(K1369&lt;=3,K1369*'[2]Base Costs'!$B$8,IF(L1369&lt;=3,L1369*'[2]Base Costs'!$B$9,'[2]Base Costs'!$B$10*M1369))</f>
        <v>1500</v>
      </c>
      <c r="P1369" s="304">
        <f>4*C1369*'[2]Base Costs'!$B$11</f>
        <v>18548.195509999998</v>
      </c>
      <c r="Q1369" s="269">
        <f>'[2]Base Costs'!$B$13+'[2]Base Costs'!$B$14</f>
        <v>414</v>
      </c>
      <c r="R1369" s="303">
        <f>'[2]Base Costs'!$D$2</f>
        <v>1105.3024868650327</v>
      </c>
      <c r="S1369" s="305">
        <f t="shared" si="153"/>
        <v>7700.9575487831225</v>
      </c>
    </row>
    <row r="1370" spans="1:19" s="269" customFormat="1" x14ac:dyDescent="0.25">
      <c r="A1370" s="310" t="s">
        <v>1770</v>
      </c>
      <c r="B1370" s="310" t="s">
        <v>1645</v>
      </c>
      <c r="C1370" s="309">
        <v>208.38215699629953</v>
      </c>
      <c r="D1370" s="307">
        <f>C1370*'[2]Base Costs'!$B$5</f>
        <v>208.38215699629953</v>
      </c>
      <c r="E1370" s="307">
        <f t="shared" si="147"/>
        <v>27</v>
      </c>
      <c r="F1370" s="307">
        <f t="shared" si="148"/>
        <v>6</v>
      </c>
      <c r="G1370" s="307">
        <f t="shared" si="149"/>
        <v>2</v>
      </c>
      <c r="H1370" s="306">
        <f>4*D1370*'[2]Base Costs'!$B$7</f>
        <v>41414.703410072558</v>
      </c>
      <c r="I1370" s="304">
        <f>4*IF(E1370&lt;=3,E1370*'[2]Base Costs'!$B$8,IF(F1370&lt;=3,F1370*'[2]Base Costs'!$B$9,'[2]Base Costs'!$B$10*G1370))</f>
        <v>8800</v>
      </c>
      <c r="J1370" s="308">
        <f>C1370*'[2]Base Costs'!$B$6</f>
        <v>52.929067877060078</v>
      </c>
      <c r="K1370" s="307">
        <f t="shared" si="150"/>
        <v>7</v>
      </c>
      <c r="L1370" s="307">
        <f t="shared" si="151"/>
        <v>2</v>
      </c>
      <c r="M1370" s="307">
        <f t="shared" si="152"/>
        <v>1</v>
      </c>
      <c r="N1370" s="306">
        <f>4*J1370*'[2]Base Costs'!$B$7</f>
        <v>10519.334666158429</v>
      </c>
      <c r="O1370" s="304">
        <f>4*IF(K1370&lt;=3,K1370*'[2]Base Costs'!$B$8,IF(L1370&lt;=3,L1370*'[2]Base Costs'!$B$9,'[2]Base Costs'!$B$10*M1370))</f>
        <v>2800</v>
      </c>
      <c r="P1370" s="304">
        <f>4*C1370*'[2]Base Costs'!$B$11</f>
        <v>41676.431399259905</v>
      </c>
      <c r="Q1370" s="269">
        <f>'[2]Base Costs'!$B$13+'[2]Base Costs'!$B$14</f>
        <v>414</v>
      </c>
      <c r="R1370" s="303">
        <f>'[2]Base Costs'!$D$2</f>
        <v>1105.3024868650327</v>
      </c>
      <c r="S1370" s="305">
        <f t="shared" si="153"/>
        <v>14838.637153023461</v>
      </c>
    </row>
    <row r="1371" spans="1:19" s="269" customFormat="1" x14ac:dyDescent="0.25">
      <c r="A1371" s="310" t="s">
        <v>1770</v>
      </c>
      <c r="B1371" s="310" t="s">
        <v>1644</v>
      </c>
      <c r="C1371" s="309">
        <v>69.138398771209495</v>
      </c>
      <c r="D1371" s="307">
        <f>C1371*'[2]Base Costs'!$B$5</f>
        <v>69.138398771209495</v>
      </c>
      <c r="E1371" s="307">
        <f t="shared" si="147"/>
        <v>9</v>
      </c>
      <c r="F1371" s="307">
        <f t="shared" si="148"/>
        <v>2</v>
      </c>
      <c r="G1371" s="307">
        <f t="shared" si="149"/>
        <v>1</v>
      </c>
      <c r="H1371" s="306">
        <f>4*D1371*'[2]Base Costs'!$B$7</f>
        <v>13740.841925385263</v>
      </c>
      <c r="I1371" s="304">
        <f>4*IF(E1371&lt;=3,E1371*'[2]Base Costs'!$B$8,IF(F1371&lt;=3,F1371*'[2]Base Costs'!$B$9,'[2]Base Costs'!$B$10*G1371))</f>
        <v>2800</v>
      </c>
      <c r="J1371" s="308">
        <f>C1371*'[2]Base Costs'!$B$6</f>
        <v>17.561153287887212</v>
      </c>
      <c r="K1371" s="307">
        <f t="shared" si="150"/>
        <v>3</v>
      </c>
      <c r="L1371" s="307">
        <f t="shared" si="151"/>
        <v>1</v>
      </c>
      <c r="M1371" s="307">
        <f t="shared" si="152"/>
        <v>1</v>
      </c>
      <c r="N1371" s="306">
        <f>4*J1371*'[2]Base Costs'!$B$7</f>
        <v>3490.1738490478565</v>
      </c>
      <c r="O1371" s="304">
        <f>4*IF(K1371&lt;=3,K1371*'[2]Base Costs'!$B$8,IF(L1371&lt;=3,L1371*'[2]Base Costs'!$B$9,'[2]Base Costs'!$B$10*M1371))</f>
        <v>1500</v>
      </c>
      <c r="P1371" s="304">
        <f>4*C1371*'[2]Base Costs'!$B$11</f>
        <v>13827.679754241899</v>
      </c>
      <c r="Q1371" s="269">
        <f>'[2]Base Costs'!$B$13+'[2]Base Costs'!$B$14</f>
        <v>414</v>
      </c>
      <c r="R1371" s="303">
        <f>'[2]Base Costs'!$D$2</f>
        <v>1105.3024868650327</v>
      </c>
      <c r="S1371" s="305">
        <f t="shared" si="153"/>
        <v>6509.4763359128892</v>
      </c>
    </row>
    <row r="1372" spans="1:19" s="269" customFormat="1" x14ac:dyDescent="0.25">
      <c r="A1372" s="310" t="s">
        <v>1770</v>
      </c>
      <c r="B1372" s="310" t="s">
        <v>1643</v>
      </c>
      <c r="C1372" s="309">
        <v>137.99702277500003</v>
      </c>
      <c r="D1372" s="307">
        <f>C1372*'[2]Base Costs'!$B$5</f>
        <v>137.99702277500003</v>
      </c>
      <c r="E1372" s="307">
        <f t="shared" si="147"/>
        <v>18</v>
      </c>
      <c r="F1372" s="307">
        <f t="shared" si="148"/>
        <v>4</v>
      </c>
      <c r="G1372" s="307">
        <f t="shared" si="149"/>
        <v>1</v>
      </c>
      <c r="H1372" s="306">
        <f>4*D1372*'[2]Base Costs'!$B$7</f>
        <v>27426.080294394611</v>
      </c>
      <c r="I1372" s="304">
        <f>4*IF(E1372&lt;=3,E1372*'[2]Base Costs'!$B$8,IF(F1372&lt;=3,F1372*'[2]Base Costs'!$B$9,'[2]Base Costs'!$B$10*G1372))</f>
        <v>4400</v>
      </c>
      <c r="J1372" s="308">
        <f>C1372*'[2]Base Costs'!$B$6</f>
        <v>35.051243784850008</v>
      </c>
      <c r="K1372" s="307">
        <f t="shared" si="150"/>
        <v>5</v>
      </c>
      <c r="L1372" s="307">
        <f t="shared" si="151"/>
        <v>1</v>
      </c>
      <c r="M1372" s="307">
        <f t="shared" si="152"/>
        <v>1</v>
      </c>
      <c r="N1372" s="306">
        <f>4*J1372*'[2]Base Costs'!$B$7</f>
        <v>6966.2243947762308</v>
      </c>
      <c r="O1372" s="304">
        <f>4*IF(K1372&lt;=3,K1372*'[2]Base Costs'!$B$8,IF(L1372&lt;=3,L1372*'[2]Base Costs'!$B$9,'[2]Base Costs'!$B$10*M1372))</f>
        <v>1400</v>
      </c>
      <c r="P1372" s="304">
        <f>4*C1372*'[2]Base Costs'!$B$11</f>
        <v>27599.404555000008</v>
      </c>
      <c r="Q1372" s="269">
        <f>'[2]Base Costs'!$B$13+'[2]Base Costs'!$B$14</f>
        <v>414</v>
      </c>
      <c r="R1372" s="303">
        <f>'[2]Base Costs'!$D$2</f>
        <v>1105.3024868650327</v>
      </c>
      <c r="S1372" s="305">
        <f t="shared" si="153"/>
        <v>9885.5268816412645</v>
      </c>
    </row>
    <row r="1373" spans="1:19" s="269" customFormat="1" x14ac:dyDescent="0.25">
      <c r="A1373" s="310" t="s">
        <v>1770</v>
      </c>
      <c r="B1373" s="310" t="s">
        <v>1642</v>
      </c>
      <c r="C1373" s="309">
        <v>75.990992693645467</v>
      </c>
      <c r="D1373" s="307">
        <f>C1373*'[2]Base Costs'!$B$5</f>
        <v>75.990992693645467</v>
      </c>
      <c r="E1373" s="307">
        <f t="shared" si="147"/>
        <v>10</v>
      </c>
      <c r="F1373" s="307">
        <f t="shared" si="148"/>
        <v>2</v>
      </c>
      <c r="G1373" s="307">
        <f t="shared" si="149"/>
        <v>1</v>
      </c>
      <c r="H1373" s="306">
        <f>4*D1373*'[2]Base Costs'!$B$7</f>
        <v>15102.753851905876</v>
      </c>
      <c r="I1373" s="304">
        <f>4*IF(E1373&lt;=3,E1373*'[2]Base Costs'!$B$8,IF(F1373&lt;=3,F1373*'[2]Base Costs'!$B$9,'[2]Base Costs'!$B$10*G1373))</f>
        <v>2800</v>
      </c>
      <c r="J1373" s="308">
        <f>C1373*'[2]Base Costs'!$B$6</f>
        <v>19.301712144185949</v>
      </c>
      <c r="K1373" s="307">
        <f t="shared" si="150"/>
        <v>3</v>
      </c>
      <c r="L1373" s="307">
        <f t="shared" si="151"/>
        <v>1</v>
      </c>
      <c r="M1373" s="307">
        <f t="shared" si="152"/>
        <v>1</v>
      </c>
      <c r="N1373" s="306">
        <f>4*J1373*'[2]Base Costs'!$B$7</f>
        <v>3836.0994783840929</v>
      </c>
      <c r="O1373" s="304">
        <f>4*IF(K1373&lt;=3,K1373*'[2]Base Costs'!$B$8,IF(L1373&lt;=3,L1373*'[2]Base Costs'!$B$9,'[2]Base Costs'!$B$10*M1373))</f>
        <v>1500</v>
      </c>
      <c r="P1373" s="304">
        <f>4*C1373*'[2]Base Costs'!$B$11</f>
        <v>15198.198538729093</v>
      </c>
      <c r="Q1373" s="269">
        <f>'[2]Base Costs'!$B$13+'[2]Base Costs'!$B$14</f>
        <v>414</v>
      </c>
      <c r="R1373" s="303">
        <f>'[2]Base Costs'!$D$2</f>
        <v>1105.3024868650327</v>
      </c>
      <c r="S1373" s="305">
        <f t="shared" si="153"/>
        <v>6855.4019652491261</v>
      </c>
    </row>
    <row r="1374" spans="1:19" s="269" customFormat="1" x14ac:dyDescent="0.25">
      <c r="A1374" s="310" t="s">
        <v>1770</v>
      </c>
      <c r="B1374" s="310" t="s">
        <v>1640</v>
      </c>
      <c r="C1374" s="309">
        <v>45.958873991757415</v>
      </c>
      <c r="D1374" s="307">
        <f>C1374*'[2]Base Costs'!$B$5</f>
        <v>45.958873991757415</v>
      </c>
      <c r="E1374" s="307">
        <f t="shared" si="147"/>
        <v>6</v>
      </c>
      <c r="F1374" s="307">
        <f t="shared" si="148"/>
        <v>2</v>
      </c>
      <c r="G1374" s="307">
        <f t="shared" si="149"/>
        <v>1</v>
      </c>
      <c r="H1374" s="306">
        <f>4*D1374*'[2]Base Costs'!$B$7</f>
        <v>9134.0504526178374</v>
      </c>
      <c r="I1374" s="304">
        <f>4*IF(E1374&lt;=3,E1374*'[2]Base Costs'!$B$8,IF(F1374&lt;=3,F1374*'[2]Base Costs'!$B$9,'[2]Base Costs'!$B$10*G1374))</f>
        <v>2800</v>
      </c>
      <c r="J1374" s="308">
        <f>C1374*'[2]Base Costs'!$B$6</f>
        <v>11.673553993906383</v>
      </c>
      <c r="K1374" s="307">
        <f t="shared" si="150"/>
        <v>2</v>
      </c>
      <c r="L1374" s="307">
        <f t="shared" si="151"/>
        <v>1</v>
      </c>
      <c r="M1374" s="307">
        <f t="shared" si="152"/>
        <v>1</v>
      </c>
      <c r="N1374" s="306">
        <f>4*J1374*'[2]Base Costs'!$B$7</f>
        <v>2320.0488149649304</v>
      </c>
      <c r="O1374" s="304">
        <f>4*IF(K1374&lt;=3,K1374*'[2]Base Costs'!$B$8,IF(L1374&lt;=3,L1374*'[2]Base Costs'!$B$9,'[2]Base Costs'!$B$10*M1374))</f>
        <v>1000</v>
      </c>
      <c r="P1374" s="304">
        <f>4*C1374*'[2]Base Costs'!$B$11</f>
        <v>9191.7747983514837</v>
      </c>
      <c r="Q1374" s="269">
        <f>'[2]Base Costs'!$B$13+'[2]Base Costs'!$B$14</f>
        <v>414</v>
      </c>
      <c r="R1374" s="303">
        <f>'[2]Base Costs'!$D$2</f>
        <v>1105.3024868650327</v>
      </c>
      <c r="S1374" s="305">
        <f t="shared" si="153"/>
        <v>4839.3513018299636</v>
      </c>
    </row>
    <row r="1375" spans="1:19" s="269" customFormat="1" x14ac:dyDescent="0.25">
      <c r="A1375" s="310" t="s">
        <v>1770</v>
      </c>
      <c r="B1375" s="310" t="s">
        <v>1639</v>
      </c>
      <c r="C1375" s="309">
        <v>368.21142521016981</v>
      </c>
      <c r="D1375" s="307">
        <f>C1375*'[2]Base Costs'!$B$5</f>
        <v>368.21142521016981</v>
      </c>
      <c r="E1375" s="307">
        <f t="shared" si="147"/>
        <v>47</v>
      </c>
      <c r="F1375" s="307">
        <f t="shared" si="148"/>
        <v>10</v>
      </c>
      <c r="G1375" s="307">
        <f t="shared" si="149"/>
        <v>3</v>
      </c>
      <c r="H1375" s="306">
        <f>4*D1375*'[2]Base Costs'!$B$7</f>
        <v>73179.811491970002</v>
      </c>
      <c r="I1375" s="304">
        <f>4*IF(E1375&lt;=3,E1375*'[2]Base Costs'!$B$8,IF(F1375&lt;=3,F1375*'[2]Base Costs'!$B$9,'[2]Base Costs'!$B$10*G1375))</f>
        <v>13200</v>
      </c>
      <c r="J1375" s="308">
        <f>C1375*'[2]Base Costs'!$B$6</f>
        <v>93.525702003383131</v>
      </c>
      <c r="K1375" s="307">
        <f t="shared" si="150"/>
        <v>12</v>
      </c>
      <c r="L1375" s="307">
        <f t="shared" si="151"/>
        <v>3</v>
      </c>
      <c r="M1375" s="307">
        <f t="shared" si="152"/>
        <v>1</v>
      </c>
      <c r="N1375" s="306">
        <f>4*J1375*'[2]Base Costs'!$B$7</f>
        <v>18587.672118960381</v>
      </c>
      <c r="O1375" s="304">
        <f>4*IF(K1375&lt;=3,K1375*'[2]Base Costs'!$B$8,IF(L1375&lt;=3,L1375*'[2]Base Costs'!$B$9,'[2]Base Costs'!$B$10*M1375))</f>
        <v>4200</v>
      </c>
      <c r="P1375" s="304">
        <f>4*C1375*'[2]Base Costs'!$B$11</f>
        <v>73642.285042033967</v>
      </c>
      <c r="Q1375" s="269">
        <f>'[2]Base Costs'!$B$13+'[2]Base Costs'!$B$14</f>
        <v>414</v>
      </c>
      <c r="R1375" s="303">
        <f>'[2]Base Costs'!$D$2</f>
        <v>1105.3024868650327</v>
      </c>
      <c r="S1375" s="305">
        <f t="shared" si="153"/>
        <v>24306.974605825413</v>
      </c>
    </row>
    <row r="1376" spans="1:19" s="269" customFormat="1" x14ac:dyDescent="0.25">
      <c r="A1376" s="310" t="s">
        <v>1770</v>
      </c>
      <c r="B1376" s="310" t="s">
        <v>1638</v>
      </c>
      <c r="C1376" s="309">
        <v>132.69973557502209</v>
      </c>
      <c r="D1376" s="307">
        <f>C1376*'[2]Base Costs'!$B$5</f>
        <v>132.69973557502209</v>
      </c>
      <c r="E1376" s="307">
        <f t="shared" si="147"/>
        <v>17</v>
      </c>
      <c r="F1376" s="307">
        <f t="shared" si="148"/>
        <v>4</v>
      </c>
      <c r="G1376" s="307">
        <f t="shared" si="149"/>
        <v>1</v>
      </c>
      <c r="H1376" s="306">
        <f>4*D1376*'[2]Base Costs'!$B$7</f>
        <v>26373.276247122194</v>
      </c>
      <c r="I1376" s="304">
        <f>4*IF(E1376&lt;=3,E1376*'[2]Base Costs'!$B$8,IF(F1376&lt;=3,F1376*'[2]Base Costs'!$B$9,'[2]Base Costs'!$B$10*G1376))</f>
        <v>4400</v>
      </c>
      <c r="J1376" s="308">
        <f>C1376*'[2]Base Costs'!$B$6</f>
        <v>33.70573283605561</v>
      </c>
      <c r="K1376" s="307">
        <f t="shared" si="150"/>
        <v>5</v>
      </c>
      <c r="L1376" s="307">
        <f t="shared" si="151"/>
        <v>1</v>
      </c>
      <c r="M1376" s="307">
        <f t="shared" si="152"/>
        <v>1</v>
      </c>
      <c r="N1376" s="306">
        <f>4*J1376*'[2]Base Costs'!$B$7</f>
        <v>6698.8121667690375</v>
      </c>
      <c r="O1376" s="304">
        <f>4*IF(K1376&lt;=3,K1376*'[2]Base Costs'!$B$8,IF(L1376&lt;=3,L1376*'[2]Base Costs'!$B$9,'[2]Base Costs'!$B$10*M1376))</f>
        <v>1400</v>
      </c>
      <c r="P1376" s="304">
        <f>4*C1376*'[2]Base Costs'!$B$11</f>
        <v>26539.947115004419</v>
      </c>
      <c r="Q1376" s="269">
        <f>'[2]Base Costs'!$B$13+'[2]Base Costs'!$B$14</f>
        <v>414</v>
      </c>
      <c r="R1376" s="303">
        <f>'[2]Base Costs'!$D$2</f>
        <v>1105.3024868650327</v>
      </c>
      <c r="S1376" s="305">
        <f t="shared" si="153"/>
        <v>9618.1146536340711</v>
      </c>
    </row>
    <row r="1377" spans="1:19" s="269" customFormat="1" x14ac:dyDescent="0.25">
      <c r="A1377" s="310" t="s">
        <v>1770</v>
      </c>
      <c r="B1377" s="310" t="s">
        <v>1637</v>
      </c>
      <c r="C1377" s="309">
        <v>123.18005110676867</v>
      </c>
      <c r="D1377" s="307">
        <f>C1377*'[2]Base Costs'!$B$5</f>
        <v>123.18005110676867</v>
      </c>
      <c r="E1377" s="307">
        <f t="shared" si="147"/>
        <v>16</v>
      </c>
      <c r="F1377" s="307">
        <f t="shared" si="148"/>
        <v>4</v>
      </c>
      <c r="G1377" s="307">
        <f t="shared" si="149"/>
        <v>1</v>
      </c>
      <c r="H1377" s="306">
        <f>4*D1377*'[2]Base Costs'!$B$7</f>
        <v>24481.296077163635</v>
      </c>
      <c r="I1377" s="304">
        <f>4*IF(E1377&lt;=3,E1377*'[2]Base Costs'!$B$8,IF(F1377&lt;=3,F1377*'[2]Base Costs'!$B$9,'[2]Base Costs'!$B$10*G1377))</f>
        <v>4400</v>
      </c>
      <c r="J1377" s="308">
        <f>C1377*'[2]Base Costs'!$B$6</f>
        <v>31.287732981119245</v>
      </c>
      <c r="K1377" s="307">
        <f t="shared" si="150"/>
        <v>4</v>
      </c>
      <c r="L1377" s="307">
        <f t="shared" si="151"/>
        <v>1</v>
      </c>
      <c r="M1377" s="307">
        <f t="shared" si="152"/>
        <v>1</v>
      </c>
      <c r="N1377" s="306">
        <f>4*J1377*'[2]Base Costs'!$B$7</f>
        <v>6218.2492035995638</v>
      </c>
      <c r="O1377" s="304">
        <f>4*IF(K1377&lt;=3,K1377*'[2]Base Costs'!$B$8,IF(L1377&lt;=3,L1377*'[2]Base Costs'!$B$9,'[2]Base Costs'!$B$10*M1377))</f>
        <v>1400</v>
      </c>
      <c r="P1377" s="304">
        <f>4*C1377*'[2]Base Costs'!$B$11</f>
        <v>24636.010221353736</v>
      </c>
      <c r="Q1377" s="269">
        <f>'[2]Base Costs'!$B$13+'[2]Base Costs'!$B$14</f>
        <v>414</v>
      </c>
      <c r="R1377" s="303">
        <f>'[2]Base Costs'!$D$2</f>
        <v>1105.3024868650327</v>
      </c>
      <c r="S1377" s="305">
        <f t="shared" si="153"/>
        <v>9137.5516904645956</v>
      </c>
    </row>
    <row r="1378" spans="1:19" s="269" customFormat="1" x14ac:dyDescent="0.25">
      <c r="A1378" s="310" t="s">
        <v>1770</v>
      </c>
      <c r="B1378" s="310" t="s">
        <v>1636</v>
      </c>
      <c r="C1378" s="309">
        <v>140.34160000000008</v>
      </c>
      <c r="D1378" s="307">
        <f>C1378*'[2]Base Costs'!$B$5</f>
        <v>140.34160000000008</v>
      </c>
      <c r="E1378" s="307">
        <f t="shared" si="147"/>
        <v>18</v>
      </c>
      <c r="F1378" s="307">
        <f t="shared" si="148"/>
        <v>4</v>
      </c>
      <c r="G1378" s="307">
        <f t="shared" si="149"/>
        <v>1</v>
      </c>
      <c r="H1378" s="306">
        <f>4*D1378*'[2]Base Costs'!$B$7</f>
        <v>27892.050950400022</v>
      </c>
      <c r="I1378" s="304">
        <f>4*IF(E1378&lt;=3,E1378*'[2]Base Costs'!$B$8,IF(F1378&lt;=3,F1378*'[2]Base Costs'!$B$9,'[2]Base Costs'!$B$10*G1378))</f>
        <v>4400</v>
      </c>
      <c r="J1378" s="308">
        <f>C1378*'[2]Base Costs'!$B$6</f>
        <v>35.646766400000025</v>
      </c>
      <c r="K1378" s="307">
        <f t="shared" si="150"/>
        <v>5</v>
      </c>
      <c r="L1378" s="307">
        <f t="shared" si="151"/>
        <v>1</v>
      </c>
      <c r="M1378" s="307">
        <f t="shared" si="152"/>
        <v>1</v>
      </c>
      <c r="N1378" s="306">
        <f>4*J1378*'[2]Base Costs'!$B$7</f>
        <v>7084.5809414016057</v>
      </c>
      <c r="O1378" s="304">
        <f>4*IF(K1378&lt;=3,K1378*'[2]Base Costs'!$B$8,IF(L1378&lt;=3,L1378*'[2]Base Costs'!$B$9,'[2]Base Costs'!$B$10*M1378))</f>
        <v>1400</v>
      </c>
      <c r="P1378" s="304">
        <f>4*C1378*'[2]Base Costs'!$B$11</f>
        <v>28068.320000000018</v>
      </c>
      <c r="Q1378" s="269">
        <f>'[2]Base Costs'!$B$13+'[2]Base Costs'!$B$14</f>
        <v>414</v>
      </c>
      <c r="R1378" s="303">
        <f>'[2]Base Costs'!$D$2</f>
        <v>1105.3024868650327</v>
      </c>
      <c r="S1378" s="305">
        <f t="shared" si="153"/>
        <v>10003.883428266639</v>
      </c>
    </row>
    <row r="1379" spans="1:19" s="269" customFormat="1" x14ac:dyDescent="0.25">
      <c r="A1379" s="310" t="s">
        <v>1770</v>
      </c>
      <c r="B1379" s="310" t="s">
        <v>1635</v>
      </c>
      <c r="C1379" s="309">
        <v>72.413773236920463</v>
      </c>
      <c r="D1379" s="307">
        <f>C1379*'[2]Base Costs'!$B$5</f>
        <v>72.413773236920463</v>
      </c>
      <c r="E1379" s="307">
        <f t="shared" si="147"/>
        <v>10</v>
      </c>
      <c r="F1379" s="307">
        <f t="shared" si="148"/>
        <v>2</v>
      </c>
      <c r="G1379" s="307">
        <f t="shared" si="149"/>
        <v>1</v>
      </c>
      <c r="H1379" s="306">
        <f>4*D1379*'[2]Base Costs'!$B$7</f>
        <v>14391.802948198523</v>
      </c>
      <c r="I1379" s="304">
        <f>4*IF(E1379&lt;=3,E1379*'[2]Base Costs'!$B$8,IF(F1379&lt;=3,F1379*'[2]Base Costs'!$B$9,'[2]Base Costs'!$B$10*G1379))</f>
        <v>2800</v>
      </c>
      <c r="J1379" s="308">
        <f>C1379*'[2]Base Costs'!$B$6</f>
        <v>18.393098402177799</v>
      </c>
      <c r="K1379" s="307">
        <f t="shared" si="150"/>
        <v>3</v>
      </c>
      <c r="L1379" s="307">
        <f t="shared" si="151"/>
        <v>1</v>
      </c>
      <c r="M1379" s="307">
        <f t="shared" si="152"/>
        <v>1</v>
      </c>
      <c r="N1379" s="306">
        <f>4*J1379*'[2]Base Costs'!$B$7</f>
        <v>3655.5179488424251</v>
      </c>
      <c r="O1379" s="304">
        <f>4*IF(K1379&lt;=3,K1379*'[2]Base Costs'!$B$8,IF(L1379&lt;=3,L1379*'[2]Base Costs'!$B$9,'[2]Base Costs'!$B$10*M1379))</f>
        <v>1500</v>
      </c>
      <c r="P1379" s="304">
        <f>4*C1379*'[2]Base Costs'!$B$11</f>
        <v>14482.754647384092</v>
      </c>
      <c r="Q1379" s="269">
        <f>'[2]Base Costs'!$B$13+'[2]Base Costs'!$B$14</f>
        <v>414</v>
      </c>
      <c r="R1379" s="303">
        <f>'[2]Base Costs'!$D$2</f>
        <v>1105.3024868650327</v>
      </c>
      <c r="S1379" s="305">
        <f t="shared" si="153"/>
        <v>6674.8204357074574</v>
      </c>
    </row>
    <row r="1380" spans="1:19" s="269" customFormat="1" x14ac:dyDescent="0.25">
      <c r="A1380" s="310" t="s">
        <v>1770</v>
      </c>
      <c r="B1380" s="310" t="s">
        <v>1634</v>
      </c>
      <c r="C1380" s="309">
        <v>509.61110641947897</v>
      </c>
      <c r="D1380" s="307">
        <f>C1380*'[2]Base Costs'!$B$5</f>
        <v>509.61110641947897</v>
      </c>
      <c r="E1380" s="307">
        <f t="shared" si="147"/>
        <v>64</v>
      </c>
      <c r="F1380" s="307">
        <f t="shared" si="148"/>
        <v>13</v>
      </c>
      <c r="G1380" s="307">
        <f t="shared" si="149"/>
        <v>4</v>
      </c>
      <c r="H1380" s="306">
        <f>4*D1380*'[2]Base Costs'!$B$7</f>
        <v>101282.14973423294</v>
      </c>
      <c r="I1380" s="304">
        <f>4*IF(E1380&lt;=3,E1380*'[2]Base Costs'!$B$8,IF(F1380&lt;=3,F1380*'[2]Base Costs'!$B$9,'[2]Base Costs'!$B$10*G1380))</f>
        <v>17600</v>
      </c>
      <c r="J1380" s="308">
        <f>C1380*'[2]Base Costs'!$B$6</f>
        <v>129.44122103054767</v>
      </c>
      <c r="K1380" s="307">
        <f t="shared" si="150"/>
        <v>17</v>
      </c>
      <c r="L1380" s="307">
        <f t="shared" si="151"/>
        <v>4</v>
      </c>
      <c r="M1380" s="307">
        <f t="shared" si="152"/>
        <v>1</v>
      </c>
      <c r="N1380" s="306">
        <f>4*J1380*'[2]Base Costs'!$B$7</f>
        <v>25725.66603249517</v>
      </c>
      <c r="O1380" s="304">
        <f>4*IF(K1380&lt;=3,K1380*'[2]Base Costs'!$B$8,IF(L1380&lt;=3,L1380*'[2]Base Costs'!$B$9,'[2]Base Costs'!$B$10*M1380))</f>
        <v>4400</v>
      </c>
      <c r="P1380" s="304">
        <f>4*C1380*'[2]Base Costs'!$B$11</f>
        <v>101922.22128389579</v>
      </c>
      <c r="Q1380" s="269">
        <f>'[2]Base Costs'!$B$13+'[2]Base Costs'!$B$14</f>
        <v>414</v>
      </c>
      <c r="R1380" s="303">
        <f>'[2]Base Costs'!$D$2</f>
        <v>1105.3024868650327</v>
      </c>
      <c r="S1380" s="305">
        <f t="shared" si="153"/>
        <v>31644.968519360202</v>
      </c>
    </row>
    <row r="1381" spans="1:19" s="269" customFormat="1" x14ac:dyDescent="0.25">
      <c r="A1381" s="310" t="s">
        <v>1770</v>
      </c>
      <c r="B1381" s="310" t="s">
        <v>1633</v>
      </c>
      <c r="C1381" s="309">
        <v>284.02248700000001</v>
      </c>
      <c r="D1381" s="307">
        <f>C1381*'[2]Base Costs'!$B$5</f>
        <v>284.02248700000001</v>
      </c>
      <c r="E1381" s="307">
        <f t="shared" si="147"/>
        <v>36</v>
      </c>
      <c r="F1381" s="307">
        <f t="shared" si="148"/>
        <v>8</v>
      </c>
      <c r="G1381" s="307">
        <f t="shared" si="149"/>
        <v>2</v>
      </c>
      <c r="H1381" s="306">
        <f>4*D1381*'[2]Base Costs'!$B$7</f>
        <v>56447.765156328009</v>
      </c>
      <c r="I1381" s="304">
        <f>4*IF(E1381&lt;=3,E1381*'[2]Base Costs'!$B$8,IF(F1381&lt;=3,F1381*'[2]Base Costs'!$B$9,'[2]Base Costs'!$B$10*G1381))</f>
        <v>8800</v>
      </c>
      <c r="J1381" s="308">
        <f>C1381*'[2]Base Costs'!$B$6</f>
        <v>72.141711698000009</v>
      </c>
      <c r="K1381" s="307">
        <f t="shared" si="150"/>
        <v>10</v>
      </c>
      <c r="L1381" s="307">
        <f t="shared" si="151"/>
        <v>2</v>
      </c>
      <c r="M1381" s="307">
        <f t="shared" si="152"/>
        <v>1</v>
      </c>
      <c r="N1381" s="306">
        <f>4*J1381*'[2]Base Costs'!$B$7</f>
        <v>14337.732349707316</v>
      </c>
      <c r="O1381" s="304">
        <f>4*IF(K1381&lt;=3,K1381*'[2]Base Costs'!$B$8,IF(L1381&lt;=3,L1381*'[2]Base Costs'!$B$9,'[2]Base Costs'!$B$10*M1381))</f>
        <v>2800</v>
      </c>
      <c r="P1381" s="304">
        <f>4*C1381*'[2]Base Costs'!$B$11</f>
        <v>56804.4974</v>
      </c>
      <c r="Q1381" s="269">
        <f>'[2]Base Costs'!$B$13+'[2]Base Costs'!$B$14</f>
        <v>414</v>
      </c>
      <c r="R1381" s="303">
        <f>'[2]Base Costs'!$D$2</f>
        <v>1105.3024868650327</v>
      </c>
      <c r="S1381" s="305">
        <f t="shared" si="153"/>
        <v>18657.034836572348</v>
      </c>
    </row>
    <row r="1382" spans="1:19" s="269" customFormat="1" x14ac:dyDescent="0.25">
      <c r="A1382" s="310" t="s">
        <v>1770</v>
      </c>
      <c r="B1382" s="310" t="s">
        <v>1632</v>
      </c>
      <c r="C1382" s="309">
        <v>109.67331440254074</v>
      </c>
      <c r="D1382" s="307">
        <f>C1382*'[2]Base Costs'!$B$5</f>
        <v>109.67331440254074</v>
      </c>
      <c r="E1382" s="307">
        <f t="shared" si="147"/>
        <v>14</v>
      </c>
      <c r="F1382" s="307">
        <f t="shared" si="148"/>
        <v>3</v>
      </c>
      <c r="G1382" s="307">
        <f t="shared" si="149"/>
        <v>1</v>
      </c>
      <c r="H1382" s="306">
        <f>4*D1382*'[2]Base Costs'!$B$7</f>
        <v>21796.91319761856</v>
      </c>
      <c r="I1382" s="304">
        <f>4*IF(E1382&lt;=3,E1382*'[2]Base Costs'!$B$8,IF(F1382&lt;=3,F1382*'[2]Base Costs'!$B$9,'[2]Base Costs'!$B$10*G1382))</f>
        <v>4200</v>
      </c>
      <c r="J1382" s="308">
        <f>C1382*'[2]Base Costs'!$B$6</f>
        <v>27.85702185824535</v>
      </c>
      <c r="K1382" s="307">
        <f t="shared" si="150"/>
        <v>4</v>
      </c>
      <c r="L1382" s="307">
        <f t="shared" si="151"/>
        <v>1</v>
      </c>
      <c r="M1382" s="307">
        <f t="shared" si="152"/>
        <v>1</v>
      </c>
      <c r="N1382" s="306">
        <f>4*J1382*'[2]Base Costs'!$B$7</f>
        <v>5536.4159521951142</v>
      </c>
      <c r="O1382" s="304">
        <f>4*IF(K1382&lt;=3,K1382*'[2]Base Costs'!$B$8,IF(L1382&lt;=3,L1382*'[2]Base Costs'!$B$9,'[2]Base Costs'!$B$10*M1382))</f>
        <v>1400</v>
      </c>
      <c r="P1382" s="304">
        <f>4*C1382*'[2]Base Costs'!$B$11</f>
        <v>21934.662880508149</v>
      </c>
      <c r="Q1382" s="269">
        <f>'[2]Base Costs'!$B$13+'[2]Base Costs'!$B$14</f>
        <v>414</v>
      </c>
      <c r="R1382" s="303">
        <f>'[2]Base Costs'!$D$2</f>
        <v>1105.3024868650327</v>
      </c>
      <c r="S1382" s="305">
        <f t="shared" si="153"/>
        <v>8455.7184390601469</v>
      </c>
    </row>
    <row r="1383" spans="1:19" s="269" customFormat="1" x14ac:dyDescent="0.25">
      <c r="A1383" s="310" t="s">
        <v>1770</v>
      </c>
      <c r="B1383" s="310" t="s">
        <v>1631</v>
      </c>
      <c r="C1383" s="309">
        <v>98.614853754287523</v>
      </c>
      <c r="D1383" s="307">
        <f>C1383*'[2]Base Costs'!$B$5</f>
        <v>98.614853754287523</v>
      </c>
      <c r="E1383" s="307">
        <f t="shared" si="147"/>
        <v>13</v>
      </c>
      <c r="F1383" s="307">
        <f t="shared" si="148"/>
        <v>3</v>
      </c>
      <c r="G1383" s="307">
        <f t="shared" si="149"/>
        <v>1</v>
      </c>
      <c r="H1383" s="306">
        <f>4*D1383*'[2]Base Costs'!$B$7</f>
        <v>19599.110494542121</v>
      </c>
      <c r="I1383" s="304">
        <f>4*IF(E1383&lt;=3,E1383*'[2]Base Costs'!$B$8,IF(F1383&lt;=3,F1383*'[2]Base Costs'!$B$9,'[2]Base Costs'!$B$10*G1383))</f>
        <v>4200</v>
      </c>
      <c r="J1383" s="308">
        <f>C1383*'[2]Base Costs'!$B$6</f>
        <v>25.04817285358903</v>
      </c>
      <c r="K1383" s="307">
        <f t="shared" si="150"/>
        <v>4</v>
      </c>
      <c r="L1383" s="307">
        <f t="shared" si="151"/>
        <v>1</v>
      </c>
      <c r="M1383" s="307">
        <f t="shared" si="152"/>
        <v>1</v>
      </c>
      <c r="N1383" s="306">
        <f>4*J1383*'[2]Base Costs'!$B$7</f>
        <v>4978.174065613699</v>
      </c>
      <c r="O1383" s="304">
        <f>4*IF(K1383&lt;=3,K1383*'[2]Base Costs'!$B$8,IF(L1383&lt;=3,L1383*'[2]Base Costs'!$B$9,'[2]Base Costs'!$B$10*M1383))</f>
        <v>1400</v>
      </c>
      <c r="P1383" s="304">
        <f>4*C1383*'[2]Base Costs'!$B$11</f>
        <v>19722.970750857505</v>
      </c>
      <c r="Q1383" s="269">
        <f>'[2]Base Costs'!$B$13+'[2]Base Costs'!$B$14</f>
        <v>414</v>
      </c>
      <c r="R1383" s="303">
        <f>'[2]Base Costs'!$D$2</f>
        <v>1105.3024868650327</v>
      </c>
      <c r="S1383" s="305">
        <f t="shared" si="153"/>
        <v>7897.4765524787317</v>
      </c>
    </row>
    <row r="1384" spans="1:19" s="269" customFormat="1" x14ac:dyDescent="0.25">
      <c r="A1384" s="310" t="s">
        <v>1770</v>
      </c>
      <c r="B1384" s="310" t="s">
        <v>1630</v>
      </c>
      <c r="C1384" s="309">
        <v>85.903440396862734</v>
      </c>
      <c r="D1384" s="307">
        <f>C1384*'[2]Base Costs'!$B$5</f>
        <v>85.903440396862734</v>
      </c>
      <c r="E1384" s="307">
        <f t="shared" si="147"/>
        <v>11</v>
      </c>
      <c r="F1384" s="307">
        <f t="shared" si="148"/>
        <v>3</v>
      </c>
      <c r="G1384" s="307">
        <f t="shared" si="149"/>
        <v>1</v>
      </c>
      <c r="H1384" s="306">
        <f>4*D1384*'[2]Base Costs'!$B$7</f>
        <v>17072.793358234088</v>
      </c>
      <c r="I1384" s="304">
        <f>4*IF(E1384&lt;=3,E1384*'[2]Base Costs'!$B$8,IF(F1384&lt;=3,F1384*'[2]Base Costs'!$B$9,'[2]Base Costs'!$B$10*G1384))</f>
        <v>4200</v>
      </c>
      <c r="J1384" s="308">
        <f>C1384*'[2]Base Costs'!$B$6</f>
        <v>21.819473860803136</v>
      </c>
      <c r="K1384" s="307">
        <f t="shared" si="150"/>
        <v>3</v>
      </c>
      <c r="L1384" s="307">
        <f t="shared" si="151"/>
        <v>1</v>
      </c>
      <c r="M1384" s="307">
        <f t="shared" si="152"/>
        <v>1</v>
      </c>
      <c r="N1384" s="306">
        <f>4*J1384*'[2]Base Costs'!$B$7</f>
        <v>4336.4895129914594</v>
      </c>
      <c r="O1384" s="304">
        <f>4*IF(K1384&lt;=3,K1384*'[2]Base Costs'!$B$8,IF(L1384&lt;=3,L1384*'[2]Base Costs'!$B$9,'[2]Base Costs'!$B$10*M1384))</f>
        <v>1500</v>
      </c>
      <c r="P1384" s="304">
        <f>4*C1384*'[2]Base Costs'!$B$11</f>
        <v>17180.688079372547</v>
      </c>
      <c r="Q1384" s="269">
        <f>'[2]Base Costs'!$B$13+'[2]Base Costs'!$B$14</f>
        <v>414</v>
      </c>
      <c r="R1384" s="303">
        <f>'[2]Base Costs'!$D$2</f>
        <v>1105.3024868650327</v>
      </c>
      <c r="S1384" s="305">
        <f t="shared" si="153"/>
        <v>7355.7919998564921</v>
      </c>
    </row>
    <row r="1385" spans="1:19" s="269" customFormat="1" x14ac:dyDescent="0.25">
      <c r="A1385" s="310" t="s">
        <v>1770</v>
      </c>
      <c r="B1385" s="310" t="s">
        <v>1628</v>
      </c>
      <c r="C1385" s="309">
        <v>162.53721893122366</v>
      </c>
      <c r="D1385" s="307">
        <f>C1385*'[2]Base Costs'!$B$5</f>
        <v>162.53721893122366</v>
      </c>
      <c r="E1385" s="307">
        <f t="shared" si="147"/>
        <v>21</v>
      </c>
      <c r="F1385" s="307">
        <f t="shared" si="148"/>
        <v>5</v>
      </c>
      <c r="G1385" s="307">
        <f t="shared" si="149"/>
        <v>2</v>
      </c>
      <c r="H1385" s="306">
        <f>4*D1385*'[2]Base Costs'!$B$7</f>
        <v>32303.29703926712</v>
      </c>
      <c r="I1385" s="304">
        <f>4*IF(E1385&lt;=3,E1385*'[2]Base Costs'!$B$8,IF(F1385&lt;=3,F1385*'[2]Base Costs'!$B$9,'[2]Base Costs'!$B$10*G1385))</f>
        <v>8800</v>
      </c>
      <c r="J1385" s="308">
        <f>C1385*'[2]Base Costs'!$B$6</f>
        <v>41.284453608530811</v>
      </c>
      <c r="K1385" s="307">
        <f t="shared" si="150"/>
        <v>6</v>
      </c>
      <c r="L1385" s="307">
        <f t="shared" si="151"/>
        <v>2</v>
      </c>
      <c r="M1385" s="307">
        <f t="shared" si="152"/>
        <v>1</v>
      </c>
      <c r="N1385" s="306">
        <f>4*J1385*'[2]Base Costs'!$B$7</f>
        <v>8205.0374479738493</v>
      </c>
      <c r="O1385" s="304">
        <f>4*IF(K1385&lt;=3,K1385*'[2]Base Costs'!$B$8,IF(L1385&lt;=3,L1385*'[2]Base Costs'!$B$9,'[2]Base Costs'!$B$10*M1385))</f>
        <v>2800</v>
      </c>
      <c r="P1385" s="304">
        <f>4*C1385*'[2]Base Costs'!$B$11</f>
        <v>32507.443786244734</v>
      </c>
      <c r="Q1385" s="269">
        <f>'[2]Base Costs'!$B$13+'[2]Base Costs'!$B$14</f>
        <v>414</v>
      </c>
      <c r="R1385" s="303">
        <f>'[2]Base Costs'!$D$2</f>
        <v>1105.3024868650327</v>
      </c>
      <c r="S1385" s="305">
        <f t="shared" si="153"/>
        <v>12524.339934838881</v>
      </c>
    </row>
    <row r="1386" spans="1:19" s="269" customFormat="1" x14ac:dyDescent="0.25">
      <c r="A1386" s="310" t="s">
        <v>1770</v>
      </c>
      <c r="B1386" s="310" t="s">
        <v>1626</v>
      </c>
      <c r="C1386" s="309">
        <v>351.672468750056</v>
      </c>
      <c r="D1386" s="307">
        <f>C1386*'[2]Base Costs'!$B$5</f>
        <v>351.672468750056</v>
      </c>
      <c r="E1386" s="307">
        <f t="shared" si="147"/>
        <v>44</v>
      </c>
      <c r="F1386" s="307">
        <f t="shared" si="148"/>
        <v>9</v>
      </c>
      <c r="G1386" s="307">
        <f t="shared" si="149"/>
        <v>3</v>
      </c>
      <c r="H1386" s="306">
        <f>4*D1386*'[2]Base Costs'!$B$7</f>
        <v>69892.793129261132</v>
      </c>
      <c r="I1386" s="304">
        <f>4*IF(E1386&lt;=3,E1386*'[2]Base Costs'!$B$8,IF(F1386&lt;=3,F1386*'[2]Base Costs'!$B$9,'[2]Base Costs'!$B$10*G1386))</f>
        <v>13200</v>
      </c>
      <c r="J1386" s="308">
        <f>C1386*'[2]Base Costs'!$B$6</f>
        <v>89.324807062514225</v>
      </c>
      <c r="K1386" s="307">
        <f t="shared" si="150"/>
        <v>12</v>
      </c>
      <c r="L1386" s="307">
        <f t="shared" si="151"/>
        <v>3</v>
      </c>
      <c r="M1386" s="307">
        <f t="shared" si="152"/>
        <v>1</v>
      </c>
      <c r="N1386" s="306">
        <f>4*J1386*'[2]Base Costs'!$B$7</f>
        <v>17752.769454832331</v>
      </c>
      <c r="O1386" s="304">
        <f>4*IF(K1386&lt;=3,K1386*'[2]Base Costs'!$B$8,IF(L1386&lt;=3,L1386*'[2]Base Costs'!$B$9,'[2]Base Costs'!$B$10*M1386))</f>
        <v>4200</v>
      </c>
      <c r="P1386" s="304">
        <f>4*C1386*'[2]Base Costs'!$B$11</f>
        <v>70334.493750011199</v>
      </c>
      <c r="Q1386" s="269">
        <f>'[2]Base Costs'!$B$13+'[2]Base Costs'!$B$14</f>
        <v>414</v>
      </c>
      <c r="R1386" s="303">
        <f>'[2]Base Costs'!$D$2</f>
        <v>1105.3024868650327</v>
      </c>
      <c r="S1386" s="305">
        <f t="shared" si="153"/>
        <v>23472.071941697362</v>
      </c>
    </row>
    <row r="1387" spans="1:19" s="269" customFormat="1" x14ac:dyDescent="0.25">
      <c r="A1387" s="310" t="s">
        <v>1770</v>
      </c>
      <c r="B1387" s="310" t="s">
        <v>1625</v>
      </c>
      <c r="C1387" s="309">
        <v>61.453136633916422</v>
      </c>
      <c r="D1387" s="307">
        <f>C1387*'[2]Base Costs'!$B$5</f>
        <v>61.453136633916422</v>
      </c>
      <c r="E1387" s="307">
        <f t="shared" si="147"/>
        <v>8</v>
      </c>
      <c r="F1387" s="307">
        <f t="shared" si="148"/>
        <v>2</v>
      </c>
      <c r="G1387" s="307">
        <f t="shared" si="149"/>
        <v>1</v>
      </c>
      <c r="H1387" s="306">
        <f>4*D1387*'[2]Base Costs'!$B$7</f>
        <v>12213.442187171087</v>
      </c>
      <c r="I1387" s="304">
        <f>4*IF(E1387&lt;=3,E1387*'[2]Base Costs'!$B$8,IF(F1387&lt;=3,F1387*'[2]Base Costs'!$B$9,'[2]Base Costs'!$B$10*G1387))</f>
        <v>2800</v>
      </c>
      <c r="J1387" s="308">
        <f>C1387*'[2]Base Costs'!$B$6</f>
        <v>15.609096705014771</v>
      </c>
      <c r="K1387" s="307">
        <f t="shared" si="150"/>
        <v>2</v>
      </c>
      <c r="L1387" s="307">
        <f t="shared" si="151"/>
        <v>1</v>
      </c>
      <c r="M1387" s="307">
        <f t="shared" si="152"/>
        <v>1</v>
      </c>
      <c r="N1387" s="306">
        <f>4*J1387*'[2]Base Costs'!$B$7</f>
        <v>3102.214315541456</v>
      </c>
      <c r="O1387" s="304">
        <f>4*IF(K1387&lt;=3,K1387*'[2]Base Costs'!$B$8,IF(L1387&lt;=3,L1387*'[2]Base Costs'!$B$9,'[2]Base Costs'!$B$10*M1387))</f>
        <v>1000</v>
      </c>
      <c r="P1387" s="304">
        <f>4*C1387*'[2]Base Costs'!$B$11</f>
        <v>12290.627326783284</v>
      </c>
      <c r="Q1387" s="269">
        <f>'[2]Base Costs'!$B$13+'[2]Base Costs'!$B$14</f>
        <v>414</v>
      </c>
      <c r="R1387" s="303">
        <f>'[2]Base Costs'!$D$2</f>
        <v>1105.3024868650327</v>
      </c>
      <c r="S1387" s="305">
        <f t="shared" si="153"/>
        <v>5621.5168024064888</v>
      </c>
    </row>
    <row r="1388" spans="1:19" s="269" customFormat="1" x14ac:dyDescent="0.25">
      <c r="A1388" s="310" t="s">
        <v>1770</v>
      </c>
      <c r="B1388" s="310" t="s">
        <v>1622</v>
      </c>
      <c r="C1388" s="309">
        <v>95.431951000000055</v>
      </c>
      <c r="D1388" s="307">
        <f>C1388*'[2]Base Costs'!$B$5</f>
        <v>95.431951000000055</v>
      </c>
      <c r="E1388" s="307">
        <f t="shared" si="147"/>
        <v>12</v>
      </c>
      <c r="F1388" s="307">
        <f t="shared" si="148"/>
        <v>3</v>
      </c>
      <c r="G1388" s="307">
        <f t="shared" si="149"/>
        <v>1</v>
      </c>
      <c r="H1388" s="306">
        <f>4*D1388*'[2]Base Costs'!$B$7</f>
        <v>18966.527669544015</v>
      </c>
      <c r="I1388" s="304">
        <f>4*IF(E1388&lt;=3,E1388*'[2]Base Costs'!$B$8,IF(F1388&lt;=3,F1388*'[2]Base Costs'!$B$9,'[2]Base Costs'!$B$10*G1388))</f>
        <v>4200</v>
      </c>
      <c r="J1388" s="308">
        <f>C1388*'[2]Base Costs'!$B$6</f>
        <v>24.239715554000014</v>
      </c>
      <c r="K1388" s="307">
        <f t="shared" si="150"/>
        <v>4</v>
      </c>
      <c r="L1388" s="307">
        <f t="shared" si="151"/>
        <v>1</v>
      </c>
      <c r="M1388" s="307">
        <f t="shared" si="152"/>
        <v>1</v>
      </c>
      <c r="N1388" s="306">
        <f>4*J1388*'[2]Base Costs'!$B$7</f>
        <v>4817.4980280641794</v>
      </c>
      <c r="O1388" s="304">
        <f>4*IF(K1388&lt;=3,K1388*'[2]Base Costs'!$B$8,IF(L1388&lt;=3,L1388*'[2]Base Costs'!$B$9,'[2]Base Costs'!$B$10*M1388))</f>
        <v>1400</v>
      </c>
      <c r="P1388" s="304">
        <f>4*C1388*'[2]Base Costs'!$B$11</f>
        <v>19086.390200000013</v>
      </c>
      <c r="Q1388" s="269">
        <f>'[2]Base Costs'!$B$13+'[2]Base Costs'!$B$14</f>
        <v>414</v>
      </c>
      <c r="R1388" s="303">
        <f>'[2]Base Costs'!$D$2</f>
        <v>1105.3024868650327</v>
      </c>
      <c r="S1388" s="305">
        <f t="shared" si="153"/>
        <v>7736.8005149292121</v>
      </c>
    </row>
    <row r="1389" spans="1:19" s="269" customFormat="1" x14ac:dyDescent="0.25">
      <c r="A1389" s="310" t="s">
        <v>1770</v>
      </c>
      <c r="B1389" s="310" t="s">
        <v>1621</v>
      </c>
      <c r="C1389" s="309">
        <v>89.065406628016532</v>
      </c>
      <c r="D1389" s="307">
        <f>C1389*'[2]Base Costs'!$B$5</f>
        <v>89.065406628016532</v>
      </c>
      <c r="E1389" s="307">
        <f t="shared" si="147"/>
        <v>12</v>
      </c>
      <c r="F1389" s="307">
        <f t="shared" si="148"/>
        <v>3</v>
      </c>
      <c r="G1389" s="307">
        <f t="shared" si="149"/>
        <v>1</v>
      </c>
      <c r="H1389" s="306">
        <f>4*D1389*'[2]Base Costs'!$B$7</f>
        <v>17701.215174878522</v>
      </c>
      <c r="I1389" s="304">
        <f>4*IF(E1389&lt;=3,E1389*'[2]Base Costs'!$B$8,IF(F1389&lt;=3,F1389*'[2]Base Costs'!$B$9,'[2]Base Costs'!$B$10*G1389))</f>
        <v>4200</v>
      </c>
      <c r="J1389" s="308">
        <f>C1389*'[2]Base Costs'!$B$6</f>
        <v>22.622613283516198</v>
      </c>
      <c r="K1389" s="307">
        <f t="shared" si="150"/>
        <v>3</v>
      </c>
      <c r="L1389" s="307">
        <f t="shared" si="151"/>
        <v>1</v>
      </c>
      <c r="M1389" s="307">
        <f t="shared" si="152"/>
        <v>1</v>
      </c>
      <c r="N1389" s="306">
        <f>4*J1389*'[2]Base Costs'!$B$7</f>
        <v>4496.1086544191439</v>
      </c>
      <c r="O1389" s="304">
        <f>4*IF(K1389&lt;=3,K1389*'[2]Base Costs'!$B$8,IF(L1389&lt;=3,L1389*'[2]Base Costs'!$B$9,'[2]Base Costs'!$B$10*M1389))</f>
        <v>1500</v>
      </c>
      <c r="P1389" s="304">
        <f>4*C1389*'[2]Base Costs'!$B$11</f>
        <v>17813.081325603307</v>
      </c>
      <c r="Q1389" s="269">
        <f>'[2]Base Costs'!$B$13+'[2]Base Costs'!$B$14</f>
        <v>414</v>
      </c>
      <c r="R1389" s="303">
        <f>'[2]Base Costs'!$D$2</f>
        <v>1105.3024868650327</v>
      </c>
      <c r="S1389" s="305">
        <f t="shared" si="153"/>
        <v>7515.4111412841767</v>
      </c>
    </row>
    <row r="1390" spans="1:19" s="269" customFormat="1" x14ac:dyDescent="0.25">
      <c r="A1390" s="310" t="s">
        <v>1770</v>
      </c>
      <c r="B1390" s="310" t="s">
        <v>1620</v>
      </c>
      <c r="C1390" s="309">
        <v>132.44841302269543</v>
      </c>
      <c r="D1390" s="307">
        <f>C1390*'[2]Base Costs'!$B$5</f>
        <v>132.44841302269543</v>
      </c>
      <c r="E1390" s="307">
        <f t="shared" si="147"/>
        <v>17</v>
      </c>
      <c r="F1390" s="307">
        <f t="shared" si="148"/>
        <v>4</v>
      </c>
      <c r="G1390" s="307">
        <f t="shared" si="149"/>
        <v>1</v>
      </c>
      <c r="H1390" s="306">
        <f>4*D1390*'[2]Base Costs'!$B$7</f>
        <v>26323.327397782585</v>
      </c>
      <c r="I1390" s="304">
        <f>4*IF(E1390&lt;=3,E1390*'[2]Base Costs'!$B$8,IF(F1390&lt;=3,F1390*'[2]Base Costs'!$B$9,'[2]Base Costs'!$B$10*G1390))</f>
        <v>4400</v>
      </c>
      <c r="J1390" s="308">
        <f>C1390*'[2]Base Costs'!$B$6</f>
        <v>33.641896907764639</v>
      </c>
      <c r="K1390" s="307">
        <f t="shared" si="150"/>
        <v>5</v>
      </c>
      <c r="L1390" s="307">
        <f t="shared" si="151"/>
        <v>1</v>
      </c>
      <c r="M1390" s="307">
        <f t="shared" si="152"/>
        <v>1</v>
      </c>
      <c r="N1390" s="306">
        <f>4*J1390*'[2]Base Costs'!$B$7</f>
        <v>6686.1251590367765</v>
      </c>
      <c r="O1390" s="304">
        <f>4*IF(K1390&lt;=3,K1390*'[2]Base Costs'!$B$8,IF(L1390&lt;=3,L1390*'[2]Base Costs'!$B$9,'[2]Base Costs'!$B$10*M1390))</f>
        <v>1400</v>
      </c>
      <c r="P1390" s="304">
        <f>4*C1390*'[2]Base Costs'!$B$11</f>
        <v>26489.682604539088</v>
      </c>
      <c r="Q1390" s="269">
        <f>'[2]Base Costs'!$B$13+'[2]Base Costs'!$B$14</f>
        <v>414</v>
      </c>
      <c r="R1390" s="303">
        <f>'[2]Base Costs'!$D$2</f>
        <v>1105.3024868650327</v>
      </c>
      <c r="S1390" s="305">
        <f t="shared" si="153"/>
        <v>9605.4276459018092</v>
      </c>
    </row>
    <row r="1391" spans="1:19" s="269" customFormat="1" x14ac:dyDescent="0.25">
      <c r="A1391" s="310" t="s">
        <v>1770</v>
      </c>
      <c r="B1391" s="310" t="s">
        <v>1619</v>
      </c>
      <c r="C1391" s="309">
        <v>48.715156136149417</v>
      </c>
      <c r="D1391" s="307">
        <f>C1391*'[2]Base Costs'!$B$5</f>
        <v>48.715156136149417</v>
      </c>
      <c r="E1391" s="307">
        <f t="shared" si="147"/>
        <v>7</v>
      </c>
      <c r="F1391" s="307">
        <f t="shared" si="148"/>
        <v>2</v>
      </c>
      <c r="G1391" s="307">
        <f t="shared" si="149"/>
        <v>1</v>
      </c>
      <c r="H1391" s="306">
        <f>4*D1391*'[2]Base Costs'!$B$7</f>
        <v>9681.8449911228818</v>
      </c>
      <c r="I1391" s="304">
        <f>4*IF(E1391&lt;=3,E1391*'[2]Base Costs'!$B$8,IF(F1391&lt;=3,F1391*'[2]Base Costs'!$B$9,'[2]Base Costs'!$B$10*G1391))</f>
        <v>2800</v>
      </c>
      <c r="J1391" s="308">
        <f>C1391*'[2]Base Costs'!$B$6</f>
        <v>12.373649658581952</v>
      </c>
      <c r="K1391" s="307">
        <f t="shared" si="150"/>
        <v>2</v>
      </c>
      <c r="L1391" s="307">
        <f t="shared" si="151"/>
        <v>1</v>
      </c>
      <c r="M1391" s="307">
        <f t="shared" si="152"/>
        <v>1</v>
      </c>
      <c r="N1391" s="306">
        <f>4*J1391*'[2]Base Costs'!$B$7</f>
        <v>2459.1886277452118</v>
      </c>
      <c r="O1391" s="304">
        <f>4*IF(K1391&lt;=3,K1391*'[2]Base Costs'!$B$8,IF(L1391&lt;=3,L1391*'[2]Base Costs'!$B$9,'[2]Base Costs'!$B$10*M1391))</f>
        <v>1000</v>
      </c>
      <c r="P1391" s="304">
        <f>4*C1391*'[2]Base Costs'!$B$11</f>
        <v>9743.0312272298834</v>
      </c>
      <c r="Q1391" s="269">
        <f>'[2]Base Costs'!$B$13+'[2]Base Costs'!$B$14</f>
        <v>414</v>
      </c>
      <c r="R1391" s="303">
        <f>'[2]Base Costs'!$D$2</f>
        <v>1105.3024868650327</v>
      </c>
      <c r="S1391" s="305">
        <f t="shared" si="153"/>
        <v>4978.491114610244</v>
      </c>
    </row>
    <row r="1392" spans="1:19" s="269" customFormat="1" x14ac:dyDescent="0.25">
      <c r="A1392" s="310" t="s">
        <v>1770</v>
      </c>
      <c r="B1392" s="310" t="s">
        <v>1618</v>
      </c>
      <c r="C1392" s="309">
        <v>47.024081500000023</v>
      </c>
      <c r="D1392" s="307">
        <f>C1392*'[2]Base Costs'!$B$5</f>
        <v>47.024081500000023</v>
      </c>
      <c r="E1392" s="307">
        <f t="shared" si="147"/>
        <v>6</v>
      </c>
      <c r="F1392" s="307">
        <f t="shared" si="148"/>
        <v>2</v>
      </c>
      <c r="G1392" s="307">
        <f t="shared" si="149"/>
        <v>1</v>
      </c>
      <c r="H1392" s="306">
        <f>4*D1392*'[2]Base Costs'!$B$7</f>
        <v>9345.7540536360066</v>
      </c>
      <c r="I1392" s="304">
        <f>4*IF(E1392&lt;=3,E1392*'[2]Base Costs'!$B$8,IF(F1392&lt;=3,F1392*'[2]Base Costs'!$B$9,'[2]Base Costs'!$B$10*G1392))</f>
        <v>2800</v>
      </c>
      <c r="J1392" s="308">
        <f>C1392*'[2]Base Costs'!$B$6</f>
        <v>11.944116701000006</v>
      </c>
      <c r="K1392" s="307">
        <f t="shared" si="150"/>
        <v>2</v>
      </c>
      <c r="L1392" s="307">
        <f t="shared" si="151"/>
        <v>1</v>
      </c>
      <c r="M1392" s="307">
        <f t="shared" si="152"/>
        <v>1</v>
      </c>
      <c r="N1392" s="306">
        <f>4*J1392*'[2]Base Costs'!$B$7</f>
        <v>2373.8215296235453</v>
      </c>
      <c r="O1392" s="304">
        <f>4*IF(K1392&lt;=3,K1392*'[2]Base Costs'!$B$8,IF(L1392&lt;=3,L1392*'[2]Base Costs'!$B$9,'[2]Base Costs'!$B$10*M1392))</f>
        <v>1000</v>
      </c>
      <c r="P1392" s="304">
        <f>4*C1392*'[2]Base Costs'!$B$11</f>
        <v>9404.816300000004</v>
      </c>
      <c r="Q1392" s="269">
        <f>'[2]Base Costs'!$B$13+'[2]Base Costs'!$B$14</f>
        <v>414</v>
      </c>
      <c r="R1392" s="303">
        <f>'[2]Base Costs'!$D$2</f>
        <v>1105.3024868650327</v>
      </c>
      <c r="S1392" s="305">
        <f t="shared" si="153"/>
        <v>4893.1240164885785</v>
      </c>
    </row>
    <row r="1393" spans="1:19" s="269" customFormat="1" x14ac:dyDescent="0.25">
      <c r="A1393" s="310" t="s">
        <v>1770</v>
      </c>
      <c r="B1393" s="310" t="s">
        <v>1617</v>
      </c>
      <c r="C1393" s="309">
        <v>150.62180046111499</v>
      </c>
      <c r="D1393" s="307">
        <f>C1393*'[2]Base Costs'!$B$5</f>
        <v>150.62180046111499</v>
      </c>
      <c r="E1393" s="307">
        <f t="shared" si="147"/>
        <v>19</v>
      </c>
      <c r="F1393" s="307">
        <f t="shared" si="148"/>
        <v>4</v>
      </c>
      <c r="G1393" s="307">
        <f t="shared" si="149"/>
        <v>1</v>
      </c>
      <c r="H1393" s="306">
        <f>4*D1393*'[2]Base Costs'!$B$7</f>
        <v>29935.179110843841</v>
      </c>
      <c r="I1393" s="304">
        <f>4*IF(E1393&lt;=3,E1393*'[2]Base Costs'!$B$8,IF(F1393&lt;=3,F1393*'[2]Base Costs'!$B$9,'[2]Base Costs'!$B$10*G1393))</f>
        <v>4400</v>
      </c>
      <c r="J1393" s="308">
        <f>C1393*'[2]Base Costs'!$B$6</f>
        <v>38.257937317123208</v>
      </c>
      <c r="K1393" s="307">
        <f t="shared" si="150"/>
        <v>5</v>
      </c>
      <c r="L1393" s="307">
        <f t="shared" si="151"/>
        <v>1</v>
      </c>
      <c r="M1393" s="307">
        <f t="shared" si="152"/>
        <v>1</v>
      </c>
      <c r="N1393" s="306">
        <f>4*J1393*'[2]Base Costs'!$B$7</f>
        <v>7603.5354941543355</v>
      </c>
      <c r="O1393" s="304">
        <f>4*IF(K1393&lt;=3,K1393*'[2]Base Costs'!$B$8,IF(L1393&lt;=3,L1393*'[2]Base Costs'!$B$9,'[2]Base Costs'!$B$10*M1393))</f>
        <v>1400</v>
      </c>
      <c r="P1393" s="304">
        <f>4*C1393*'[2]Base Costs'!$B$11</f>
        <v>30124.360092222996</v>
      </c>
      <c r="Q1393" s="269">
        <f>'[2]Base Costs'!$B$13+'[2]Base Costs'!$B$14</f>
        <v>414</v>
      </c>
      <c r="R1393" s="303">
        <f>'[2]Base Costs'!$D$2</f>
        <v>1105.3024868650327</v>
      </c>
      <c r="S1393" s="305">
        <f t="shared" si="153"/>
        <v>10522.837981019369</v>
      </c>
    </row>
    <row r="1394" spans="1:19" s="269" customFormat="1" x14ac:dyDescent="0.25">
      <c r="A1394" s="310" t="s">
        <v>1770</v>
      </c>
      <c r="B1394" s="310" t="s">
        <v>1616</v>
      </c>
      <c r="C1394" s="309">
        <v>70.99993833500001</v>
      </c>
      <c r="D1394" s="307">
        <f>C1394*'[2]Base Costs'!$B$5</f>
        <v>70.99993833500001</v>
      </c>
      <c r="E1394" s="307">
        <f t="shared" si="147"/>
        <v>9</v>
      </c>
      <c r="F1394" s="307">
        <f t="shared" si="148"/>
        <v>2</v>
      </c>
      <c r="G1394" s="307">
        <f t="shared" si="149"/>
        <v>1</v>
      </c>
      <c r="H1394" s="306">
        <f>4*D1394*'[2]Base Costs'!$B$7</f>
        <v>14110.811744451245</v>
      </c>
      <c r="I1394" s="304">
        <f>4*IF(E1394&lt;=3,E1394*'[2]Base Costs'!$B$8,IF(F1394&lt;=3,F1394*'[2]Base Costs'!$B$9,'[2]Base Costs'!$B$10*G1394))</f>
        <v>2800</v>
      </c>
      <c r="J1394" s="308">
        <f>C1394*'[2]Base Costs'!$B$6</f>
        <v>18.033984337090004</v>
      </c>
      <c r="K1394" s="307">
        <f t="shared" si="150"/>
        <v>3</v>
      </c>
      <c r="L1394" s="307">
        <f t="shared" si="151"/>
        <v>1</v>
      </c>
      <c r="M1394" s="307">
        <f t="shared" si="152"/>
        <v>1</v>
      </c>
      <c r="N1394" s="306">
        <f>4*J1394*'[2]Base Costs'!$B$7</f>
        <v>3584.1461830906164</v>
      </c>
      <c r="O1394" s="304">
        <f>4*IF(K1394&lt;=3,K1394*'[2]Base Costs'!$B$8,IF(L1394&lt;=3,L1394*'[2]Base Costs'!$B$9,'[2]Base Costs'!$B$10*M1394))</f>
        <v>1500</v>
      </c>
      <c r="P1394" s="304">
        <f>4*C1394*'[2]Base Costs'!$B$11</f>
        <v>14199.987667000001</v>
      </c>
      <c r="Q1394" s="269">
        <f>'[2]Base Costs'!$B$13+'[2]Base Costs'!$B$14</f>
        <v>414</v>
      </c>
      <c r="R1394" s="303">
        <f>'[2]Base Costs'!$D$2</f>
        <v>1105.3024868650327</v>
      </c>
      <c r="S1394" s="305">
        <f t="shared" si="153"/>
        <v>6603.4486699556492</v>
      </c>
    </row>
    <row r="1395" spans="1:19" s="269" customFormat="1" x14ac:dyDescent="0.25">
      <c r="A1395" s="310" t="s">
        <v>1770</v>
      </c>
      <c r="B1395" s="310" t="s">
        <v>1615</v>
      </c>
      <c r="C1395" s="309">
        <v>203.90042048500001</v>
      </c>
      <c r="D1395" s="307">
        <f>C1395*'[2]Base Costs'!$B$5</f>
        <v>203.90042048500001</v>
      </c>
      <c r="E1395" s="307">
        <f t="shared" si="147"/>
        <v>26</v>
      </c>
      <c r="F1395" s="307">
        <f t="shared" si="148"/>
        <v>6</v>
      </c>
      <c r="G1395" s="307">
        <f t="shared" si="149"/>
        <v>2</v>
      </c>
      <c r="H1395" s="306">
        <f>4*D1395*'[2]Base Costs'!$B$7</f>
        <v>40523.985168870851</v>
      </c>
      <c r="I1395" s="304">
        <f>4*IF(E1395&lt;=3,E1395*'[2]Base Costs'!$B$8,IF(F1395&lt;=3,F1395*'[2]Base Costs'!$B$9,'[2]Base Costs'!$B$10*G1395))</f>
        <v>8800</v>
      </c>
      <c r="J1395" s="308">
        <f>C1395*'[2]Base Costs'!$B$6</f>
        <v>51.790706803190005</v>
      </c>
      <c r="K1395" s="307">
        <f t="shared" si="150"/>
        <v>7</v>
      </c>
      <c r="L1395" s="307">
        <f t="shared" si="151"/>
        <v>2</v>
      </c>
      <c r="M1395" s="307">
        <f t="shared" si="152"/>
        <v>1</v>
      </c>
      <c r="N1395" s="306">
        <f>4*J1395*'[2]Base Costs'!$B$7</f>
        <v>10293.092232893196</v>
      </c>
      <c r="O1395" s="304">
        <f>4*IF(K1395&lt;=3,K1395*'[2]Base Costs'!$B$8,IF(L1395&lt;=3,L1395*'[2]Base Costs'!$B$9,'[2]Base Costs'!$B$10*M1395))</f>
        <v>2800</v>
      </c>
      <c r="P1395" s="304">
        <f>4*C1395*'[2]Base Costs'!$B$11</f>
        <v>40780.084096999999</v>
      </c>
      <c r="Q1395" s="269">
        <f>'[2]Base Costs'!$B$13+'[2]Base Costs'!$B$14</f>
        <v>414</v>
      </c>
      <c r="R1395" s="303">
        <f>'[2]Base Costs'!$D$2</f>
        <v>1105.3024868650327</v>
      </c>
      <c r="S1395" s="305">
        <f t="shared" si="153"/>
        <v>14612.394719758227</v>
      </c>
    </row>
    <row r="1396" spans="1:19" s="269" customFormat="1" x14ac:dyDescent="0.25">
      <c r="A1396" s="310" t="s">
        <v>1770</v>
      </c>
      <c r="B1396" s="310" t="s">
        <v>1614</v>
      </c>
      <c r="C1396" s="309">
        <v>119.84320684500001</v>
      </c>
      <c r="D1396" s="307">
        <f>C1396*'[2]Base Costs'!$B$5</f>
        <v>119.84320684500001</v>
      </c>
      <c r="E1396" s="307">
        <f t="shared" si="147"/>
        <v>15</v>
      </c>
      <c r="F1396" s="307">
        <f t="shared" si="148"/>
        <v>3</v>
      </c>
      <c r="G1396" s="307">
        <f t="shared" si="149"/>
        <v>1</v>
      </c>
      <c r="H1396" s="306">
        <f>4*D1396*'[2]Base Costs'!$B$7</f>
        <v>23818.118301202685</v>
      </c>
      <c r="I1396" s="304">
        <f>4*IF(E1396&lt;=3,E1396*'[2]Base Costs'!$B$8,IF(F1396&lt;=3,F1396*'[2]Base Costs'!$B$9,'[2]Base Costs'!$B$10*G1396))</f>
        <v>4200</v>
      </c>
      <c r="J1396" s="308">
        <f>C1396*'[2]Base Costs'!$B$6</f>
        <v>30.440174538630004</v>
      </c>
      <c r="K1396" s="307">
        <f t="shared" si="150"/>
        <v>4</v>
      </c>
      <c r="L1396" s="307">
        <f t="shared" si="151"/>
        <v>1</v>
      </c>
      <c r="M1396" s="307">
        <f t="shared" si="152"/>
        <v>1</v>
      </c>
      <c r="N1396" s="306">
        <f>4*J1396*'[2]Base Costs'!$B$7</f>
        <v>6049.8020485054822</v>
      </c>
      <c r="O1396" s="304">
        <f>4*IF(K1396&lt;=3,K1396*'[2]Base Costs'!$B$8,IF(L1396&lt;=3,L1396*'[2]Base Costs'!$B$9,'[2]Base Costs'!$B$10*M1396))</f>
        <v>1400</v>
      </c>
      <c r="P1396" s="304">
        <f>4*C1396*'[2]Base Costs'!$B$11</f>
        <v>23968.641369000001</v>
      </c>
      <c r="Q1396" s="269">
        <f>'[2]Base Costs'!$B$13+'[2]Base Costs'!$B$14</f>
        <v>414</v>
      </c>
      <c r="R1396" s="303">
        <f>'[2]Base Costs'!$D$2</f>
        <v>1105.3024868650327</v>
      </c>
      <c r="S1396" s="305">
        <f t="shared" si="153"/>
        <v>8969.1045353705158</v>
      </c>
    </row>
    <row r="1397" spans="1:19" s="269" customFormat="1" x14ac:dyDescent="0.25">
      <c r="A1397" s="310" t="s">
        <v>1770</v>
      </c>
      <c r="B1397" s="310" t="s">
        <v>1613</v>
      </c>
      <c r="C1397" s="309">
        <v>210.52188987690218</v>
      </c>
      <c r="D1397" s="307">
        <f>C1397*'[2]Base Costs'!$B$5</f>
        <v>210.52188987690218</v>
      </c>
      <c r="E1397" s="307">
        <f t="shared" si="147"/>
        <v>27</v>
      </c>
      <c r="F1397" s="307">
        <f t="shared" si="148"/>
        <v>6</v>
      </c>
      <c r="G1397" s="307">
        <f t="shared" si="149"/>
        <v>2</v>
      </c>
      <c r="H1397" s="306">
        <f>4*D1397*'[2]Base Costs'!$B$7</f>
        <v>41839.962481695053</v>
      </c>
      <c r="I1397" s="304">
        <f>4*IF(E1397&lt;=3,E1397*'[2]Base Costs'!$B$8,IF(F1397&lt;=3,F1397*'[2]Base Costs'!$B$9,'[2]Base Costs'!$B$10*G1397))</f>
        <v>8800</v>
      </c>
      <c r="J1397" s="308">
        <f>C1397*'[2]Base Costs'!$B$6</f>
        <v>53.472560028733156</v>
      </c>
      <c r="K1397" s="307">
        <f t="shared" si="150"/>
        <v>7</v>
      </c>
      <c r="L1397" s="307">
        <f t="shared" si="151"/>
        <v>2</v>
      </c>
      <c r="M1397" s="307">
        <f t="shared" si="152"/>
        <v>1</v>
      </c>
      <c r="N1397" s="306">
        <f>4*J1397*'[2]Base Costs'!$B$7</f>
        <v>10627.350470350544</v>
      </c>
      <c r="O1397" s="304">
        <f>4*IF(K1397&lt;=3,K1397*'[2]Base Costs'!$B$8,IF(L1397&lt;=3,L1397*'[2]Base Costs'!$B$9,'[2]Base Costs'!$B$10*M1397))</f>
        <v>2800</v>
      </c>
      <c r="P1397" s="304">
        <f>4*C1397*'[2]Base Costs'!$B$11</f>
        <v>42104.377975380434</v>
      </c>
      <c r="Q1397" s="269">
        <f>'[2]Base Costs'!$B$13+'[2]Base Costs'!$B$14</f>
        <v>414</v>
      </c>
      <c r="R1397" s="303">
        <f>'[2]Base Costs'!$D$2</f>
        <v>1105.3024868650327</v>
      </c>
      <c r="S1397" s="305">
        <f t="shared" si="153"/>
        <v>14946.652957215578</v>
      </c>
    </row>
    <row r="1398" spans="1:19" s="269" customFormat="1" x14ac:dyDescent="0.25">
      <c r="A1398" s="310" t="s">
        <v>1770</v>
      </c>
      <c r="B1398" s="310" t="s">
        <v>1612</v>
      </c>
      <c r="C1398" s="309">
        <v>567.03495715094118</v>
      </c>
      <c r="D1398" s="307">
        <f>C1398*'[2]Base Costs'!$B$5</f>
        <v>567.03495715094118</v>
      </c>
      <c r="E1398" s="307">
        <f t="shared" si="147"/>
        <v>71</v>
      </c>
      <c r="F1398" s="307">
        <f t="shared" si="148"/>
        <v>15</v>
      </c>
      <c r="G1398" s="307">
        <f t="shared" si="149"/>
        <v>4</v>
      </c>
      <c r="H1398" s="306">
        <f>4*D1398*'[2]Base Costs'!$B$7</f>
        <v>112694.79552400667</v>
      </c>
      <c r="I1398" s="304">
        <f>4*IF(E1398&lt;=3,E1398*'[2]Base Costs'!$B$8,IF(F1398&lt;=3,F1398*'[2]Base Costs'!$B$9,'[2]Base Costs'!$B$10*G1398))</f>
        <v>17600</v>
      </c>
      <c r="J1398" s="308">
        <f>C1398*'[2]Base Costs'!$B$6</f>
        <v>144.02687911633907</v>
      </c>
      <c r="K1398" s="307">
        <f t="shared" si="150"/>
        <v>19</v>
      </c>
      <c r="L1398" s="307">
        <f t="shared" si="151"/>
        <v>4</v>
      </c>
      <c r="M1398" s="307">
        <f t="shared" si="152"/>
        <v>1</v>
      </c>
      <c r="N1398" s="306">
        <f>4*J1398*'[2]Base Costs'!$B$7</f>
        <v>28624.478063097697</v>
      </c>
      <c r="O1398" s="304">
        <f>4*IF(K1398&lt;=3,K1398*'[2]Base Costs'!$B$8,IF(L1398&lt;=3,L1398*'[2]Base Costs'!$B$9,'[2]Base Costs'!$B$10*M1398))</f>
        <v>4400</v>
      </c>
      <c r="P1398" s="304">
        <f>4*C1398*'[2]Base Costs'!$B$11</f>
        <v>113406.99143018824</v>
      </c>
      <c r="Q1398" s="269">
        <f>'[2]Base Costs'!$B$13+'[2]Base Costs'!$B$14</f>
        <v>414</v>
      </c>
      <c r="R1398" s="303">
        <f>'[2]Base Costs'!$D$2</f>
        <v>1105.3024868650327</v>
      </c>
      <c r="S1398" s="305">
        <f t="shared" si="153"/>
        <v>34543.780549962728</v>
      </c>
    </row>
    <row r="1399" spans="1:19" s="269" customFormat="1" x14ac:dyDescent="0.25">
      <c r="A1399" s="310" t="s">
        <v>1770</v>
      </c>
      <c r="B1399" s="310" t="s">
        <v>1611</v>
      </c>
      <c r="C1399" s="309">
        <v>224.20207307500002</v>
      </c>
      <c r="D1399" s="307">
        <f>C1399*'[2]Base Costs'!$B$5</f>
        <v>224.20207307500002</v>
      </c>
      <c r="E1399" s="307">
        <f t="shared" si="147"/>
        <v>29</v>
      </c>
      <c r="F1399" s="307">
        <f t="shared" si="148"/>
        <v>6</v>
      </c>
      <c r="G1399" s="307">
        <f t="shared" si="149"/>
        <v>2</v>
      </c>
      <c r="H1399" s="306">
        <f>4*D1399*'[2]Base Costs'!$B$7</f>
        <v>44558.81681121781</v>
      </c>
      <c r="I1399" s="304">
        <f>4*IF(E1399&lt;=3,E1399*'[2]Base Costs'!$B$8,IF(F1399&lt;=3,F1399*'[2]Base Costs'!$B$9,'[2]Base Costs'!$B$10*G1399))</f>
        <v>8800</v>
      </c>
      <c r="J1399" s="308">
        <f>C1399*'[2]Base Costs'!$B$6</f>
        <v>56.947326561050005</v>
      </c>
      <c r="K1399" s="307">
        <f t="shared" si="150"/>
        <v>8</v>
      </c>
      <c r="L1399" s="307">
        <f t="shared" si="151"/>
        <v>2</v>
      </c>
      <c r="M1399" s="307">
        <f t="shared" si="152"/>
        <v>1</v>
      </c>
      <c r="N1399" s="306">
        <f>4*J1399*'[2]Base Costs'!$B$7</f>
        <v>11317.939470049323</v>
      </c>
      <c r="O1399" s="304">
        <f>4*IF(K1399&lt;=3,K1399*'[2]Base Costs'!$B$8,IF(L1399&lt;=3,L1399*'[2]Base Costs'!$B$9,'[2]Base Costs'!$B$10*M1399))</f>
        <v>2800</v>
      </c>
      <c r="P1399" s="304">
        <f>4*C1399*'[2]Base Costs'!$B$11</f>
        <v>44840.414615000002</v>
      </c>
      <c r="Q1399" s="269">
        <f>'[2]Base Costs'!$B$13+'[2]Base Costs'!$B$14</f>
        <v>414</v>
      </c>
      <c r="R1399" s="303">
        <f>'[2]Base Costs'!$D$2</f>
        <v>1105.3024868650327</v>
      </c>
      <c r="S1399" s="305">
        <f t="shared" si="153"/>
        <v>15637.241956914357</v>
      </c>
    </row>
    <row r="1400" spans="1:19" s="269" customFormat="1" x14ac:dyDescent="0.25">
      <c r="A1400" s="310" t="s">
        <v>1770</v>
      </c>
      <c r="B1400" s="310" t="s">
        <v>1610</v>
      </c>
      <c r="C1400" s="309">
        <v>84.028036272939218</v>
      </c>
      <c r="D1400" s="307">
        <f>C1400*'[2]Base Costs'!$B$5</f>
        <v>84.028036272939218</v>
      </c>
      <c r="E1400" s="307">
        <f t="shared" si="147"/>
        <v>11</v>
      </c>
      <c r="F1400" s="307">
        <f t="shared" si="148"/>
        <v>3</v>
      </c>
      <c r="G1400" s="307">
        <f t="shared" si="149"/>
        <v>1</v>
      </c>
      <c r="H1400" s="306">
        <f>4*D1400*'[2]Base Costs'!$B$7</f>
        <v>16700.068041029033</v>
      </c>
      <c r="I1400" s="304">
        <f>4*IF(E1400&lt;=3,E1400*'[2]Base Costs'!$B$8,IF(F1400&lt;=3,F1400*'[2]Base Costs'!$B$9,'[2]Base Costs'!$B$10*G1400))</f>
        <v>4200</v>
      </c>
      <c r="J1400" s="308">
        <f>C1400*'[2]Base Costs'!$B$6</f>
        <v>21.343121213326562</v>
      </c>
      <c r="K1400" s="307">
        <f t="shared" si="150"/>
        <v>3</v>
      </c>
      <c r="L1400" s="307">
        <f t="shared" si="151"/>
        <v>1</v>
      </c>
      <c r="M1400" s="307">
        <f t="shared" si="152"/>
        <v>1</v>
      </c>
      <c r="N1400" s="306">
        <f>4*J1400*'[2]Base Costs'!$B$7</f>
        <v>4241.8172824213752</v>
      </c>
      <c r="O1400" s="304">
        <f>4*IF(K1400&lt;=3,K1400*'[2]Base Costs'!$B$8,IF(L1400&lt;=3,L1400*'[2]Base Costs'!$B$9,'[2]Base Costs'!$B$10*M1400))</f>
        <v>1500</v>
      </c>
      <c r="P1400" s="304">
        <f>4*C1400*'[2]Base Costs'!$B$11</f>
        <v>16805.607254587845</v>
      </c>
      <c r="Q1400" s="269">
        <f>'[2]Base Costs'!$B$13+'[2]Base Costs'!$B$14</f>
        <v>414</v>
      </c>
      <c r="R1400" s="303">
        <f>'[2]Base Costs'!$D$2</f>
        <v>1105.3024868650327</v>
      </c>
      <c r="S1400" s="305">
        <f t="shared" si="153"/>
        <v>7261.119769286408</v>
      </c>
    </row>
    <row r="1401" spans="1:19" s="269" customFormat="1" x14ac:dyDescent="0.25">
      <c r="A1401" s="310" t="s">
        <v>1770</v>
      </c>
      <c r="B1401" s="310" t="s">
        <v>1609</v>
      </c>
      <c r="C1401" s="309">
        <v>114.34933867659421</v>
      </c>
      <c r="D1401" s="307">
        <f>C1401*'[2]Base Costs'!$B$5</f>
        <v>114.34933867659421</v>
      </c>
      <c r="E1401" s="307">
        <f t="shared" si="147"/>
        <v>15</v>
      </c>
      <c r="F1401" s="307">
        <f t="shared" si="148"/>
        <v>3</v>
      </c>
      <c r="G1401" s="307">
        <f t="shared" si="149"/>
        <v>1</v>
      </c>
      <c r="H1401" s="306">
        <f>4*D1401*'[2]Base Costs'!$B$7</f>
        <v>22726.244965941045</v>
      </c>
      <c r="I1401" s="304">
        <f>4*IF(E1401&lt;=3,E1401*'[2]Base Costs'!$B$8,IF(F1401&lt;=3,F1401*'[2]Base Costs'!$B$9,'[2]Base Costs'!$B$10*G1401))</f>
        <v>4200</v>
      </c>
      <c r="J1401" s="308">
        <f>C1401*'[2]Base Costs'!$B$6</f>
        <v>29.04473202385493</v>
      </c>
      <c r="K1401" s="307">
        <f t="shared" si="150"/>
        <v>4</v>
      </c>
      <c r="L1401" s="307">
        <f t="shared" si="151"/>
        <v>1</v>
      </c>
      <c r="M1401" s="307">
        <f t="shared" si="152"/>
        <v>1</v>
      </c>
      <c r="N1401" s="306">
        <f>4*J1401*'[2]Base Costs'!$B$7</f>
        <v>5772.4662213490246</v>
      </c>
      <c r="O1401" s="304">
        <f>4*IF(K1401&lt;=3,K1401*'[2]Base Costs'!$B$8,IF(L1401&lt;=3,L1401*'[2]Base Costs'!$B$9,'[2]Base Costs'!$B$10*M1401))</f>
        <v>1400</v>
      </c>
      <c r="P1401" s="304">
        <f>4*C1401*'[2]Base Costs'!$B$11</f>
        <v>22869.867735318843</v>
      </c>
      <c r="Q1401" s="269">
        <f>'[2]Base Costs'!$B$13+'[2]Base Costs'!$B$14</f>
        <v>414</v>
      </c>
      <c r="R1401" s="303">
        <f>'[2]Base Costs'!$D$2</f>
        <v>1105.3024868650327</v>
      </c>
      <c r="S1401" s="305">
        <f t="shared" si="153"/>
        <v>8691.7687082140583</v>
      </c>
    </row>
    <row r="1402" spans="1:19" s="269" customFormat="1" x14ac:dyDescent="0.25">
      <c r="A1402" s="310" t="s">
        <v>1770</v>
      </c>
      <c r="B1402" s="310" t="s">
        <v>1608</v>
      </c>
      <c r="C1402" s="309">
        <v>95.411078791045554</v>
      </c>
      <c r="D1402" s="307">
        <f>C1402*'[2]Base Costs'!$B$5</f>
        <v>95.411078791045554</v>
      </c>
      <c r="E1402" s="307">
        <f t="shared" si="147"/>
        <v>12</v>
      </c>
      <c r="F1402" s="307">
        <f t="shared" si="148"/>
        <v>3</v>
      </c>
      <c r="G1402" s="307">
        <f t="shared" si="149"/>
        <v>1</v>
      </c>
      <c r="H1402" s="306">
        <f>4*D1402*'[2]Base Costs'!$B$7</f>
        <v>18962.379443247559</v>
      </c>
      <c r="I1402" s="304">
        <f>4*IF(E1402&lt;=3,E1402*'[2]Base Costs'!$B$8,IF(F1402&lt;=3,F1402*'[2]Base Costs'!$B$9,'[2]Base Costs'!$B$10*G1402))</f>
        <v>4200</v>
      </c>
      <c r="J1402" s="308">
        <f>C1402*'[2]Base Costs'!$B$6</f>
        <v>24.234414012925573</v>
      </c>
      <c r="K1402" s="307">
        <f t="shared" si="150"/>
        <v>4</v>
      </c>
      <c r="L1402" s="307">
        <f t="shared" si="151"/>
        <v>1</v>
      </c>
      <c r="M1402" s="307">
        <f t="shared" si="152"/>
        <v>1</v>
      </c>
      <c r="N1402" s="306">
        <f>4*J1402*'[2]Base Costs'!$B$7</f>
        <v>4816.4443785848807</v>
      </c>
      <c r="O1402" s="304">
        <f>4*IF(K1402&lt;=3,K1402*'[2]Base Costs'!$B$8,IF(L1402&lt;=3,L1402*'[2]Base Costs'!$B$9,'[2]Base Costs'!$B$10*M1402))</f>
        <v>1400</v>
      </c>
      <c r="P1402" s="304">
        <f>4*C1402*'[2]Base Costs'!$B$11</f>
        <v>19082.215758209109</v>
      </c>
      <c r="Q1402" s="269">
        <f>'[2]Base Costs'!$B$13+'[2]Base Costs'!$B$14</f>
        <v>414</v>
      </c>
      <c r="R1402" s="303">
        <f>'[2]Base Costs'!$D$2</f>
        <v>1105.3024868650327</v>
      </c>
      <c r="S1402" s="305">
        <f t="shared" si="153"/>
        <v>7735.7468654499135</v>
      </c>
    </row>
    <row r="1403" spans="1:19" s="269" customFormat="1" x14ac:dyDescent="0.25">
      <c r="A1403" s="310" t="s">
        <v>1770</v>
      </c>
      <c r="B1403" s="310" t="s">
        <v>1607</v>
      </c>
      <c r="C1403" s="309">
        <v>135.25695999999999</v>
      </c>
      <c r="D1403" s="307">
        <f>C1403*'[2]Base Costs'!$B$5</f>
        <v>135.25695999999999</v>
      </c>
      <c r="E1403" s="307">
        <f t="shared" si="147"/>
        <v>17</v>
      </c>
      <c r="F1403" s="307">
        <f t="shared" si="148"/>
        <v>4</v>
      </c>
      <c r="G1403" s="307">
        <f t="shared" si="149"/>
        <v>1</v>
      </c>
      <c r="H1403" s="306">
        <f>4*D1403*'[2]Base Costs'!$B$7</f>
        <v>26881.509258240003</v>
      </c>
      <c r="I1403" s="304">
        <f>4*IF(E1403&lt;=3,E1403*'[2]Base Costs'!$B$8,IF(F1403&lt;=3,F1403*'[2]Base Costs'!$B$9,'[2]Base Costs'!$B$10*G1403))</f>
        <v>4400</v>
      </c>
      <c r="J1403" s="308">
        <f>C1403*'[2]Base Costs'!$B$6</f>
        <v>34.355267839999996</v>
      </c>
      <c r="K1403" s="307">
        <f t="shared" si="150"/>
        <v>5</v>
      </c>
      <c r="L1403" s="307">
        <f t="shared" si="151"/>
        <v>1</v>
      </c>
      <c r="M1403" s="307">
        <f t="shared" si="152"/>
        <v>1</v>
      </c>
      <c r="N1403" s="306">
        <f>4*J1403*'[2]Base Costs'!$B$7</f>
        <v>6827.9033515929605</v>
      </c>
      <c r="O1403" s="304">
        <f>4*IF(K1403&lt;=3,K1403*'[2]Base Costs'!$B$8,IF(L1403&lt;=3,L1403*'[2]Base Costs'!$B$9,'[2]Base Costs'!$B$10*M1403))</f>
        <v>1400</v>
      </c>
      <c r="P1403" s="304">
        <f>4*C1403*'[2]Base Costs'!$B$11</f>
        <v>27051.392</v>
      </c>
      <c r="Q1403" s="269">
        <f>'[2]Base Costs'!$B$13+'[2]Base Costs'!$B$14</f>
        <v>414</v>
      </c>
      <c r="R1403" s="303">
        <f>'[2]Base Costs'!$D$2</f>
        <v>1105.3024868650327</v>
      </c>
      <c r="S1403" s="305">
        <f t="shared" si="153"/>
        <v>9747.2058384579941</v>
      </c>
    </row>
    <row r="1404" spans="1:19" s="269" customFormat="1" x14ac:dyDescent="0.25">
      <c r="A1404" s="310" t="s">
        <v>1770</v>
      </c>
      <c r="B1404" s="310" t="s">
        <v>1606</v>
      </c>
      <c r="C1404" s="309">
        <v>303.10269957500014</v>
      </c>
      <c r="D1404" s="307">
        <f>C1404*'[2]Base Costs'!$B$5</f>
        <v>303.10269957500014</v>
      </c>
      <c r="E1404" s="307">
        <f t="shared" si="147"/>
        <v>38</v>
      </c>
      <c r="F1404" s="307">
        <f t="shared" si="148"/>
        <v>8</v>
      </c>
      <c r="G1404" s="307">
        <f t="shared" si="149"/>
        <v>2</v>
      </c>
      <c r="H1404" s="306">
        <f>4*D1404*'[2]Base Costs'!$B$7</f>
        <v>60239.84292433384</v>
      </c>
      <c r="I1404" s="304">
        <f>4*IF(E1404&lt;=3,E1404*'[2]Base Costs'!$B$8,IF(F1404&lt;=3,F1404*'[2]Base Costs'!$B$9,'[2]Base Costs'!$B$10*G1404))</f>
        <v>8800</v>
      </c>
      <c r="J1404" s="308">
        <f>C1404*'[2]Base Costs'!$B$6</f>
        <v>76.988085692050035</v>
      </c>
      <c r="K1404" s="307">
        <f t="shared" si="150"/>
        <v>10</v>
      </c>
      <c r="L1404" s="307">
        <f t="shared" si="151"/>
        <v>2</v>
      </c>
      <c r="M1404" s="307">
        <f t="shared" si="152"/>
        <v>1</v>
      </c>
      <c r="N1404" s="306">
        <f>4*J1404*'[2]Base Costs'!$B$7</f>
        <v>15300.920102780794</v>
      </c>
      <c r="O1404" s="304">
        <f>4*IF(K1404&lt;=3,K1404*'[2]Base Costs'!$B$8,IF(L1404&lt;=3,L1404*'[2]Base Costs'!$B$9,'[2]Base Costs'!$B$10*M1404))</f>
        <v>2800</v>
      </c>
      <c r="P1404" s="304">
        <f>4*C1404*'[2]Base Costs'!$B$11</f>
        <v>60620.53991500003</v>
      </c>
      <c r="Q1404" s="269">
        <f>'[2]Base Costs'!$B$13+'[2]Base Costs'!$B$14</f>
        <v>414</v>
      </c>
      <c r="R1404" s="303">
        <f>'[2]Base Costs'!$D$2</f>
        <v>1105.3024868650327</v>
      </c>
      <c r="S1404" s="305">
        <f t="shared" si="153"/>
        <v>19620.222589645826</v>
      </c>
    </row>
    <row r="1405" spans="1:19" s="269" customFormat="1" x14ac:dyDescent="0.25">
      <c r="A1405" s="310" t="s">
        <v>1770</v>
      </c>
      <c r="B1405" s="310" t="s">
        <v>1605</v>
      </c>
      <c r="C1405" s="309">
        <v>125.95803553718095</v>
      </c>
      <c r="D1405" s="307">
        <f>C1405*'[2]Base Costs'!$B$5</f>
        <v>125.95803553718095</v>
      </c>
      <c r="E1405" s="307">
        <f t="shared" si="147"/>
        <v>16</v>
      </c>
      <c r="F1405" s="307">
        <f t="shared" si="148"/>
        <v>4</v>
      </c>
      <c r="G1405" s="307">
        <f t="shared" si="149"/>
        <v>1</v>
      </c>
      <c r="H1405" s="306">
        <f>4*D1405*'[2]Base Costs'!$B$7</f>
        <v>25033.403814801495</v>
      </c>
      <c r="I1405" s="304">
        <f>4*IF(E1405&lt;=3,E1405*'[2]Base Costs'!$B$8,IF(F1405&lt;=3,F1405*'[2]Base Costs'!$B$9,'[2]Base Costs'!$B$10*G1405))</f>
        <v>4400</v>
      </c>
      <c r="J1405" s="308">
        <f>C1405*'[2]Base Costs'!$B$6</f>
        <v>31.993341026443961</v>
      </c>
      <c r="K1405" s="307">
        <f t="shared" si="150"/>
        <v>4</v>
      </c>
      <c r="L1405" s="307">
        <f t="shared" si="151"/>
        <v>1</v>
      </c>
      <c r="M1405" s="307">
        <f t="shared" si="152"/>
        <v>1</v>
      </c>
      <c r="N1405" s="306">
        <f>4*J1405*'[2]Base Costs'!$B$7</f>
        <v>6358.4845689595795</v>
      </c>
      <c r="O1405" s="304">
        <f>4*IF(K1405&lt;=3,K1405*'[2]Base Costs'!$B$8,IF(L1405&lt;=3,L1405*'[2]Base Costs'!$B$9,'[2]Base Costs'!$B$10*M1405))</f>
        <v>1400</v>
      </c>
      <c r="P1405" s="304">
        <f>4*C1405*'[2]Base Costs'!$B$11</f>
        <v>25191.60710743619</v>
      </c>
      <c r="Q1405" s="269">
        <f>'[2]Base Costs'!$B$13+'[2]Base Costs'!$B$14</f>
        <v>414</v>
      </c>
      <c r="R1405" s="303">
        <f>'[2]Base Costs'!$D$2</f>
        <v>1105.3024868650327</v>
      </c>
      <c r="S1405" s="305">
        <f t="shared" si="153"/>
        <v>9277.7870558246123</v>
      </c>
    </row>
    <row r="1406" spans="1:19" s="269" customFormat="1" x14ac:dyDescent="0.25">
      <c r="A1406" s="310" t="s">
        <v>1770</v>
      </c>
      <c r="B1406" s="310" t="s">
        <v>1604</v>
      </c>
      <c r="C1406" s="309">
        <v>204.99279558311991</v>
      </c>
      <c r="D1406" s="307">
        <f>C1406*'[2]Base Costs'!$B$5</f>
        <v>204.99279558311991</v>
      </c>
      <c r="E1406" s="307">
        <f t="shared" si="147"/>
        <v>26</v>
      </c>
      <c r="F1406" s="307">
        <f t="shared" si="148"/>
        <v>6</v>
      </c>
      <c r="G1406" s="307">
        <f t="shared" si="149"/>
        <v>2</v>
      </c>
      <c r="H1406" s="306">
        <f>4*D1406*'[2]Base Costs'!$B$7</f>
        <v>40741.088165371591</v>
      </c>
      <c r="I1406" s="304">
        <f>4*IF(E1406&lt;=3,E1406*'[2]Base Costs'!$B$8,IF(F1406&lt;=3,F1406*'[2]Base Costs'!$B$9,'[2]Base Costs'!$B$10*G1406))</f>
        <v>8800</v>
      </c>
      <c r="J1406" s="308">
        <f>C1406*'[2]Base Costs'!$B$6</f>
        <v>52.068170078112459</v>
      </c>
      <c r="K1406" s="307">
        <f t="shared" si="150"/>
        <v>7</v>
      </c>
      <c r="L1406" s="307">
        <f t="shared" si="151"/>
        <v>2</v>
      </c>
      <c r="M1406" s="307">
        <f t="shared" si="152"/>
        <v>1</v>
      </c>
      <c r="N1406" s="306">
        <f>4*J1406*'[2]Base Costs'!$B$7</f>
        <v>10348.236394004383</v>
      </c>
      <c r="O1406" s="304">
        <f>4*IF(K1406&lt;=3,K1406*'[2]Base Costs'!$B$8,IF(L1406&lt;=3,L1406*'[2]Base Costs'!$B$9,'[2]Base Costs'!$B$10*M1406))</f>
        <v>2800</v>
      </c>
      <c r="P1406" s="304">
        <f>4*C1406*'[2]Base Costs'!$B$11</f>
        <v>40998.559116623983</v>
      </c>
      <c r="Q1406" s="269">
        <f>'[2]Base Costs'!$B$13+'[2]Base Costs'!$B$14</f>
        <v>414</v>
      </c>
      <c r="R1406" s="303">
        <f>'[2]Base Costs'!$D$2</f>
        <v>1105.3024868650327</v>
      </c>
      <c r="S1406" s="305">
        <f t="shared" si="153"/>
        <v>14667.538880869415</v>
      </c>
    </row>
    <row r="1407" spans="1:19" s="269" customFormat="1" x14ac:dyDescent="0.25">
      <c r="A1407" s="310" t="s">
        <v>1770</v>
      </c>
      <c r="B1407" s="310" t="s">
        <v>1603</v>
      </c>
      <c r="C1407" s="309">
        <v>118.23743985791646</v>
      </c>
      <c r="D1407" s="307">
        <f>C1407*'[2]Base Costs'!$B$5</f>
        <v>118.23743985791646</v>
      </c>
      <c r="E1407" s="307">
        <f t="shared" si="147"/>
        <v>15</v>
      </c>
      <c r="F1407" s="307">
        <f t="shared" si="148"/>
        <v>3</v>
      </c>
      <c r="G1407" s="307">
        <f t="shared" si="149"/>
        <v>1</v>
      </c>
      <c r="H1407" s="306">
        <f>4*D1407*'[2]Base Costs'!$B$7</f>
        <v>23498.98174712175</v>
      </c>
      <c r="I1407" s="304">
        <f>4*IF(E1407&lt;=3,E1407*'[2]Base Costs'!$B$8,IF(F1407&lt;=3,F1407*'[2]Base Costs'!$B$9,'[2]Base Costs'!$B$10*G1407))</f>
        <v>4200</v>
      </c>
      <c r="J1407" s="308">
        <f>C1407*'[2]Base Costs'!$B$6</f>
        <v>30.032309723910782</v>
      </c>
      <c r="K1407" s="307">
        <f t="shared" si="150"/>
        <v>4</v>
      </c>
      <c r="L1407" s="307">
        <f t="shared" si="151"/>
        <v>1</v>
      </c>
      <c r="M1407" s="307">
        <f t="shared" si="152"/>
        <v>1</v>
      </c>
      <c r="N1407" s="306">
        <f>4*J1407*'[2]Base Costs'!$B$7</f>
        <v>5968.7413637689251</v>
      </c>
      <c r="O1407" s="304">
        <f>4*IF(K1407&lt;=3,K1407*'[2]Base Costs'!$B$8,IF(L1407&lt;=3,L1407*'[2]Base Costs'!$B$9,'[2]Base Costs'!$B$10*M1407))</f>
        <v>1400</v>
      </c>
      <c r="P1407" s="304">
        <f>4*C1407*'[2]Base Costs'!$B$11</f>
        <v>23647.48797158329</v>
      </c>
      <c r="Q1407" s="269">
        <f>'[2]Base Costs'!$B$13+'[2]Base Costs'!$B$14</f>
        <v>414</v>
      </c>
      <c r="R1407" s="303">
        <f>'[2]Base Costs'!$D$2</f>
        <v>1105.3024868650327</v>
      </c>
      <c r="S1407" s="305">
        <f t="shared" si="153"/>
        <v>8888.0438506339578</v>
      </c>
    </row>
    <row r="1408" spans="1:19" s="269" customFormat="1" x14ac:dyDescent="0.25">
      <c r="A1408" s="310" t="s">
        <v>1770</v>
      </c>
      <c r="B1408" s="310" t="s">
        <v>1602</v>
      </c>
      <c r="C1408" s="309">
        <v>103.31695799608627</v>
      </c>
      <c r="D1408" s="307">
        <f>C1408*'[2]Base Costs'!$B$5</f>
        <v>103.31695799608627</v>
      </c>
      <c r="E1408" s="307">
        <f t="shared" si="147"/>
        <v>13</v>
      </c>
      <c r="F1408" s="307">
        <f t="shared" si="148"/>
        <v>3</v>
      </c>
      <c r="G1408" s="307">
        <f t="shared" si="149"/>
        <v>1</v>
      </c>
      <c r="H1408" s="306">
        <f>4*D1408*'[2]Base Costs'!$B$7</f>
        <v>20533.625499974172</v>
      </c>
      <c r="I1408" s="304">
        <f>4*IF(E1408&lt;=3,E1408*'[2]Base Costs'!$B$8,IF(F1408&lt;=3,F1408*'[2]Base Costs'!$B$9,'[2]Base Costs'!$B$10*G1408))</f>
        <v>4200</v>
      </c>
      <c r="J1408" s="308">
        <f>C1408*'[2]Base Costs'!$B$6</f>
        <v>26.242507331005914</v>
      </c>
      <c r="K1408" s="307">
        <f t="shared" si="150"/>
        <v>4</v>
      </c>
      <c r="L1408" s="307">
        <f t="shared" si="151"/>
        <v>1</v>
      </c>
      <c r="M1408" s="307">
        <f t="shared" si="152"/>
        <v>1</v>
      </c>
      <c r="N1408" s="306">
        <f>4*J1408*'[2]Base Costs'!$B$7</f>
        <v>5215.5408769934402</v>
      </c>
      <c r="O1408" s="304">
        <f>4*IF(K1408&lt;=3,K1408*'[2]Base Costs'!$B$8,IF(L1408&lt;=3,L1408*'[2]Base Costs'!$B$9,'[2]Base Costs'!$B$10*M1408))</f>
        <v>1400</v>
      </c>
      <c r="P1408" s="304">
        <f>4*C1408*'[2]Base Costs'!$B$11</f>
        <v>20663.391599217255</v>
      </c>
      <c r="Q1408" s="269">
        <f>'[2]Base Costs'!$B$13+'[2]Base Costs'!$B$14</f>
        <v>414</v>
      </c>
      <c r="R1408" s="303">
        <f>'[2]Base Costs'!$D$2</f>
        <v>1105.3024868650327</v>
      </c>
      <c r="S1408" s="305">
        <f t="shared" si="153"/>
        <v>8134.8433638584729</v>
      </c>
    </row>
    <row r="1409" spans="1:19" s="269" customFormat="1" x14ac:dyDescent="0.25">
      <c r="A1409" s="310" t="s">
        <v>1770</v>
      </c>
      <c r="B1409" s="310" t="s">
        <v>1601</v>
      </c>
      <c r="C1409" s="309">
        <v>417.06418225318993</v>
      </c>
      <c r="D1409" s="307">
        <f>C1409*'[2]Base Costs'!$B$5</f>
        <v>417.06418225318993</v>
      </c>
      <c r="E1409" s="307">
        <f t="shared" si="147"/>
        <v>53</v>
      </c>
      <c r="F1409" s="307">
        <f t="shared" si="148"/>
        <v>11</v>
      </c>
      <c r="G1409" s="307">
        <f t="shared" si="149"/>
        <v>3</v>
      </c>
      <c r="H1409" s="306">
        <f>4*D1409*'[2]Base Costs'!$B$7</f>
        <v>82889.003837727985</v>
      </c>
      <c r="I1409" s="304">
        <f>4*IF(E1409&lt;=3,E1409*'[2]Base Costs'!$B$8,IF(F1409&lt;=3,F1409*'[2]Base Costs'!$B$9,'[2]Base Costs'!$B$10*G1409))</f>
        <v>13200</v>
      </c>
      <c r="J1409" s="308">
        <f>C1409*'[2]Base Costs'!$B$6</f>
        <v>105.93430229231025</v>
      </c>
      <c r="K1409" s="307">
        <f t="shared" si="150"/>
        <v>14</v>
      </c>
      <c r="L1409" s="307">
        <f t="shared" si="151"/>
        <v>3</v>
      </c>
      <c r="M1409" s="307">
        <f t="shared" si="152"/>
        <v>1</v>
      </c>
      <c r="N1409" s="306">
        <f>4*J1409*'[2]Base Costs'!$B$7</f>
        <v>21053.80697478291</v>
      </c>
      <c r="O1409" s="304">
        <f>4*IF(K1409&lt;=3,K1409*'[2]Base Costs'!$B$8,IF(L1409&lt;=3,L1409*'[2]Base Costs'!$B$9,'[2]Base Costs'!$B$10*M1409))</f>
        <v>4200</v>
      </c>
      <c r="P1409" s="304">
        <f>4*C1409*'[2]Base Costs'!$B$11</f>
        <v>83412.836450637988</v>
      </c>
      <c r="Q1409" s="269">
        <f>'[2]Base Costs'!$B$13+'[2]Base Costs'!$B$14</f>
        <v>414</v>
      </c>
      <c r="R1409" s="303">
        <f>'[2]Base Costs'!$D$2</f>
        <v>1105.3024868650327</v>
      </c>
      <c r="S1409" s="305">
        <f t="shared" si="153"/>
        <v>26773.109461647942</v>
      </c>
    </row>
    <row r="1410" spans="1:19" s="269" customFormat="1" x14ac:dyDescent="0.25">
      <c r="A1410" s="310" t="s">
        <v>1770</v>
      </c>
      <c r="B1410" s="310" t="s">
        <v>1600</v>
      </c>
      <c r="C1410" s="309">
        <v>67.350954737006447</v>
      </c>
      <c r="D1410" s="307">
        <f>C1410*'[2]Base Costs'!$B$5</f>
        <v>67.350954737006447</v>
      </c>
      <c r="E1410" s="307">
        <f t="shared" si="147"/>
        <v>9</v>
      </c>
      <c r="F1410" s="307">
        <f t="shared" si="148"/>
        <v>2</v>
      </c>
      <c r="G1410" s="307">
        <f t="shared" si="149"/>
        <v>1</v>
      </c>
      <c r="H1410" s="306">
        <f>4*D1410*'[2]Base Costs'!$B$7</f>
        <v>13385.598148251611</v>
      </c>
      <c r="I1410" s="304">
        <f>4*IF(E1410&lt;=3,E1410*'[2]Base Costs'!$B$8,IF(F1410&lt;=3,F1410*'[2]Base Costs'!$B$9,'[2]Base Costs'!$B$10*G1410))</f>
        <v>2800</v>
      </c>
      <c r="J1410" s="308">
        <f>C1410*'[2]Base Costs'!$B$6</f>
        <v>17.107142503199636</v>
      </c>
      <c r="K1410" s="307">
        <f t="shared" si="150"/>
        <v>3</v>
      </c>
      <c r="L1410" s="307">
        <f t="shared" si="151"/>
        <v>1</v>
      </c>
      <c r="M1410" s="307">
        <f t="shared" si="152"/>
        <v>1</v>
      </c>
      <c r="N1410" s="306">
        <f>4*J1410*'[2]Base Costs'!$B$7</f>
        <v>3399.941929655909</v>
      </c>
      <c r="O1410" s="304">
        <f>4*IF(K1410&lt;=3,K1410*'[2]Base Costs'!$B$8,IF(L1410&lt;=3,L1410*'[2]Base Costs'!$B$9,'[2]Base Costs'!$B$10*M1410))</f>
        <v>1500</v>
      </c>
      <c r="P1410" s="304">
        <f>4*C1410*'[2]Base Costs'!$B$11</f>
        <v>13470.19094740129</v>
      </c>
      <c r="Q1410" s="269">
        <f>'[2]Base Costs'!$B$13+'[2]Base Costs'!$B$14</f>
        <v>414</v>
      </c>
      <c r="R1410" s="303">
        <f>'[2]Base Costs'!$D$2</f>
        <v>1105.3024868650327</v>
      </c>
      <c r="S1410" s="305">
        <f t="shared" si="153"/>
        <v>6419.2444165209417</v>
      </c>
    </row>
    <row r="1411" spans="1:19" s="269" customFormat="1" x14ac:dyDescent="0.25">
      <c r="A1411" s="310" t="s">
        <v>1770</v>
      </c>
      <c r="B1411" s="310" t="s">
        <v>1598</v>
      </c>
      <c r="C1411" s="309">
        <v>151.11533301499989</v>
      </c>
      <c r="D1411" s="307">
        <f>C1411*'[2]Base Costs'!$B$5</f>
        <v>151.11533301499989</v>
      </c>
      <c r="E1411" s="307">
        <f t="shared" ref="E1411:E1474" si="154">ROUNDUP(D1411/8,0)</f>
        <v>19</v>
      </c>
      <c r="F1411" s="307">
        <f t="shared" ref="F1411:F1474" si="155">ROUNDUP(D1411/40,0)</f>
        <v>4</v>
      </c>
      <c r="G1411" s="307">
        <f t="shared" ref="G1411:G1474" si="156">ROUNDUP(D1411/(40*4),0)</f>
        <v>1</v>
      </c>
      <c r="H1411" s="306">
        <f>4*D1411*'[2]Base Costs'!$B$7</f>
        <v>30033.265744733144</v>
      </c>
      <c r="I1411" s="304">
        <f>4*IF(E1411&lt;=3,E1411*'[2]Base Costs'!$B$8,IF(F1411&lt;=3,F1411*'[2]Base Costs'!$B$9,'[2]Base Costs'!$B$10*G1411))</f>
        <v>4400</v>
      </c>
      <c r="J1411" s="308">
        <f>C1411*'[2]Base Costs'!$B$6</f>
        <v>38.383294585809971</v>
      </c>
      <c r="K1411" s="307">
        <f t="shared" ref="K1411:K1474" si="157">ROUNDUP(J1411/8,0)</f>
        <v>5</v>
      </c>
      <c r="L1411" s="307">
        <f t="shared" ref="L1411:L1474" si="158">ROUNDUP(J1411/40,0)</f>
        <v>1</v>
      </c>
      <c r="M1411" s="307">
        <f t="shared" ref="M1411:M1474" si="159">ROUNDUP(J1411/(40*4),0)</f>
        <v>1</v>
      </c>
      <c r="N1411" s="306">
        <f>4*J1411*'[2]Base Costs'!$B$7</f>
        <v>7628.4494991622178</v>
      </c>
      <c r="O1411" s="304">
        <f>4*IF(K1411&lt;=3,K1411*'[2]Base Costs'!$B$8,IF(L1411&lt;=3,L1411*'[2]Base Costs'!$B$9,'[2]Base Costs'!$B$10*M1411))</f>
        <v>1400</v>
      </c>
      <c r="P1411" s="304">
        <f>4*C1411*'[2]Base Costs'!$B$11</f>
        <v>30223.066602999977</v>
      </c>
      <c r="Q1411" s="269">
        <f>'[2]Base Costs'!$B$13+'[2]Base Costs'!$B$14</f>
        <v>414</v>
      </c>
      <c r="R1411" s="303">
        <f>'[2]Base Costs'!$D$2</f>
        <v>1105.3024868650327</v>
      </c>
      <c r="S1411" s="305">
        <f t="shared" ref="S1411:S1474" si="160">R1411+Q1411+N1411+O1411</f>
        <v>10547.751986027251</v>
      </c>
    </row>
    <row r="1412" spans="1:19" s="269" customFormat="1" x14ac:dyDescent="0.25">
      <c r="A1412" s="310" t="s">
        <v>1770</v>
      </c>
      <c r="B1412" s="310" t="s">
        <v>1597</v>
      </c>
      <c r="C1412" s="309">
        <v>60.639917036141078</v>
      </c>
      <c r="D1412" s="307">
        <f>C1412*'[2]Base Costs'!$B$5</f>
        <v>60.639917036141078</v>
      </c>
      <c r="E1412" s="307">
        <f t="shared" si="154"/>
        <v>8</v>
      </c>
      <c r="F1412" s="307">
        <f t="shared" si="155"/>
        <v>2</v>
      </c>
      <c r="G1412" s="307">
        <f t="shared" si="156"/>
        <v>1</v>
      </c>
      <c r="H1412" s="306">
        <f>4*D1412*'[2]Base Costs'!$B$7</f>
        <v>12051.819671430823</v>
      </c>
      <c r="I1412" s="304">
        <f>4*IF(E1412&lt;=3,E1412*'[2]Base Costs'!$B$8,IF(F1412&lt;=3,F1412*'[2]Base Costs'!$B$9,'[2]Base Costs'!$B$10*G1412))</f>
        <v>2800</v>
      </c>
      <c r="J1412" s="308">
        <f>C1412*'[2]Base Costs'!$B$6</f>
        <v>15.402538927179833</v>
      </c>
      <c r="K1412" s="307">
        <f t="shared" si="157"/>
        <v>2</v>
      </c>
      <c r="L1412" s="307">
        <f t="shared" si="158"/>
        <v>1</v>
      </c>
      <c r="M1412" s="307">
        <f t="shared" si="159"/>
        <v>1</v>
      </c>
      <c r="N1412" s="306">
        <f>4*J1412*'[2]Base Costs'!$B$7</f>
        <v>3061.1621965434292</v>
      </c>
      <c r="O1412" s="304">
        <f>4*IF(K1412&lt;=3,K1412*'[2]Base Costs'!$B$8,IF(L1412&lt;=3,L1412*'[2]Base Costs'!$B$9,'[2]Base Costs'!$B$10*M1412))</f>
        <v>1000</v>
      </c>
      <c r="P1412" s="304">
        <f>4*C1412*'[2]Base Costs'!$B$11</f>
        <v>12127.983407228216</v>
      </c>
      <c r="Q1412" s="269">
        <f>'[2]Base Costs'!$B$13+'[2]Base Costs'!$B$14</f>
        <v>414</v>
      </c>
      <c r="R1412" s="303">
        <f>'[2]Base Costs'!$D$2</f>
        <v>1105.3024868650327</v>
      </c>
      <c r="S1412" s="305">
        <f t="shared" si="160"/>
        <v>5580.4646834084615</v>
      </c>
    </row>
    <row r="1413" spans="1:19" s="269" customFormat="1" x14ac:dyDescent="0.25">
      <c r="A1413" s="310" t="s">
        <v>1770</v>
      </c>
      <c r="B1413" s="310" t="s">
        <v>1596</v>
      </c>
      <c r="C1413" s="309">
        <v>266.9544554321663</v>
      </c>
      <c r="D1413" s="307">
        <f>C1413*'[2]Base Costs'!$B$5</f>
        <v>266.9544554321663</v>
      </c>
      <c r="E1413" s="307">
        <f t="shared" si="154"/>
        <v>34</v>
      </c>
      <c r="F1413" s="307">
        <f t="shared" si="155"/>
        <v>7</v>
      </c>
      <c r="G1413" s="307">
        <f t="shared" si="156"/>
        <v>2</v>
      </c>
      <c r="H1413" s="306">
        <f>4*D1413*'[2]Base Costs'!$B$7</f>
        <v>53055.596290410467</v>
      </c>
      <c r="I1413" s="304">
        <f>4*IF(E1413&lt;=3,E1413*'[2]Base Costs'!$B$8,IF(F1413&lt;=3,F1413*'[2]Base Costs'!$B$9,'[2]Base Costs'!$B$10*G1413))</f>
        <v>8800</v>
      </c>
      <c r="J1413" s="308">
        <f>C1413*'[2]Base Costs'!$B$6</f>
        <v>67.806431679770242</v>
      </c>
      <c r="K1413" s="307">
        <f t="shared" si="157"/>
        <v>9</v>
      </c>
      <c r="L1413" s="307">
        <f t="shared" si="158"/>
        <v>2</v>
      </c>
      <c r="M1413" s="307">
        <f t="shared" si="159"/>
        <v>1</v>
      </c>
      <c r="N1413" s="306">
        <f>4*J1413*'[2]Base Costs'!$B$7</f>
        <v>13476.121457764259</v>
      </c>
      <c r="O1413" s="304">
        <f>4*IF(K1413&lt;=3,K1413*'[2]Base Costs'!$B$8,IF(L1413&lt;=3,L1413*'[2]Base Costs'!$B$9,'[2]Base Costs'!$B$10*M1413))</f>
        <v>2800</v>
      </c>
      <c r="P1413" s="304">
        <f>4*C1413*'[2]Base Costs'!$B$11</f>
        <v>53390.891086433257</v>
      </c>
      <c r="Q1413" s="269">
        <f>'[2]Base Costs'!$B$13+'[2]Base Costs'!$B$14</f>
        <v>414</v>
      </c>
      <c r="R1413" s="303">
        <f>'[2]Base Costs'!$D$2</f>
        <v>1105.3024868650327</v>
      </c>
      <c r="S1413" s="305">
        <f t="shared" si="160"/>
        <v>17795.423944629292</v>
      </c>
    </row>
    <row r="1414" spans="1:19" s="269" customFormat="1" x14ac:dyDescent="0.25">
      <c r="A1414" s="310" t="s">
        <v>1770</v>
      </c>
      <c r="B1414" s="310" t="s">
        <v>1595</v>
      </c>
      <c r="C1414" s="309">
        <v>106.32892132471932</v>
      </c>
      <c r="D1414" s="307">
        <f>C1414*'[2]Base Costs'!$B$5</f>
        <v>106.32892132471932</v>
      </c>
      <c r="E1414" s="307">
        <f t="shared" si="154"/>
        <v>14</v>
      </c>
      <c r="F1414" s="307">
        <f t="shared" si="155"/>
        <v>3</v>
      </c>
      <c r="G1414" s="307">
        <f t="shared" si="156"/>
        <v>1</v>
      </c>
      <c r="H1414" s="306">
        <f>4*D1414*'[2]Base Costs'!$B$7</f>
        <v>21132.235139760018</v>
      </c>
      <c r="I1414" s="304">
        <f>4*IF(E1414&lt;=3,E1414*'[2]Base Costs'!$B$8,IF(F1414&lt;=3,F1414*'[2]Base Costs'!$B$9,'[2]Base Costs'!$B$10*G1414))</f>
        <v>4200</v>
      </c>
      <c r="J1414" s="308">
        <f>C1414*'[2]Base Costs'!$B$6</f>
        <v>27.007546016478706</v>
      </c>
      <c r="K1414" s="307">
        <f t="shared" si="157"/>
        <v>4</v>
      </c>
      <c r="L1414" s="307">
        <f t="shared" si="158"/>
        <v>1</v>
      </c>
      <c r="M1414" s="307">
        <f t="shared" si="159"/>
        <v>1</v>
      </c>
      <c r="N1414" s="306">
        <f>4*J1414*'[2]Base Costs'!$B$7</f>
        <v>5367.5877254990446</v>
      </c>
      <c r="O1414" s="304">
        <f>4*IF(K1414&lt;=3,K1414*'[2]Base Costs'!$B$8,IF(L1414&lt;=3,L1414*'[2]Base Costs'!$B$9,'[2]Base Costs'!$B$10*M1414))</f>
        <v>1400</v>
      </c>
      <c r="P1414" s="304">
        <f>4*C1414*'[2]Base Costs'!$B$11</f>
        <v>21265.784264943864</v>
      </c>
      <c r="Q1414" s="269">
        <f>'[2]Base Costs'!$B$13+'[2]Base Costs'!$B$14</f>
        <v>414</v>
      </c>
      <c r="R1414" s="303">
        <f>'[2]Base Costs'!$D$2</f>
        <v>1105.3024868650327</v>
      </c>
      <c r="S1414" s="305">
        <f t="shared" si="160"/>
        <v>8286.8902123640764</v>
      </c>
    </row>
    <row r="1415" spans="1:19" s="269" customFormat="1" x14ac:dyDescent="0.25">
      <c r="A1415" s="310" t="s">
        <v>1770</v>
      </c>
      <c r="B1415" s="310" t="s">
        <v>1594</v>
      </c>
      <c r="C1415" s="309">
        <v>87.600699340000006</v>
      </c>
      <c r="D1415" s="307">
        <f>C1415*'[2]Base Costs'!$B$5</f>
        <v>87.600699340000006</v>
      </c>
      <c r="E1415" s="307">
        <f t="shared" si="154"/>
        <v>11</v>
      </c>
      <c r="F1415" s="307">
        <f t="shared" si="155"/>
        <v>3</v>
      </c>
      <c r="G1415" s="307">
        <f t="shared" si="156"/>
        <v>1</v>
      </c>
      <c r="H1415" s="306">
        <f>4*D1415*'[2]Base Costs'!$B$7</f>
        <v>17410.113389628965</v>
      </c>
      <c r="I1415" s="304">
        <f>4*IF(E1415&lt;=3,E1415*'[2]Base Costs'!$B$8,IF(F1415&lt;=3,F1415*'[2]Base Costs'!$B$9,'[2]Base Costs'!$B$10*G1415))</f>
        <v>4200</v>
      </c>
      <c r="J1415" s="308">
        <f>C1415*'[2]Base Costs'!$B$6</f>
        <v>22.250577632360002</v>
      </c>
      <c r="K1415" s="307">
        <f t="shared" si="157"/>
        <v>3</v>
      </c>
      <c r="L1415" s="307">
        <f t="shared" si="158"/>
        <v>1</v>
      </c>
      <c r="M1415" s="307">
        <f t="shared" si="159"/>
        <v>1</v>
      </c>
      <c r="N1415" s="306">
        <f>4*J1415*'[2]Base Costs'!$B$7</f>
        <v>4422.1688009657573</v>
      </c>
      <c r="O1415" s="304">
        <f>4*IF(K1415&lt;=3,K1415*'[2]Base Costs'!$B$8,IF(L1415&lt;=3,L1415*'[2]Base Costs'!$B$9,'[2]Base Costs'!$B$10*M1415))</f>
        <v>1500</v>
      </c>
      <c r="P1415" s="304">
        <f>4*C1415*'[2]Base Costs'!$B$11</f>
        <v>17520.139868000002</v>
      </c>
      <c r="Q1415" s="269">
        <f>'[2]Base Costs'!$B$13+'[2]Base Costs'!$B$14</f>
        <v>414</v>
      </c>
      <c r="R1415" s="303">
        <f>'[2]Base Costs'!$D$2</f>
        <v>1105.3024868650327</v>
      </c>
      <c r="S1415" s="305">
        <f t="shared" si="160"/>
        <v>7441.4712878307901</v>
      </c>
    </row>
    <row r="1416" spans="1:19" s="269" customFormat="1" x14ac:dyDescent="0.25">
      <c r="A1416" s="310" t="s">
        <v>1770</v>
      </c>
      <c r="B1416" s="310" t="s">
        <v>1593</v>
      </c>
      <c r="C1416" s="309">
        <v>187.2441609499283</v>
      </c>
      <c r="D1416" s="307">
        <f>C1416*'[2]Base Costs'!$B$5</f>
        <v>187.2441609499283</v>
      </c>
      <c r="E1416" s="307">
        <f t="shared" si="154"/>
        <v>24</v>
      </c>
      <c r="F1416" s="307">
        <f t="shared" si="155"/>
        <v>5</v>
      </c>
      <c r="G1416" s="307">
        <f t="shared" si="156"/>
        <v>2</v>
      </c>
      <c r="H1416" s="306">
        <f>4*D1416*'[2]Base Costs'!$B$7</f>
        <v>37213.653523832552</v>
      </c>
      <c r="I1416" s="304">
        <f>4*IF(E1416&lt;=3,E1416*'[2]Base Costs'!$B$8,IF(F1416&lt;=3,F1416*'[2]Base Costs'!$B$9,'[2]Base Costs'!$B$10*G1416))</f>
        <v>8800</v>
      </c>
      <c r="J1416" s="308">
        <f>C1416*'[2]Base Costs'!$B$6</f>
        <v>47.56001688128179</v>
      </c>
      <c r="K1416" s="307">
        <f t="shared" si="157"/>
        <v>6</v>
      </c>
      <c r="L1416" s="307">
        <f t="shared" si="158"/>
        <v>2</v>
      </c>
      <c r="M1416" s="307">
        <f t="shared" si="159"/>
        <v>1</v>
      </c>
      <c r="N1416" s="306">
        <f>4*J1416*'[2]Base Costs'!$B$7</f>
        <v>9452.2679950534693</v>
      </c>
      <c r="O1416" s="304">
        <f>4*IF(K1416&lt;=3,K1416*'[2]Base Costs'!$B$8,IF(L1416&lt;=3,L1416*'[2]Base Costs'!$B$9,'[2]Base Costs'!$B$10*M1416))</f>
        <v>2800</v>
      </c>
      <c r="P1416" s="304">
        <f>4*C1416*'[2]Base Costs'!$B$11</f>
        <v>37448.83218998566</v>
      </c>
      <c r="Q1416" s="269">
        <f>'[2]Base Costs'!$B$13+'[2]Base Costs'!$B$14</f>
        <v>414</v>
      </c>
      <c r="R1416" s="303">
        <f>'[2]Base Costs'!$D$2</f>
        <v>1105.3024868650327</v>
      </c>
      <c r="S1416" s="305">
        <f t="shared" si="160"/>
        <v>13771.570481918501</v>
      </c>
    </row>
    <row r="1417" spans="1:19" s="269" customFormat="1" x14ac:dyDescent="0.25">
      <c r="A1417" s="310" t="s">
        <v>1770</v>
      </c>
      <c r="B1417" s="310" t="s">
        <v>1592</v>
      </c>
      <c r="C1417" s="309">
        <v>187.65425515499999</v>
      </c>
      <c r="D1417" s="307">
        <f>C1417*'[2]Base Costs'!$B$5</f>
        <v>187.65425515499999</v>
      </c>
      <c r="E1417" s="307">
        <f t="shared" si="154"/>
        <v>24</v>
      </c>
      <c r="F1417" s="307">
        <f t="shared" si="155"/>
        <v>5</v>
      </c>
      <c r="G1417" s="307">
        <f t="shared" si="156"/>
        <v>2</v>
      </c>
      <c r="H1417" s="306">
        <f>4*D1417*'[2]Base Costs'!$B$7</f>
        <v>37295.157286525326</v>
      </c>
      <c r="I1417" s="304">
        <f>4*IF(E1417&lt;=3,E1417*'[2]Base Costs'!$B$8,IF(F1417&lt;=3,F1417*'[2]Base Costs'!$B$9,'[2]Base Costs'!$B$10*G1417))</f>
        <v>8800</v>
      </c>
      <c r="J1417" s="308">
        <f>C1417*'[2]Base Costs'!$B$6</f>
        <v>47.664180809369995</v>
      </c>
      <c r="K1417" s="307">
        <f t="shared" si="157"/>
        <v>6</v>
      </c>
      <c r="L1417" s="307">
        <f t="shared" si="158"/>
        <v>2</v>
      </c>
      <c r="M1417" s="307">
        <f t="shared" si="159"/>
        <v>1</v>
      </c>
      <c r="N1417" s="306">
        <f>4*J1417*'[2]Base Costs'!$B$7</f>
        <v>9472.9699507774312</v>
      </c>
      <c r="O1417" s="304">
        <f>4*IF(K1417&lt;=3,K1417*'[2]Base Costs'!$B$8,IF(L1417&lt;=3,L1417*'[2]Base Costs'!$B$9,'[2]Base Costs'!$B$10*M1417))</f>
        <v>2800</v>
      </c>
      <c r="P1417" s="304">
        <f>4*C1417*'[2]Base Costs'!$B$11</f>
        <v>37530.851030999998</v>
      </c>
      <c r="Q1417" s="269">
        <f>'[2]Base Costs'!$B$13+'[2]Base Costs'!$B$14</f>
        <v>414</v>
      </c>
      <c r="R1417" s="303">
        <f>'[2]Base Costs'!$D$2</f>
        <v>1105.3024868650327</v>
      </c>
      <c r="S1417" s="305">
        <f t="shared" si="160"/>
        <v>13792.272437642463</v>
      </c>
    </row>
    <row r="1418" spans="1:19" s="269" customFormat="1" x14ac:dyDescent="0.25">
      <c r="A1418" s="310" t="s">
        <v>1770</v>
      </c>
      <c r="B1418" s="310" t="s">
        <v>1591</v>
      </c>
      <c r="C1418" s="309">
        <v>188.90681314894866</v>
      </c>
      <c r="D1418" s="307">
        <f>C1418*'[2]Base Costs'!$B$5</f>
        <v>188.90681314894866</v>
      </c>
      <c r="E1418" s="307">
        <f t="shared" si="154"/>
        <v>24</v>
      </c>
      <c r="F1418" s="307">
        <f t="shared" si="155"/>
        <v>5</v>
      </c>
      <c r="G1418" s="307">
        <f t="shared" si="156"/>
        <v>2</v>
      </c>
      <c r="H1418" s="306">
        <f>4*D1418*'[2]Base Costs'!$B$7</f>
        <v>37544.095672474657</v>
      </c>
      <c r="I1418" s="304">
        <f>4*IF(E1418&lt;=3,E1418*'[2]Base Costs'!$B$8,IF(F1418&lt;=3,F1418*'[2]Base Costs'!$B$9,'[2]Base Costs'!$B$10*G1418))</f>
        <v>8800</v>
      </c>
      <c r="J1418" s="308">
        <f>C1418*'[2]Base Costs'!$B$6</f>
        <v>47.982330539832958</v>
      </c>
      <c r="K1418" s="307">
        <f t="shared" si="157"/>
        <v>6</v>
      </c>
      <c r="L1418" s="307">
        <f t="shared" si="158"/>
        <v>2</v>
      </c>
      <c r="M1418" s="307">
        <f t="shared" si="159"/>
        <v>1</v>
      </c>
      <c r="N1418" s="306">
        <f>4*J1418*'[2]Base Costs'!$B$7</f>
        <v>9536.200300808563</v>
      </c>
      <c r="O1418" s="304">
        <f>4*IF(K1418&lt;=3,K1418*'[2]Base Costs'!$B$8,IF(L1418&lt;=3,L1418*'[2]Base Costs'!$B$9,'[2]Base Costs'!$B$10*M1418))</f>
        <v>2800</v>
      </c>
      <c r="P1418" s="304">
        <f>4*C1418*'[2]Base Costs'!$B$11</f>
        <v>37781.362629789728</v>
      </c>
      <c r="Q1418" s="269">
        <f>'[2]Base Costs'!$B$13+'[2]Base Costs'!$B$14</f>
        <v>414</v>
      </c>
      <c r="R1418" s="303">
        <f>'[2]Base Costs'!$D$2</f>
        <v>1105.3024868650327</v>
      </c>
      <c r="S1418" s="305">
        <f t="shared" si="160"/>
        <v>13855.502787673595</v>
      </c>
    </row>
    <row r="1419" spans="1:19" s="269" customFormat="1" x14ac:dyDescent="0.25">
      <c r="A1419" s="310" t="s">
        <v>1770</v>
      </c>
      <c r="B1419" s="310" t="s">
        <v>1590</v>
      </c>
      <c r="C1419" s="309">
        <v>117.07323860697591</v>
      </c>
      <c r="D1419" s="307">
        <f>C1419*'[2]Base Costs'!$B$5</f>
        <v>117.07323860697591</v>
      </c>
      <c r="E1419" s="307">
        <f t="shared" si="154"/>
        <v>15</v>
      </c>
      <c r="F1419" s="307">
        <f t="shared" si="155"/>
        <v>3</v>
      </c>
      <c r="G1419" s="307">
        <f t="shared" si="156"/>
        <v>1</v>
      </c>
      <c r="H1419" s="306">
        <f>4*D1419*'[2]Base Costs'!$B$7</f>
        <v>23267.603733704822</v>
      </c>
      <c r="I1419" s="304">
        <f>4*IF(E1419&lt;=3,E1419*'[2]Base Costs'!$B$8,IF(F1419&lt;=3,F1419*'[2]Base Costs'!$B$9,'[2]Base Costs'!$B$10*G1419))</f>
        <v>4200</v>
      </c>
      <c r="J1419" s="308">
        <f>C1419*'[2]Base Costs'!$B$6</f>
        <v>29.736602606171882</v>
      </c>
      <c r="K1419" s="307">
        <f t="shared" si="157"/>
        <v>4</v>
      </c>
      <c r="L1419" s="307">
        <f t="shared" si="158"/>
        <v>1</v>
      </c>
      <c r="M1419" s="307">
        <f t="shared" si="159"/>
        <v>1</v>
      </c>
      <c r="N1419" s="306">
        <f>4*J1419*'[2]Base Costs'!$B$7</f>
        <v>5909.9713483610258</v>
      </c>
      <c r="O1419" s="304">
        <f>4*IF(K1419&lt;=3,K1419*'[2]Base Costs'!$B$8,IF(L1419&lt;=3,L1419*'[2]Base Costs'!$B$9,'[2]Base Costs'!$B$10*M1419))</f>
        <v>1400</v>
      </c>
      <c r="P1419" s="304">
        <f>4*C1419*'[2]Base Costs'!$B$11</f>
        <v>23414.64772139518</v>
      </c>
      <c r="Q1419" s="269">
        <f>'[2]Base Costs'!$B$13+'[2]Base Costs'!$B$14</f>
        <v>414</v>
      </c>
      <c r="R1419" s="303">
        <f>'[2]Base Costs'!$D$2</f>
        <v>1105.3024868650327</v>
      </c>
      <c r="S1419" s="305">
        <f t="shared" si="160"/>
        <v>8829.2738352260585</v>
      </c>
    </row>
    <row r="1420" spans="1:19" s="269" customFormat="1" x14ac:dyDescent="0.25">
      <c r="A1420" s="310" t="s">
        <v>1770</v>
      </c>
      <c r="B1420" s="310" t="s">
        <v>1589</v>
      </c>
      <c r="C1420" s="309">
        <v>363.20681853588883</v>
      </c>
      <c r="D1420" s="307">
        <f>C1420*'[2]Base Costs'!$B$5</f>
        <v>363.20681853588883</v>
      </c>
      <c r="E1420" s="307">
        <f t="shared" si="154"/>
        <v>46</v>
      </c>
      <c r="F1420" s="307">
        <f t="shared" si="155"/>
        <v>10</v>
      </c>
      <c r="G1420" s="307">
        <f t="shared" si="156"/>
        <v>3</v>
      </c>
      <c r="H1420" s="306">
        <f>4*D1420*'[2]Base Costs'!$B$7</f>
        <v>72185.175943096707</v>
      </c>
      <c r="I1420" s="304">
        <f>4*IF(E1420&lt;=3,E1420*'[2]Base Costs'!$B$8,IF(F1420&lt;=3,F1420*'[2]Base Costs'!$B$9,'[2]Base Costs'!$B$10*G1420))</f>
        <v>13200</v>
      </c>
      <c r="J1420" s="308">
        <f>C1420*'[2]Base Costs'!$B$6</f>
        <v>92.254531908115766</v>
      </c>
      <c r="K1420" s="307">
        <f t="shared" si="157"/>
        <v>12</v>
      </c>
      <c r="L1420" s="307">
        <f t="shared" si="158"/>
        <v>3</v>
      </c>
      <c r="M1420" s="307">
        <f t="shared" si="159"/>
        <v>1</v>
      </c>
      <c r="N1420" s="306">
        <f>4*J1420*'[2]Base Costs'!$B$7</f>
        <v>18335.034689546563</v>
      </c>
      <c r="O1420" s="304">
        <f>4*IF(K1420&lt;=3,K1420*'[2]Base Costs'!$B$8,IF(L1420&lt;=3,L1420*'[2]Base Costs'!$B$9,'[2]Base Costs'!$B$10*M1420))</f>
        <v>4200</v>
      </c>
      <c r="P1420" s="304">
        <f>4*C1420*'[2]Base Costs'!$B$11</f>
        <v>72641.363707177763</v>
      </c>
      <c r="Q1420" s="269">
        <f>'[2]Base Costs'!$B$13+'[2]Base Costs'!$B$14</f>
        <v>414</v>
      </c>
      <c r="R1420" s="303">
        <f>'[2]Base Costs'!$D$2</f>
        <v>1105.3024868650327</v>
      </c>
      <c r="S1420" s="305">
        <f t="shared" si="160"/>
        <v>24054.337176411595</v>
      </c>
    </row>
    <row r="1421" spans="1:19" s="269" customFormat="1" x14ac:dyDescent="0.25">
      <c r="A1421" s="310" t="s">
        <v>1770</v>
      </c>
      <c r="B1421" s="310" t="s">
        <v>1588</v>
      </c>
      <c r="C1421" s="309">
        <v>71.90029201581531</v>
      </c>
      <c r="D1421" s="307">
        <f>C1421*'[2]Base Costs'!$B$5</f>
        <v>71.90029201581531</v>
      </c>
      <c r="E1421" s="307">
        <f t="shared" si="154"/>
        <v>9</v>
      </c>
      <c r="F1421" s="307">
        <f t="shared" si="155"/>
        <v>2</v>
      </c>
      <c r="G1421" s="307">
        <f t="shared" si="156"/>
        <v>1</v>
      </c>
      <c r="H1421" s="306">
        <f>4*D1421*'[2]Base Costs'!$B$7</f>
        <v>14289.7516363912</v>
      </c>
      <c r="I1421" s="304">
        <f>4*IF(E1421&lt;=3,E1421*'[2]Base Costs'!$B$8,IF(F1421&lt;=3,F1421*'[2]Base Costs'!$B$9,'[2]Base Costs'!$B$10*G1421))</f>
        <v>2800</v>
      </c>
      <c r="J1421" s="308">
        <f>C1421*'[2]Base Costs'!$B$6</f>
        <v>18.262674172017089</v>
      </c>
      <c r="K1421" s="307">
        <f t="shared" si="157"/>
        <v>3</v>
      </c>
      <c r="L1421" s="307">
        <f t="shared" si="158"/>
        <v>1</v>
      </c>
      <c r="M1421" s="307">
        <f t="shared" si="159"/>
        <v>1</v>
      </c>
      <c r="N1421" s="306">
        <f>4*J1421*'[2]Base Costs'!$B$7</f>
        <v>3629.5969156433648</v>
      </c>
      <c r="O1421" s="304">
        <f>4*IF(K1421&lt;=3,K1421*'[2]Base Costs'!$B$8,IF(L1421&lt;=3,L1421*'[2]Base Costs'!$B$9,'[2]Base Costs'!$B$10*M1421))</f>
        <v>1500</v>
      </c>
      <c r="P1421" s="304">
        <f>4*C1421*'[2]Base Costs'!$B$11</f>
        <v>14380.058403163062</v>
      </c>
      <c r="Q1421" s="269">
        <f>'[2]Base Costs'!$B$13+'[2]Base Costs'!$B$14</f>
        <v>414</v>
      </c>
      <c r="R1421" s="303">
        <f>'[2]Base Costs'!$D$2</f>
        <v>1105.3024868650327</v>
      </c>
      <c r="S1421" s="305">
        <f t="shared" si="160"/>
        <v>6648.8994025083975</v>
      </c>
    </row>
    <row r="1422" spans="1:19" s="269" customFormat="1" x14ac:dyDescent="0.25">
      <c r="A1422" s="310" t="s">
        <v>1770</v>
      </c>
      <c r="B1422" s="310" t="s">
        <v>1587</v>
      </c>
      <c r="C1422" s="309">
        <v>153.80961872300512</v>
      </c>
      <c r="D1422" s="307">
        <f>C1422*'[2]Base Costs'!$B$5</f>
        <v>153.80961872300512</v>
      </c>
      <c r="E1422" s="307">
        <f t="shared" si="154"/>
        <v>20</v>
      </c>
      <c r="F1422" s="307">
        <f t="shared" si="155"/>
        <v>4</v>
      </c>
      <c r="G1422" s="307">
        <f t="shared" si="156"/>
        <v>1</v>
      </c>
      <c r="H1422" s="306">
        <f>4*D1422*'[2]Base Costs'!$B$7</f>
        <v>30568.738863484934</v>
      </c>
      <c r="I1422" s="304">
        <f>4*IF(E1422&lt;=3,E1422*'[2]Base Costs'!$B$8,IF(F1422&lt;=3,F1422*'[2]Base Costs'!$B$9,'[2]Base Costs'!$B$10*G1422))</f>
        <v>4400</v>
      </c>
      <c r="J1422" s="308">
        <f>C1422*'[2]Base Costs'!$B$6</f>
        <v>39.067643155643303</v>
      </c>
      <c r="K1422" s="307">
        <f t="shared" si="157"/>
        <v>5</v>
      </c>
      <c r="L1422" s="307">
        <f t="shared" si="158"/>
        <v>1</v>
      </c>
      <c r="M1422" s="307">
        <f t="shared" si="159"/>
        <v>1</v>
      </c>
      <c r="N1422" s="306">
        <f>4*J1422*'[2]Base Costs'!$B$7</f>
        <v>7764.459671325174</v>
      </c>
      <c r="O1422" s="304">
        <f>4*IF(K1422&lt;=3,K1422*'[2]Base Costs'!$B$8,IF(L1422&lt;=3,L1422*'[2]Base Costs'!$B$9,'[2]Base Costs'!$B$10*M1422))</f>
        <v>1400</v>
      </c>
      <c r="P1422" s="304">
        <f>4*C1422*'[2]Base Costs'!$B$11</f>
        <v>30761.923744601023</v>
      </c>
      <c r="Q1422" s="269">
        <f>'[2]Base Costs'!$B$13+'[2]Base Costs'!$B$14</f>
        <v>414</v>
      </c>
      <c r="R1422" s="303">
        <f>'[2]Base Costs'!$D$2</f>
        <v>1105.3024868650327</v>
      </c>
      <c r="S1422" s="305">
        <f t="shared" si="160"/>
        <v>10683.762158190206</v>
      </c>
    </row>
    <row r="1423" spans="1:19" s="269" customFormat="1" x14ac:dyDescent="0.25">
      <c r="A1423" s="310" t="s">
        <v>1770</v>
      </c>
      <c r="B1423" s="310" t="s">
        <v>1586</v>
      </c>
      <c r="C1423" s="309">
        <v>540.46924632579055</v>
      </c>
      <c r="D1423" s="307">
        <f>C1423*'[2]Base Costs'!$B$5</f>
        <v>540.46924632579055</v>
      </c>
      <c r="E1423" s="307">
        <f t="shared" si="154"/>
        <v>68</v>
      </c>
      <c r="F1423" s="307">
        <f t="shared" si="155"/>
        <v>14</v>
      </c>
      <c r="G1423" s="307">
        <f t="shared" si="156"/>
        <v>4</v>
      </c>
      <c r="H1423" s="306">
        <f>4*D1423*'[2]Base Costs'!$B$7</f>
        <v>107415.01989177293</v>
      </c>
      <c r="I1423" s="304">
        <f>4*IF(E1423&lt;=3,E1423*'[2]Base Costs'!$B$8,IF(F1423&lt;=3,F1423*'[2]Base Costs'!$B$9,'[2]Base Costs'!$B$10*G1423))</f>
        <v>17600</v>
      </c>
      <c r="J1423" s="308">
        <f>C1423*'[2]Base Costs'!$B$6</f>
        <v>137.2791885667508</v>
      </c>
      <c r="K1423" s="307">
        <f t="shared" si="157"/>
        <v>18</v>
      </c>
      <c r="L1423" s="307">
        <f t="shared" si="158"/>
        <v>4</v>
      </c>
      <c r="M1423" s="307">
        <f t="shared" si="159"/>
        <v>1</v>
      </c>
      <c r="N1423" s="306">
        <f>4*J1423*'[2]Base Costs'!$B$7</f>
        <v>27283.415052510325</v>
      </c>
      <c r="O1423" s="304">
        <f>4*IF(K1423&lt;=3,K1423*'[2]Base Costs'!$B$8,IF(L1423&lt;=3,L1423*'[2]Base Costs'!$B$9,'[2]Base Costs'!$B$10*M1423))</f>
        <v>4400</v>
      </c>
      <c r="P1423" s="304">
        <f>4*C1423*'[2]Base Costs'!$B$11</f>
        <v>108093.8492651581</v>
      </c>
      <c r="Q1423" s="269">
        <f>'[2]Base Costs'!$B$13+'[2]Base Costs'!$B$14</f>
        <v>414</v>
      </c>
      <c r="R1423" s="303">
        <f>'[2]Base Costs'!$D$2</f>
        <v>1105.3024868650327</v>
      </c>
      <c r="S1423" s="305">
        <f t="shared" si="160"/>
        <v>33202.717539375357</v>
      </c>
    </row>
    <row r="1424" spans="1:19" s="269" customFormat="1" x14ac:dyDescent="0.25">
      <c r="A1424" s="310" t="s">
        <v>1770</v>
      </c>
      <c r="B1424" s="310" t="s">
        <v>1585</v>
      </c>
      <c r="C1424" s="309">
        <v>13.626160603691018</v>
      </c>
      <c r="D1424" s="307">
        <f>C1424*'[2]Base Costs'!$B$5</f>
        <v>13.626160603691018</v>
      </c>
      <c r="E1424" s="307">
        <f t="shared" si="154"/>
        <v>2</v>
      </c>
      <c r="F1424" s="307">
        <f t="shared" si="155"/>
        <v>1</v>
      </c>
      <c r="G1424" s="307">
        <f t="shared" si="156"/>
        <v>1</v>
      </c>
      <c r="H1424" s="306">
        <f>4*D1424*'[2]Base Costs'!$B$7</f>
        <v>2708.1176630199679</v>
      </c>
      <c r="I1424" s="304">
        <f>4*IF(E1424&lt;=3,E1424*'[2]Base Costs'!$B$8,IF(F1424&lt;=3,F1424*'[2]Base Costs'!$B$9,'[2]Base Costs'!$B$10*G1424))</f>
        <v>1000</v>
      </c>
      <c r="J1424" s="308">
        <f>C1424*'[2]Base Costs'!$B$6</f>
        <v>3.4610447933375186</v>
      </c>
      <c r="K1424" s="307">
        <f t="shared" si="157"/>
        <v>1</v>
      </c>
      <c r="L1424" s="307">
        <f t="shared" si="158"/>
        <v>1</v>
      </c>
      <c r="M1424" s="307">
        <f t="shared" si="159"/>
        <v>1</v>
      </c>
      <c r="N1424" s="306">
        <f>4*J1424*'[2]Base Costs'!$B$7</f>
        <v>687.86188640707189</v>
      </c>
      <c r="O1424" s="304">
        <f>4*IF(K1424&lt;=3,K1424*'[2]Base Costs'!$B$8,IF(L1424&lt;=3,L1424*'[2]Base Costs'!$B$9,'[2]Base Costs'!$B$10*M1424))</f>
        <v>500</v>
      </c>
      <c r="P1424" s="304">
        <f>4*C1424*'[2]Base Costs'!$B$11</f>
        <v>2725.2321207382033</v>
      </c>
      <c r="Q1424" s="269">
        <f>'[2]Base Costs'!$B$13+'[2]Base Costs'!$B$14</f>
        <v>414</v>
      </c>
      <c r="R1424" s="303">
        <f>'[2]Base Costs'!$D$2</f>
        <v>1105.3024868650327</v>
      </c>
      <c r="S1424" s="305">
        <f t="shared" si="160"/>
        <v>2707.1643732721045</v>
      </c>
    </row>
    <row r="1425" spans="1:19" s="269" customFormat="1" x14ac:dyDescent="0.25">
      <c r="A1425" s="310" t="s">
        <v>1770</v>
      </c>
      <c r="B1425" s="310" t="s">
        <v>1584</v>
      </c>
      <c r="C1425" s="309">
        <v>149.200269265</v>
      </c>
      <c r="D1425" s="307">
        <f>C1425*'[2]Base Costs'!$B$5</f>
        <v>149.200269265</v>
      </c>
      <c r="E1425" s="307">
        <f t="shared" si="154"/>
        <v>19</v>
      </c>
      <c r="F1425" s="307">
        <f t="shared" si="155"/>
        <v>4</v>
      </c>
      <c r="G1425" s="307">
        <f t="shared" si="156"/>
        <v>1</v>
      </c>
      <c r="H1425" s="306">
        <f>4*D1425*'[2]Base Costs'!$B$7</f>
        <v>29652.658314803164</v>
      </c>
      <c r="I1425" s="304">
        <f>4*IF(E1425&lt;=3,E1425*'[2]Base Costs'!$B$8,IF(F1425&lt;=3,F1425*'[2]Base Costs'!$B$9,'[2]Base Costs'!$B$10*G1425))</f>
        <v>4400</v>
      </c>
      <c r="J1425" s="308">
        <f>C1425*'[2]Base Costs'!$B$6</f>
        <v>37.896868393310001</v>
      </c>
      <c r="K1425" s="307">
        <f t="shared" si="157"/>
        <v>5</v>
      </c>
      <c r="L1425" s="307">
        <f t="shared" si="158"/>
        <v>1</v>
      </c>
      <c r="M1425" s="307">
        <f t="shared" si="159"/>
        <v>1</v>
      </c>
      <c r="N1425" s="306">
        <f>4*J1425*'[2]Base Costs'!$B$7</f>
        <v>7531.7752119600036</v>
      </c>
      <c r="O1425" s="304">
        <f>4*IF(K1425&lt;=3,K1425*'[2]Base Costs'!$B$8,IF(L1425&lt;=3,L1425*'[2]Base Costs'!$B$9,'[2]Base Costs'!$B$10*M1425))</f>
        <v>1400</v>
      </c>
      <c r="P1425" s="304">
        <f>4*C1425*'[2]Base Costs'!$B$11</f>
        <v>29840.053853000001</v>
      </c>
      <c r="Q1425" s="269">
        <f>'[2]Base Costs'!$B$13+'[2]Base Costs'!$B$14</f>
        <v>414</v>
      </c>
      <c r="R1425" s="303">
        <f>'[2]Base Costs'!$D$2</f>
        <v>1105.3024868650327</v>
      </c>
      <c r="S1425" s="305">
        <f t="shared" si="160"/>
        <v>10451.077698825036</v>
      </c>
    </row>
    <row r="1426" spans="1:19" s="269" customFormat="1" x14ac:dyDescent="0.25">
      <c r="A1426" s="310" t="s">
        <v>1770</v>
      </c>
      <c r="B1426" s="310" t="s">
        <v>1583</v>
      </c>
      <c r="C1426" s="309">
        <v>270.26467980305461</v>
      </c>
      <c r="D1426" s="307">
        <f>C1426*'[2]Base Costs'!$B$5</f>
        <v>270.26467980305461</v>
      </c>
      <c r="E1426" s="307">
        <f t="shared" si="154"/>
        <v>34</v>
      </c>
      <c r="F1426" s="307">
        <f t="shared" si="155"/>
        <v>7</v>
      </c>
      <c r="G1426" s="307">
        <f t="shared" si="156"/>
        <v>2</v>
      </c>
      <c r="H1426" s="306">
        <f>4*D1426*'[2]Base Costs'!$B$7</f>
        <v>53713.48352277829</v>
      </c>
      <c r="I1426" s="304">
        <f>4*IF(E1426&lt;=3,E1426*'[2]Base Costs'!$B$8,IF(F1426&lt;=3,F1426*'[2]Base Costs'!$B$9,'[2]Base Costs'!$B$10*G1426))</f>
        <v>8800</v>
      </c>
      <c r="J1426" s="308">
        <f>C1426*'[2]Base Costs'!$B$6</f>
        <v>68.647228669975874</v>
      </c>
      <c r="K1426" s="307">
        <f t="shared" si="157"/>
        <v>9</v>
      </c>
      <c r="L1426" s="307">
        <f t="shared" si="158"/>
        <v>2</v>
      </c>
      <c r="M1426" s="307">
        <f t="shared" si="159"/>
        <v>1</v>
      </c>
      <c r="N1426" s="306">
        <f>4*J1426*'[2]Base Costs'!$B$7</f>
        <v>13643.224814785686</v>
      </c>
      <c r="O1426" s="304">
        <f>4*IF(K1426&lt;=3,K1426*'[2]Base Costs'!$B$8,IF(L1426&lt;=3,L1426*'[2]Base Costs'!$B$9,'[2]Base Costs'!$B$10*M1426))</f>
        <v>2800</v>
      </c>
      <c r="P1426" s="304">
        <f>4*C1426*'[2]Base Costs'!$B$11</f>
        <v>54052.935960610921</v>
      </c>
      <c r="Q1426" s="269">
        <f>'[2]Base Costs'!$B$13+'[2]Base Costs'!$B$14</f>
        <v>414</v>
      </c>
      <c r="R1426" s="303">
        <f>'[2]Base Costs'!$D$2</f>
        <v>1105.3024868650327</v>
      </c>
      <c r="S1426" s="305">
        <f t="shared" si="160"/>
        <v>17962.52730165072</v>
      </c>
    </row>
    <row r="1427" spans="1:19" s="269" customFormat="1" x14ac:dyDescent="0.25">
      <c r="A1427" s="310" t="s">
        <v>1770</v>
      </c>
      <c r="B1427" s="310" t="s">
        <v>1582</v>
      </c>
      <c r="C1427" s="309">
        <v>181.10043915959025</v>
      </c>
      <c r="D1427" s="307">
        <f>C1427*'[2]Base Costs'!$B$5</f>
        <v>181.10043915959025</v>
      </c>
      <c r="E1427" s="307">
        <f t="shared" si="154"/>
        <v>23</v>
      </c>
      <c r="F1427" s="307">
        <f t="shared" si="155"/>
        <v>5</v>
      </c>
      <c r="G1427" s="307">
        <f t="shared" si="156"/>
        <v>2</v>
      </c>
      <c r="H1427" s="306">
        <f>4*D1427*'[2]Base Costs'!$B$7</f>
        <v>35992.625680333607</v>
      </c>
      <c r="I1427" s="304">
        <f>4*IF(E1427&lt;=3,E1427*'[2]Base Costs'!$B$8,IF(F1427&lt;=3,F1427*'[2]Base Costs'!$B$9,'[2]Base Costs'!$B$10*G1427))</f>
        <v>8800</v>
      </c>
      <c r="J1427" s="308">
        <f>C1427*'[2]Base Costs'!$B$6</f>
        <v>45.999511546535928</v>
      </c>
      <c r="K1427" s="307">
        <f t="shared" si="157"/>
        <v>6</v>
      </c>
      <c r="L1427" s="307">
        <f t="shared" si="158"/>
        <v>2</v>
      </c>
      <c r="M1427" s="307">
        <f t="shared" si="159"/>
        <v>1</v>
      </c>
      <c r="N1427" s="306">
        <f>4*J1427*'[2]Base Costs'!$B$7</f>
        <v>9142.1269228047386</v>
      </c>
      <c r="O1427" s="304">
        <f>4*IF(K1427&lt;=3,K1427*'[2]Base Costs'!$B$8,IF(L1427&lt;=3,L1427*'[2]Base Costs'!$B$9,'[2]Base Costs'!$B$10*M1427))</f>
        <v>2800</v>
      </c>
      <c r="P1427" s="304">
        <f>4*C1427*'[2]Base Costs'!$B$11</f>
        <v>36220.087831918048</v>
      </c>
      <c r="Q1427" s="269">
        <f>'[2]Base Costs'!$B$13+'[2]Base Costs'!$B$14</f>
        <v>414</v>
      </c>
      <c r="R1427" s="303">
        <f>'[2]Base Costs'!$D$2</f>
        <v>1105.3024868650327</v>
      </c>
      <c r="S1427" s="305">
        <f t="shared" si="160"/>
        <v>13461.42940966977</v>
      </c>
    </row>
    <row r="1428" spans="1:19" s="269" customFormat="1" x14ac:dyDescent="0.25">
      <c r="A1428" s="310" t="s">
        <v>1770</v>
      </c>
      <c r="B1428" s="310" t="s">
        <v>1581</v>
      </c>
      <c r="C1428" s="309">
        <v>316.39531054692753</v>
      </c>
      <c r="D1428" s="307">
        <f>C1428*'[2]Base Costs'!$B$5</f>
        <v>316.39531054692753</v>
      </c>
      <c r="E1428" s="307">
        <f t="shared" si="154"/>
        <v>40</v>
      </c>
      <c r="F1428" s="307">
        <f t="shared" si="155"/>
        <v>8</v>
      </c>
      <c r="G1428" s="307">
        <f t="shared" si="156"/>
        <v>2</v>
      </c>
      <c r="H1428" s="306">
        <f>4*D1428*'[2]Base Costs'!$B$7</f>
        <v>62881.669599338573</v>
      </c>
      <c r="I1428" s="304">
        <f>4*IF(E1428&lt;=3,E1428*'[2]Base Costs'!$B$8,IF(F1428&lt;=3,F1428*'[2]Base Costs'!$B$9,'[2]Base Costs'!$B$10*G1428))</f>
        <v>8800</v>
      </c>
      <c r="J1428" s="308">
        <f>C1428*'[2]Base Costs'!$B$6</f>
        <v>80.364408878919591</v>
      </c>
      <c r="K1428" s="307">
        <f t="shared" si="157"/>
        <v>11</v>
      </c>
      <c r="L1428" s="307">
        <f t="shared" si="158"/>
        <v>3</v>
      </c>
      <c r="M1428" s="307">
        <f t="shared" si="159"/>
        <v>1</v>
      </c>
      <c r="N1428" s="306">
        <f>4*J1428*'[2]Base Costs'!$B$7</f>
        <v>15971.944078231998</v>
      </c>
      <c r="O1428" s="304">
        <f>4*IF(K1428&lt;=3,K1428*'[2]Base Costs'!$B$8,IF(L1428&lt;=3,L1428*'[2]Base Costs'!$B$9,'[2]Base Costs'!$B$10*M1428))</f>
        <v>4200</v>
      </c>
      <c r="P1428" s="304">
        <f>4*C1428*'[2]Base Costs'!$B$11</f>
        <v>63279.062109385508</v>
      </c>
      <c r="Q1428" s="269">
        <f>'[2]Base Costs'!$B$13+'[2]Base Costs'!$B$14</f>
        <v>414</v>
      </c>
      <c r="R1428" s="303">
        <f>'[2]Base Costs'!$D$2</f>
        <v>1105.3024868650327</v>
      </c>
      <c r="S1428" s="305">
        <f t="shared" si="160"/>
        <v>21691.24656509703</v>
      </c>
    </row>
    <row r="1429" spans="1:19" s="269" customFormat="1" x14ac:dyDescent="0.25">
      <c r="A1429" s="310" t="s">
        <v>1770</v>
      </c>
      <c r="B1429" s="310" t="s">
        <v>1580</v>
      </c>
      <c r="C1429" s="309">
        <v>84.093043864999984</v>
      </c>
      <c r="D1429" s="307">
        <f>C1429*'[2]Base Costs'!$B$5</f>
        <v>84.093043864999984</v>
      </c>
      <c r="E1429" s="307">
        <f t="shared" si="154"/>
        <v>11</v>
      </c>
      <c r="F1429" s="307">
        <f t="shared" si="155"/>
        <v>3</v>
      </c>
      <c r="G1429" s="307">
        <f t="shared" si="156"/>
        <v>1</v>
      </c>
      <c r="H1429" s="306">
        <f>4*D1429*'[2]Base Costs'!$B$7</f>
        <v>16712.987909905558</v>
      </c>
      <c r="I1429" s="304">
        <f>4*IF(E1429&lt;=3,E1429*'[2]Base Costs'!$B$8,IF(F1429&lt;=3,F1429*'[2]Base Costs'!$B$9,'[2]Base Costs'!$B$10*G1429))</f>
        <v>4200</v>
      </c>
      <c r="J1429" s="308">
        <f>C1429*'[2]Base Costs'!$B$6</f>
        <v>21.359633141709995</v>
      </c>
      <c r="K1429" s="307">
        <f t="shared" si="157"/>
        <v>3</v>
      </c>
      <c r="L1429" s="307">
        <f t="shared" si="158"/>
        <v>1</v>
      </c>
      <c r="M1429" s="307">
        <f t="shared" si="159"/>
        <v>1</v>
      </c>
      <c r="N1429" s="306">
        <f>4*J1429*'[2]Base Costs'!$B$7</f>
        <v>4245.0989291160122</v>
      </c>
      <c r="O1429" s="304">
        <f>4*IF(K1429&lt;=3,K1429*'[2]Base Costs'!$B$8,IF(L1429&lt;=3,L1429*'[2]Base Costs'!$B$9,'[2]Base Costs'!$B$10*M1429))</f>
        <v>1500</v>
      </c>
      <c r="P1429" s="304">
        <f>4*C1429*'[2]Base Costs'!$B$11</f>
        <v>16818.608772999996</v>
      </c>
      <c r="Q1429" s="269">
        <f>'[2]Base Costs'!$B$13+'[2]Base Costs'!$B$14</f>
        <v>414</v>
      </c>
      <c r="R1429" s="303">
        <f>'[2]Base Costs'!$D$2</f>
        <v>1105.3024868650327</v>
      </c>
      <c r="S1429" s="305">
        <f t="shared" si="160"/>
        <v>7264.4014159810449</v>
      </c>
    </row>
    <row r="1430" spans="1:19" s="269" customFormat="1" x14ac:dyDescent="0.25">
      <c r="A1430" s="310" t="s">
        <v>1770</v>
      </c>
      <c r="B1430" s="310" t="s">
        <v>1579</v>
      </c>
      <c r="C1430" s="309">
        <v>121.02888840227588</v>
      </c>
      <c r="D1430" s="307">
        <f>C1430*'[2]Base Costs'!$B$5</f>
        <v>121.02888840227588</v>
      </c>
      <c r="E1430" s="307">
        <f t="shared" si="154"/>
        <v>16</v>
      </c>
      <c r="F1430" s="307">
        <f t="shared" si="155"/>
        <v>4</v>
      </c>
      <c r="G1430" s="307">
        <f t="shared" si="156"/>
        <v>1</v>
      </c>
      <c r="H1430" s="306">
        <f>4*D1430*'[2]Base Costs'!$B$7</f>
        <v>24053.765396621922</v>
      </c>
      <c r="I1430" s="304">
        <f>4*IF(E1430&lt;=3,E1430*'[2]Base Costs'!$B$8,IF(F1430&lt;=3,F1430*'[2]Base Costs'!$B$9,'[2]Base Costs'!$B$10*G1430))</f>
        <v>4400</v>
      </c>
      <c r="J1430" s="308">
        <f>C1430*'[2]Base Costs'!$B$6</f>
        <v>30.741337654178075</v>
      </c>
      <c r="K1430" s="307">
        <f t="shared" si="157"/>
        <v>4</v>
      </c>
      <c r="L1430" s="307">
        <f t="shared" si="158"/>
        <v>1</v>
      </c>
      <c r="M1430" s="307">
        <f t="shared" si="159"/>
        <v>1</v>
      </c>
      <c r="N1430" s="306">
        <f>4*J1430*'[2]Base Costs'!$B$7</f>
        <v>6109.6564107419681</v>
      </c>
      <c r="O1430" s="304">
        <f>4*IF(K1430&lt;=3,K1430*'[2]Base Costs'!$B$8,IF(L1430&lt;=3,L1430*'[2]Base Costs'!$B$9,'[2]Base Costs'!$B$10*M1430))</f>
        <v>1400</v>
      </c>
      <c r="P1430" s="304">
        <f>4*C1430*'[2]Base Costs'!$B$11</f>
        <v>24205.777680455176</v>
      </c>
      <c r="Q1430" s="269">
        <f>'[2]Base Costs'!$B$13+'[2]Base Costs'!$B$14</f>
        <v>414</v>
      </c>
      <c r="R1430" s="303">
        <f>'[2]Base Costs'!$D$2</f>
        <v>1105.3024868650327</v>
      </c>
      <c r="S1430" s="305">
        <f t="shared" si="160"/>
        <v>9028.9588976070008</v>
      </c>
    </row>
    <row r="1431" spans="1:19" s="269" customFormat="1" x14ac:dyDescent="0.25">
      <c r="A1431" s="310" t="s">
        <v>1770</v>
      </c>
      <c r="B1431" s="310" t="s">
        <v>1578</v>
      </c>
      <c r="C1431" s="309">
        <v>26.08336357072448</v>
      </c>
      <c r="D1431" s="307">
        <f>C1431*'[2]Base Costs'!$B$5</f>
        <v>26.08336357072448</v>
      </c>
      <c r="E1431" s="307">
        <f t="shared" si="154"/>
        <v>4</v>
      </c>
      <c r="F1431" s="307">
        <f t="shared" si="155"/>
        <v>1</v>
      </c>
      <c r="G1431" s="307">
        <f t="shared" si="156"/>
        <v>1</v>
      </c>
      <c r="H1431" s="306">
        <f>4*D1431*'[2]Base Costs'!$B$7</f>
        <v>5183.9120095000671</v>
      </c>
      <c r="I1431" s="304">
        <f>4*IF(E1431&lt;=3,E1431*'[2]Base Costs'!$B$8,IF(F1431&lt;=3,F1431*'[2]Base Costs'!$B$9,'[2]Base Costs'!$B$10*G1431))</f>
        <v>1400</v>
      </c>
      <c r="J1431" s="308">
        <f>C1431*'[2]Base Costs'!$B$6</f>
        <v>6.6251743469640179</v>
      </c>
      <c r="K1431" s="307">
        <f t="shared" si="157"/>
        <v>1</v>
      </c>
      <c r="L1431" s="307">
        <f t="shared" si="158"/>
        <v>1</v>
      </c>
      <c r="M1431" s="307">
        <f t="shared" si="159"/>
        <v>1</v>
      </c>
      <c r="N1431" s="306">
        <f>4*J1431*'[2]Base Costs'!$B$7</f>
        <v>1316.7136504130169</v>
      </c>
      <c r="O1431" s="304">
        <f>4*IF(K1431&lt;=3,K1431*'[2]Base Costs'!$B$8,IF(L1431&lt;=3,L1431*'[2]Base Costs'!$B$9,'[2]Base Costs'!$B$10*M1431))</f>
        <v>500</v>
      </c>
      <c r="P1431" s="304">
        <f>4*C1431*'[2]Base Costs'!$B$11</f>
        <v>5216.6727141448955</v>
      </c>
      <c r="Q1431" s="269">
        <f>'[2]Base Costs'!$B$13+'[2]Base Costs'!$B$14</f>
        <v>414</v>
      </c>
      <c r="R1431" s="303">
        <f>'[2]Base Costs'!$D$2</f>
        <v>1105.3024868650327</v>
      </c>
      <c r="S1431" s="305">
        <f t="shared" si="160"/>
        <v>3336.0161372780494</v>
      </c>
    </row>
    <row r="1432" spans="1:19" s="269" customFormat="1" x14ac:dyDescent="0.25">
      <c r="A1432" s="310" t="s">
        <v>1770</v>
      </c>
      <c r="B1432" s="310" t="s">
        <v>1577</v>
      </c>
      <c r="C1432" s="309">
        <v>49.889713644813163</v>
      </c>
      <c r="D1432" s="307">
        <f>C1432*'[2]Base Costs'!$B$5</f>
        <v>49.889713644813163</v>
      </c>
      <c r="E1432" s="307">
        <f t="shared" si="154"/>
        <v>7</v>
      </c>
      <c r="F1432" s="307">
        <f t="shared" si="155"/>
        <v>2</v>
      </c>
      <c r="G1432" s="307">
        <f t="shared" si="156"/>
        <v>1</v>
      </c>
      <c r="H1432" s="306">
        <f>4*D1432*'[2]Base Costs'!$B$7</f>
        <v>9915.2812486247494</v>
      </c>
      <c r="I1432" s="304">
        <f>4*IF(E1432&lt;=3,E1432*'[2]Base Costs'!$B$8,IF(F1432&lt;=3,F1432*'[2]Base Costs'!$B$9,'[2]Base Costs'!$B$10*G1432))</f>
        <v>2800</v>
      </c>
      <c r="J1432" s="308">
        <f>C1432*'[2]Base Costs'!$B$6</f>
        <v>12.671987265782544</v>
      </c>
      <c r="K1432" s="307">
        <f t="shared" si="157"/>
        <v>2</v>
      </c>
      <c r="L1432" s="307">
        <f t="shared" si="158"/>
        <v>1</v>
      </c>
      <c r="M1432" s="307">
        <f t="shared" si="159"/>
        <v>1</v>
      </c>
      <c r="N1432" s="306">
        <f>4*J1432*'[2]Base Costs'!$B$7</f>
        <v>2518.4814371506864</v>
      </c>
      <c r="O1432" s="304">
        <f>4*IF(K1432&lt;=3,K1432*'[2]Base Costs'!$B$8,IF(L1432&lt;=3,L1432*'[2]Base Costs'!$B$9,'[2]Base Costs'!$B$10*M1432))</f>
        <v>1000</v>
      </c>
      <c r="P1432" s="304">
        <f>4*C1432*'[2]Base Costs'!$B$11</f>
        <v>9977.9427289626328</v>
      </c>
      <c r="Q1432" s="269">
        <f>'[2]Base Costs'!$B$13+'[2]Base Costs'!$B$14</f>
        <v>414</v>
      </c>
      <c r="R1432" s="303">
        <f>'[2]Base Costs'!$D$2</f>
        <v>1105.3024868650327</v>
      </c>
      <c r="S1432" s="305">
        <f t="shared" si="160"/>
        <v>5037.7839240157191</v>
      </c>
    </row>
    <row r="1433" spans="1:19" s="269" customFormat="1" x14ac:dyDescent="0.25">
      <c r="A1433" s="310" t="s">
        <v>1770</v>
      </c>
      <c r="B1433" s="310" t="s">
        <v>1576</v>
      </c>
      <c r="C1433" s="309">
        <v>106.87673919191694</v>
      </c>
      <c r="D1433" s="307">
        <f>C1433*'[2]Base Costs'!$B$5</f>
        <v>106.87673919191694</v>
      </c>
      <c r="E1433" s="307">
        <f t="shared" si="154"/>
        <v>14</v>
      </c>
      <c r="F1433" s="307">
        <f t="shared" si="155"/>
        <v>3</v>
      </c>
      <c r="G1433" s="307">
        <f t="shared" si="156"/>
        <v>1</v>
      </c>
      <c r="H1433" s="306">
        <f>4*D1433*'[2]Base Costs'!$B$7</f>
        <v>21241.110653958342</v>
      </c>
      <c r="I1433" s="304">
        <f>4*IF(E1433&lt;=3,E1433*'[2]Base Costs'!$B$8,IF(F1433&lt;=3,F1433*'[2]Base Costs'!$B$9,'[2]Base Costs'!$B$10*G1433))</f>
        <v>4200</v>
      </c>
      <c r="J1433" s="308">
        <f>C1433*'[2]Base Costs'!$B$6</f>
        <v>27.146691754746904</v>
      </c>
      <c r="K1433" s="307">
        <f t="shared" si="157"/>
        <v>4</v>
      </c>
      <c r="L1433" s="307">
        <f t="shared" si="158"/>
        <v>1</v>
      </c>
      <c r="M1433" s="307">
        <f t="shared" si="159"/>
        <v>1</v>
      </c>
      <c r="N1433" s="306">
        <f>4*J1433*'[2]Base Costs'!$B$7</f>
        <v>5395.2421061054192</v>
      </c>
      <c r="O1433" s="304">
        <f>4*IF(K1433&lt;=3,K1433*'[2]Base Costs'!$B$8,IF(L1433&lt;=3,L1433*'[2]Base Costs'!$B$9,'[2]Base Costs'!$B$10*M1433))</f>
        <v>1400</v>
      </c>
      <c r="P1433" s="304">
        <f>4*C1433*'[2]Base Costs'!$B$11</f>
        <v>21375.347838383386</v>
      </c>
      <c r="Q1433" s="269">
        <f>'[2]Base Costs'!$B$13+'[2]Base Costs'!$B$14</f>
        <v>414</v>
      </c>
      <c r="R1433" s="303">
        <f>'[2]Base Costs'!$D$2</f>
        <v>1105.3024868650327</v>
      </c>
      <c r="S1433" s="305">
        <f t="shared" si="160"/>
        <v>8314.544592970451</v>
      </c>
    </row>
    <row r="1434" spans="1:19" s="269" customFormat="1" x14ac:dyDescent="0.25">
      <c r="A1434" s="310" t="s">
        <v>1770</v>
      </c>
      <c r="B1434" s="310" t="s">
        <v>1575</v>
      </c>
      <c r="C1434" s="309">
        <v>100.00092245000008</v>
      </c>
      <c r="D1434" s="307">
        <f>C1434*'[2]Base Costs'!$B$5</f>
        <v>100.00092245000008</v>
      </c>
      <c r="E1434" s="307">
        <f t="shared" si="154"/>
        <v>13</v>
      </c>
      <c r="F1434" s="307">
        <f t="shared" si="155"/>
        <v>3</v>
      </c>
      <c r="G1434" s="307">
        <f t="shared" si="156"/>
        <v>1</v>
      </c>
      <c r="H1434" s="306">
        <f>4*D1434*'[2]Base Costs'!$B$7</f>
        <v>19874.583331402817</v>
      </c>
      <c r="I1434" s="304">
        <f>4*IF(E1434&lt;=3,E1434*'[2]Base Costs'!$B$8,IF(F1434&lt;=3,F1434*'[2]Base Costs'!$B$9,'[2]Base Costs'!$B$10*G1434))</f>
        <v>4200</v>
      </c>
      <c r="J1434" s="308">
        <f>C1434*'[2]Base Costs'!$B$6</f>
        <v>25.400234302300021</v>
      </c>
      <c r="K1434" s="307">
        <f t="shared" si="157"/>
        <v>4</v>
      </c>
      <c r="L1434" s="307">
        <f t="shared" si="158"/>
        <v>1</v>
      </c>
      <c r="M1434" s="307">
        <f t="shared" si="159"/>
        <v>1</v>
      </c>
      <c r="N1434" s="306">
        <f>4*J1434*'[2]Base Costs'!$B$7</f>
        <v>5048.1441661763156</v>
      </c>
      <c r="O1434" s="304">
        <f>4*IF(K1434&lt;=3,K1434*'[2]Base Costs'!$B$8,IF(L1434&lt;=3,L1434*'[2]Base Costs'!$B$9,'[2]Base Costs'!$B$10*M1434))</f>
        <v>1400</v>
      </c>
      <c r="P1434" s="304">
        <f>4*C1434*'[2]Base Costs'!$B$11</f>
        <v>20000.184490000014</v>
      </c>
      <c r="Q1434" s="269">
        <f>'[2]Base Costs'!$B$13+'[2]Base Costs'!$B$14</f>
        <v>414</v>
      </c>
      <c r="R1434" s="303">
        <f>'[2]Base Costs'!$D$2</f>
        <v>1105.3024868650327</v>
      </c>
      <c r="S1434" s="305">
        <f t="shared" si="160"/>
        <v>7967.4466530413483</v>
      </c>
    </row>
    <row r="1435" spans="1:19" s="269" customFormat="1" x14ac:dyDescent="0.25">
      <c r="A1435" s="310" t="s">
        <v>1770</v>
      </c>
      <c r="B1435" s="310" t="s">
        <v>1574</v>
      </c>
      <c r="C1435" s="309">
        <v>192.94415447458098</v>
      </c>
      <c r="D1435" s="307">
        <f>C1435*'[2]Base Costs'!$B$5</f>
        <v>192.94415447458098</v>
      </c>
      <c r="E1435" s="307">
        <f t="shared" si="154"/>
        <v>25</v>
      </c>
      <c r="F1435" s="307">
        <f t="shared" si="155"/>
        <v>5</v>
      </c>
      <c r="G1435" s="307">
        <f t="shared" si="156"/>
        <v>2</v>
      </c>
      <c r="H1435" s="306">
        <f>4*D1435*'[2]Base Costs'!$B$7</f>
        <v>38346.493036896129</v>
      </c>
      <c r="I1435" s="304">
        <f>4*IF(E1435&lt;=3,E1435*'[2]Base Costs'!$B$8,IF(F1435&lt;=3,F1435*'[2]Base Costs'!$B$9,'[2]Base Costs'!$B$10*G1435))</f>
        <v>8800</v>
      </c>
      <c r="J1435" s="308">
        <f>C1435*'[2]Base Costs'!$B$6</f>
        <v>49.007815236543571</v>
      </c>
      <c r="K1435" s="307">
        <f t="shared" si="157"/>
        <v>7</v>
      </c>
      <c r="L1435" s="307">
        <f t="shared" si="158"/>
        <v>2</v>
      </c>
      <c r="M1435" s="307">
        <f t="shared" si="159"/>
        <v>1</v>
      </c>
      <c r="N1435" s="306">
        <f>4*J1435*'[2]Base Costs'!$B$7</f>
        <v>9740.0092313716177</v>
      </c>
      <c r="O1435" s="304">
        <f>4*IF(K1435&lt;=3,K1435*'[2]Base Costs'!$B$8,IF(L1435&lt;=3,L1435*'[2]Base Costs'!$B$9,'[2]Base Costs'!$B$10*M1435))</f>
        <v>2800</v>
      </c>
      <c r="P1435" s="304">
        <f>4*C1435*'[2]Base Costs'!$B$11</f>
        <v>38588.830894916195</v>
      </c>
      <c r="Q1435" s="269">
        <f>'[2]Base Costs'!$B$13+'[2]Base Costs'!$B$14</f>
        <v>414</v>
      </c>
      <c r="R1435" s="303">
        <f>'[2]Base Costs'!$D$2</f>
        <v>1105.3024868650327</v>
      </c>
      <c r="S1435" s="305">
        <f t="shared" si="160"/>
        <v>14059.311718236651</v>
      </c>
    </row>
    <row r="1436" spans="1:19" s="269" customFormat="1" x14ac:dyDescent="0.25">
      <c r="A1436" s="310" t="s">
        <v>1770</v>
      </c>
      <c r="B1436" s="310" t="s">
        <v>1573</v>
      </c>
      <c r="C1436" s="309">
        <v>137.35505469628353</v>
      </c>
      <c r="D1436" s="307">
        <f>C1436*'[2]Base Costs'!$B$5</f>
        <v>137.35505469628353</v>
      </c>
      <c r="E1436" s="307">
        <f t="shared" si="154"/>
        <v>18</v>
      </c>
      <c r="F1436" s="307">
        <f t="shared" si="155"/>
        <v>4</v>
      </c>
      <c r="G1436" s="307">
        <f t="shared" si="156"/>
        <v>1</v>
      </c>
      <c r="H1436" s="306">
        <f>4*D1436*'[2]Base Costs'!$B$7</f>
        <v>27298.492990558178</v>
      </c>
      <c r="I1436" s="304">
        <f>4*IF(E1436&lt;=3,E1436*'[2]Base Costs'!$B$8,IF(F1436&lt;=3,F1436*'[2]Base Costs'!$B$9,'[2]Base Costs'!$B$10*G1436))</f>
        <v>4400</v>
      </c>
      <c r="J1436" s="308">
        <f>C1436*'[2]Base Costs'!$B$6</f>
        <v>34.88818389285602</v>
      </c>
      <c r="K1436" s="307">
        <f t="shared" si="157"/>
        <v>5</v>
      </c>
      <c r="L1436" s="307">
        <f t="shared" si="158"/>
        <v>1</v>
      </c>
      <c r="M1436" s="307">
        <f t="shared" si="159"/>
        <v>1</v>
      </c>
      <c r="N1436" s="306">
        <f>4*J1436*'[2]Base Costs'!$B$7</f>
        <v>6933.8172196017777</v>
      </c>
      <c r="O1436" s="304">
        <f>4*IF(K1436&lt;=3,K1436*'[2]Base Costs'!$B$8,IF(L1436&lt;=3,L1436*'[2]Base Costs'!$B$9,'[2]Base Costs'!$B$10*M1436))</f>
        <v>1400</v>
      </c>
      <c r="P1436" s="304">
        <f>4*C1436*'[2]Base Costs'!$B$11</f>
        <v>27471.010939256706</v>
      </c>
      <c r="Q1436" s="269">
        <f>'[2]Base Costs'!$B$13+'[2]Base Costs'!$B$14</f>
        <v>414</v>
      </c>
      <c r="R1436" s="303">
        <f>'[2]Base Costs'!$D$2</f>
        <v>1105.3024868650327</v>
      </c>
      <c r="S1436" s="305">
        <f t="shared" si="160"/>
        <v>9853.1197064668104</v>
      </c>
    </row>
    <row r="1437" spans="1:19" s="269" customFormat="1" x14ac:dyDescent="0.25">
      <c r="A1437" s="310" t="s">
        <v>1770</v>
      </c>
      <c r="B1437" s="310" t="s">
        <v>1572</v>
      </c>
      <c r="C1437" s="309">
        <v>97.00996353000005</v>
      </c>
      <c r="D1437" s="307">
        <f>C1437*'[2]Base Costs'!$B$5</f>
        <v>97.00996353000005</v>
      </c>
      <c r="E1437" s="307">
        <f t="shared" si="154"/>
        <v>13</v>
      </c>
      <c r="F1437" s="307">
        <f t="shared" si="155"/>
        <v>3</v>
      </c>
      <c r="G1437" s="307">
        <f t="shared" si="156"/>
        <v>1</v>
      </c>
      <c r="H1437" s="306">
        <f>4*D1437*'[2]Base Costs'!$B$7</f>
        <v>19280.148191806333</v>
      </c>
      <c r="I1437" s="304">
        <f>4*IF(E1437&lt;=3,E1437*'[2]Base Costs'!$B$8,IF(F1437&lt;=3,F1437*'[2]Base Costs'!$B$9,'[2]Base Costs'!$B$10*G1437))</f>
        <v>4200</v>
      </c>
      <c r="J1437" s="308">
        <f>C1437*'[2]Base Costs'!$B$6</f>
        <v>24.640530736620015</v>
      </c>
      <c r="K1437" s="307">
        <f t="shared" si="157"/>
        <v>4</v>
      </c>
      <c r="L1437" s="307">
        <f t="shared" si="158"/>
        <v>1</v>
      </c>
      <c r="M1437" s="307">
        <f t="shared" si="159"/>
        <v>1</v>
      </c>
      <c r="N1437" s="306">
        <f>4*J1437*'[2]Base Costs'!$B$7</f>
        <v>4897.1576407188086</v>
      </c>
      <c r="O1437" s="304">
        <f>4*IF(K1437&lt;=3,K1437*'[2]Base Costs'!$B$8,IF(L1437&lt;=3,L1437*'[2]Base Costs'!$B$9,'[2]Base Costs'!$B$10*M1437))</f>
        <v>1400</v>
      </c>
      <c r="P1437" s="304">
        <f>4*C1437*'[2]Base Costs'!$B$11</f>
        <v>19401.992706000012</v>
      </c>
      <c r="Q1437" s="269">
        <f>'[2]Base Costs'!$B$13+'[2]Base Costs'!$B$14</f>
        <v>414</v>
      </c>
      <c r="R1437" s="303">
        <f>'[2]Base Costs'!$D$2</f>
        <v>1105.3024868650327</v>
      </c>
      <c r="S1437" s="305">
        <f t="shared" si="160"/>
        <v>7816.4601275838413</v>
      </c>
    </row>
    <row r="1438" spans="1:19" s="269" customFormat="1" x14ac:dyDescent="0.25">
      <c r="A1438" s="310" t="s">
        <v>1770</v>
      </c>
      <c r="B1438" s="310" t="s">
        <v>1570</v>
      </c>
      <c r="C1438" s="309">
        <v>402.40102008696499</v>
      </c>
      <c r="D1438" s="307">
        <f>C1438*'[2]Base Costs'!$B$5</f>
        <v>402.40102008696499</v>
      </c>
      <c r="E1438" s="307">
        <f t="shared" si="154"/>
        <v>51</v>
      </c>
      <c r="F1438" s="307">
        <f t="shared" si="155"/>
        <v>11</v>
      </c>
      <c r="G1438" s="307">
        <f t="shared" si="156"/>
        <v>3</v>
      </c>
      <c r="H1438" s="306">
        <f>4*D1438*'[2]Base Costs'!$B$7</f>
        <v>79974.78833616378</v>
      </c>
      <c r="I1438" s="304">
        <f>4*IF(E1438&lt;=3,E1438*'[2]Base Costs'!$B$8,IF(F1438&lt;=3,F1438*'[2]Base Costs'!$B$9,'[2]Base Costs'!$B$10*G1438))</f>
        <v>13200</v>
      </c>
      <c r="J1438" s="308">
        <f>C1438*'[2]Base Costs'!$B$6</f>
        <v>102.20985910208911</v>
      </c>
      <c r="K1438" s="307">
        <f t="shared" si="157"/>
        <v>13</v>
      </c>
      <c r="L1438" s="307">
        <f t="shared" si="158"/>
        <v>3</v>
      </c>
      <c r="M1438" s="307">
        <f t="shared" si="159"/>
        <v>1</v>
      </c>
      <c r="N1438" s="306">
        <f>4*J1438*'[2]Base Costs'!$B$7</f>
        <v>20313.596237385602</v>
      </c>
      <c r="O1438" s="304">
        <f>4*IF(K1438&lt;=3,K1438*'[2]Base Costs'!$B$8,IF(L1438&lt;=3,L1438*'[2]Base Costs'!$B$9,'[2]Base Costs'!$B$10*M1438))</f>
        <v>4200</v>
      </c>
      <c r="P1438" s="304">
        <f>4*C1438*'[2]Base Costs'!$B$11</f>
        <v>80480.204017393</v>
      </c>
      <c r="Q1438" s="269">
        <f>'[2]Base Costs'!$B$13+'[2]Base Costs'!$B$14</f>
        <v>414</v>
      </c>
      <c r="R1438" s="303">
        <f>'[2]Base Costs'!$D$2</f>
        <v>1105.3024868650327</v>
      </c>
      <c r="S1438" s="305">
        <f t="shared" si="160"/>
        <v>26032.898724250634</v>
      </c>
    </row>
    <row r="1439" spans="1:19" s="269" customFormat="1" x14ac:dyDescent="0.25">
      <c r="A1439" s="310" t="s">
        <v>1770</v>
      </c>
      <c r="B1439" s="310" t="s">
        <v>1569</v>
      </c>
      <c r="C1439" s="309">
        <v>358.70940666352942</v>
      </c>
      <c r="D1439" s="307">
        <f>C1439*'[2]Base Costs'!$B$5</f>
        <v>358.70940666352942</v>
      </c>
      <c r="E1439" s="307">
        <f t="shared" si="154"/>
        <v>45</v>
      </c>
      <c r="F1439" s="307">
        <f t="shared" si="155"/>
        <v>9</v>
      </c>
      <c r="G1439" s="307">
        <f t="shared" si="156"/>
        <v>3</v>
      </c>
      <c r="H1439" s="306">
        <f>4*D1439*'[2]Base Costs'!$B$7</f>
        <v>71291.342317936505</v>
      </c>
      <c r="I1439" s="304">
        <f>4*IF(E1439&lt;=3,E1439*'[2]Base Costs'!$B$8,IF(F1439&lt;=3,F1439*'[2]Base Costs'!$B$9,'[2]Base Costs'!$B$10*G1439))</f>
        <v>13200</v>
      </c>
      <c r="J1439" s="308">
        <f>C1439*'[2]Base Costs'!$B$6</f>
        <v>91.11218929253647</v>
      </c>
      <c r="K1439" s="307">
        <f t="shared" si="157"/>
        <v>12</v>
      </c>
      <c r="L1439" s="307">
        <f t="shared" si="158"/>
        <v>3</v>
      </c>
      <c r="M1439" s="307">
        <f t="shared" si="159"/>
        <v>1</v>
      </c>
      <c r="N1439" s="306">
        <f>4*J1439*'[2]Base Costs'!$B$7</f>
        <v>18108.000948755871</v>
      </c>
      <c r="O1439" s="304">
        <f>4*IF(K1439&lt;=3,K1439*'[2]Base Costs'!$B$8,IF(L1439&lt;=3,L1439*'[2]Base Costs'!$B$9,'[2]Base Costs'!$B$10*M1439))</f>
        <v>4200</v>
      </c>
      <c r="P1439" s="304">
        <f>4*C1439*'[2]Base Costs'!$B$11</f>
        <v>71741.881332705889</v>
      </c>
      <c r="Q1439" s="269">
        <f>'[2]Base Costs'!$B$13+'[2]Base Costs'!$B$14</f>
        <v>414</v>
      </c>
      <c r="R1439" s="303">
        <f>'[2]Base Costs'!$D$2</f>
        <v>1105.3024868650327</v>
      </c>
      <c r="S1439" s="305">
        <f t="shared" si="160"/>
        <v>23827.303435620903</v>
      </c>
    </row>
    <row r="1440" spans="1:19" s="269" customFormat="1" x14ac:dyDescent="0.25">
      <c r="A1440" s="310" t="s">
        <v>1770</v>
      </c>
      <c r="B1440" s="310" t="s">
        <v>1568</v>
      </c>
      <c r="C1440" s="309">
        <v>76.854641459999755</v>
      </c>
      <c r="D1440" s="307">
        <f>C1440*'[2]Base Costs'!$B$5</f>
        <v>76.854641459999755</v>
      </c>
      <c r="E1440" s="307">
        <f t="shared" si="154"/>
        <v>10</v>
      </c>
      <c r="F1440" s="307">
        <f t="shared" si="155"/>
        <v>2</v>
      </c>
      <c r="G1440" s="307">
        <f t="shared" si="156"/>
        <v>1</v>
      </c>
      <c r="H1440" s="306">
        <f>4*D1440*'[2]Base Costs'!$B$7</f>
        <v>15274.398862326194</v>
      </c>
      <c r="I1440" s="304">
        <f>4*IF(E1440&lt;=3,E1440*'[2]Base Costs'!$B$8,IF(F1440&lt;=3,F1440*'[2]Base Costs'!$B$9,'[2]Base Costs'!$B$10*G1440))</f>
        <v>2800</v>
      </c>
      <c r="J1440" s="308">
        <f>C1440*'[2]Base Costs'!$B$6</f>
        <v>19.521078930839938</v>
      </c>
      <c r="K1440" s="307">
        <f t="shared" si="157"/>
        <v>3</v>
      </c>
      <c r="L1440" s="307">
        <f t="shared" si="158"/>
        <v>1</v>
      </c>
      <c r="M1440" s="307">
        <f t="shared" si="159"/>
        <v>1</v>
      </c>
      <c r="N1440" s="306">
        <f>4*J1440*'[2]Base Costs'!$B$7</f>
        <v>3879.6973110308531</v>
      </c>
      <c r="O1440" s="304">
        <f>4*IF(K1440&lt;=3,K1440*'[2]Base Costs'!$B$8,IF(L1440&lt;=3,L1440*'[2]Base Costs'!$B$9,'[2]Base Costs'!$B$10*M1440))</f>
        <v>1500</v>
      </c>
      <c r="P1440" s="304">
        <f>4*C1440*'[2]Base Costs'!$B$11</f>
        <v>15370.928291999951</v>
      </c>
      <c r="Q1440" s="269">
        <f>'[2]Base Costs'!$B$13+'[2]Base Costs'!$B$14</f>
        <v>414</v>
      </c>
      <c r="R1440" s="303">
        <f>'[2]Base Costs'!$D$2</f>
        <v>1105.3024868650327</v>
      </c>
      <c r="S1440" s="305">
        <f t="shared" si="160"/>
        <v>6898.9997978958854</v>
      </c>
    </row>
    <row r="1441" spans="1:19" s="269" customFormat="1" x14ac:dyDescent="0.25">
      <c r="A1441" s="310" t="s">
        <v>1770</v>
      </c>
      <c r="B1441" s="310" t="s">
        <v>1567</v>
      </c>
      <c r="C1441" s="309">
        <v>97.10089817000005</v>
      </c>
      <c r="D1441" s="307">
        <f>C1441*'[2]Base Costs'!$B$5</f>
        <v>97.10089817000005</v>
      </c>
      <c r="E1441" s="307">
        <f t="shared" si="154"/>
        <v>13</v>
      </c>
      <c r="F1441" s="307">
        <f t="shared" si="155"/>
        <v>3</v>
      </c>
      <c r="G1441" s="307">
        <f t="shared" si="156"/>
        <v>1</v>
      </c>
      <c r="H1441" s="306">
        <f>4*D1441*'[2]Base Costs'!$B$7</f>
        <v>19298.220905898492</v>
      </c>
      <c r="I1441" s="304">
        <f>4*IF(E1441&lt;=3,E1441*'[2]Base Costs'!$B$8,IF(F1441&lt;=3,F1441*'[2]Base Costs'!$B$9,'[2]Base Costs'!$B$10*G1441))</f>
        <v>4200</v>
      </c>
      <c r="J1441" s="308">
        <f>C1441*'[2]Base Costs'!$B$6</f>
        <v>24.663628135180012</v>
      </c>
      <c r="K1441" s="307">
        <f t="shared" si="157"/>
        <v>4</v>
      </c>
      <c r="L1441" s="307">
        <f t="shared" si="158"/>
        <v>1</v>
      </c>
      <c r="M1441" s="307">
        <f t="shared" si="159"/>
        <v>1</v>
      </c>
      <c r="N1441" s="306">
        <f>4*J1441*'[2]Base Costs'!$B$7</f>
        <v>4901.7481100982168</v>
      </c>
      <c r="O1441" s="304">
        <f>4*IF(K1441&lt;=3,K1441*'[2]Base Costs'!$B$8,IF(L1441&lt;=3,L1441*'[2]Base Costs'!$B$9,'[2]Base Costs'!$B$10*M1441))</f>
        <v>1400</v>
      </c>
      <c r="P1441" s="304">
        <f>4*C1441*'[2]Base Costs'!$B$11</f>
        <v>19420.179634000011</v>
      </c>
      <c r="Q1441" s="269">
        <f>'[2]Base Costs'!$B$13+'[2]Base Costs'!$B$14</f>
        <v>414</v>
      </c>
      <c r="R1441" s="303">
        <f>'[2]Base Costs'!$D$2</f>
        <v>1105.3024868650327</v>
      </c>
      <c r="S1441" s="305">
        <f t="shared" si="160"/>
        <v>7821.0505969632495</v>
      </c>
    </row>
    <row r="1442" spans="1:19" s="269" customFormat="1" x14ac:dyDescent="0.25">
      <c r="A1442" s="310" t="s">
        <v>1770</v>
      </c>
      <c r="B1442" s="310" t="s">
        <v>1566</v>
      </c>
      <c r="C1442" s="309">
        <v>191.02180209499991</v>
      </c>
      <c r="D1442" s="307">
        <f>C1442*'[2]Base Costs'!$B$5</f>
        <v>191.02180209499991</v>
      </c>
      <c r="E1442" s="307">
        <f t="shared" si="154"/>
        <v>24</v>
      </c>
      <c r="F1442" s="307">
        <f t="shared" si="155"/>
        <v>5</v>
      </c>
      <c r="G1442" s="307">
        <f t="shared" si="156"/>
        <v>2</v>
      </c>
      <c r="H1442" s="306">
        <f>4*D1442*'[2]Base Costs'!$B$7</f>
        <v>37964.43703556867</v>
      </c>
      <c r="I1442" s="304">
        <f>4*IF(E1442&lt;=3,E1442*'[2]Base Costs'!$B$8,IF(F1442&lt;=3,F1442*'[2]Base Costs'!$B$9,'[2]Base Costs'!$B$10*G1442))</f>
        <v>8800</v>
      </c>
      <c r="J1442" s="308">
        <f>C1442*'[2]Base Costs'!$B$6</f>
        <v>48.519537732129976</v>
      </c>
      <c r="K1442" s="307">
        <f t="shared" si="157"/>
        <v>7</v>
      </c>
      <c r="L1442" s="307">
        <f t="shared" si="158"/>
        <v>2</v>
      </c>
      <c r="M1442" s="307">
        <f t="shared" si="159"/>
        <v>1</v>
      </c>
      <c r="N1442" s="306">
        <f>4*J1442*'[2]Base Costs'!$B$7</f>
        <v>9642.9670070344418</v>
      </c>
      <c r="O1442" s="304">
        <f>4*IF(K1442&lt;=3,K1442*'[2]Base Costs'!$B$8,IF(L1442&lt;=3,L1442*'[2]Base Costs'!$B$9,'[2]Base Costs'!$B$10*M1442))</f>
        <v>2800</v>
      </c>
      <c r="P1442" s="304">
        <f>4*C1442*'[2]Base Costs'!$B$11</f>
        <v>38204.360418999982</v>
      </c>
      <c r="Q1442" s="269">
        <f>'[2]Base Costs'!$B$13+'[2]Base Costs'!$B$14</f>
        <v>414</v>
      </c>
      <c r="R1442" s="303">
        <f>'[2]Base Costs'!$D$2</f>
        <v>1105.3024868650327</v>
      </c>
      <c r="S1442" s="305">
        <f t="shared" si="160"/>
        <v>13962.269493899475</v>
      </c>
    </row>
    <row r="1443" spans="1:19" s="269" customFormat="1" x14ac:dyDescent="0.25">
      <c r="A1443" s="310" t="s">
        <v>1770</v>
      </c>
      <c r="B1443" s="310" t="s">
        <v>1565</v>
      </c>
      <c r="C1443" s="309">
        <v>47.721611637755146</v>
      </c>
      <c r="D1443" s="307">
        <f>C1443*'[2]Base Costs'!$B$5</f>
        <v>47.721611637755146</v>
      </c>
      <c r="E1443" s="307">
        <f t="shared" si="154"/>
        <v>6</v>
      </c>
      <c r="F1443" s="307">
        <f t="shared" si="155"/>
        <v>2</v>
      </c>
      <c r="G1443" s="307">
        <f t="shared" si="156"/>
        <v>1</v>
      </c>
      <c r="H1443" s="306">
        <f>4*D1443*'[2]Base Costs'!$B$7</f>
        <v>9484.3839833340098</v>
      </c>
      <c r="I1443" s="304">
        <f>4*IF(E1443&lt;=3,E1443*'[2]Base Costs'!$B$8,IF(F1443&lt;=3,F1443*'[2]Base Costs'!$B$9,'[2]Base Costs'!$B$10*G1443))</f>
        <v>2800</v>
      </c>
      <c r="J1443" s="308">
        <f>C1443*'[2]Base Costs'!$B$6</f>
        <v>12.121289355989807</v>
      </c>
      <c r="K1443" s="307">
        <f t="shared" si="157"/>
        <v>2</v>
      </c>
      <c r="L1443" s="307">
        <f t="shared" si="158"/>
        <v>1</v>
      </c>
      <c r="M1443" s="307">
        <f t="shared" si="159"/>
        <v>1</v>
      </c>
      <c r="N1443" s="306">
        <f>4*J1443*'[2]Base Costs'!$B$7</f>
        <v>2409.0335317668387</v>
      </c>
      <c r="O1443" s="304">
        <f>4*IF(K1443&lt;=3,K1443*'[2]Base Costs'!$B$8,IF(L1443&lt;=3,L1443*'[2]Base Costs'!$B$9,'[2]Base Costs'!$B$10*M1443))</f>
        <v>1000</v>
      </c>
      <c r="P1443" s="304">
        <f>4*C1443*'[2]Base Costs'!$B$11</f>
        <v>9544.32232755103</v>
      </c>
      <c r="Q1443" s="269">
        <f>'[2]Base Costs'!$B$13+'[2]Base Costs'!$B$14</f>
        <v>414</v>
      </c>
      <c r="R1443" s="303">
        <f>'[2]Base Costs'!$D$2</f>
        <v>1105.3024868650327</v>
      </c>
      <c r="S1443" s="305">
        <f t="shared" si="160"/>
        <v>4928.3360186318714</v>
      </c>
    </row>
    <row r="1444" spans="1:19" s="269" customFormat="1" x14ac:dyDescent="0.25">
      <c r="A1444" s="310" t="s">
        <v>1770</v>
      </c>
      <c r="B1444" s="310" t="s">
        <v>1564</v>
      </c>
      <c r="C1444" s="309">
        <v>79.821819023087357</v>
      </c>
      <c r="D1444" s="307">
        <f>C1444*'[2]Base Costs'!$B$5</f>
        <v>79.821819023087357</v>
      </c>
      <c r="E1444" s="307">
        <f t="shared" si="154"/>
        <v>10</v>
      </c>
      <c r="F1444" s="307">
        <f t="shared" si="155"/>
        <v>2</v>
      </c>
      <c r="G1444" s="307">
        <f t="shared" si="156"/>
        <v>1</v>
      </c>
      <c r="H1444" s="306">
        <f>4*D1444*'[2]Base Costs'!$B$7</f>
        <v>15864.107599924477</v>
      </c>
      <c r="I1444" s="304">
        <f>4*IF(E1444&lt;=3,E1444*'[2]Base Costs'!$B$8,IF(F1444&lt;=3,F1444*'[2]Base Costs'!$B$9,'[2]Base Costs'!$B$10*G1444))</f>
        <v>2800</v>
      </c>
      <c r="J1444" s="308">
        <f>C1444*'[2]Base Costs'!$B$6</f>
        <v>20.274742031864189</v>
      </c>
      <c r="K1444" s="307">
        <f t="shared" si="157"/>
        <v>3</v>
      </c>
      <c r="L1444" s="307">
        <f t="shared" si="158"/>
        <v>1</v>
      </c>
      <c r="M1444" s="307">
        <f t="shared" si="159"/>
        <v>1</v>
      </c>
      <c r="N1444" s="306">
        <f>4*J1444*'[2]Base Costs'!$B$7</f>
        <v>4029.4833303808168</v>
      </c>
      <c r="O1444" s="304">
        <f>4*IF(K1444&lt;=3,K1444*'[2]Base Costs'!$B$8,IF(L1444&lt;=3,L1444*'[2]Base Costs'!$B$9,'[2]Base Costs'!$B$10*M1444))</f>
        <v>1500</v>
      </c>
      <c r="P1444" s="304">
        <f>4*C1444*'[2]Base Costs'!$B$11</f>
        <v>15964.363804617471</v>
      </c>
      <c r="Q1444" s="269">
        <f>'[2]Base Costs'!$B$13+'[2]Base Costs'!$B$14</f>
        <v>414</v>
      </c>
      <c r="R1444" s="303">
        <f>'[2]Base Costs'!$D$2</f>
        <v>1105.3024868650327</v>
      </c>
      <c r="S1444" s="305">
        <f t="shared" si="160"/>
        <v>7048.7858172458491</v>
      </c>
    </row>
    <row r="1445" spans="1:19" s="269" customFormat="1" x14ac:dyDescent="0.25">
      <c r="A1445" s="310" t="s">
        <v>1770</v>
      </c>
      <c r="B1445" s="310" t="s">
        <v>1563</v>
      </c>
      <c r="C1445" s="309">
        <v>59.213670269632729</v>
      </c>
      <c r="D1445" s="307">
        <f>C1445*'[2]Base Costs'!$B$5</f>
        <v>59.213670269632729</v>
      </c>
      <c r="E1445" s="307">
        <f t="shared" si="154"/>
        <v>8</v>
      </c>
      <c r="F1445" s="307">
        <f t="shared" si="155"/>
        <v>2</v>
      </c>
      <c r="G1445" s="307">
        <f t="shared" si="156"/>
        <v>1</v>
      </c>
      <c r="H1445" s="306">
        <f>4*D1445*'[2]Base Costs'!$B$7</f>
        <v>11768.36168406789</v>
      </c>
      <c r="I1445" s="304">
        <f>4*IF(E1445&lt;=3,E1445*'[2]Base Costs'!$B$8,IF(F1445&lt;=3,F1445*'[2]Base Costs'!$B$9,'[2]Base Costs'!$B$10*G1445))</f>
        <v>2800</v>
      </c>
      <c r="J1445" s="308">
        <f>C1445*'[2]Base Costs'!$B$6</f>
        <v>15.040272248486714</v>
      </c>
      <c r="K1445" s="307">
        <f t="shared" si="157"/>
        <v>2</v>
      </c>
      <c r="L1445" s="307">
        <f t="shared" si="158"/>
        <v>1</v>
      </c>
      <c r="M1445" s="307">
        <f t="shared" si="159"/>
        <v>1</v>
      </c>
      <c r="N1445" s="306">
        <f>4*J1445*'[2]Base Costs'!$B$7</f>
        <v>2989.1638677532437</v>
      </c>
      <c r="O1445" s="304">
        <f>4*IF(K1445&lt;=3,K1445*'[2]Base Costs'!$B$8,IF(L1445&lt;=3,L1445*'[2]Base Costs'!$B$9,'[2]Base Costs'!$B$10*M1445))</f>
        <v>1000</v>
      </c>
      <c r="P1445" s="304">
        <f>4*C1445*'[2]Base Costs'!$B$11</f>
        <v>11842.734053926546</v>
      </c>
      <c r="Q1445" s="269">
        <f>'[2]Base Costs'!$B$13+'[2]Base Costs'!$B$14</f>
        <v>414</v>
      </c>
      <c r="R1445" s="303">
        <f>'[2]Base Costs'!$D$2</f>
        <v>1105.3024868650327</v>
      </c>
      <c r="S1445" s="305">
        <f t="shared" si="160"/>
        <v>5508.4663546182765</v>
      </c>
    </row>
    <row r="1446" spans="1:19" s="269" customFormat="1" x14ac:dyDescent="0.25">
      <c r="A1446" s="310" t="s">
        <v>1770</v>
      </c>
      <c r="B1446" s="310" t="s">
        <v>1562</v>
      </c>
      <c r="C1446" s="309">
        <v>115.2741098298478</v>
      </c>
      <c r="D1446" s="307">
        <f>C1446*'[2]Base Costs'!$B$5</f>
        <v>115.2741098298478</v>
      </c>
      <c r="E1446" s="307">
        <f t="shared" si="154"/>
        <v>15</v>
      </c>
      <c r="F1446" s="307">
        <f t="shared" si="155"/>
        <v>3</v>
      </c>
      <c r="G1446" s="307">
        <f t="shared" si="156"/>
        <v>1</v>
      </c>
      <c r="H1446" s="306">
        <f>4*D1446*'[2]Base Costs'!$B$7</f>
        <v>22910.037684023275</v>
      </c>
      <c r="I1446" s="304">
        <f>4*IF(E1446&lt;=3,E1446*'[2]Base Costs'!$B$8,IF(F1446&lt;=3,F1446*'[2]Base Costs'!$B$9,'[2]Base Costs'!$B$10*G1446))</f>
        <v>4200</v>
      </c>
      <c r="J1446" s="308">
        <f>C1446*'[2]Base Costs'!$B$6</f>
        <v>29.279623896781342</v>
      </c>
      <c r="K1446" s="307">
        <f t="shared" si="157"/>
        <v>4</v>
      </c>
      <c r="L1446" s="307">
        <f t="shared" si="158"/>
        <v>1</v>
      </c>
      <c r="M1446" s="307">
        <f t="shared" si="159"/>
        <v>1</v>
      </c>
      <c r="N1446" s="306">
        <f>4*J1446*'[2]Base Costs'!$B$7</f>
        <v>5819.149571741912</v>
      </c>
      <c r="O1446" s="304">
        <f>4*IF(K1446&lt;=3,K1446*'[2]Base Costs'!$B$8,IF(L1446&lt;=3,L1446*'[2]Base Costs'!$B$9,'[2]Base Costs'!$B$10*M1446))</f>
        <v>1400</v>
      </c>
      <c r="P1446" s="304">
        <f>4*C1446*'[2]Base Costs'!$B$11</f>
        <v>23054.821965969561</v>
      </c>
      <c r="Q1446" s="269">
        <f>'[2]Base Costs'!$B$13+'[2]Base Costs'!$B$14</f>
        <v>414</v>
      </c>
      <c r="R1446" s="303">
        <f>'[2]Base Costs'!$D$2</f>
        <v>1105.3024868650327</v>
      </c>
      <c r="S1446" s="305">
        <f t="shared" si="160"/>
        <v>8738.4520586069448</v>
      </c>
    </row>
    <row r="1447" spans="1:19" s="269" customFormat="1" x14ac:dyDescent="0.25">
      <c r="A1447" s="310" t="s">
        <v>1770</v>
      </c>
      <c r="B1447" s="310" t="s">
        <v>1560</v>
      </c>
      <c r="C1447" s="309">
        <v>65.548429724987088</v>
      </c>
      <c r="D1447" s="307">
        <f>C1447*'[2]Base Costs'!$B$5</f>
        <v>65.548429724987088</v>
      </c>
      <c r="E1447" s="307">
        <f t="shared" si="154"/>
        <v>9</v>
      </c>
      <c r="F1447" s="307">
        <f t="shared" si="155"/>
        <v>2</v>
      </c>
      <c r="G1447" s="307">
        <f t="shared" si="156"/>
        <v>1</v>
      </c>
      <c r="H1447" s="306">
        <f>4*D1447*'[2]Base Costs'!$B$7</f>
        <v>13027.357117262836</v>
      </c>
      <c r="I1447" s="304">
        <f>4*IF(E1447&lt;=3,E1447*'[2]Base Costs'!$B$8,IF(F1447&lt;=3,F1447*'[2]Base Costs'!$B$9,'[2]Base Costs'!$B$10*G1447))</f>
        <v>2800</v>
      </c>
      <c r="J1447" s="308">
        <f>C1447*'[2]Base Costs'!$B$6</f>
        <v>16.649301150146719</v>
      </c>
      <c r="K1447" s="307">
        <f t="shared" si="157"/>
        <v>3</v>
      </c>
      <c r="L1447" s="307">
        <f t="shared" si="158"/>
        <v>1</v>
      </c>
      <c r="M1447" s="307">
        <f t="shared" si="159"/>
        <v>1</v>
      </c>
      <c r="N1447" s="306">
        <f>4*J1447*'[2]Base Costs'!$B$7</f>
        <v>3308.9487077847602</v>
      </c>
      <c r="O1447" s="304">
        <f>4*IF(K1447&lt;=3,K1447*'[2]Base Costs'!$B$8,IF(L1447&lt;=3,L1447*'[2]Base Costs'!$B$9,'[2]Base Costs'!$B$10*M1447))</f>
        <v>1500</v>
      </c>
      <c r="P1447" s="304">
        <f>4*C1447*'[2]Base Costs'!$B$11</f>
        <v>13109.685944997418</v>
      </c>
      <c r="Q1447" s="269">
        <f>'[2]Base Costs'!$B$13+'[2]Base Costs'!$B$14</f>
        <v>414</v>
      </c>
      <c r="R1447" s="303">
        <f>'[2]Base Costs'!$D$2</f>
        <v>1105.3024868650327</v>
      </c>
      <c r="S1447" s="305">
        <f t="shared" si="160"/>
        <v>6328.2511946497925</v>
      </c>
    </row>
    <row r="1448" spans="1:19" s="269" customFormat="1" x14ac:dyDescent="0.25">
      <c r="A1448" s="310" t="s">
        <v>1770</v>
      </c>
      <c r="B1448" s="310" t="s">
        <v>1559</v>
      </c>
      <c r="C1448" s="309">
        <v>137.66623713099321</v>
      </c>
      <c r="D1448" s="307">
        <f>C1448*'[2]Base Costs'!$B$5</f>
        <v>137.66623713099321</v>
      </c>
      <c r="E1448" s="307">
        <f t="shared" si="154"/>
        <v>18</v>
      </c>
      <c r="F1448" s="307">
        <f t="shared" si="155"/>
        <v>4</v>
      </c>
      <c r="G1448" s="307">
        <f t="shared" si="156"/>
        <v>1</v>
      </c>
      <c r="H1448" s="306">
        <f>4*D1448*'[2]Base Costs'!$B$7</f>
        <v>27360.33863236212</v>
      </c>
      <c r="I1448" s="304">
        <f>4*IF(E1448&lt;=3,E1448*'[2]Base Costs'!$B$8,IF(F1448&lt;=3,F1448*'[2]Base Costs'!$B$9,'[2]Base Costs'!$B$10*G1448))</f>
        <v>4400</v>
      </c>
      <c r="J1448" s="308">
        <f>C1448*'[2]Base Costs'!$B$6</f>
        <v>34.967224231272276</v>
      </c>
      <c r="K1448" s="307">
        <f t="shared" si="157"/>
        <v>5</v>
      </c>
      <c r="L1448" s="307">
        <f t="shared" si="158"/>
        <v>1</v>
      </c>
      <c r="M1448" s="307">
        <f t="shared" si="159"/>
        <v>1</v>
      </c>
      <c r="N1448" s="306">
        <f>4*J1448*'[2]Base Costs'!$B$7</f>
        <v>6949.5260126199782</v>
      </c>
      <c r="O1448" s="304">
        <f>4*IF(K1448&lt;=3,K1448*'[2]Base Costs'!$B$8,IF(L1448&lt;=3,L1448*'[2]Base Costs'!$B$9,'[2]Base Costs'!$B$10*M1448))</f>
        <v>1400</v>
      </c>
      <c r="P1448" s="304">
        <f>4*C1448*'[2]Base Costs'!$B$11</f>
        <v>27533.247426198643</v>
      </c>
      <c r="Q1448" s="269">
        <f>'[2]Base Costs'!$B$13+'[2]Base Costs'!$B$14</f>
        <v>414</v>
      </c>
      <c r="R1448" s="303">
        <f>'[2]Base Costs'!$D$2</f>
        <v>1105.3024868650327</v>
      </c>
      <c r="S1448" s="305">
        <f t="shared" si="160"/>
        <v>9868.828499485011</v>
      </c>
    </row>
    <row r="1449" spans="1:19" s="269" customFormat="1" x14ac:dyDescent="0.25">
      <c r="A1449" s="310" t="s">
        <v>1770</v>
      </c>
      <c r="B1449" s="310" t="s">
        <v>1556</v>
      </c>
      <c r="C1449" s="309">
        <v>75.680587156658603</v>
      </c>
      <c r="D1449" s="307">
        <f>C1449*'[2]Base Costs'!$B$5</f>
        <v>75.680587156658603</v>
      </c>
      <c r="E1449" s="307">
        <f t="shared" si="154"/>
        <v>10</v>
      </c>
      <c r="F1449" s="307">
        <f t="shared" si="155"/>
        <v>2</v>
      </c>
      <c r="G1449" s="307">
        <f t="shared" si="156"/>
        <v>1</v>
      </c>
      <c r="H1449" s="306">
        <f>4*D1449*'[2]Base Costs'!$B$7</f>
        <v>15041.06261386296</v>
      </c>
      <c r="I1449" s="304">
        <f>4*IF(E1449&lt;=3,E1449*'[2]Base Costs'!$B$8,IF(F1449&lt;=3,F1449*'[2]Base Costs'!$B$9,'[2]Base Costs'!$B$10*G1449))</f>
        <v>2800</v>
      </c>
      <c r="J1449" s="308">
        <f>C1449*'[2]Base Costs'!$B$6</f>
        <v>19.222869137791285</v>
      </c>
      <c r="K1449" s="307">
        <f t="shared" si="157"/>
        <v>3</v>
      </c>
      <c r="L1449" s="307">
        <f t="shared" si="158"/>
        <v>1</v>
      </c>
      <c r="M1449" s="307">
        <f t="shared" si="159"/>
        <v>1</v>
      </c>
      <c r="N1449" s="306">
        <f>4*J1449*'[2]Base Costs'!$B$7</f>
        <v>3820.4299039211919</v>
      </c>
      <c r="O1449" s="304">
        <f>4*IF(K1449&lt;=3,K1449*'[2]Base Costs'!$B$8,IF(L1449&lt;=3,L1449*'[2]Base Costs'!$B$9,'[2]Base Costs'!$B$10*M1449))</f>
        <v>1500</v>
      </c>
      <c r="P1449" s="304">
        <f>4*C1449*'[2]Base Costs'!$B$11</f>
        <v>15136.117431331721</v>
      </c>
      <c r="Q1449" s="269">
        <f>'[2]Base Costs'!$B$13+'[2]Base Costs'!$B$14</f>
        <v>414</v>
      </c>
      <c r="R1449" s="303">
        <f>'[2]Base Costs'!$D$2</f>
        <v>1105.3024868650327</v>
      </c>
      <c r="S1449" s="305">
        <f t="shared" si="160"/>
        <v>6839.7323907862246</v>
      </c>
    </row>
    <row r="1450" spans="1:19" s="269" customFormat="1" x14ac:dyDescent="0.25">
      <c r="A1450" s="310" t="s">
        <v>1770</v>
      </c>
      <c r="B1450" s="310" t="s">
        <v>1555</v>
      </c>
      <c r="C1450" s="309">
        <v>126.56448067263453</v>
      </c>
      <c r="D1450" s="307">
        <f>C1450*'[2]Base Costs'!$B$5</f>
        <v>126.56448067263453</v>
      </c>
      <c r="E1450" s="307">
        <f t="shared" si="154"/>
        <v>16</v>
      </c>
      <c r="F1450" s="307">
        <f t="shared" si="155"/>
        <v>4</v>
      </c>
      <c r="G1450" s="307">
        <f t="shared" si="156"/>
        <v>1</v>
      </c>
      <c r="H1450" s="306">
        <f>4*D1450*'[2]Base Costs'!$B$7</f>
        <v>25153.931146802082</v>
      </c>
      <c r="I1450" s="304">
        <f>4*IF(E1450&lt;=3,E1450*'[2]Base Costs'!$B$8,IF(F1450&lt;=3,F1450*'[2]Base Costs'!$B$9,'[2]Base Costs'!$B$10*G1450))</f>
        <v>4400</v>
      </c>
      <c r="J1450" s="308">
        <f>C1450*'[2]Base Costs'!$B$6</f>
        <v>32.147378090849173</v>
      </c>
      <c r="K1450" s="307">
        <f t="shared" si="157"/>
        <v>5</v>
      </c>
      <c r="L1450" s="307">
        <f t="shared" si="158"/>
        <v>1</v>
      </c>
      <c r="M1450" s="307">
        <f t="shared" si="159"/>
        <v>1</v>
      </c>
      <c r="N1450" s="306">
        <f>4*J1450*'[2]Base Costs'!$B$7</f>
        <v>6389.0985112877288</v>
      </c>
      <c r="O1450" s="304">
        <f>4*IF(K1450&lt;=3,K1450*'[2]Base Costs'!$B$8,IF(L1450&lt;=3,L1450*'[2]Base Costs'!$B$9,'[2]Base Costs'!$B$10*M1450))</f>
        <v>1400</v>
      </c>
      <c r="P1450" s="304">
        <f>4*C1450*'[2]Base Costs'!$B$11</f>
        <v>25312.896134526905</v>
      </c>
      <c r="Q1450" s="269">
        <f>'[2]Base Costs'!$B$13+'[2]Base Costs'!$B$14</f>
        <v>414</v>
      </c>
      <c r="R1450" s="303">
        <f>'[2]Base Costs'!$D$2</f>
        <v>1105.3024868650327</v>
      </c>
      <c r="S1450" s="305">
        <f t="shared" si="160"/>
        <v>9308.4009981527615</v>
      </c>
    </row>
    <row r="1451" spans="1:19" s="269" customFormat="1" x14ac:dyDescent="0.25">
      <c r="A1451" s="310" t="s">
        <v>1770</v>
      </c>
      <c r="B1451" s="310" t="s">
        <v>1554</v>
      </c>
      <c r="C1451" s="309">
        <v>231.73456922652534</v>
      </c>
      <c r="D1451" s="307">
        <f>C1451*'[2]Base Costs'!$B$5</f>
        <v>231.73456922652534</v>
      </c>
      <c r="E1451" s="307">
        <f t="shared" si="154"/>
        <v>29</v>
      </c>
      <c r="F1451" s="307">
        <f t="shared" si="155"/>
        <v>6</v>
      </c>
      <c r="G1451" s="307">
        <f t="shared" si="156"/>
        <v>2</v>
      </c>
      <c r="H1451" s="306">
        <f>4*D1451*'[2]Base Costs'!$B$7</f>
        <v>46055.855226356558</v>
      </c>
      <c r="I1451" s="304">
        <f>4*IF(E1451&lt;=3,E1451*'[2]Base Costs'!$B$8,IF(F1451&lt;=3,F1451*'[2]Base Costs'!$B$9,'[2]Base Costs'!$B$10*G1451))</f>
        <v>8800</v>
      </c>
      <c r="J1451" s="308">
        <f>C1451*'[2]Base Costs'!$B$6</f>
        <v>58.860580583537434</v>
      </c>
      <c r="K1451" s="307">
        <f t="shared" si="157"/>
        <v>8</v>
      </c>
      <c r="L1451" s="307">
        <f t="shared" si="158"/>
        <v>2</v>
      </c>
      <c r="M1451" s="307">
        <f t="shared" si="159"/>
        <v>1</v>
      </c>
      <c r="N1451" s="306">
        <f>4*J1451*'[2]Base Costs'!$B$7</f>
        <v>11698.187227494565</v>
      </c>
      <c r="O1451" s="304">
        <f>4*IF(K1451&lt;=3,K1451*'[2]Base Costs'!$B$8,IF(L1451&lt;=3,L1451*'[2]Base Costs'!$B$9,'[2]Base Costs'!$B$10*M1451))</f>
        <v>2800</v>
      </c>
      <c r="P1451" s="304">
        <f>4*C1451*'[2]Base Costs'!$B$11</f>
        <v>46346.913845305069</v>
      </c>
      <c r="Q1451" s="269">
        <f>'[2]Base Costs'!$B$13+'[2]Base Costs'!$B$14</f>
        <v>414</v>
      </c>
      <c r="R1451" s="303">
        <f>'[2]Base Costs'!$D$2</f>
        <v>1105.3024868650327</v>
      </c>
      <c r="S1451" s="305">
        <f t="shared" si="160"/>
        <v>16017.489714359599</v>
      </c>
    </row>
    <row r="1452" spans="1:19" s="269" customFormat="1" x14ac:dyDescent="0.25">
      <c r="A1452" s="310" t="s">
        <v>1770</v>
      </c>
      <c r="B1452" s="310" t="s">
        <v>1553</v>
      </c>
      <c r="C1452" s="309">
        <v>118.37548608142525</v>
      </c>
      <c r="D1452" s="307">
        <f>C1452*'[2]Base Costs'!$B$5</f>
        <v>118.37548608142525</v>
      </c>
      <c r="E1452" s="307">
        <f t="shared" si="154"/>
        <v>15</v>
      </c>
      <c r="F1452" s="307">
        <f t="shared" si="155"/>
        <v>3</v>
      </c>
      <c r="G1452" s="307">
        <f t="shared" si="156"/>
        <v>1</v>
      </c>
      <c r="H1452" s="306">
        <f>4*D1452*'[2]Base Costs'!$B$7</f>
        <v>23526.417605766783</v>
      </c>
      <c r="I1452" s="304">
        <f>4*IF(E1452&lt;=3,E1452*'[2]Base Costs'!$B$8,IF(F1452&lt;=3,F1452*'[2]Base Costs'!$B$9,'[2]Base Costs'!$B$10*G1452))</f>
        <v>4200</v>
      </c>
      <c r="J1452" s="308">
        <f>C1452*'[2]Base Costs'!$B$6</f>
        <v>30.067373464682014</v>
      </c>
      <c r="K1452" s="307">
        <f t="shared" si="157"/>
        <v>4</v>
      </c>
      <c r="L1452" s="307">
        <f t="shared" si="158"/>
        <v>1</v>
      </c>
      <c r="M1452" s="307">
        <f t="shared" si="159"/>
        <v>1</v>
      </c>
      <c r="N1452" s="306">
        <f>4*J1452*'[2]Base Costs'!$B$7</f>
        <v>5975.7100718647625</v>
      </c>
      <c r="O1452" s="304">
        <f>4*IF(K1452&lt;=3,K1452*'[2]Base Costs'!$B$8,IF(L1452&lt;=3,L1452*'[2]Base Costs'!$B$9,'[2]Base Costs'!$B$10*M1452))</f>
        <v>1400</v>
      </c>
      <c r="P1452" s="304">
        <f>4*C1452*'[2]Base Costs'!$B$11</f>
        <v>23675.097216285048</v>
      </c>
      <c r="Q1452" s="269">
        <f>'[2]Base Costs'!$B$13+'[2]Base Costs'!$B$14</f>
        <v>414</v>
      </c>
      <c r="R1452" s="303">
        <f>'[2]Base Costs'!$D$2</f>
        <v>1105.3024868650327</v>
      </c>
      <c r="S1452" s="305">
        <f t="shared" si="160"/>
        <v>8895.0125587297953</v>
      </c>
    </row>
    <row r="1453" spans="1:19" s="269" customFormat="1" x14ac:dyDescent="0.25">
      <c r="A1453" s="310" t="s">
        <v>1770</v>
      </c>
      <c r="B1453" s="310" t="s">
        <v>1552</v>
      </c>
      <c r="C1453" s="309">
        <v>181.7052540052095</v>
      </c>
      <c r="D1453" s="307">
        <f>C1453*'[2]Base Costs'!$B$5</f>
        <v>181.7052540052095</v>
      </c>
      <c r="E1453" s="307">
        <f t="shared" si="154"/>
        <v>23</v>
      </c>
      <c r="F1453" s="307">
        <f t="shared" si="155"/>
        <v>5</v>
      </c>
      <c r="G1453" s="307">
        <f t="shared" si="156"/>
        <v>2</v>
      </c>
      <c r="H1453" s="306">
        <f>4*D1453*'[2]Base Costs'!$B$7</f>
        <v>36112.829002011364</v>
      </c>
      <c r="I1453" s="304">
        <f>4*IF(E1453&lt;=3,E1453*'[2]Base Costs'!$B$8,IF(F1453&lt;=3,F1453*'[2]Base Costs'!$B$9,'[2]Base Costs'!$B$10*G1453))</f>
        <v>8800</v>
      </c>
      <c r="J1453" s="308">
        <f>C1453*'[2]Base Costs'!$B$6</f>
        <v>46.15313451732321</v>
      </c>
      <c r="K1453" s="307">
        <f t="shared" si="157"/>
        <v>6</v>
      </c>
      <c r="L1453" s="307">
        <f t="shared" si="158"/>
        <v>2</v>
      </c>
      <c r="M1453" s="307">
        <f t="shared" si="159"/>
        <v>1</v>
      </c>
      <c r="N1453" s="306">
        <f>4*J1453*'[2]Base Costs'!$B$7</f>
        <v>9172.6585665108851</v>
      </c>
      <c r="O1453" s="304">
        <f>4*IF(K1453&lt;=3,K1453*'[2]Base Costs'!$B$8,IF(L1453&lt;=3,L1453*'[2]Base Costs'!$B$9,'[2]Base Costs'!$B$10*M1453))</f>
        <v>2800</v>
      </c>
      <c r="P1453" s="304">
        <f>4*C1453*'[2]Base Costs'!$B$11</f>
        <v>36341.0508010419</v>
      </c>
      <c r="Q1453" s="269">
        <f>'[2]Base Costs'!$B$13+'[2]Base Costs'!$B$14</f>
        <v>414</v>
      </c>
      <c r="R1453" s="303">
        <f>'[2]Base Costs'!$D$2</f>
        <v>1105.3024868650327</v>
      </c>
      <c r="S1453" s="305">
        <f t="shared" si="160"/>
        <v>13491.961053375919</v>
      </c>
    </row>
    <row r="1454" spans="1:19" s="269" customFormat="1" x14ac:dyDescent="0.25">
      <c r="A1454" s="310" t="s">
        <v>1770</v>
      </c>
      <c r="B1454" s="310" t="s">
        <v>1551</v>
      </c>
      <c r="C1454" s="309">
        <v>88.780186993934038</v>
      </c>
      <c r="D1454" s="307">
        <f>C1454*'[2]Base Costs'!$B$5</f>
        <v>88.780186993934038</v>
      </c>
      <c r="E1454" s="307">
        <f t="shared" si="154"/>
        <v>12</v>
      </c>
      <c r="F1454" s="307">
        <f t="shared" si="155"/>
        <v>3</v>
      </c>
      <c r="G1454" s="307">
        <f t="shared" si="156"/>
        <v>1</v>
      </c>
      <c r="H1454" s="306">
        <f>4*D1454*'[2]Base Costs'!$B$7</f>
        <v>17644.52948392243</v>
      </c>
      <c r="I1454" s="304">
        <f>4*IF(E1454&lt;=3,E1454*'[2]Base Costs'!$B$8,IF(F1454&lt;=3,F1454*'[2]Base Costs'!$B$9,'[2]Base Costs'!$B$10*G1454))</f>
        <v>4200</v>
      </c>
      <c r="J1454" s="308">
        <f>C1454*'[2]Base Costs'!$B$6</f>
        <v>22.550167496459245</v>
      </c>
      <c r="K1454" s="307">
        <f t="shared" si="157"/>
        <v>3</v>
      </c>
      <c r="L1454" s="307">
        <f t="shared" si="158"/>
        <v>1</v>
      </c>
      <c r="M1454" s="307">
        <f t="shared" si="159"/>
        <v>1</v>
      </c>
      <c r="N1454" s="306">
        <f>4*J1454*'[2]Base Costs'!$B$7</f>
        <v>4481.7104889162965</v>
      </c>
      <c r="O1454" s="304">
        <f>4*IF(K1454&lt;=3,K1454*'[2]Base Costs'!$B$8,IF(L1454&lt;=3,L1454*'[2]Base Costs'!$B$9,'[2]Base Costs'!$B$10*M1454))</f>
        <v>1500</v>
      </c>
      <c r="P1454" s="304">
        <f>4*C1454*'[2]Base Costs'!$B$11</f>
        <v>17756.037398786808</v>
      </c>
      <c r="Q1454" s="269">
        <f>'[2]Base Costs'!$B$13+'[2]Base Costs'!$B$14</f>
        <v>414</v>
      </c>
      <c r="R1454" s="303">
        <f>'[2]Base Costs'!$D$2</f>
        <v>1105.3024868650327</v>
      </c>
      <c r="S1454" s="305">
        <f t="shared" si="160"/>
        <v>7501.0129757813293</v>
      </c>
    </row>
    <row r="1455" spans="1:19" s="269" customFormat="1" x14ac:dyDescent="0.25">
      <c r="A1455" s="310" t="s">
        <v>1770</v>
      </c>
      <c r="B1455" s="310" t="s">
        <v>1550</v>
      </c>
      <c r="C1455" s="309">
        <v>195.45246910877998</v>
      </c>
      <c r="D1455" s="307">
        <f>C1455*'[2]Base Costs'!$B$5</f>
        <v>195.45246910877998</v>
      </c>
      <c r="E1455" s="307">
        <f t="shared" si="154"/>
        <v>25</v>
      </c>
      <c r="F1455" s="307">
        <f t="shared" si="155"/>
        <v>5</v>
      </c>
      <c r="G1455" s="307">
        <f t="shared" si="156"/>
        <v>2</v>
      </c>
      <c r="H1455" s="306">
        <f>4*D1455*'[2]Base Costs'!$B$7</f>
        <v>38845.005520555373</v>
      </c>
      <c r="I1455" s="304">
        <f>4*IF(E1455&lt;=3,E1455*'[2]Base Costs'!$B$8,IF(F1455&lt;=3,F1455*'[2]Base Costs'!$B$9,'[2]Base Costs'!$B$10*G1455))</f>
        <v>8800</v>
      </c>
      <c r="J1455" s="308">
        <f>C1455*'[2]Base Costs'!$B$6</f>
        <v>49.644927153630114</v>
      </c>
      <c r="K1455" s="307">
        <f t="shared" si="157"/>
        <v>7</v>
      </c>
      <c r="L1455" s="307">
        <f t="shared" si="158"/>
        <v>2</v>
      </c>
      <c r="M1455" s="307">
        <f t="shared" si="159"/>
        <v>1</v>
      </c>
      <c r="N1455" s="306">
        <f>4*J1455*'[2]Base Costs'!$B$7</f>
        <v>9866.6314022210645</v>
      </c>
      <c r="O1455" s="304">
        <f>4*IF(K1455&lt;=3,K1455*'[2]Base Costs'!$B$8,IF(L1455&lt;=3,L1455*'[2]Base Costs'!$B$9,'[2]Base Costs'!$B$10*M1455))</f>
        <v>2800</v>
      </c>
      <c r="P1455" s="304">
        <f>4*C1455*'[2]Base Costs'!$B$11</f>
        <v>39090.493821755997</v>
      </c>
      <c r="Q1455" s="269">
        <f>'[2]Base Costs'!$B$13+'[2]Base Costs'!$B$14</f>
        <v>414</v>
      </c>
      <c r="R1455" s="303">
        <f>'[2]Base Costs'!$D$2</f>
        <v>1105.3024868650327</v>
      </c>
      <c r="S1455" s="305">
        <f t="shared" si="160"/>
        <v>14185.933889086096</v>
      </c>
    </row>
    <row r="1456" spans="1:19" s="269" customFormat="1" x14ac:dyDescent="0.25">
      <c r="A1456" s="310" t="s">
        <v>1770</v>
      </c>
      <c r="B1456" s="310" t="s">
        <v>1549</v>
      </c>
      <c r="C1456" s="309">
        <v>450.81591920656143</v>
      </c>
      <c r="D1456" s="307">
        <f>C1456*'[2]Base Costs'!$B$5</f>
        <v>450.81591920656143</v>
      </c>
      <c r="E1456" s="307">
        <f t="shared" si="154"/>
        <v>57</v>
      </c>
      <c r="F1456" s="307">
        <f t="shared" si="155"/>
        <v>12</v>
      </c>
      <c r="G1456" s="307">
        <f t="shared" si="156"/>
        <v>3</v>
      </c>
      <c r="H1456" s="306">
        <f>4*D1456*'[2]Base Costs'!$B$7</f>
        <v>89596.959046788863</v>
      </c>
      <c r="I1456" s="304">
        <f>4*IF(E1456&lt;=3,E1456*'[2]Base Costs'!$B$8,IF(F1456&lt;=3,F1456*'[2]Base Costs'!$B$9,'[2]Base Costs'!$B$10*G1456))</f>
        <v>13200</v>
      </c>
      <c r="J1456" s="308">
        <f>C1456*'[2]Base Costs'!$B$6</f>
        <v>114.50724347846661</v>
      </c>
      <c r="K1456" s="307">
        <f t="shared" si="157"/>
        <v>15</v>
      </c>
      <c r="L1456" s="307">
        <f t="shared" si="158"/>
        <v>3</v>
      </c>
      <c r="M1456" s="307">
        <f t="shared" si="159"/>
        <v>1</v>
      </c>
      <c r="N1456" s="306">
        <f>4*J1456*'[2]Base Costs'!$B$7</f>
        <v>22757.62759788437</v>
      </c>
      <c r="O1456" s="304">
        <f>4*IF(K1456&lt;=3,K1456*'[2]Base Costs'!$B$8,IF(L1456&lt;=3,L1456*'[2]Base Costs'!$B$9,'[2]Base Costs'!$B$10*M1456))</f>
        <v>4200</v>
      </c>
      <c r="P1456" s="304">
        <f>4*C1456*'[2]Base Costs'!$B$11</f>
        <v>90163.18384131229</v>
      </c>
      <c r="Q1456" s="269">
        <f>'[2]Base Costs'!$B$13+'[2]Base Costs'!$B$14</f>
        <v>414</v>
      </c>
      <c r="R1456" s="303">
        <f>'[2]Base Costs'!$D$2</f>
        <v>1105.3024868650327</v>
      </c>
      <c r="S1456" s="305">
        <f t="shared" si="160"/>
        <v>28476.930084749401</v>
      </c>
    </row>
    <row r="1457" spans="1:19" s="269" customFormat="1" x14ac:dyDescent="0.25">
      <c r="A1457" s="310" t="s">
        <v>1770</v>
      </c>
      <c r="B1457" s="310" t="s">
        <v>1548</v>
      </c>
      <c r="C1457" s="309">
        <v>94.34446685298019</v>
      </c>
      <c r="D1457" s="307">
        <f>C1457*'[2]Base Costs'!$B$5</f>
        <v>94.34446685298019</v>
      </c>
      <c r="E1457" s="307">
        <f t="shared" si="154"/>
        <v>12</v>
      </c>
      <c r="F1457" s="307">
        <f t="shared" si="155"/>
        <v>3</v>
      </c>
      <c r="G1457" s="307">
        <f t="shared" si="156"/>
        <v>1</v>
      </c>
      <c r="H1457" s="306">
        <f>4*D1457*'[2]Base Costs'!$B$7</f>
        <v>18750.396720228699</v>
      </c>
      <c r="I1457" s="304">
        <f>4*IF(E1457&lt;=3,E1457*'[2]Base Costs'!$B$8,IF(F1457&lt;=3,F1457*'[2]Base Costs'!$B$9,'[2]Base Costs'!$B$10*G1457))</f>
        <v>4200</v>
      </c>
      <c r="J1457" s="308">
        <f>C1457*'[2]Base Costs'!$B$6</f>
        <v>23.96349458065697</v>
      </c>
      <c r="K1457" s="307">
        <f t="shared" si="157"/>
        <v>3</v>
      </c>
      <c r="L1457" s="307">
        <f t="shared" si="158"/>
        <v>1</v>
      </c>
      <c r="M1457" s="307">
        <f t="shared" si="159"/>
        <v>1</v>
      </c>
      <c r="N1457" s="306">
        <f>4*J1457*'[2]Base Costs'!$B$7</f>
        <v>4762.6007669380897</v>
      </c>
      <c r="O1457" s="304">
        <f>4*IF(K1457&lt;=3,K1457*'[2]Base Costs'!$B$8,IF(L1457&lt;=3,L1457*'[2]Base Costs'!$B$9,'[2]Base Costs'!$B$10*M1457))</f>
        <v>1500</v>
      </c>
      <c r="P1457" s="304">
        <f>4*C1457*'[2]Base Costs'!$B$11</f>
        <v>18868.893370596037</v>
      </c>
      <c r="Q1457" s="269">
        <f>'[2]Base Costs'!$B$13+'[2]Base Costs'!$B$14</f>
        <v>414</v>
      </c>
      <c r="R1457" s="303">
        <f>'[2]Base Costs'!$D$2</f>
        <v>1105.3024868650327</v>
      </c>
      <c r="S1457" s="305">
        <f t="shared" si="160"/>
        <v>7781.9032538031224</v>
      </c>
    </row>
    <row r="1458" spans="1:19" s="269" customFormat="1" x14ac:dyDescent="0.25">
      <c r="A1458" s="310" t="s">
        <v>1770</v>
      </c>
      <c r="B1458" s="310" t="s">
        <v>1547</v>
      </c>
      <c r="C1458" s="309">
        <v>200.49658688255516</v>
      </c>
      <c r="D1458" s="307">
        <f>C1458*'[2]Base Costs'!$B$5</f>
        <v>200.49658688255516</v>
      </c>
      <c r="E1458" s="307">
        <f t="shared" si="154"/>
        <v>26</v>
      </c>
      <c r="F1458" s="307">
        <f t="shared" si="155"/>
        <v>6</v>
      </c>
      <c r="G1458" s="307">
        <f t="shared" si="156"/>
        <v>2</v>
      </c>
      <c r="H1458" s="306">
        <f>4*D1458*'[2]Base Costs'!$B$7</f>
        <v>39847.493663386551</v>
      </c>
      <c r="I1458" s="304">
        <f>4*IF(E1458&lt;=3,E1458*'[2]Base Costs'!$B$8,IF(F1458&lt;=3,F1458*'[2]Base Costs'!$B$9,'[2]Base Costs'!$B$10*G1458))</f>
        <v>8800</v>
      </c>
      <c r="J1458" s="308">
        <f>C1458*'[2]Base Costs'!$B$6</f>
        <v>50.926133068169015</v>
      </c>
      <c r="K1458" s="307">
        <f t="shared" si="157"/>
        <v>7</v>
      </c>
      <c r="L1458" s="307">
        <f t="shared" si="158"/>
        <v>2</v>
      </c>
      <c r="M1458" s="307">
        <f t="shared" si="159"/>
        <v>1</v>
      </c>
      <c r="N1458" s="306">
        <f>4*J1458*'[2]Base Costs'!$B$7</f>
        <v>10121.263390500184</v>
      </c>
      <c r="O1458" s="304">
        <f>4*IF(K1458&lt;=3,K1458*'[2]Base Costs'!$B$8,IF(L1458&lt;=3,L1458*'[2]Base Costs'!$B$9,'[2]Base Costs'!$B$10*M1458))</f>
        <v>2800</v>
      </c>
      <c r="P1458" s="304">
        <f>4*C1458*'[2]Base Costs'!$B$11</f>
        <v>40099.317376511033</v>
      </c>
      <c r="Q1458" s="269">
        <f>'[2]Base Costs'!$B$13+'[2]Base Costs'!$B$14</f>
        <v>414</v>
      </c>
      <c r="R1458" s="303">
        <f>'[2]Base Costs'!$D$2</f>
        <v>1105.3024868650327</v>
      </c>
      <c r="S1458" s="305">
        <f t="shared" si="160"/>
        <v>14440.565877365218</v>
      </c>
    </row>
    <row r="1459" spans="1:19" s="269" customFormat="1" x14ac:dyDescent="0.25">
      <c r="A1459" s="310" t="s">
        <v>1770</v>
      </c>
      <c r="B1459" s="310" t="s">
        <v>1546</v>
      </c>
      <c r="C1459" s="309">
        <v>115.52998907000001</v>
      </c>
      <c r="D1459" s="307">
        <f>C1459*'[2]Base Costs'!$B$5</f>
        <v>115.52998907000001</v>
      </c>
      <c r="E1459" s="307">
        <f t="shared" si="154"/>
        <v>15</v>
      </c>
      <c r="F1459" s="307">
        <f t="shared" si="155"/>
        <v>3</v>
      </c>
      <c r="G1459" s="307">
        <f t="shared" si="156"/>
        <v>1</v>
      </c>
      <c r="H1459" s="306">
        <f>4*D1459*'[2]Base Costs'!$B$7</f>
        <v>22960.892147728086</v>
      </c>
      <c r="I1459" s="304">
        <f>4*IF(E1459&lt;=3,E1459*'[2]Base Costs'!$B$8,IF(F1459&lt;=3,F1459*'[2]Base Costs'!$B$9,'[2]Base Costs'!$B$10*G1459))</f>
        <v>4200</v>
      </c>
      <c r="J1459" s="308">
        <f>C1459*'[2]Base Costs'!$B$6</f>
        <v>29.344617223780002</v>
      </c>
      <c r="K1459" s="307">
        <f t="shared" si="157"/>
        <v>4</v>
      </c>
      <c r="L1459" s="307">
        <f t="shared" si="158"/>
        <v>1</v>
      </c>
      <c r="M1459" s="307">
        <f t="shared" si="159"/>
        <v>1</v>
      </c>
      <c r="N1459" s="306">
        <f>4*J1459*'[2]Base Costs'!$B$7</f>
        <v>5832.066605522934</v>
      </c>
      <c r="O1459" s="304">
        <f>4*IF(K1459&lt;=3,K1459*'[2]Base Costs'!$B$8,IF(L1459&lt;=3,L1459*'[2]Base Costs'!$B$9,'[2]Base Costs'!$B$10*M1459))</f>
        <v>1400</v>
      </c>
      <c r="P1459" s="304">
        <f>4*C1459*'[2]Base Costs'!$B$11</f>
        <v>23105.997814000002</v>
      </c>
      <c r="Q1459" s="269">
        <f>'[2]Base Costs'!$B$13+'[2]Base Costs'!$B$14</f>
        <v>414</v>
      </c>
      <c r="R1459" s="303">
        <f>'[2]Base Costs'!$D$2</f>
        <v>1105.3024868650327</v>
      </c>
      <c r="S1459" s="305">
        <f t="shared" si="160"/>
        <v>8751.3690923879658</v>
      </c>
    </row>
    <row r="1460" spans="1:19" s="269" customFormat="1" x14ac:dyDescent="0.25">
      <c r="A1460" s="310" t="s">
        <v>1770</v>
      </c>
      <c r="B1460" s="310" t="s">
        <v>1545</v>
      </c>
      <c r="C1460" s="309">
        <v>121.32827478054615</v>
      </c>
      <c r="D1460" s="307">
        <f>C1460*'[2]Base Costs'!$B$5</f>
        <v>121.32827478054615</v>
      </c>
      <c r="E1460" s="307">
        <f t="shared" si="154"/>
        <v>16</v>
      </c>
      <c r="F1460" s="307">
        <f t="shared" si="155"/>
        <v>4</v>
      </c>
      <c r="G1460" s="307">
        <f t="shared" si="156"/>
        <v>1</v>
      </c>
      <c r="H1460" s="306">
        <f>4*D1460*'[2]Base Costs'!$B$7</f>
        <v>24113.266642984869</v>
      </c>
      <c r="I1460" s="304">
        <f>4*IF(E1460&lt;=3,E1460*'[2]Base Costs'!$B$8,IF(F1460&lt;=3,F1460*'[2]Base Costs'!$B$9,'[2]Base Costs'!$B$10*G1460))</f>
        <v>4400</v>
      </c>
      <c r="J1460" s="308">
        <f>C1460*'[2]Base Costs'!$B$6</f>
        <v>30.817381794258722</v>
      </c>
      <c r="K1460" s="307">
        <f t="shared" si="157"/>
        <v>4</v>
      </c>
      <c r="L1460" s="307">
        <f t="shared" si="158"/>
        <v>1</v>
      </c>
      <c r="M1460" s="307">
        <f t="shared" si="159"/>
        <v>1</v>
      </c>
      <c r="N1460" s="306">
        <f>4*J1460*'[2]Base Costs'!$B$7</f>
        <v>6124.7697273181566</v>
      </c>
      <c r="O1460" s="304">
        <f>4*IF(K1460&lt;=3,K1460*'[2]Base Costs'!$B$8,IF(L1460&lt;=3,L1460*'[2]Base Costs'!$B$9,'[2]Base Costs'!$B$10*M1460))</f>
        <v>1400</v>
      </c>
      <c r="P1460" s="304">
        <f>4*C1460*'[2]Base Costs'!$B$11</f>
        <v>24265.654956109229</v>
      </c>
      <c r="Q1460" s="269">
        <f>'[2]Base Costs'!$B$13+'[2]Base Costs'!$B$14</f>
        <v>414</v>
      </c>
      <c r="R1460" s="303">
        <f>'[2]Base Costs'!$D$2</f>
        <v>1105.3024868650327</v>
      </c>
      <c r="S1460" s="305">
        <f t="shared" si="160"/>
        <v>9044.0722141831902</v>
      </c>
    </row>
    <row r="1461" spans="1:19" s="269" customFormat="1" x14ac:dyDescent="0.25">
      <c r="A1461" s="310" t="s">
        <v>1770</v>
      </c>
      <c r="B1461" s="310" t="s">
        <v>1544</v>
      </c>
      <c r="C1461" s="309">
        <v>60.981551491221033</v>
      </c>
      <c r="D1461" s="307">
        <f>C1461*'[2]Base Costs'!$B$5</f>
        <v>60.981551491221033</v>
      </c>
      <c r="E1461" s="307">
        <f t="shared" si="154"/>
        <v>8</v>
      </c>
      <c r="F1461" s="307">
        <f t="shared" si="155"/>
        <v>2</v>
      </c>
      <c r="G1461" s="307">
        <f t="shared" si="156"/>
        <v>1</v>
      </c>
      <c r="H1461" s="306">
        <f>4*D1461*'[2]Base Costs'!$B$7</f>
        <v>12119.717469571235</v>
      </c>
      <c r="I1461" s="304">
        <f>4*IF(E1461&lt;=3,E1461*'[2]Base Costs'!$B$8,IF(F1461&lt;=3,F1461*'[2]Base Costs'!$B$9,'[2]Base Costs'!$B$10*G1461))</f>
        <v>2800</v>
      </c>
      <c r="J1461" s="308">
        <f>C1461*'[2]Base Costs'!$B$6</f>
        <v>15.489314078770143</v>
      </c>
      <c r="K1461" s="307">
        <f t="shared" si="157"/>
        <v>2</v>
      </c>
      <c r="L1461" s="307">
        <f t="shared" si="158"/>
        <v>1</v>
      </c>
      <c r="M1461" s="307">
        <f t="shared" si="159"/>
        <v>1</v>
      </c>
      <c r="N1461" s="306">
        <f>4*J1461*'[2]Base Costs'!$B$7</f>
        <v>3078.4082372710936</v>
      </c>
      <c r="O1461" s="304">
        <f>4*IF(K1461&lt;=3,K1461*'[2]Base Costs'!$B$8,IF(L1461&lt;=3,L1461*'[2]Base Costs'!$B$9,'[2]Base Costs'!$B$10*M1461))</f>
        <v>1000</v>
      </c>
      <c r="P1461" s="304">
        <f>4*C1461*'[2]Base Costs'!$B$11</f>
        <v>12196.310298244207</v>
      </c>
      <c r="Q1461" s="269">
        <f>'[2]Base Costs'!$B$13+'[2]Base Costs'!$B$14</f>
        <v>414</v>
      </c>
      <c r="R1461" s="303">
        <f>'[2]Base Costs'!$D$2</f>
        <v>1105.3024868650327</v>
      </c>
      <c r="S1461" s="305">
        <f t="shared" si="160"/>
        <v>5597.7107241361264</v>
      </c>
    </row>
    <row r="1462" spans="1:19" s="269" customFormat="1" x14ac:dyDescent="0.25">
      <c r="A1462" s="310" t="s">
        <v>1770</v>
      </c>
      <c r="B1462" s="310" t="s">
        <v>1542</v>
      </c>
      <c r="C1462" s="309">
        <v>83.800718650000007</v>
      </c>
      <c r="D1462" s="307">
        <f>C1462*'[2]Base Costs'!$B$5</f>
        <v>83.800718650000007</v>
      </c>
      <c r="E1462" s="307">
        <f t="shared" si="154"/>
        <v>11</v>
      </c>
      <c r="F1462" s="307">
        <f t="shared" si="155"/>
        <v>3</v>
      </c>
      <c r="G1462" s="307">
        <f t="shared" si="156"/>
        <v>1</v>
      </c>
      <c r="H1462" s="306">
        <f>4*D1462*'[2]Base Costs'!$B$7</f>
        <v>16654.890027375604</v>
      </c>
      <c r="I1462" s="304">
        <f>4*IF(E1462&lt;=3,E1462*'[2]Base Costs'!$B$8,IF(F1462&lt;=3,F1462*'[2]Base Costs'!$B$9,'[2]Base Costs'!$B$10*G1462))</f>
        <v>4200</v>
      </c>
      <c r="J1462" s="308">
        <f>C1462*'[2]Base Costs'!$B$6</f>
        <v>21.285382537100002</v>
      </c>
      <c r="K1462" s="307">
        <f t="shared" si="157"/>
        <v>3</v>
      </c>
      <c r="L1462" s="307">
        <f t="shared" si="158"/>
        <v>1</v>
      </c>
      <c r="M1462" s="307">
        <f t="shared" si="159"/>
        <v>1</v>
      </c>
      <c r="N1462" s="306">
        <f>4*J1462*'[2]Base Costs'!$B$7</f>
        <v>4230.3420669534034</v>
      </c>
      <c r="O1462" s="304">
        <f>4*IF(K1462&lt;=3,K1462*'[2]Base Costs'!$B$8,IF(L1462&lt;=3,L1462*'[2]Base Costs'!$B$9,'[2]Base Costs'!$B$10*M1462))</f>
        <v>1500</v>
      </c>
      <c r="P1462" s="304">
        <f>4*C1462*'[2]Base Costs'!$B$11</f>
        <v>16760.14373</v>
      </c>
      <c r="Q1462" s="269">
        <f>'[2]Base Costs'!$B$13+'[2]Base Costs'!$B$14</f>
        <v>414</v>
      </c>
      <c r="R1462" s="303">
        <f>'[2]Base Costs'!$D$2</f>
        <v>1105.3024868650327</v>
      </c>
      <c r="S1462" s="305">
        <f t="shared" si="160"/>
        <v>7249.6445538184362</v>
      </c>
    </row>
    <row r="1463" spans="1:19" s="269" customFormat="1" x14ac:dyDescent="0.25">
      <c r="A1463" s="310" t="s">
        <v>1770</v>
      </c>
      <c r="B1463" s="310" t="s">
        <v>1541</v>
      </c>
      <c r="C1463" s="309">
        <v>119.83512425062663</v>
      </c>
      <c r="D1463" s="307">
        <f>C1463*'[2]Base Costs'!$B$5</f>
        <v>119.83512425062663</v>
      </c>
      <c r="E1463" s="307">
        <f t="shared" si="154"/>
        <v>15</v>
      </c>
      <c r="F1463" s="307">
        <f t="shared" si="155"/>
        <v>3</v>
      </c>
      <c r="G1463" s="307">
        <f t="shared" si="156"/>
        <v>1</v>
      </c>
      <c r="H1463" s="306">
        <f>4*D1463*'[2]Base Costs'!$B$7</f>
        <v>23816.511934066544</v>
      </c>
      <c r="I1463" s="304">
        <f>4*IF(E1463&lt;=3,E1463*'[2]Base Costs'!$B$8,IF(F1463&lt;=3,F1463*'[2]Base Costs'!$B$9,'[2]Base Costs'!$B$10*G1463))</f>
        <v>4200</v>
      </c>
      <c r="J1463" s="308">
        <f>C1463*'[2]Base Costs'!$B$6</f>
        <v>30.438121559659166</v>
      </c>
      <c r="K1463" s="307">
        <f t="shared" si="157"/>
        <v>4</v>
      </c>
      <c r="L1463" s="307">
        <f t="shared" si="158"/>
        <v>1</v>
      </c>
      <c r="M1463" s="307">
        <f t="shared" si="159"/>
        <v>1</v>
      </c>
      <c r="N1463" s="306">
        <f>4*J1463*'[2]Base Costs'!$B$7</f>
        <v>6049.3940312529021</v>
      </c>
      <c r="O1463" s="304">
        <f>4*IF(K1463&lt;=3,K1463*'[2]Base Costs'!$B$8,IF(L1463&lt;=3,L1463*'[2]Base Costs'!$B$9,'[2]Base Costs'!$B$10*M1463))</f>
        <v>1400</v>
      </c>
      <c r="P1463" s="304">
        <f>4*C1463*'[2]Base Costs'!$B$11</f>
        <v>23967.024850125326</v>
      </c>
      <c r="Q1463" s="269">
        <f>'[2]Base Costs'!$B$13+'[2]Base Costs'!$B$14</f>
        <v>414</v>
      </c>
      <c r="R1463" s="303">
        <f>'[2]Base Costs'!$D$2</f>
        <v>1105.3024868650327</v>
      </c>
      <c r="S1463" s="305">
        <f t="shared" si="160"/>
        <v>8968.6965181179348</v>
      </c>
    </row>
    <row r="1464" spans="1:19" s="269" customFormat="1" x14ac:dyDescent="0.25">
      <c r="A1464" s="310" t="s">
        <v>1770</v>
      </c>
      <c r="B1464" s="310" t="s">
        <v>1540</v>
      </c>
      <c r="C1464" s="309">
        <v>80.161509662989019</v>
      </c>
      <c r="D1464" s="307">
        <f>C1464*'[2]Base Costs'!$B$5</f>
        <v>80.161509662989019</v>
      </c>
      <c r="E1464" s="307">
        <f t="shared" si="154"/>
        <v>11</v>
      </c>
      <c r="F1464" s="307">
        <f t="shared" si="155"/>
        <v>3</v>
      </c>
      <c r="G1464" s="307">
        <f t="shared" si="156"/>
        <v>1</v>
      </c>
      <c r="H1464" s="306">
        <f>4*D1464*'[2]Base Costs'!$B$7</f>
        <v>15931.619076461091</v>
      </c>
      <c r="I1464" s="304">
        <f>4*IF(E1464&lt;=3,E1464*'[2]Base Costs'!$B$8,IF(F1464&lt;=3,F1464*'[2]Base Costs'!$B$9,'[2]Base Costs'!$B$10*G1464))</f>
        <v>4200</v>
      </c>
      <c r="J1464" s="308">
        <f>C1464*'[2]Base Costs'!$B$6</f>
        <v>20.361023454399213</v>
      </c>
      <c r="K1464" s="307">
        <f t="shared" si="157"/>
        <v>3</v>
      </c>
      <c r="L1464" s="307">
        <f t="shared" si="158"/>
        <v>1</v>
      </c>
      <c r="M1464" s="307">
        <f t="shared" si="159"/>
        <v>1</v>
      </c>
      <c r="N1464" s="306">
        <f>4*J1464*'[2]Base Costs'!$B$7</f>
        <v>4046.6312454211179</v>
      </c>
      <c r="O1464" s="304">
        <f>4*IF(K1464&lt;=3,K1464*'[2]Base Costs'!$B$8,IF(L1464&lt;=3,L1464*'[2]Base Costs'!$B$9,'[2]Base Costs'!$B$10*M1464))</f>
        <v>1500</v>
      </c>
      <c r="P1464" s="304">
        <f>4*C1464*'[2]Base Costs'!$B$11</f>
        <v>16032.301932597804</v>
      </c>
      <c r="Q1464" s="269">
        <f>'[2]Base Costs'!$B$13+'[2]Base Costs'!$B$14</f>
        <v>414</v>
      </c>
      <c r="R1464" s="303">
        <f>'[2]Base Costs'!$D$2</f>
        <v>1105.3024868650327</v>
      </c>
      <c r="S1464" s="305">
        <f t="shared" si="160"/>
        <v>7065.9337322861502</v>
      </c>
    </row>
    <row r="1465" spans="1:19" s="269" customFormat="1" x14ac:dyDescent="0.25">
      <c r="A1465" s="310" t="s">
        <v>1770</v>
      </c>
      <c r="B1465" s="310" t="s">
        <v>1538</v>
      </c>
      <c r="C1465" s="309">
        <v>135.7595277355492</v>
      </c>
      <c r="D1465" s="307">
        <f>C1465*'[2]Base Costs'!$B$5</f>
        <v>135.7595277355492</v>
      </c>
      <c r="E1465" s="307">
        <f t="shared" si="154"/>
        <v>17</v>
      </c>
      <c r="F1465" s="307">
        <f t="shared" si="155"/>
        <v>4</v>
      </c>
      <c r="G1465" s="307">
        <f t="shared" si="156"/>
        <v>1</v>
      </c>
      <c r="H1465" s="306">
        <f>4*D1465*'[2]Base Costs'!$B$7</f>
        <v>26981.391580273994</v>
      </c>
      <c r="I1465" s="304">
        <f>4*IF(E1465&lt;=3,E1465*'[2]Base Costs'!$B$8,IF(F1465&lt;=3,F1465*'[2]Base Costs'!$B$9,'[2]Base Costs'!$B$10*G1465))</f>
        <v>4400</v>
      </c>
      <c r="J1465" s="308">
        <f>C1465*'[2]Base Costs'!$B$6</f>
        <v>34.482920044829498</v>
      </c>
      <c r="K1465" s="307">
        <f t="shared" si="157"/>
        <v>5</v>
      </c>
      <c r="L1465" s="307">
        <f t="shared" si="158"/>
        <v>1</v>
      </c>
      <c r="M1465" s="307">
        <f t="shared" si="159"/>
        <v>1</v>
      </c>
      <c r="N1465" s="306">
        <f>4*J1465*'[2]Base Costs'!$B$7</f>
        <v>6853.2734613895946</v>
      </c>
      <c r="O1465" s="304">
        <f>4*IF(K1465&lt;=3,K1465*'[2]Base Costs'!$B$8,IF(L1465&lt;=3,L1465*'[2]Base Costs'!$B$9,'[2]Base Costs'!$B$10*M1465))</f>
        <v>1400</v>
      </c>
      <c r="P1465" s="304">
        <f>4*C1465*'[2]Base Costs'!$B$11</f>
        <v>27151.90554710984</v>
      </c>
      <c r="Q1465" s="269">
        <f>'[2]Base Costs'!$B$13+'[2]Base Costs'!$B$14</f>
        <v>414</v>
      </c>
      <c r="R1465" s="303">
        <f>'[2]Base Costs'!$D$2</f>
        <v>1105.3024868650327</v>
      </c>
      <c r="S1465" s="305">
        <f t="shared" si="160"/>
        <v>9772.5759482546273</v>
      </c>
    </row>
    <row r="1466" spans="1:19" s="269" customFormat="1" x14ac:dyDescent="0.25">
      <c r="A1466" s="310" t="s">
        <v>1770</v>
      </c>
      <c r="B1466" s="310" t="s">
        <v>1537</v>
      </c>
      <c r="C1466" s="309">
        <v>256.58104566645767</v>
      </c>
      <c r="D1466" s="307">
        <f>C1466*'[2]Base Costs'!$B$5</f>
        <v>256.58104566645767</v>
      </c>
      <c r="E1466" s="307">
        <f t="shared" si="154"/>
        <v>33</v>
      </c>
      <c r="F1466" s="307">
        <f t="shared" si="155"/>
        <v>7</v>
      </c>
      <c r="G1466" s="307">
        <f t="shared" si="156"/>
        <v>2</v>
      </c>
      <c r="H1466" s="306">
        <f>4*D1466*'[2]Base Costs'!$B$7</f>
        <v>50993.943339934471</v>
      </c>
      <c r="I1466" s="304">
        <f>4*IF(E1466&lt;=3,E1466*'[2]Base Costs'!$B$8,IF(F1466&lt;=3,F1466*'[2]Base Costs'!$B$9,'[2]Base Costs'!$B$10*G1466))</f>
        <v>8800</v>
      </c>
      <c r="J1466" s="308">
        <f>C1466*'[2]Base Costs'!$B$6</f>
        <v>65.171585599280249</v>
      </c>
      <c r="K1466" s="307">
        <f t="shared" si="157"/>
        <v>9</v>
      </c>
      <c r="L1466" s="307">
        <f t="shared" si="158"/>
        <v>2</v>
      </c>
      <c r="M1466" s="307">
        <f t="shared" si="159"/>
        <v>1</v>
      </c>
      <c r="N1466" s="306">
        <f>4*J1466*'[2]Base Costs'!$B$7</f>
        <v>12952.461608343356</v>
      </c>
      <c r="O1466" s="304">
        <f>4*IF(K1466&lt;=3,K1466*'[2]Base Costs'!$B$8,IF(L1466&lt;=3,L1466*'[2]Base Costs'!$B$9,'[2]Base Costs'!$B$10*M1466))</f>
        <v>2800</v>
      </c>
      <c r="P1466" s="304">
        <f>4*C1466*'[2]Base Costs'!$B$11</f>
        <v>51316.209133291537</v>
      </c>
      <c r="Q1466" s="269">
        <f>'[2]Base Costs'!$B$13+'[2]Base Costs'!$B$14</f>
        <v>414</v>
      </c>
      <c r="R1466" s="303">
        <f>'[2]Base Costs'!$D$2</f>
        <v>1105.3024868650327</v>
      </c>
      <c r="S1466" s="305">
        <f t="shared" si="160"/>
        <v>17271.764095208389</v>
      </c>
    </row>
    <row r="1467" spans="1:19" s="269" customFormat="1" x14ac:dyDescent="0.25">
      <c r="A1467" s="310" t="s">
        <v>1770</v>
      </c>
      <c r="B1467" s="310" t="s">
        <v>1536</v>
      </c>
      <c r="C1467" s="309">
        <v>141.4592528379001</v>
      </c>
      <c r="D1467" s="307">
        <f>C1467*'[2]Base Costs'!$B$5</f>
        <v>141.4592528379001</v>
      </c>
      <c r="E1467" s="307">
        <f t="shared" si="154"/>
        <v>18</v>
      </c>
      <c r="F1467" s="307">
        <f t="shared" si="155"/>
        <v>4</v>
      </c>
      <c r="G1467" s="307">
        <f t="shared" si="156"/>
        <v>1</v>
      </c>
      <c r="H1467" s="306">
        <f>4*D1467*'[2]Base Costs'!$B$7</f>
        <v>28114.177746015619</v>
      </c>
      <c r="I1467" s="304">
        <f>4*IF(E1467&lt;=3,E1467*'[2]Base Costs'!$B$8,IF(F1467&lt;=3,F1467*'[2]Base Costs'!$B$9,'[2]Base Costs'!$B$10*G1467))</f>
        <v>4400</v>
      </c>
      <c r="J1467" s="308">
        <f>C1467*'[2]Base Costs'!$B$6</f>
        <v>35.930650220826628</v>
      </c>
      <c r="K1467" s="307">
        <f t="shared" si="157"/>
        <v>5</v>
      </c>
      <c r="L1467" s="307">
        <f t="shared" si="158"/>
        <v>1</v>
      </c>
      <c r="M1467" s="307">
        <f t="shared" si="159"/>
        <v>1</v>
      </c>
      <c r="N1467" s="306">
        <f>4*J1467*'[2]Base Costs'!$B$7</f>
        <v>7141.0011474879684</v>
      </c>
      <c r="O1467" s="304">
        <f>4*IF(K1467&lt;=3,K1467*'[2]Base Costs'!$B$8,IF(L1467&lt;=3,L1467*'[2]Base Costs'!$B$9,'[2]Base Costs'!$B$10*M1467))</f>
        <v>1400</v>
      </c>
      <c r="P1467" s="304">
        <f>4*C1467*'[2]Base Costs'!$B$11</f>
        <v>28291.850567580019</v>
      </c>
      <c r="Q1467" s="269">
        <f>'[2]Base Costs'!$B$13+'[2]Base Costs'!$B$14</f>
        <v>414</v>
      </c>
      <c r="R1467" s="303">
        <f>'[2]Base Costs'!$D$2</f>
        <v>1105.3024868650327</v>
      </c>
      <c r="S1467" s="305">
        <f t="shared" si="160"/>
        <v>10060.303634353</v>
      </c>
    </row>
    <row r="1468" spans="1:19" s="269" customFormat="1" x14ac:dyDescent="0.25">
      <c r="A1468" s="310" t="s">
        <v>1770</v>
      </c>
      <c r="B1468" s="310" t="s">
        <v>1534</v>
      </c>
      <c r="C1468" s="309">
        <v>432.53472650031421</v>
      </c>
      <c r="D1468" s="307">
        <f>C1468*'[2]Base Costs'!$B$5</f>
        <v>432.53472650031421</v>
      </c>
      <c r="E1468" s="307">
        <f t="shared" si="154"/>
        <v>55</v>
      </c>
      <c r="F1468" s="307">
        <f t="shared" si="155"/>
        <v>11</v>
      </c>
      <c r="G1468" s="307">
        <f t="shared" si="156"/>
        <v>3</v>
      </c>
      <c r="H1468" s="306">
        <f>4*D1468*'[2]Base Costs'!$B$7</f>
        <v>85963.681683578456</v>
      </c>
      <c r="I1468" s="304">
        <f>4*IF(E1468&lt;=3,E1468*'[2]Base Costs'!$B$8,IF(F1468&lt;=3,F1468*'[2]Base Costs'!$B$9,'[2]Base Costs'!$B$10*G1468))</f>
        <v>13200</v>
      </c>
      <c r="J1468" s="308">
        <f>C1468*'[2]Base Costs'!$B$6</f>
        <v>109.86382053107981</v>
      </c>
      <c r="K1468" s="307">
        <f t="shared" si="157"/>
        <v>14</v>
      </c>
      <c r="L1468" s="307">
        <f t="shared" si="158"/>
        <v>3</v>
      </c>
      <c r="M1468" s="307">
        <f t="shared" si="159"/>
        <v>1</v>
      </c>
      <c r="N1468" s="306">
        <f>4*J1468*'[2]Base Costs'!$B$7</f>
        <v>21834.77514762893</v>
      </c>
      <c r="O1468" s="304">
        <f>4*IF(K1468&lt;=3,K1468*'[2]Base Costs'!$B$8,IF(L1468&lt;=3,L1468*'[2]Base Costs'!$B$9,'[2]Base Costs'!$B$10*M1468))</f>
        <v>4200</v>
      </c>
      <c r="P1468" s="304">
        <f>4*C1468*'[2]Base Costs'!$B$11</f>
        <v>86506.945300062842</v>
      </c>
      <c r="Q1468" s="269">
        <f>'[2]Base Costs'!$B$13+'[2]Base Costs'!$B$14</f>
        <v>414</v>
      </c>
      <c r="R1468" s="303">
        <f>'[2]Base Costs'!$D$2</f>
        <v>1105.3024868650327</v>
      </c>
      <c r="S1468" s="305">
        <f t="shared" si="160"/>
        <v>27554.077634493962</v>
      </c>
    </row>
    <row r="1469" spans="1:19" s="269" customFormat="1" x14ac:dyDescent="0.25">
      <c r="A1469" s="310" t="s">
        <v>1770</v>
      </c>
      <c r="B1469" s="310" t="s">
        <v>1533</v>
      </c>
      <c r="C1469" s="309">
        <v>85.609967459114955</v>
      </c>
      <c r="D1469" s="307">
        <f>C1469*'[2]Base Costs'!$B$5</f>
        <v>85.609967459114955</v>
      </c>
      <c r="E1469" s="307">
        <f t="shared" si="154"/>
        <v>11</v>
      </c>
      <c r="F1469" s="307">
        <f t="shared" si="155"/>
        <v>3</v>
      </c>
      <c r="G1469" s="307">
        <f t="shared" si="156"/>
        <v>1</v>
      </c>
      <c r="H1469" s="306">
        <f>4*D1469*'[2]Base Costs'!$B$7</f>
        <v>17014.467372694344</v>
      </c>
      <c r="I1469" s="304">
        <f>4*IF(E1469&lt;=3,E1469*'[2]Base Costs'!$B$8,IF(F1469&lt;=3,F1469*'[2]Base Costs'!$B$9,'[2]Base Costs'!$B$10*G1469))</f>
        <v>4200</v>
      </c>
      <c r="J1469" s="308">
        <f>C1469*'[2]Base Costs'!$B$6</f>
        <v>21.7449317346152</v>
      </c>
      <c r="K1469" s="307">
        <f t="shared" si="157"/>
        <v>3</v>
      </c>
      <c r="L1469" s="307">
        <f t="shared" si="158"/>
        <v>1</v>
      </c>
      <c r="M1469" s="307">
        <f t="shared" si="159"/>
        <v>1</v>
      </c>
      <c r="N1469" s="306">
        <f>4*J1469*'[2]Base Costs'!$B$7</f>
        <v>4321.6747126643641</v>
      </c>
      <c r="O1469" s="304">
        <f>4*IF(K1469&lt;=3,K1469*'[2]Base Costs'!$B$8,IF(L1469&lt;=3,L1469*'[2]Base Costs'!$B$9,'[2]Base Costs'!$B$10*M1469))</f>
        <v>1500</v>
      </c>
      <c r="P1469" s="304">
        <f>4*C1469*'[2]Base Costs'!$B$11</f>
        <v>17121.993491822992</v>
      </c>
      <c r="Q1469" s="269">
        <f>'[2]Base Costs'!$B$13+'[2]Base Costs'!$B$14</f>
        <v>414</v>
      </c>
      <c r="R1469" s="303">
        <f>'[2]Base Costs'!$D$2</f>
        <v>1105.3024868650327</v>
      </c>
      <c r="S1469" s="305">
        <f t="shared" si="160"/>
        <v>7340.9771995293968</v>
      </c>
    </row>
    <row r="1470" spans="1:19" s="269" customFormat="1" x14ac:dyDescent="0.25">
      <c r="A1470" s="310" t="s">
        <v>1770</v>
      </c>
      <c r="B1470" s="310" t="s">
        <v>1532</v>
      </c>
      <c r="C1470" s="309">
        <v>93.019318485743028</v>
      </c>
      <c r="D1470" s="307">
        <f>C1470*'[2]Base Costs'!$B$5</f>
        <v>93.019318485743028</v>
      </c>
      <c r="E1470" s="307">
        <f t="shared" si="154"/>
        <v>12</v>
      </c>
      <c r="F1470" s="307">
        <f t="shared" si="155"/>
        <v>3</v>
      </c>
      <c r="G1470" s="307">
        <f t="shared" si="156"/>
        <v>1</v>
      </c>
      <c r="H1470" s="306">
        <f>4*D1470*'[2]Base Costs'!$B$7</f>
        <v>18487.031433130516</v>
      </c>
      <c r="I1470" s="304">
        <f>4*IF(E1470&lt;=3,E1470*'[2]Base Costs'!$B$8,IF(F1470&lt;=3,F1470*'[2]Base Costs'!$B$9,'[2]Base Costs'!$B$10*G1470))</f>
        <v>4200</v>
      </c>
      <c r="J1470" s="308">
        <f>C1470*'[2]Base Costs'!$B$6</f>
        <v>23.626906895378731</v>
      </c>
      <c r="K1470" s="307">
        <f t="shared" si="157"/>
        <v>3</v>
      </c>
      <c r="L1470" s="307">
        <f t="shared" si="158"/>
        <v>1</v>
      </c>
      <c r="M1470" s="307">
        <f t="shared" si="159"/>
        <v>1</v>
      </c>
      <c r="N1470" s="306">
        <f>4*J1470*'[2]Base Costs'!$B$7</f>
        <v>4695.7059840151514</v>
      </c>
      <c r="O1470" s="304">
        <f>4*IF(K1470&lt;=3,K1470*'[2]Base Costs'!$B$8,IF(L1470&lt;=3,L1470*'[2]Base Costs'!$B$9,'[2]Base Costs'!$B$10*M1470))</f>
        <v>1500</v>
      </c>
      <c r="P1470" s="304">
        <f>4*C1470*'[2]Base Costs'!$B$11</f>
        <v>18603.863697148605</v>
      </c>
      <c r="Q1470" s="269">
        <f>'[2]Base Costs'!$B$13+'[2]Base Costs'!$B$14</f>
        <v>414</v>
      </c>
      <c r="R1470" s="303">
        <f>'[2]Base Costs'!$D$2</f>
        <v>1105.3024868650327</v>
      </c>
      <c r="S1470" s="305">
        <f t="shared" si="160"/>
        <v>7715.0084708801842</v>
      </c>
    </row>
    <row r="1471" spans="1:19" s="269" customFormat="1" x14ac:dyDescent="0.25">
      <c r="A1471" s="310" t="s">
        <v>1770</v>
      </c>
      <c r="B1471" s="310" t="s">
        <v>1531</v>
      </c>
      <c r="C1471" s="309">
        <v>111.19108211635334</v>
      </c>
      <c r="D1471" s="307">
        <f>C1471*'[2]Base Costs'!$B$5</f>
        <v>111.19108211635334</v>
      </c>
      <c r="E1471" s="307">
        <f t="shared" si="154"/>
        <v>14</v>
      </c>
      <c r="F1471" s="307">
        <f t="shared" si="155"/>
        <v>3</v>
      </c>
      <c r="G1471" s="307">
        <f t="shared" si="156"/>
        <v>1</v>
      </c>
      <c r="H1471" s="306">
        <f>4*D1471*'[2]Base Costs'!$B$7</f>
        <v>22098.560424132531</v>
      </c>
      <c r="I1471" s="304">
        <f>4*IF(E1471&lt;=3,E1471*'[2]Base Costs'!$B$8,IF(F1471&lt;=3,F1471*'[2]Base Costs'!$B$9,'[2]Base Costs'!$B$10*G1471))</f>
        <v>4200</v>
      </c>
      <c r="J1471" s="308">
        <f>C1471*'[2]Base Costs'!$B$6</f>
        <v>28.24253485755375</v>
      </c>
      <c r="K1471" s="307">
        <f t="shared" si="157"/>
        <v>4</v>
      </c>
      <c r="L1471" s="307">
        <f t="shared" si="158"/>
        <v>1</v>
      </c>
      <c r="M1471" s="307">
        <f t="shared" si="159"/>
        <v>1</v>
      </c>
      <c r="N1471" s="306">
        <f>4*J1471*'[2]Base Costs'!$B$7</f>
        <v>5613.0343477296628</v>
      </c>
      <c r="O1471" s="304">
        <f>4*IF(K1471&lt;=3,K1471*'[2]Base Costs'!$B$8,IF(L1471&lt;=3,L1471*'[2]Base Costs'!$B$9,'[2]Base Costs'!$B$10*M1471))</f>
        <v>1400</v>
      </c>
      <c r="P1471" s="304">
        <f>4*C1471*'[2]Base Costs'!$B$11</f>
        <v>22238.216423270667</v>
      </c>
      <c r="Q1471" s="269">
        <f>'[2]Base Costs'!$B$13+'[2]Base Costs'!$B$14</f>
        <v>414</v>
      </c>
      <c r="R1471" s="303">
        <f>'[2]Base Costs'!$D$2</f>
        <v>1105.3024868650327</v>
      </c>
      <c r="S1471" s="305">
        <f t="shared" si="160"/>
        <v>8532.3368345946947</v>
      </c>
    </row>
    <row r="1472" spans="1:19" s="269" customFormat="1" x14ac:dyDescent="0.25">
      <c r="A1472" s="310" t="s">
        <v>1770</v>
      </c>
      <c r="B1472" s="310" t="s">
        <v>1530</v>
      </c>
      <c r="C1472" s="309">
        <v>226.15599390271157</v>
      </c>
      <c r="D1472" s="307">
        <f>C1472*'[2]Base Costs'!$B$5</f>
        <v>226.15599390271157</v>
      </c>
      <c r="E1472" s="307">
        <f t="shared" si="154"/>
        <v>29</v>
      </c>
      <c r="F1472" s="307">
        <f t="shared" si="155"/>
        <v>6</v>
      </c>
      <c r="G1472" s="307">
        <f t="shared" si="156"/>
        <v>2</v>
      </c>
      <c r="H1472" s="306">
        <f>4*D1472*'[2]Base Costs'!$B$7</f>
        <v>44947.146852200516</v>
      </c>
      <c r="I1472" s="304">
        <f>4*IF(E1472&lt;=3,E1472*'[2]Base Costs'!$B$8,IF(F1472&lt;=3,F1472*'[2]Base Costs'!$B$9,'[2]Base Costs'!$B$10*G1472))</f>
        <v>8800</v>
      </c>
      <c r="J1472" s="308">
        <f>C1472*'[2]Base Costs'!$B$6</f>
        <v>57.443622451288739</v>
      </c>
      <c r="K1472" s="307">
        <f t="shared" si="157"/>
        <v>8</v>
      </c>
      <c r="L1472" s="307">
        <f t="shared" si="158"/>
        <v>2</v>
      </c>
      <c r="M1472" s="307">
        <f t="shared" si="159"/>
        <v>1</v>
      </c>
      <c r="N1472" s="306">
        <f>4*J1472*'[2]Base Costs'!$B$7</f>
        <v>11416.575300458931</v>
      </c>
      <c r="O1472" s="304">
        <f>4*IF(K1472&lt;=3,K1472*'[2]Base Costs'!$B$8,IF(L1472&lt;=3,L1472*'[2]Base Costs'!$B$9,'[2]Base Costs'!$B$10*M1472))</f>
        <v>2800</v>
      </c>
      <c r="P1472" s="304">
        <f>4*C1472*'[2]Base Costs'!$B$11</f>
        <v>45231.198780542312</v>
      </c>
      <c r="Q1472" s="269">
        <f>'[2]Base Costs'!$B$13+'[2]Base Costs'!$B$14</f>
        <v>414</v>
      </c>
      <c r="R1472" s="303">
        <f>'[2]Base Costs'!$D$2</f>
        <v>1105.3024868650327</v>
      </c>
      <c r="S1472" s="305">
        <f t="shared" si="160"/>
        <v>15735.877787323963</v>
      </c>
    </row>
    <row r="1473" spans="1:19" s="269" customFormat="1" x14ac:dyDescent="0.25">
      <c r="A1473" s="310" t="s">
        <v>1770</v>
      </c>
      <c r="B1473" s="310" t="s">
        <v>1529</v>
      </c>
      <c r="C1473" s="309">
        <v>173.09239507302595</v>
      </c>
      <c r="D1473" s="307">
        <f>C1473*'[2]Base Costs'!$B$5</f>
        <v>173.09239507302595</v>
      </c>
      <c r="E1473" s="307">
        <f t="shared" si="154"/>
        <v>22</v>
      </c>
      <c r="F1473" s="307">
        <f t="shared" si="155"/>
        <v>5</v>
      </c>
      <c r="G1473" s="307">
        <f t="shared" si="156"/>
        <v>2</v>
      </c>
      <c r="H1473" s="306">
        <f>4*D1473*'[2]Base Costs'!$B$7</f>
        <v>34401.074966393477</v>
      </c>
      <c r="I1473" s="304">
        <f>4*IF(E1473&lt;=3,E1473*'[2]Base Costs'!$B$8,IF(F1473&lt;=3,F1473*'[2]Base Costs'!$B$9,'[2]Base Costs'!$B$10*G1473))</f>
        <v>8800</v>
      </c>
      <c r="J1473" s="308">
        <f>C1473*'[2]Base Costs'!$B$6</f>
        <v>43.96546834854859</v>
      </c>
      <c r="K1473" s="307">
        <f t="shared" si="157"/>
        <v>6</v>
      </c>
      <c r="L1473" s="307">
        <f t="shared" si="158"/>
        <v>2</v>
      </c>
      <c r="M1473" s="307">
        <f t="shared" si="159"/>
        <v>1</v>
      </c>
      <c r="N1473" s="306">
        <f>4*J1473*'[2]Base Costs'!$B$7</f>
        <v>8737.8730414639431</v>
      </c>
      <c r="O1473" s="304">
        <f>4*IF(K1473&lt;=3,K1473*'[2]Base Costs'!$B$8,IF(L1473&lt;=3,L1473*'[2]Base Costs'!$B$9,'[2]Base Costs'!$B$10*M1473))</f>
        <v>2800</v>
      </c>
      <c r="P1473" s="304">
        <f>4*C1473*'[2]Base Costs'!$B$11</f>
        <v>34618.479014605189</v>
      </c>
      <c r="Q1473" s="269">
        <f>'[2]Base Costs'!$B$13+'[2]Base Costs'!$B$14</f>
        <v>414</v>
      </c>
      <c r="R1473" s="303">
        <f>'[2]Base Costs'!$D$2</f>
        <v>1105.3024868650327</v>
      </c>
      <c r="S1473" s="305">
        <f t="shared" si="160"/>
        <v>13057.175528328975</v>
      </c>
    </row>
    <row r="1474" spans="1:19" s="269" customFormat="1" x14ac:dyDescent="0.25">
      <c r="A1474" s="310" t="s">
        <v>1770</v>
      </c>
      <c r="B1474" s="310" t="s">
        <v>1528</v>
      </c>
      <c r="C1474" s="309">
        <v>328.16623120058023</v>
      </c>
      <c r="D1474" s="307">
        <f>C1474*'[2]Base Costs'!$B$5</f>
        <v>328.16623120058023</v>
      </c>
      <c r="E1474" s="307">
        <f t="shared" si="154"/>
        <v>42</v>
      </c>
      <c r="F1474" s="307">
        <f t="shared" si="155"/>
        <v>9</v>
      </c>
      <c r="G1474" s="307">
        <f t="shared" si="156"/>
        <v>3</v>
      </c>
      <c r="H1474" s="306">
        <f>4*D1474*'[2]Base Costs'!$B$7</f>
        <v>65221.069453728123</v>
      </c>
      <c r="I1474" s="304">
        <f>4*IF(E1474&lt;=3,E1474*'[2]Base Costs'!$B$8,IF(F1474&lt;=3,F1474*'[2]Base Costs'!$B$9,'[2]Base Costs'!$B$10*G1474))</f>
        <v>13200</v>
      </c>
      <c r="J1474" s="308">
        <f>C1474*'[2]Base Costs'!$B$6</f>
        <v>83.354222724947377</v>
      </c>
      <c r="K1474" s="307">
        <f t="shared" si="157"/>
        <v>11</v>
      </c>
      <c r="L1474" s="307">
        <f t="shared" si="158"/>
        <v>3</v>
      </c>
      <c r="M1474" s="307">
        <f t="shared" si="159"/>
        <v>1</v>
      </c>
      <c r="N1474" s="306">
        <f>4*J1474*'[2]Base Costs'!$B$7</f>
        <v>16566.151641246943</v>
      </c>
      <c r="O1474" s="304">
        <f>4*IF(K1474&lt;=3,K1474*'[2]Base Costs'!$B$8,IF(L1474&lt;=3,L1474*'[2]Base Costs'!$B$9,'[2]Base Costs'!$B$10*M1474))</f>
        <v>4200</v>
      </c>
      <c r="P1474" s="304">
        <f>4*C1474*'[2]Base Costs'!$B$11</f>
        <v>65633.246240116045</v>
      </c>
      <c r="Q1474" s="269">
        <f>'[2]Base Costs'!$B$13+'[2]Base Costs'!$B$14</f>
        <v>414</v>
      </c>
      <c r="R1474" s="303">
        <f>'[2]Base Costs'!$D$2</f>
        <v>1105.3024868650327</v>
      </c>
      <c r="S1474" s="305">
        <f t="shared" si="160"/>
        <v>22285.454128111975</v>
      </c>
    </row>
    <row r="1475" spans="1:19" s="269" customFormat="1" x14ac:dyDescent="0.25">
      <c r="A1475" s="310" t="s">
        <v>1770</v>
      </c>
      <c r="B1475" s="310" t="s">
        <v>1527</v>
      </c>
      <c r="C1475" s="309">
        <v>60.143923181642492</v>
      </c>
      <c r="D1475" s="307">
        <f>C1475*'[2]Base Costs'!$B$5</f>
        <v>60.143923181642492</v>
      </c>
      <c r="E1475" s="307">
        <f t="shared" ref="E1475:E1538" si="161">ROUNDUP(D1475/8,0)</f>
        <v>8</v>
      </c>
      <c r="F1475" s="307">
        <f t="shared" ref="F1475:F1538" si="162">ROUNDUP(D1475/40,0)</f>
        <v>2</v>
      </c>
      <c r="G1475" s="307">
        <f t="shared" ref="G1475:G1538" si="163">ROUNDUP(D1475/(40*4),0)</f>
        <v>1</v>
      </c>
      <c r="H1475" s="306">
        <f>4*D1475*'[2]Base Costs'!$B$7</f>
        <v>11953.243868812357</v>
      </c>
      <c r="I1475" s="304">
        <f>4*IF(E1475&lt;=3,E1475*'[2]Base Costs'!$B$8,IF(F1475&lt;=3,F1475*'[2]Base Costs'!$B$9,'[2]Base Costs'!$B$10*G1475))</f>
        <v>2800</v>
      </c>
      <c r="J1475" s="308">
        <f>C1475*'[2]Base Costs'!$B$6</f>
        <v>15.276556488137194</v>
      </c>
      <c r="K1475" s="307">
        <f t="shared" ref="K1475:K1538" si="164">ROUNDUP(J1475/8,0)</f>
        <v>2</v>
      </c>
      <c r="L1475" s="307">
        <f t="shared" ref="L1475:L1538" si="165">ROUNDUP(J1475/40,0)</f>
        <v>1</v>
      </c>
      <c r="M1475" s="307">
        <f t="shared" ref="M1475:M1538" si="166">ROUNDUP(J1475/(40*4),0)</f>
        <v>1</v>
      </c>
      <c r="N1475" s="306">
        <f>4*J1475*'[2]Base Costs'!$B$7</f>
        <v>3036.1239426783391</v>
      </c>
      <c r="O1475" s="304">
        <f>4*IF(K1475&lt;=3,K1475*'[2]Base Costs'!$B$8,IF(L1475&lt;=3,L1475*'[2]Base Costs'!$B$9,'[2]Base Costs'!$B$10*M1475))</f>
        <v>1000</v>
      </c>
      <c r="P1475" s="304">
        <f>4*C1475*'[2]Base Costs'!$B$11</f>
        <v>12028.784636328499</v>
      </c>
      <c r="Q1475" s="269">
        <f>'[2]Base Costs'!$B$13+'[2]Base Costs'!$B$14</f>
        <v>414</v>
      </c>
      <c r="R1475" s="303">
        <f>'[2]Base Costs'!$D$2</f>
        <v>1105.3024868650327</v>
      </c>
      <c r="S1475" s="305">
        <f t="shared" ref="S1475:S1538" si="167">R1475+Q1475+N1475+O1475</f>
        <v>5555.4264295433713</v>
      </c>
    </row>
    <row r="1476" spans="1:19" s="269" customFormat="1" x14ac:dyDescent="0.25">
      <c r="A1476" s="310" t="s">
        <v>1770</v>
      </c>
      <c r="B1476" s="310" t="s">
        <v>1526</v>
      </c>
      <c r="C1476" s="309">
        <v>407.49612931627479</v>
      </c>
      <c r="D1476" s="307">
        <f>C1476*'[2]Base Costs'!$B$5</f>
        <v>407.49612931627479</v>
      </c>
      <c r="E1476" s="307">
        <f t="shared" si="161"/>
        <v>51</v>
      </c>
      <c r="F1476" s="307">
        <f t="shared" si="162"/>
        <v>11</v>
      </c>
      <c r="G1476" s="307">
        <f t="shared" si="163"/>
        <v>3</v>
      </c>
      <c r="H1476" s="306">
        <f>4*D1476*'[2]Base Costs'!$B$7</f>
        <v>80987.410724833724</v>
      </c>
      <c r="I1476" s="304">
        <f>4*IF(E1476&lt;=3,E1476*'[2]Base Costs'!$B$8,IF(F1476&lt;=3,F1476*'[2]Base Costs'!$B$9,'[2]Base Costs'!$B$10*G1476))</f>
        <v>13200</v>
      </c>
      <c r="J1476" s="308">
        <f>C1476*'[2]Base Costs'!$B$6</f>
        <v>103.5040168463338</v>
      </c>
      <c r="K1476" s="307">
        <f t="shared" si="164"/>
        <v>13</v>
      </c>
      <c r="L1476" s="307">
        <f t="shared" si="165"/>
        <v>3</v>
      </c>
      <c r="M1476" s="307">
        <f t="shared" si="166"/>
        <v>1</v>
      </c>
      <c r="N1476" s="306">
        <f>4*J1476*'[2]Base Costs'!$B$7</f>
        <v>20570.802324107768</v>
      </c>
      <c r="O1476" s="304">
        <f>4*IF(K1476&lt;=3,K1476*'[2]Base Costs'!$B$8,IF(L1476&lt;=3,L1476*'[2]Base Costs'!$B$9,'[2]Base Costs'!$B$10*M1476))</f>
        <v>4200</v>
      </c>
      <c r="P1476" s="304">
        <f>4*C1476*'[2]Base Costs'!$B$11</f>
        <v>81499.225863254964</v>
      </c>
      <c r="Q1476" s="269">
        <f>'[2]Base Costs'!$B$13+'[2]Base Costs'!$B$14</f>
        <v>414</v>
      </c>
      <c r="R1476" s="303">
        <f>'[2]Base Costs'!$D$2</f>
        <v>1105.3024868650327</v>
      </c>
      <c r="S1476" s="305">
        <f t="shared" si="167"/>
        <v>26290.1048109728</v>
      </c>
    </row>
    <row r="1477" spans="1:19" s="269" customFormat="1" x14ac:dyDescent="0.25">
      <c r="A1477" s="310" t="s">
        <v>1770</v>
      </c>
      <c r="B1477" s="310" t="s">
        <v>1525</v>
      </c>
      <c r="C1477" s="309">
        <v>283.29772610181158</v>
      </c>
      <c r="D1477" s="307">
        <f>C1477*'[2]Base Costs'!$B$5</f>
        <v>283.29772610181158</v>
      </c>
      <c r="E1477" s="307">
        <f t="shared" si="161"/>
        <v>36</v>
      </c>
      <c r="F1477" s="307">
        <f t="shared" si="162"/>
        <v>8</v>
      </c>
      <c r="G1477" s="307">
        <f t="shared" si="163"/>
        <v>2</v>
      </c>
      <c r="H1477" s="306">
        <f>4*D1477*'[2]Base Costs'!$B$7</f>
        <v>56303.723276378449</v>
      </c>
      <c r="I1477" s="304">
        <f>4*IF(E1477&lt;=3,E1477*'[2]Base Costs'!$B$8,IF(F1477&lt;=3,F1477*'[2]Base Costs'!$B$9,'[2]Base Costs'!$B$10*G1477))</f>
        <v>8800</v>
      </c>
      <c r="J1477" s="308">
        <f>C1477*'[2]Base Costs'!$B$6</f>
        <v>71.957622429860137</v>
      </c>
      <c r="K1477" s="307">
        <f t="shared" si="164"/>
        <v>9</v>
      </c>
      <c r="L1477" s="307">
        <f t="shared" si="165"/>
        <v>2</v>
      </c>
      <c r="M1477" s="307">
        <f t="shared" si="166"/>
        <v>1</v>
      </c>
      <c r="N1477" s="306">
        <f>4*J1477*'[2]Base Costs'!$B$7</f>
        <v>14301.145712200125</v>
      </c>
      <c r="O1477" s="304">
        <f>4*IF(K1477&lt;=3,K1477*'[2]Base Costs'!$B$8,IF(L1477&lt;=3,L1477*'[2]Base Costs'!$B$9,'[2]Base Costs'!$B$10*M1477))</f>
        <v>2800</v>
      </c>
      <c r="P1477" s="304">
        <f>4*C1477*'[2]Base Costs'!$B$11</f>
        <v>56659.545220362314</v>
      </c>
      <c r="Q1477" s="269">
        <f>'[2]Base Costs'!$B$13+'[2]Base Costs'!$B$14</f>
        <v>414</v>
      </c>
      <c r="R1477" s="303">
        <f>'[2]Base Costs'!$D$2</f>
        <v>1105.3024868650327</v>
      </c>
      <c r="S1477" s="305">
        <f t="shared" si="167"/>
        <v>18620.448199065158</v>
      </c>
    </row>
    <row r="1478" spans="1:19" s="269" customFormat="1" x14ac:dyDescent="0.25">
      <c r="A1478" s="310" t="s">
        <v>1770</v>
      </c>
      <c r="B1478" s="310" t="s">
        <v>1524</v>
      </c>
      <c r="C1478" s="309">
        <v>71.892234490000007</v>
      </c>
      <c r="D1478" s="307">
        <f>C1478*'[2]Base Costs'!$B$5</f>
        <v>71.892234490000007</v>
      </c>
      <c r="E1478" s="307">
        <f t="shared" si="161"/>
        <v>9</v>
      </c>
      <c r="F1478" s="307">
        <f t="shared" si="162"/>
        <v>2</v>
      </c>
      <c r="G1478" s="307">
        <f t="shared" si="163"/>
        <v>1</v>
      </c>
      <c r="H1478" s="306">
        <f>4*D1478*'[2]Base Costs'!$B$7</f>
        <v>14288.150251480563</v>
      </c>
      <c r="I1478" s="304">
        <f>4*IF(E1478&lt;=3,E1478*'[2]Base Costs'!$B$8,IF(F1478&lt;=3,F1478*'[2]Base Costs'!$B$9,'[2]Base Costs'!$B$10*G1478))</f>
        <v>2800</v>
      </c>
      <c r="J1478" s="308">
        <f>C1478*'[2]Base Costs'!$B$6</f>
        <v>18.260627560460001</v>
      </c>
      <c r="K1478" s="307">
        <f t="shared" si="164"/>
        <v>3</v>
      </c>
      <c r="L1478" s="307">
        <f t="shared" si="165"/>
        <v>1</v>
      </c>
      <c r="M1478" s="307">
        <f t="shared" si="166"/>
        <v>1</v>
      </c>
      <c r="N1478" s="306">
        <f>4*J1478*'[2]Base Costs'!$B$7</f>
        <v>3629.1901638760633</v>
      </c>
      <c r="O1478" s="304">
        <f>4*IF(K1478&lt;=3,K1478*'[2]Base Costs'!$B$8,IF(L1478&lt;=3,L1478*'[2]Base Costs'!$B$9,'[2]Base Costs'!$B$10*M1478))</f>
        <v>1500</v>
      </c>
      <c r="P1478" s="304">
        <f>4*C1478*'[2]Base Costs'!$B$11</f>
        <v>14378.446898000002</v>
      </c>
      <c r="Q1478" s="269">
        <f>'[2]Base Costs'!$B$13+'[2]Base Costs'!$B$14</f>
        <v>414</v>
      </c>
      <c r="R1478" s="303">
        <f>'[2]Base Costs'!$D$2</f>
        <v>1105.3024868650327</v>
      </c>
      <c r="S1478" s="305">
        <f t="shared" si="167"/>
        <v>6648.4926507410964</v>
      </c>
    </row>
    <row r="1479" spans="1:19" s="269" customFormat="1" x14ac:dyDescent="0.25">
      <c r="A1479" s="310" t="s">
        <v>1770</v>
      </c>
      <c r="B1479" s="310" t="s">
        <v>1523</v>
      </c>
      <c r="C1479" s="309">
        <v>99.9375</v>
      </c>
      <c r="D1479" s="307">
        <f>C1479*'[2]Base Costs'!$B$5</f>
        <v>99.9375</v>
      </c>
      <c r="E1479" s="307">
        <f t="shared" si="161"/>
        <v>13</v>
      </c>
      <c r="F1479" s="307">
        <f t="shared" si="162"/>
        <v>3</v>
      </c>
      <c r="G1479" s="307">
        <f t="shared" si="163"/>
        <v>1</v>
      </c>
      <c r="H1479" s="306">
        <f>4*D1479*'[2]Base Costs'!$B$7</f>
        <v>19861.978500000001</v>
      </c>
      <c r="I1479" s="304">
        <f>4*IF(E1479&lt;=3,E1479*'[2]Base Costs'!$B$8,IF(F1479&lt;=3,F1479*'[2]Base Costs'!$B$9,'[2]Base Costs'!$B$10*G1479))</f>
        <v>4200</v>
      </c>
      <c r="J1479" s="308">
        <f>C1479*'[2]Base Costs'!$B$6</f>
        <v>25.384125000000001</v>
      </c>
      <c r="K1479" s="307">
        <f t="shared" si="164"/>
        <v>4</v>
      </c>
      <c r="L1479" s="307">
        <f t="shared" si="165"/>
        <v>1</v>
      </c>
      <c r="M1479" s="307">
        <f t="shared" si="166"/>
        <v>1</v>
      </c>
      <c r="N1479" s="306">
        <f>4*J1479*'[2]Base Costs'!$B$7</f>
        <v>5044.9425390000006</v>
      </c>
      <c r="O1479" s="304">
        <f>4*IF(K1479&lt;=3,K1479*'[2]Base Costs'!$B$8,IF(L1479&lt;=3,L1479*'[2]Base Costs'!$B$9,'[2]Base Costs'!$B$10*M1479))</f>
        <v>1400</v>
      </c>
      <c r="P1479" s="304">
        <f>4*C1479*'[2]Base Costs'!$B$11</f>
        <v>19987.5</v>
      </c>
      <c r="Q1479" s="269">
        <f>'[2]Base Costs'!$B$13+'[2]Base Costs'!$B$14</f>
        <v>414</v>
      </c>
      <c r="R1479" s="303">
        <f>'[2]Base Costs'!$D$2</f>
        <v>1105.3024868650327</v>
      </c>
      <c r="S1479" s="305">
        <f t="shared" si="167"/>
        <v>7964.2450258650333</v>
      </c>
    </row>
    <row r="1480" spans="1:19" s="269" customFormat="1" x14ac:dyDescent="0.25">
      <c r="A1480" s="310" t="s">
        <v>1770</v>
      </c>
      <c r="B1480" s="310" t="s">
        <v>1522</v>
      </c>
      <c r="C1480" s="309">
        <v>94.056733699821834</v>
      </c>
      <c r="D1480" s="307">
        <f>C1480*'[2]Base Costs'!$B$5</f>
        <v>94.056733699821834</v>
      </c>
      <c r="E1480" s="307">
        <f t="shared" si="161"/>
        <v>12</v>
      </c>
      <c r="F1480" s="307">
        <f t="shared" si="162"/>
        <v>3</v>
      </c>
      <c r="G1480" s="307">
        <f t="shared" si="163"/>
        <v>1</v>
      </c>
      <c r="H1480" s="306">
        <f>4*D1480*'[2]Base Costs'!$B$7</f>
        <v>18693.211482437393</v>
      </c>
      <c r="I1480" s="304">
        <f>4*IF(E1480&lt;=3,E1480*'[2]Base Costs'!$B$8,IF(F1480&lt;=3,F1480*'[2]Base Costs'!$B$9,'[2]Base Costs'!$B$10*G1480))</f>
        <v>4200</v>
      </c>
      <c r="J1480" s="308">
        <f>C1480*'[2]Base Costs'!$B$6</f>
        <v>23.890410359754746</v>
      </c>
      <c r="K1480" s="307">
        <f t="shared" si="164"/>
        <v>3</v>
      </c>
      <c r="L1480" s="307">
        <f t="shared" si="165"/>
        <v>1</v>
      </c>
      <c r="M1480" s="307">
        <f t="shared" si="166"/>
        <v>1</v>
      </c>
      <c r="N1480" s="306">
        <f>4*J1480*'[2]Base Costs'!$B$7</f>
        <v>4748.0757165390978</v>
      </c>
      <c r="O1480" s="304">
        <f>4*IF(K1480&lt;=3,K1480*'[2]Base Costs'!$B$8,IF(L1480&lt;=3,L1480*'[2]Base Costs'!$B$9,'[2]Base Costs'!$B$10*M1480))</f>
        <v>1500</v>
      </c>
      <c r="P1480" s="304">
        <f>4*C1480*'[2]Base Costs'!$B$11</f>
        <v>18811.346739964367</v>
      </c>
      <c r="Q1480" s="269">
        <f>'[2]Base Costs'!$B$13+'[2]Base Costs'!$B$14</f>
        <v>414</v>
      </c>
      <c r="R1480" s="303">
        <f>'[2]Base Costs'!$D$2</f>
        <v>1105.3024868650327</v>
      </c>
      <c r="S1480" s="305">
        <f t="shared" si="167"/>
        <v>7767.3782034041305</v>
      </c>
    </row>
    <row r="1481" spans="1:19" s="269" customFormat="1" x14ac:dyDescent="0.25">
      <c r="A1481" s="310" t="s">
        <v>1770</v>
      </c>
      <c r="B1481" s="310" t="s">
        <v>1521</v>
      </c>
      <c r="C1481" s="309">
        <v>183.21348097153853</v>
      </c>
      <c r="D1481" s="307">
        <f>C1481*'[2]Base Costs'!$B$5</f>
        <v>183.21348097153853</v>
      </c>
      <c r="E1481" s="307">
        <f t="shared" si="161"/>
        <v>23</v>
      </c>
      <c r="F1481" s="307">
        <f t="shared" si="162"/>
        <v>5</v>
      </c>
      <c r="G1481" s="307">
        <f t="shared" si="163"/>
        <v>2</v>
      </c>
      <c r="H1481" s="306">
        <f>4*D1481*'[2]Base Costs'!$B$7</f>
        <v>36412.58006220746</v>
      </c>
      <c r="I1481" s="304">
        <f>4*IF(E1481&lt;=3,E1481*'[2]Base Costs'!$B$8,IF(F1481&lt;=3,F1481*'[2]Base Costs'!$B$9,'[2]Base Costs'!$B$10*G1481))</f>
        <v>8800</v>
      </c>
      <c r="J1481" s="308">
        <f>C1481*'[2]Base Costs'!$B$6</f>
        <v>46.536224166770786</v>
      </c>
      <c r="K1481" s="307">
        <f t="shared" si="164"/>
        <v>6</v>
      </c>
      <c r="L1481" s="307">
        <f t="shared" si="165"/>
        <v>2</v>
      </c>
      <c r="M1481" s="307">
        <f t="shared" si="166"/>
        <v>1</v>
      </c>
      <c r="N1481" s="306">
        <f>4*J1481*'[2]Base Costs'!$B$7</f>
        <v>9248.7953358006944</v>
      </c>
      <c r="O1481" s="304">
        <f>4*IF(K1481&lt;=3,K1481*'[2]Base Costs'!$B$8,IF(L1481&lt;=3,L1481*'[2]Base Costs'!$B$9,'[2]Base Costs'!$B$10*M1481))</f>
        <v>2800</v>
      </c>
      <c r="P1481" s="304">
        <f>4*C1481*'[2]Base Costs'!$B$11</f>
        <v>36642.696194307704</v>
      </c>
      <c r="Q1481" s="269">
        <f>'[2]Base Costs'!$B$13+'[2]Base Costs'!$B$14</f>
        <v>414</v>
      </c>
      <c r="R1481" s="303">
        <f>'[2]Base Costs'!$D$2</f>
        <v>1105.3024868650327</v>
      </c>
      <c r="S1481" s="305">
        <f t="shared" si="167"/>
        <v>13568.097822665728</v>
      </c>
    </row>
    <row r="1482" spans="1:19" s="269" customFormat="1" x14ac:dyDescent="0.25">
      <c r="A1482" s="310" t="s">
        <v>1770</v>
      </c>
      <c r="B1482" s="310" t="s">
        <v>1520</v>
      </c>
      <c r="C1482" s="309">
        <v>512.76717522775414</v>
      </c>
      <c r="D1482" s="307">
        <f>C1482*'[2]Base Costs'!$B$5</f>
        <v>512.76717522775414</v>
      </c>
      <c r="E1482" s="307">
        <f t="shared" si="161"/>
        <v>65</v>
      </c>
      <c r="F1482" s="307">
        <f t="shared" si="162"/>
        <v>13</v>
      </c>
      <c r="G1482" s="307">
        <f t="shared" si="163"/>
        <v>4</v>
      </c>
      <c r="H1482" s="306">
        <f>4*D1482*'[2]Base Costs'!$B$7</f>
        <v>101909.39947346479</v>
      </c>
      <c r="I1482" s="304">
        <f>4*IF(E1482&lt;=3,E1482*'[2]Base Costs'!$B$8,IF(F1482&lt;=3,F1482*'[2]Base Costs'!$B$9,'[2]Base Costs'!$B$10*G1482))</f>
        <v>17600</v>
      </c>
      <c r="J1482" s="308">
        <f>C1482*'[2]Base Costs'!$B$6</f>
        <v>130.24286250784957</v>
      </c>
      <c r="K1482" s="307">
        <f t="shared" si="164"/>
        <v>17</v>
      </c>
      <c r="L1482" s="307">
        <f t="shared" si="165"/>
        <v>4</v>
      </c>
      <c r="M1482" s="307">
        <f t="shared" si="166"/>
        <v>1</v>
      </c>
      <c r="N1482" s="306">
        <f>4*J1482*'[2]Base Costs'!$B$7</f>
        <v>25884.987466260056</v>
      </c>
      <c r="O1482" s="304">
        <f>4*IF(K1482&lt;=3,K1482*'[2]Base Costs'!$B$8,IF(L1482&lt;=3,L1482*'[2]Base Costs'!$B$9,'[2]Base Costs'!$B$10*M1482))</f>
        <v>4400</v>
      </c>
      <c r="P1482" s="304">
        <f>4*C1482*'[2]Base Costs'!$B$11</f>
        <v>102553.43504555082</v>
      </c>
      <c r="Q1482" s="269">
        <f>'[2]Base Costs'!$B$13+'[2]Base Costs'!$B$14</f>
        <v>414</v>
      </c>
      <c r="R1482" s="303">
        <f>'[2]Base Costs'!$D$2</f>
        <v>1105.3024868650327</v>
      </c>
      <c r="S1482" s="305">
        <f t="shared" si="167"/>
        <v>31804.289953125088</v>
      </c>
    </row>
    <row r="1483" spans="1:19" s="269" customFormat="1" x14ac:dyDescent="0.25">
      <c r="A1483" s="310" t="s">
        <v>1770</v>
      </c>
      <c r="B1483" s="310" t="s">
        <v>1519</v>
      </c>
      <c r="C1483" s="309">
        <v>181.18227915149544</v>
      </c>
      <c r="D1483" s="307">
        <f>C1483*'[2]Base Costs'!$B$5</f>
        <v>181.18227915149544</v>
      </c>
      <c r="E1483" s="307">
        <f t="shared" si="161"/>
        <v>23</v>
      </c>
      <c r="F1483" s="307">
        <f t="shared" si="162"/>
        <v>5</v>
      </c>
      <c r="G1483" s="307">
        <f t="shared" si="163"/>
        <v>2</v>
      </c>
      <c r="H1483" s="306">
        <f>4*D1483*'[2]Base Costs'!$B$7</f>
        <v>36008.890887684815</v>
      </c>
      <c r="I1483" s="304">
        <f>4*IF(E1483&lt;=3,E1483*'[2]Base Costs'!$B$8,IF(F1483&lt;=3,F1483*'[2]Base Costs'!$B$9,'[2]Base Costs'!$B$10*G1483))</f>
        <v>8800</v>
      </c>
      <c r="J1483" s="308">
        <f>C1483*'[2]Base Costs'!$B$6</f>
        <v>46.020298904479844</v>
      </c>
      <c r="K1483" s="307">
        <f t="shared" si="164"/>
        <v>6</v>
      </c>
      <c r="L1483" s="307">
        <f t="shared" si="165"/>
        <v>2</v>
      </c>
      <c r="M1483" s="307">
        <f t="shared" si="166"/>
        <v>1</v>
      </c>
      <c r="N1483" s="306">
        <f>4*J1483*'[2]Base Costs'!$B$7</f>
        <v>9146.258285471944</v>
      </c>
      <c r="O1483" s="304">
        <f>4*IF(K1483&lt;=3,K1483*'[2]Base Costs'!$B$8,IF(L1483&lt;=3,L1483*'[2]Base Costs'!$B$9,'[2]Base Costs'!$B$10*M1483))</f>
        <v>2800</v>
      </c>
      <c r="P1483" s="304">
        <f>4*C1483*'[2]Base Costs'!$B$11</f>
        <v>36236.455830299084</v>
      </c>
      <c r="Q1483" s="269">
        <f>'[2]Base Costs'!$B$13+'[2]Base Costs'!$B$14</f>
        <v>414</v>
      </c>
      <c r="R1483" s="303">
        <f>'[2]Base Costs'!$D$2</f>
        <v>1105.3024868650327</v>
      </c>
      <c r="S1483" s="305">
        <f t="shared" si="167"/>
        <v>13465.560772336976</v>
      </c>
    </row>
    <row r="1484" spans="1:19" s="269" customFormat="1" x14ac:dyDescent="0.25">
      <c r="A1484" s="310" t="s">
        <v>1770</v>
      </c>
      <c r="B1484" s="310" t="s">
        <v>1518</v>
      </c>
      <c r="C1484" s="309">
        <v>57.931742888957714</v>
      </c>
      <c r="D1484" s="307">
        <f>C1484*'[2]Base Costs'!$B$5</f>
        <v>57.931742888957714</v>
      </c>
      <c r="E1484" s="307">
        <f t="shared" si="161"/>
        <v>8</v>
      </c>
      <c r="F1484" s="307">
        <f t="shared" si="162"/>
        <v>2</v>
      </c>
      <c r="G1484" s="307">
        <f t="shared" si="163"/>
        <v>1</v>
      </c>
      <c r="H1484" s="306">
        <f>4*D1484*'[2]Base Costs'!$B$7</f>
        <v>11513.586308723014</v>
      </c>
      <c r="I1484" s="304">
        <f>4*IF(E1484&lt;=3,E1484*'[2]Base Costs'!$B$8,IF(F1484&lt;=3,F1484*'[2]Base Costs'!$B$9,'[2]Base Costs'!$B$10*G1484))</f>
        <v>2800</v>
      </c>
      <c r="J1484" s="308">
        <f>C1484*'[2]Base Costs'!$B$6</f>
        <v>14.71466269379526</v>
      </c>
      <c r="K1484" s="307">
        <f t="shared" si="164"/>
        <v>2</v>
      </c>
      <c r="L1484" s="307">
        <f t="shared" si="165"/>
        <v>1</v>
      </c>
      <c r="M1484" s="307">
        <f t="shared" si="166"/>
        <v>1</v>
      </c>
      <c r="N1484" s="306">
        <f>4*J1484*'[2]Base Costs'!$B$7</f>
        <v>2924.4509224156454</v>
      </c>
      <c r="O1484" s="304">
        <f>4*IF(K1484&lt;=3,K1484*'[2]Base Costs'!$B$8,IF(L1484&lt;=3,L1484*'[2]Base Costs'!$B$9,'[2]Base Costs'!$B$10*M1484))</f>
        <v>1000</v>
      </c>
      <c r="P1484" s="304">
        <f>4*C1484*'[2]Base Costs'!$B$11</f>
        <v>11586.348577791543</v>
      </c>
      <c r="Q1484" s="269">
        <f>'[2]Base Costs'!$B$13+'[2]Base Costs'!$B$14</f>
        <v>414</v>
      </c>
      <c r="R1484" s="303">
        <f>'[2]Base Costs'!$D$2</f>
        <v>1105.3024868650327</v>
      </c>
      <c r="S1484" s="305">
        <f t="shared" si="167"/>
        <v>5443.7534092806782</v>
      </c>
    </row>
    <row r="1485" spans="1:19" s="269" customFormat="1" x14ac:dyDescent="0.25">
      <c r="A1485" s="310" t="s">
        <v>1770</v>
      </c>
      <c r="B1485" s="310" t="s">
        <v>1517</v>
      </c>
      <c r="C1485" s="309">
        <v>147.62529311678821</v>
      </c>
      <c r="D1485" s="307">
        <f>C1485*'[2]Base Costs'!$B$5</f>
        <v>147.62529311678821</v>
      </c>
      <c r="E1485" s="307">
        <f t="shared" si="161"/>
        <v>19</v>
      </c>
      <c r="F1485" s="307">
        <f t="shared" si="162"/>
        <v>4</v>
      </c>
      <c r="G1485" s="307">
        <f t="shared" si="163"/>
        <v>1</v>
      </c>
      <c r="H1485" s="306">
        <f>4*D1485*'[2]Base Costs'!$B$7</f>
        <v>29339.641255202961</v>
      </c>
      <c r="I1485" s="304">
        <f>4*IF(E1485&lt;=3,E1485*'[2]Base Costs'!$B$8,IF(F1485&lt;=3,F1485*'[2]Base Costs'!$B$9,'[2]Base Costs'!$B$10*G1485))</f>
        <v>4400</v>
      </c>
      <c r="J1485" s="308">
        <f>C1485*'[2]Base Costs'!$B$6</f>
        <v>37.49682445166421</v>
      </c>
      <c r="K1485" s="307">
        <f t="shared" si="164"/>
        <v>5</v>
      </c>
      <c r="L1485" s="307">
        <f t="shared" si="165"/>
        <v>1</v>
      </c>
      <c r="M1485" s="307">
        <f t="shared" si="166"/>
        <v>1</v>
      </c>
      <c r="N1485" s="306">
        <f>4*J1485*'[2]Base Costs'!$B$7</f>
        <v>7452.2688788215528</v>
      </c>
      <c r="O1485" s="304">
        <f>4*IF(K1485&lt;=3,K1485*'[2]Base Costs'!$B$8,IF(L1485&lt;=3,L1485*'[2]Base Costs'!$B$9,'[2]Base Costs'!$B$10*M1485))</f>
        <v>1400</v>
      </c>
      <c r="P1485" s="304">
        <f>4*C1485*'[2]Base Costs'!$B$11</f>
        <v>29525.058623357643</v>
      </c>
      <c r="Q1485" s="269">
        <f>'[2]Base Costs'!$B$13+'[2]Base Costs'!$B$14</f>
        <v>414</v>
      </c>
      <c r="R1485" s="303">
        <f>'[2]Base Costs'!$D$2</f>
        <v>1105.3024868650327</v>
      </c>
      <c r="S1485" s="305">
        <f t="shared" si="167"/>
        <v>10371.571365686585</v>
      </c>
    </row>
    <row r="1486" spans="1:19" s="269" customFormat="1" x14ac:dyDescent="0.25">
      <c r="A1486" s="310" t="s">
        <v>1770</v>
      </c>
      <c r="B1486" s="310" t="s">
        <v>1514</v>
      </c>
      <c r="C1486" s="309">
        <v>254.36221123465097</v>
      </c>
      <c r="D1486" s="307">
        <f>C1486*'[2]Base Costs'!$B$5</f>
        <v>254.36221123465097</v>
      </c>
      <c r="E1486" s="307">
        <f t="shared" si="161"/>
        <v>32</v>
      </c>
      <c r="F1486" s="307">
        <f t="shared" si="162"/>
        <v>7</v>
      </c>
      <c r="G1486" s="307">
        <f t="shared" si="163"/>
        <v>2</v>
      </c>
      <c r="H1486" s="306">
        <f>4*D1486*'[2]Base Costs'!$B$7</f>
        <v>50552.963309619481</v>
      </c>
      <c r="I1486" s="304">
        <f>4*IF(E1486&lt;=3,E1486*'[2]Base Costs'!$B$8,IF(F1486&lt;=3,F1486*'[2]Base Costs'!$B$9,'[2]Base Costs'!$B$10*G1486))</f>
        <v>8800</v>
      </c>
      <c r="J1486" s="308">
        <f>C1486*'[2]Base Costs'!$B$6</f>
        <v>64.608001653601349</v>
      </c>
      <c r="K1486" s="307">
        <f t="shared" si="164"/>
        <v>9</v>
      </c>
      <c r="L1486" s="307">
        <f t="shared" si="165"/>
        <v>2</v>
      </c>
      <c r="M1486" s="307">
        <f t="shared" si="166"/>
        <v>1</v>
      </c>
      <c r="N1486" s="306">
        <f>4*J1486*'[2]Base Costs'!$B$7</f>
        <v>12840.452680643348</v>
      </c>
      <c r="O1486" s="304">
        <f>4*IF(K1486&lt;=3,K1486*'[2]Base Costs'!$B$8,IF(L1486&lt;=3,L1486*'[2]Base Costs'!$B$9,'[2]Base Costs'!$B$10*M1486))</f>
        <v>2800</v>
      </c>
      <c r="P1486" s="304">
        <f>4*C1486*'[2]Base Costs'!$B$11</f>
        <v>50872.442246930194</v>
      </c>
      <c r="Q1486" s="269">
        <f>'[2]Base Costs'!$B$13+'[2]Base Costs'!$B$14</f>
        <v>414</v>
      </c>
      <c r="R1486" s="303">
        <f>'[2]Base Costs'!$D$2</f>
        <v>1105.3024868650327</v>
      </c>
      <c r="S1486" s="305">
        <f t="shared" si="167"/>
        <v>17159.755167508381</v>
      </c>
    </row>
    <row r="1487" spans="1:19" s="269" customFormat="1" x14ac:dyDescent="0.25">
      <c r="A1487" s="310" t="s">
        <v>1770</v>
      </c>
      <c r="B1487" s="310" t="s">
        <v>1513</v>
      </c>
      <c r="C1487" s="309">
        <v>88.35705714759726</v>
      </c>
      <c r="D1487" s="307">
        <f>C1487*'[2]Base Costs'!$B$5</f>
        <v>88.35705714759726</v>
      </c>
      <c r="E1487" s="307">
        <f t="shared" si="161"/>
        <v>12</v>
      </c>
      <c r="F1487" s="307">
        <f t="shared" si="162"/>
        <v>3</v>
      </c>
      <c r="G1487" s="307">
        <f t="shared" si="163"/>
        <v>1</v>
      </c>
      <c r="H1487" s="306">
        <f>4*D1487*'[2]Base Costs'!$B$7</f>
        <v>17560.434965742072</v>
      </c>
      <c r="I1487" s="304">
        <f>4*IF(E1487&lt;=3,E1487*'[2]Base Costs'!$B$8,IF(F1487&lt;=3,F1487*'[2]Base Costs'!$B$9,'[2]Base Costs'!$B$10*G1487))</f>
        <v>4200</v>
      </c>
      <c r="J1487" s="308">
        <f>C1487*'[2]Base Costs'!$B$6</f>
        <v>22.442692515489703</v>
      </c>
      <c r="K1487" s="307">
        <f t="shared" si="164"/>
        <v>3</v>
      </c>
      <c r="L1487" s="307">
        <f t="shared" si="165"/>
        <v>1</v>
      </c>
      <c r="M1487" s="307">
        <f t="shared" si="166"/>
        <v>1</v>
      </c>
      <c r="N1487" s="306">
        <f>4*J1487*'[2]Base Costs'!$B$7</f>
        <v>4460.3504812984866</v>
      </c>
      <c r="O1487" s="304">
        <f>4*IF(K1487&lt;=3,K1487*'[2]Base Costs'!$B$8,IF(L1487&lt;=3,L1487*'[2]Base Costs'!$B$9,'[2]Base Costs'!$B$10*M1487))</f>
        <v>1500</v>
      </c>
      <c r="P1487" s="304">
        <f>4*C1487*'[2]Base Costs'!$B$11</f>
        <v>17671.411429519452</v>
      </c>
      <c r="Q1487" s="269">
        <f>'[2]Base Costs'!$B$13+'[2]Base Costs'!$B$14</f>
        <v>414</v>
      </c>
      <c r="R1487" s="303">
        <f>'[2]Base Costs'!$D$2</f>
        <v>1105.3024868650327</v>
      </c>
      <c r="S1487" s="305">
        <f t="shared" si="167"/>
        <v>7479.6529681635193</v>
      </c>
    </row>
    <row r="1488" spans="1:19" s="269" customFormat="1" x14ac:dyDescent="0.25">
      <c r="A1488" s="310" t="s">
        <v>1770</v>
      </c>
      <c r="B1488" s="310" t="s">
        <v>1512</v>
      </c>
      <c r="C1488" s="309">
        <v>337.70740071026785</v>
      </c>
      <c r="D1488" s="307">
        <f>C1488*'[2]Base Costs'!$B$5</f>
        <v>337.70740071026785</v>
      </c>
      <c r="E1488" s="307">
        <f t="shared" si="161"/>
        <v>43</v>
      </c>
      <c r="F1488" s="307">
        <f t="shared" si="162"/>
        <v>9</v>
      </c>
      <c r="G1488" s="307">
        <f t="shared" si="163"/>
        <v>3</v>
      </c>
      <c r="H1488" s="306">
        <f>4*D1488*'[2]Base Costs'!$B$7</f>
        <v>67117.319646761476</v>
      </c>
      <c r="I1488" s="304">
        <f>4*IF(E1488&lt;=3,E1488*'[2]Base Costs'!$B$8,IF(F1488&lt;=3,F1488*'[2]Base Costs'!$B$9,'[2]Base Costs'!$B$10*G1488))</f>
        <v>13200</v>
      </c>
      <c r="J1488" s="308">
        <f>C1488*'[2]Base Costs'!$B$6</f>
        <v>85.777679780408036</v>
      </c>
      <c r="K1488" s="307">
        <f t="shared" si="164"/>
        <v>11</v>
      </c>
      <c r="L1488" s="307">
        <f t="shared" si="165"/>
        <v>3</v>
      </c>
      <c r="M1488" s="307">
        <f t="shared" si="166"/>
        <v>1</v>
      </c>
      <c r="N1488" s="306">
        <f>4*J1488*'[2]Base Costs'!$B$7</f>
        <v>17047.799190277416</v>
      </c>
      <c r="O1488" s="304">
        <f>4*IF(K1488&lt;=3,K1488*'[2]Base Costs'!$B$8,IF(L1488&lt;=3,L1488*'[2]Base Costs'!$B$9,'[2]Base Costs'!$B$10*M1488))</f>
        <v>4200</v>
      </c>
      <c r="P1488" s="304">
        <f>4*C1488*'[2]Base Costs'!$B$11</f>
        <v>67541.480142053566</v>
      </c>
      <c r="Q1488" s="269">
        <f>'[2]Base Costs'!$B$13+'[2]Base Costs'!$B$14</f>
        <v>414</v>
      </c>
      <c r="R1488" s="303">
        <f>'[2]Base Costs'!$D$2</f>
        <v>1105.3024868650327</v>
      </c>
      <c r="S1488" s="305">
        <f t="shared" si="167"/>
        <v>22767.101677142447</v>
      </c>
    </row>
    <row r="1489" spans="1:19" s="269" customFormat="1" x14ac:dyDescent="0.25">
      <c r="A1489" s="310" t="s">
        <v>1770</v>
      </c>
      <c r="B1489" s="310" t="s">
        <v>1511</v>
      </c>
      <c r="C1489" s="309">
        <v>9.1755812160828807</v>
      </c>
      <c r="D1489" s="307">
        <f>C1489*'[2]Base Costs'!$B$5</f>
        <v>9.1755812160828807</v>
      </c>
      <c r="E1489" s="307">
        <f t="shared" si="161"/>
        <v>2</v>
      </c>
      <c r="F1489" s="307">
        <f t="shared" si="162"/>
        <v>1</v>
      </c>
      <c r="G1489" s="307">
        <f t="shared" si="163"/>
        <v>1</v>
      </c>
      <c r="H1489" s="306">
        <f>4*D1489*'[2]Base Costs'!$B$7</f>
        <v>1823.5917132091763</v>
      </c>
      <c r="I1489" s="304">
        <f>4*IF(E1489&lt;=3,E1489*'[2]Base Costs'!$B$8,IF(F1489&lt;=3,F1489*'[2]Base Costs'!$B$9,'[2]Base Costs'!$B$10*G1489))</f>
        <v>1000</v>
      </c>
      <c r="J1489" s="308">
        <f>C1489*'[2]Base Costs'!$B$6</f>
        <v>2.3305976288850516</v>
      </c>
      <c r="K1489" s="307">
        <f t="shared" si="164"/>
        <v>1</v>
      </c>
      <c r="L1489" s="307">
        <f t="shared" si="165"/>
        <v>1</v>
      </c>
      <c r="M1489" s="307">
        <f t="shared" si="166"/>
        <v>1</v>
      </c>
      <c r="N1489" s="306">
        <f>4*J1489*'[2]Base Costs'!$B$7</f>
        <v>463.19229515513075</v>
      </c>
      <c r="O1489" s="304">
        <f>4*IF(K1489&lt;=3,K1489*'[2]Base Costs'!$B$8,IF(L1489&lt;=3,L1489*'[2]Base Costs'!$B$9,'[2]Base Costs'!$B$10*M1489))</f>
        <v>500</v>
      </c>
      <c r="P1489" s="304">
        <f>4*C1489*'[2]Base Costs'!$B$11</f>
        <v>1835.1162432165761</v>
      </c>
      <c r="Q1489" s="269">
        <f>'[2]Base Costs'!$B$13+'[2]Base Costs'!$B$14</f>
        <v>414</v>
      </c>
      <c r="R1489" s="303">
        <f>'[2]Base Costs'!$D$2</f>
        <v>1105.3024868650327</v>
      </c>
      <c r="S1489" s="305">
        <f t="shared" si="167"/>
        <v>2482.4947820201633</v>
      </c>
    </row>
    <row r="1490" spans="1:19" s="269" customFormat="1" x14ac:dyDescent="0.25">
      <c r="A1490" s="310" t="s">
        <v>1770</v>
      </c>
      <c r="B1490" s="310" t="s">
        <v>1510</v>
      </c>
      <c r="C1490" s="309">
        <v>125.91980153558667</v>
      </c>
      <c r="D1490" s="307">
        <f>C1490*'[2]Base Costs'!$B$5</f>
        <v>125.91980153558667</v>
      </c>
      <c r="E1490" s="307">
        <f t="shared" si="161"/>
        <v>16</v>
      </c>
      <c r="F1490" s="307">
        <f t="shared" si="162"/>
        <v>4</v>
      </c>
      <c r="G1490" s="307">
        <f t="shared" si="163"/>
        <v>1</v>
      </c>
      <c r="H1490" s="306">
        <f>4*D1490*'[2]Base Costs'!$B$7</f>
        <v>25025.80503638864</v>
      </c>
      <c r="I1490" s="304">
        <f>4*IF(E1490&lt;=3,E1490*'[2]Base Costs'!$B$8,IF(F1490&lt;=3,F1490*'[2]Base Costs'!$B$9,'[2]Base Costs'!$B$10*G1490))</f>
        <v>4400</v>
      </c>
      <c r="J1490" s="308">
        <f>C1490*'[2]Base Costs'!$B$6</f>
        <v>31.983629590039016</v>
      </c>
      <c r="K1490" s="307">
        <f t="shared" si="164"/>
        <v>4</v>
      </c>
      <c r="L1490" s="307">
        <f t="shared" si="165"/>
        <v>1</v>
      </c>
      <c r="M1490" s="307">
        <f t="shared" si="166"/>
        <v>1</v>
      </c>
      <c r="N1490" s="306">
        <f>4*J1490*'[2]Base Costs'!$B$7</f>
        <v>6356.5544792427154</v>
      </c>
      <c r="O1490" s="304">
        <f>4*IF(K1490&lt;=3,K1490*'[2]Base Costs'!$B$8,IF(L1490&lt;=3,L1490*'[2]Base Costs'!$B$9,'[2]Base Costs'!$B$10*M1490))</f>
        <v>1400</v>
      </c>
      <c r="P1490" s="304">
        <f>4*C1490*'[2]Base Costs'!$B$11</f>
        <v>25183.960307117333</v>
      </c>
      <c r="Q1490" s="269">
        <f>'[2]Base Costs'!$B$13+'[2]Base Costs'!$B$14</f>
        <v>414</v>
      </c>
      <c r="R1490" s="303">
        <f>'[2]Base Costs'!$D$2</f>
        <v>1105.3024868650327</v>
      </c>
      <c r="S1490" s="305">
        <f t="shared" si="167"/>
        <v>9275.856966107749</v>
      </c>
    </row>
    <row r="1491" spans="1:19" s="269" customFormat="1" x14ac:dyDescent="0.25">
      <c r="A1491" s="310" t="s">
        <v>1770</v>
      </c>
      <c r="B1491" s="310" t="s">
        <v>1509</v>
      </c>
      <c r="C1491" s="309">
        <v>124.18146418565125</v>
      </c>
      <c r="D1491" s="307">
        <f>C1491*'[2]Base Costs'!$B$5</f>
        <v>124.18146418565125</v>
      </c>
      <c r="E1491" s="307">
        <f t="shared" si="161"/>
        <v>16</v>
      </c>
      <c r="F1491" s="307">
        <f t="shared" si="162"/>
        <v>4</v>
      </c>
      <c r="G1491" s="307">
        <f t="shared" si="163"/>
        <v>1</v>
      </c>
      <c r="H1491" s="306">
        <f>4*D1491*'[2]Base Costs'!$B$7</f>
        <v>24680.320918113077</v>
      </c>
      <c r="I1491" s="304">
        <f>4*IF(E1491&lt;=3,E1491*'[2]Base Costs'!$B$8,IF(F1491&lt;=3,F1491*'[2]Base Costs'!$B$9,'[2]Base Costs'!$B$10*G1491))</f>
        <v>4400</v>
      </c>
      <c r="J1491" s="308">
        <f>C1491*'[2]Base Costs'!$B$6</f>
        <v>31.54209190315542</v>
      </c>
      <c r="K1491" s="307">
        <f t="shared" si="164"/>
        <v>4</v>
      </c>
      <c r="L1491" s="307">
        <f t="shared" si="165"/>
        <v>1</v>
      </c>
      <c r="M1491" s="307">
        <f t="shared" si="166"/>
        <v>1</v>
      </c>
      <c r="N1491" s="306">
        <f>4*J1491*'[2]Base Costs'!$B$7</f>
        <v>6268.8015132007213</v>
      </c>
      <c r="O1491" s="304">
        <f>4*IF(K1491&lt;=3,K1491*'[2]Base Costs'!$B$8,IF(L1491&lt;=3,L1491*'[2]Base Costs'!$B$9,'[2]Base Costs'!$B$10*M1491))</f>
        <v>1400</v>
      </c>
      <c r="P1491" s="304">
        <f>4*C1491*'[2]Base Costs'!$B$11</f>
        <v>24836.292837130251</v>
      </c>
      <c r="Q1491" s="269">
        <f>'[2]Base Costs'!$B$13+'[2]Base Costs'!$B$14</f>
        <v>414</v>
      </c>
      <c r="R1491" s="303">
        <f>'[2]Base Costs'!$D$2</f>
        <v>1105.3024868650327</v>
      </c>
      <c r="S1491" s="305">
        <f t="shared" si="167"/>
        <v>9188.104000065754</v>
      </c>
    </row>
    <row r="1492" spans="1:19" s="269" customFormat="1" x14ac:dyDescent="0.25">
      <c r="A1492" s="310" t="s">
        <v>1770</v>
      </c>
      <c r="B1492" s="310" t="s">
        <v>1508</v>
      </c>
      <c r="C1492" s="309">
        <v>81.460873440801933</v>
      </c>
      <c r="D1492" s="307">
        <f>C1492*'[2]Base Costs'!$B$5</f>
        <v>81.460873440801933</v>
      </c>
      <c r="E1492" s="307">
        <f t="shared" si="161"/>
        <v>11</v>
      </c>
      <c r="F1492" s="307">
        <f t="shared" si="162"/>
        <v>3</v>
      </c>
      <c r="G1492" s="307">
        <f t="shared" si="163"/>
        <v>1</v>
      </c>
      <c r="H1492" s="306">
        <f>4*D1492*'[2]Base Costs'!$B$7</f>
        <v>16189.859831118742</v>
      </c>
      <c r="I1492" s="304">
        <f>4*IF(E1492&lt;=3,E1492*'[2]Base Costs'!$B$8,IF(F1492&lt;=3,F1492*'[2]Base Costs'!$B$9,'[2]Base Costs'!$B$10*G1492))</f>
        <v>4200</v>
      </c>
      <c r="J1492" s="308">
        <f>C1492*'[2]Base Costs'!$B$6</f>
        <v>20.691061853963692</v>
      </c>
      <c r="K1492" s="307">
        <f t="shared" si="164"/>
        <v>3</v>
      </c>
      <c r="L1492" s="307">
        <f t="shared" si="165"/>
        <v>1</v>
      </c>
      <c r="M1492" s="307">
        <f t="shared" si="166"/>
        <v>1</v>
      </c>
      <c r="N1492" s="306">
        <f>4*J1492*'[2]Base Costs'!$B$7</f>
        <v>4112.2243971041607</v>
      </c>
      <c r="O1492" s="304">
        <f>4*IF(K1492&lt;=3,K1492*'[2]Base Costs'!$B$8,IF(L1492&lt;=3,L1492*'[2]Base Costs'!$B$9,'[2]Base Costs'!$B$10*M1492))</f>
        <v>1500</v>
      </c>
      <c r="P1492" s="304">
        <f>4*C1492*'[2]Base Costs'!$B$11</f>
        <v>16292.174688160387</v>
      </c>
      <c r="Q1492" s="269">
        <f>'[2]Base Costs'!$B$13+'[2]Base Costs'!$B$14</f>
        <v>414</v>
      </c>
      <c r="R1492" s="303">
        <f>'[2]Base Costs'!$D$2</f>
        <v>1105.3024868650327</v>
      </c>
      <c r="S1492" s="305">
        <f t="shared" si="167"/>
        <v>7131.5268839691935</v>
      </c>
    </row>
    <row r="1493" spans="1:19" s="269" customFormat="1" x14ac:dyDescent="0.25">
      <c r="A1493" s="310" t="s">
        <v>1770</v>
      </c>
      <c r="B1493" s="310" t="s">
        <v>1507</v>
      </c>
      <c r="C1493" s="309">
        <v>94.301581459385346</v>
      </c>
      <c r="D1493" s="307">
        <f>C1493*'[2]Base Costs'!$B$5</f>
        <v>94.301581459385346</v>
      </c>
      <c r="E1493" s="307">
        <f t="shared" si="161"/>
        <v>12</v>
      </c>
      <c r="F1493" s="307">
        <f t="shared" si="162"/>
        <v>3</v>
      </c>
      <c r="G1493" s="307">
        <f t="shared" si="163"/>
        <v>1</v>
      </c>
      <c r="H1493" s="306">
        <f>4*D1493*'[2]Base Costs'!$B$7</f>
        <v>18741.873505564083</v>
      </c>
      <c r="I1493" s="304">
        <f>4*IF(E1493&lt;=3,E1493*'[2]Base Costs'!$B$8,IF(F1493&lt;=3,F1493*'[2]Base Costs'!$B$9,'[2]Base Costs'!$B$10*G1493))</f>
        <v>4200</v>
      </c>
      <c r="J1493" s="308">
        <f>C1493*'[2]Base Costs'!$B$6</f>
        <v>23.952601690683878</v>
      </c>
      <c r="K1493" s="307">
        <f t="shared" si="164"/>
        <v>3</v>
      </c>
      <c r="L1493" s="307">
        <f t="shared" si="165"/>
        <v>1</v>
      </c>
      <c r="M1493" s="307">
        <f t="shared" si="166"/>
        <v>1</v>
      </c>
      <c r="N1493" s="306">
        <f>4*J1493*'[2]Base Costs'!$B$7</f>
        <v>4760.4358704132774</v>
      </c>
      <c r="O1493" s="304">
        <f>4*IF(K1493&lt;=3,K1493*'[2]Base Costs'!$B$8,IF(L1493&lt;=3,L1493*'[2]Base Costs'!$B$9,'[2]Base Costs'!$B$10*M1493))</f>
        <v>1500</v>
      </c>
      <c r="P1493" s="304">
        <f>4*C1493*'[2]Base Costs'!$B$11</f>
        <v>18860.316291877069</v>
      </c>
      <c r="Q1493" s="269">
        <f>'[2]Base Costs'!$B$13+'[2]Base Costs'!$B$14</f>
        <v>414</v>
      </c>
      <c r="R1493" s="303">
        <f>'[2]Base Costs'!$D$2</f>
        <v>1105.3024868650327</v>
      </c>
      <c r="S1493" s="305">
        <f t="shared" si="167"/>
        <v>7779.7383572783101</v>
      </c>
    </row>
    <row r="1494" spans="1:19" s="269" customFormat="1" x14ac:dyDescent="0.25">
      <c r="A1494" s="310" t="s">
        <v>1770</v>
      </c>
      <c r="B1494" s="310" t="s">
        <v>1505</v>
      </c>
      <c r="C1494" s="309">
        <v>220.02754998399931</v>
      </c>
      <c r="D1494" s="307">
        <f>C1494*'[2]Base Costs'!$B$5</f>
        <v>220.02754998399931</v>
      </c>
      <c r="E1494" s="307">
        <f t="shared" si="161"/>
        <v>28</v>
      </c>
      <c r="F1494" s="307">
        <f t="shared" si="162"/>
        <v>6</v>
      </c>
      <c r="G1494" s="307">
        <f t="shared" si="163"/>
        <v>2</v>
      </c>
      <c r="H1494" s="306">
        <f>4*D1494*'[2]Base Costs'!$B$7</f>
        <v>43729.155394019966</v>
      </c>
      <c r="I1494" s="304">
        <f>4*IF(E1494&lt;=3,E1494*'[2]Base Costs'!$B$8,IF(F1494&lt;=3,F1494*'[2]Base Costs'!$B$9,'[2]Base Costs'!$B$10*G1494))</f>
        <v>8800</v>
      </c>
      <c r="J1494" s="308">
        <f>C1494*'[2]Base Costs'!$B$6</f>
        <v>55.886997695935825</v>
      </c>
      <c r="K1494" s="307">
        <f t="shared" si="164"/>
        <v>7</v>
      </c>
      <c r="L1494" s="307">
        <f t="shared" si="165"/>
        <v>2</v>
      </c>
      <c r="M1494" s="307">
        <f t="shared" si="166"/>
        <v>1</v>
      </c>
      <c r="N1494" s="306">
        <f>4*J1494*'[2]Base Costs'!$B$7</f>
        <v>11107.205470081071</v>
      </c>
      <c r="O1494" s="304">
        <f>4*IF(K1494&lt;=3,K1494*'[2]Base Costs'!$B$8,IF(L1494&lt;=3,L1494*'[2]Base Costs'!$B$9,'[2]Base Costs'!$B$10*M1494))</f>
        <v>2800</v>
      </c>
      <c r="P1494" s="304">
        <f>4*C1494*'[2]Base Costs'!$B$11</f>
        <v>44005.509996799861</v>
      </c>
      <c r="Q1494" s="269">
        <f>'[2]Base Costs'!$B$13+'[2]Base Costs'!$B$14</f>
        <v>414</v>
      </c>
      <c r="R1494" s="303">
        <f>'[2]Base Costs'!$D$2</f>
        <v>1105.3024868650327</v>
      </c>
      <c r="S1494" s="305">
        <f t="shared" si="167"/>
        <v>15426.507956946105</v>
      </c>
    </row>
    <row r="1495" spans="1:19" s="269" customFormat="1" x14ac:dyDescent="0.25">
      <c r="A1495" s="310" t="s">
        <v>1770</v>
      </c>
      <c r="B1495" s="310" t="s">
        <v>1504</v>
      </c>
      <c r="C1495" s="309">
        <v>262.33095685228898</v>
      </c>
      <c r="D1495" s="307">
        <f>C1495*'[2]Base Costs'!$B$5</f>
        <v>262.33095685228898</v>
      </c>
      <c r="E1495" s="307">
        <f t="shared" si="161"/>
        <v>33</v>
      </c>
      <c r="F1495" s="307">
        <f t="shared" si="162"/>
        <v>7</v>
      </c>
      <c r="G1495" s="307">
        <f t="shared" si="163"/>
        <v>2</v>
      </c>
      <c r="H1495" s="306">
        <f>4*D1495*'[2]Base Costs'!$B$7</f>
        <v>52136.703688651331</v>
      </c>
      <c r="I1495" s="304">
        <f>4*IF(E1495&lt;=3,E1495*'[2]Base Costs'!$B$8,IF(F1495&lt;=3,F1495*'[2]Base Costs'!$B$9,'[2]Base Costs'!$B$10*G1495))</f>
        <v>8800</v>
      </c>
      <c r="J1495" s="308">
        <f>C1495*'[2]Base Costs'!$B$6</f>
        <v>66.632063040481398</v>
      </c>
      <c r="K1495" s="307">
        <f t="shared" si="164"/>
        <v>9</v>
      </c>
      <c r="L1495" s="307">
        <f t="shared" si="165"/>
        <v>2</v>
      </c>
      <c r="M1495" s="307">
        <f t="shared" si="166"/>
        <v>1</v>
      </c>
      <c r="N1495" s="306">
        <f>4*J1495*'[2]Base Costs'!$B$7</f>
        <v>13242.722736917436</v>
      </c>
      <c r="O1495" s="304">
        <f>4*IF(K1495&lt;=3,K1495*'[2]Base Costs'!$B$8,IF(L1495&lt;=3,L1495*'[2]Base Costs'!$B$9,'[2]Base Costs'!$B$10*M1495))</f>
        <v>2800</v>
      </c>
      <c r="P1495" s="304">
        <f>4*C1495*'[2]Base Costs'!$B$11</f>
        <v>52466.191370457796</v>
      </c>
      <c r="Q1495" s="269">
        <f>'[2]Base Costs'!$B$13+'[2]Base Costs'!$B$14</f>
        <v>414</v>
      </c>
      <c r="R1495" s="303">
        <f>'[2]Base Costs'!$D$2</f>
        <v>1105.3024868650327</v>
      </c>
      <c r="S1495" s="305">
        <f t="shared" si="167"/>
        <v>17562.025223782468</v>
      </c>
    </row>
    <row r="1496" spans="1:19" s="269" customFormat="1" x14ac:dyDescent="0.25">
      <c r="A1496" s="310" t="s">
        <v>1770</v>
      </c>
      <c r="B1496" s="310" t="s">
        <v>1503</v>
      </c>
      <c r="C1496" s="309">
        <v>201.64469703453793</v>
      </c>
      <c r="D1496" s="307">
        <f>C1496*'[2]Base Costs'!$B$5</f>
        <v>201.64469703453793</v>
      </c>
      <c r="E1496" s="307">
        <f t="shared" si="161"/>
        <v>26</v>
      </c>
      <c r="F1496" s="307">
        <f t="shared" si="162"/>
        <v>6</v>
      </c>
      <c r="G1496" s="307">
        <f t="shared" si="163"/>
        <v>2</v>
      </c>
      <c r="H1496" s="306">
        <f>4*D1496*'[2]Base Costs'!$B$7</f>
        <v>40075.673667432209</v>
      </c>
      <c r="I1496" s="304">
        <f>4*IF(E1496&lt;=3,E1496*'[2]Base Costs'!$B$8,IF(F1496&lt;=3,F1496*'[2]Base Costs'!$B$9,'[2]Base Costs'!$B$10*G1496))</f>
        <v>8800</v>
      </c>
      <c r="J1496" s="308">
        <f>C1496*'[2]Base Costs'!$B$6</f>
        <v>51.217753046772636</v>
      </c>
      <c r="K1496" s="307">
        <f t="shared" si="164"/>
        <v>7</v>
      </c>
      <c r="L1496" s="307">
        <f t="shared" si="165"/>
        <v>2</v>
      </c>
      <c r="M1496" s="307">
        <f t="shared" si="166"/>
        <v>1</v>
      </c>
      <c r="N1496" s="306">
        <f>4*J1496*'[2]Base Costs'!$B$7</f>
        <v>10179.221111527782</v>
      </c>
      <c r="O1496" s="304">
        <f>4*IF(K1496&lt;=3,K1496*'[2]Base Costs'!$B$8,IF(L1496&lt;=3,L1496*'[2]Base Costs'!$B$9,'[2]Base Costs'!$B$10*M1496))</f>
        <v>2800</v>
      </c>
      <c r="P1496" s="304">
        <f>4*C1496*'[2]Base Costs'!$B$11</f>
        <v>40328.939406907586</v>
      </c>
      <c r="Q1496" s="269">
        <f>'[2]Base Costs'!$B$13+'[2]Base Costs'!$B$14</f>
        <v>414</v>
      </c>
      <c r="R1496" s="303">
        <f>'[2]Base Costs'!$D$2</f>
        <v>1105.3024868650327</v>
      </c>
      <c r="S1496" s="305">
        <f t="shared" si="167"/>
        <v>14498.523598392814</v>
      </c>
    </row>
    <row r="1497" spans="1:19" s="269" customFormat="1" x14ac:dyDescent="0.25">
      <c r="A1497" s="310" t="s">
        <v>1770</v>
      </c>
      <c r="B1497" s="310" t="s">
        <v>1502</v>
      </c>
      <c r="C1497" s="309">
        <v>119.24030685491489</v>
      </c>
      <c r="D1497" s="307">
        <f>C1497*'[2]Base Costs'!$B$5</f>
        <v>119.24030685491489</v>
      </c>
      <c r="E1497" s="307">
        <f t="shared" si="161"/>
        <v>15</v>
      </c>
      <c r="F1497" s="307">
        <f t="shared" si="162"/>
        <v>3</v>
      </c>
      <c r="G1497" s="307">
        <f t="shared" si="163"/>
        <v>1</v>
      </c>
      <c r="H1497" s="306">
        <f>4*D1497*'[2]Base Costs'!$B$7</f>
        <v>23698.295545573208</v>
      </c>
      <c r="I1497" s="304">
        <f>4*IF(E1497&lt;=3,E1497*'[2]Base Costs'!$B$8,IF(F1497&lt;=3,F1497*'[2]Base Costs'!$B$9,'[2]Base Costs'!$B$10*G1497))</f>
        <v>4200</v>
      </c>
      <c r="J1497" s="308">
        <f>C1497*'[2]Base Costs'!$B$6</f>
        <v>30.287037941148384</v>
      </c>
      <c r="K1497" s="307">
        <f t="shared" si="164"/>
        <v>4</v>
      </c>
      <c r="L1497" s="307">
        <f t="shared" si="165"/>
        <v>1</v>
      </c>
      <c r="M1497" s="307">
        <f t="shared" si="166"/>
        <v>1</v>
      </c>
      <c r="N1497" s="306">
        <f>4*J1497*'[2]Base Costs'!$B$7</f>
        <v>6019.3670685755951</v>
      </c>
      <c r="O1497" s="304">
        <f>4*IF(K1497&lt;=3,K1497*'[2]Base Costs'!$B$8,IF(L1497&lt;=3,L1497*'[2]Base Costs'!$B$9,'[2]Base Costs'!$B$10*M1497))</f>
        <v>1400</v>
      </c>
      <c r="P1497" s="304">
        <f>4*C1497*'[2]Base Costs'!$B$11</f>
        <v>23848.061370982978</v>
      </c>
      <c r="Q1497" s="269">
        <f>'[2]Base Costs'!$B$13+'[2]Base Costs'!$B$14</f>
        <v>414</v>
      </c>
      <c r="R1497" s="303">
        <f>'[2]Base Costs'!$D$2</f>
        <v>1105.3024868650327</v>
      </c>
      <c r="S1497" s="305">
        <f t="shared" si="167"/>
        <v>8938.6695554406288</v>
      </c>
    </row>
    <row r="1498" spans="1:19" s="269" customFormat="1" x14ac:dyDescent="0.25">
      <c r="A1498" s="310" t="s">
        <v>1770</v>
      </c>
      <c r="B1498" s="310" t="s">
        <v>1500</v>
      </c>
      <c r="C1498" s="309">
        <v>155.75437290078142</v>
      </c>
      <c r="D1498" s="307">
        <f>C1498*'[2]Base Costs'!$B$5</f>
        <v>155.75437290078142</v>
      </c>
      <c r="E1498" s="307">
        <f t="shared" si="161"/>
        <v>20</v>
      </c>
      <c r="F1498" s="307">
        <f t="shared" si="162"/>
        <v>4</v>
      </c>
      <c r="G1498" s="307">
        <f t="shared" si="163"/>
        <v>1</v>
      </c>
      <c r="H1498" s="306">
        <f>4*D1498*'[2]Base Costs'!$B$7</f>
        <v>30955.247087792908</v>
      </c>
      <c r="I1498" s="304">
        <f>4*IF(E1498&lt;=3,E1498*'[2]Base Costs'!$B$8,IF(F1498&lt;=3,F1498*'[2]Base Costs'!$B$9,'[2]Base Costs'!$B$10*G1498))</f>
        <v>4400</v>
      </c>
      <c r="J1498" s="308">
        <f>C1498*'[2]Base Costs'!$B$6</f>
        <v>39.561610716798484</v>
      </c>
      <c r="K1498" s="307">
        <f t="shared" si="164"/>
        <v>5</v>
      </c>
      <c r="L1498" s="307">
        <f t="shared" si="165"/>
        <v>1</v>
      </c>
      <c r="M1498" s="307">
        <f t="shared" si="166"/>
        <v>1</v>
      </c>
      <c r="N1498" s="306">
        <f>4*J1498*'[2]Base Costs'!$B$7</f>
        <v>7862.6327602993988</v>
      </c>
      <c r="O1498" s="304">
        <f>4*IF(K1498&lt;=3,K1498*'[2]Base Costs'!$B$8,IF(L1498&lt;=3,L1498*'[2]Base Costs'!$B$9,'[2]Base Costs'!$B$10*M1498))</f>
        <v>1400</v>
      </c>
      <c r="P1498" s="304">
        <f>4*C1498*'[2]Base Costs'!$B$11</f>
        <v>31150.874580156284</v>
      </c>
      <c r="Q1498" s="269">
        <f>'[2]Base Costs'!$B$13+'[2]Base Costs'!$B$14</f>
        <v>414</v>
      </c>
      <c r="R1498" s="303">
        <f>'[2]Base Costs'!$D$2</f>
        <v>1105.3024868650327</v>
      </c>
      <c r="S1498" s="305">
        <f t="shared" si="167"/>
        <v>10781.935247164431</v>
      </c>
    </row>
    <row r="1499" spans="1:19" s="269" customFormat="1" x14ac:dyDescent="0.25">
      <c r="A1499" s="310" t="s">
        <v>1770</v>
      </c>
      <c r="B1499" s="310" t="s">
        <v>1499</v>
      </c>
      <c r="C1499" s="309">
        <v>255.61974700105634</v>
      </c>
      <c r="D1499" s="307">
        <f>C1499*'[2]Base Costs'!$B$5</f>
        <v>255.61974700105634</v>
      </c>
      <c r="E1499" s="307">
        <f t="shared" si="161"/>
        <v>32</v>
      </c>
      <c r="F1499" s="307">
        <f t="shared" si="162"/>
        <v>7</v>
      </c>
      <c r="G1499" s="307">
        <f t="shared" si="163"/>
        <v>2</v>
      </c>
      <c r="H1499" s="306">
        <f>4*D1499*'[2]Base Costs'!$B$7</f>
        <v>50802.890997977949</v>
      </c>
      <c r="I1499" s="304">
        <f>4*IF(E1499&lt;=3,E1499*'[2]Base Costs'!$B$8,IF(F1499&lt;=3,F1499*'[2]Base Costs'!$B$9,'[2]Base Costs'!$B$10*G1499))</f>
        <v>8800</v>
      </c>
      <c r="J1499" s="308">
        <f>C1499*'[2]Base Costs'!$B$6</f>
        <v>64.927415738268309</v>
      </c>
      <c r="K1499" s="307">
        <f t="shared" si="164"/>
        <v>9</v>
      </c>
      <c r="L1499" s="307">
        <f t="shared" si="165"/>
        <v>2</v>
      </c>
      <c r="M1499" s="307">
        <f t="shared" si="166"/>
        <v>1</v>
      </c>
      <c r="N1499" s="306">
        <f>4*J1499*'[2]Base Costs'!$B$7</f>
        <v>12903.934313486399</v>
      </c>
      <c r="O1499" s="304">
        <f>4*IF(K1499&lt;=3,K1499*'[2]Base Costs'!$B$8,IF(L1499&lt;=3,L1499*'[2]Base Costs'!$B$9,'[2]Base Costs'!$B$10*M1499))</f>
        <v>2800</v>
      </c>
      <c r="P1499" s="304">
        <f>4*C1499*'[2]Base Costs'!$B$11</f>
        <v>51123.94940021127</v>
      </c>
      <c r="Q1499" s="269">
        <f>'[2]Base Costs'!$B$13+'[2]Base Costs'!$B$14</f>
        <v>414</v>
      </c>
      <c r="R1499" s="303">
        <f>'[2]Base Costs'!$D$2</f>
        <v>1105.3024868650327</v>
      </c>
      <c r="S1499" s="305">
        <f t="shared" si="167"/>
        <v>17223.236800351431</v>
      </c>
    </row>
    <row r="1500" spans="1:19" s="269" customFormat="1" x14ac:dyDescent="0.25">
      <c r="A1500" s="310" t="s">
        <v>1770</v>
      </c>
      <c r="B1500" s="310" t="s">
        <v>1498</v>
      </c>
      <c r="C1500" s="309">
        <v>121.61562330237788</v>
      </c>
      <c r="D1500" s="307">
        <f>C1500*'[2]Base Costs'!$B$5</f>
        <v>121.61562330237788</v>
      </c>
      <c r="E1500" s="307">
        <f t="shared" si="161"/>
        <v>16</v>
      </c>
      <c r="F1500" s="307">
        <f t="shared" si="162"/>
        <v>4</v>
      </c>
      <c r="G1500" s="307">
        <f t="shared" si="163"/>
        <v>1</v>
      </c>
      <c r="H1500" s="306">
        <f>4*D1500*'[2]Base Costs'!$B$7</f>
        <v>24170.375437607792</v>
      </c>
      <c r="I1500" s="304">
        <f>4*IF(E1500&lt;=3,E1500*'[2]Base Costs'!$B$8,IF(F1500&lt;=3,F1500*'[2]Base Costs'!$B$9,'[2]Base Costs'!$B$10*G1500))</f>
        <v>4400</v>
      </c>
      <c r="J1500" s="308">
        <f>C1500*'[2]Base Costs'!$B$6</f>
        <v>30.890368318803983</v>
      </c>
      <c r="K1500" s="307">
        <f t="shared" si="164"/>
        <v>4</v>
      </c>
      <c r="L1500" s="307">
        <f t="shared" si="165"/>
        <v>1</v>
      </c>
      <c r="M1500" s="307">
        <f t="shared" si="166"/>
        <v>1</v>
      </c>
      <c r="N1500" s="306">
        <f>4*J1500*'[2]Base Costs'!$B$7</f>
        <v>6139.2753611523794</v>
      </c>
      <c r="O1500" s="304">
        <f>4*IF(K1500&lt;=3,K1500*'[2]Base Costs'!$B$8,IF(L1500&lt;=3,L1500*'[2]Base Costs'!$B$9,'[2]Base Costs'!$B$10*M1500))</f>
        <v>1400</v>
      </c>
      <c r="P1500" s="304">
        <f>4*C1500*'[2]Base Costs'!$B$11</f>
        <v>24323.124660475576</v>
      </c>
      <c r="Q1500" s="269">
        <f>'[2]Base Costs'!$B$13+'[2]Base Costs'!$B$14</f>
        <v>414</v>
      </c>
      <c r="R1500" s="303">
        <f>'[2]Base Costs'!$D$2</f>
        <v>1105.3024868650327</v>
      </c>
      <c r="S1500" s="305">
        <f t="shared" si="167"/>
        <v>9058.5778480174122</v>
      </c>
    </row>
    <row r="1501" spans="1:19" s="269" customFormat="1" x14ac:dyDescent="0.25">
      <c r="A1501" s="310" t="s">
        <v>1770</v>
      </c>
      <c r="B1501" s="310" t="s">
        <v>1497</v>
      </c>
      <c r="C1501" s="309">
        <v>104.75486769934329</v>
      </c>
      <c r="D1501" s="307">
        <f>C1501*'[2]Base Costs'!$B$5</f>
        <v>104.75486769934329</v>
      </c>
      <c r="E1501" s="307">
        <f t="shared" si="161"/>
        <v>14</v>
      </c>
      <c r="F1501" s="307">
        <f t="shared" si="162"/>
        <v>3</v>
      </c>
      <c r="G1501" s="307">
        <f t="shared" si="163"/>
        <v>1</v>
      </c>
      <c r="H1501" s="306">
        <f>4*D1501*'[2]Base Costs'!$B$7</f>
        <v>20819.401426038286</v>
      </c>
      <c r="I1501" s="304">
        <f>4*IF(E1501&lt;=3,E1501*'[2]Base Costs'!$B$8,IF(F1501&lt;=3,F1501*'[2]Base Costs'!$B$9,'[2]Base Costs'!$B$10*G1501))</f>
        <v>4200</v>
      </c>
      <c r="J1501" s="308">
        <f>C1501*'[2]Base Costs'!$B$6</f>
        <v>26.607736395633196</v>
      </c>
      <c r="K1501" s="307">
        <f t="shared" si="164"/>
        <v>4</v>
      </c>
      <c r="L1501" s="307">
        <f t="shared" si="165"/>
        <v>1</v>
      </c>
      <c r="M1501" s="307">
        <f t="shared" si="166"/>
        <v>1</v>
      </c>
      <c r="N1501" s="306">
        <f>4*J1501*'[2]Base Costs'!$B$7</f>
        <v>5288.1279622137245</v>
      </c>
      <c r="O1501" s="304">
        <f>4*IF(K1501&lt;=3,K1501*'[2]Base Costs'!$B$8,IF(L1501&lt;=3,L1501*'[2]Base Costs'!$B$9,'[2]Base Costs'!$B$10*M1501))</f>
        <v>1400</v>
      </c>
      <c r="P1501" s="304">
        <f>4*C1501*'[2]Base Costs'!$B$11</f>
        <v>20950.973539868657</v>
      </c>
      <c r="Q1501" s="269">
        <f>'[2]Base Costs'!$B$13+'[2]Base Costs'!$B$14</f>
        <v>414</v>
      </c>
      <c r="R1501" s="303">
        <f>'[2]Base Costs'!$D$2</f>
        <v>1105.3024868650327</v>
      </c>
      <c r="S1501" s="305">
        <f t="shared" si="167"/>
        <v>8207.4304490787581</v>
      </c>
    </row>
    <row r="1502" spans="1:19" s="269" customFormat="1" x14ac:dyDescent="0.25">
      <c r="A1502" s="310" t="s">
        <v>1770</v>
      </c>
      <c r="B1502" s="310" t="s">
        <v>1496</v>
      </c>
      <c r="C1502" s="309">
        <v>88.889352126152119</v>
      </c>
      <c r="D1502" s="307">
        <f>C1502*'[2]Base Costs'!$B$5</f>
        <v>88.889352126152119</v>
      </c>
      <c r="E1502" s="307">
        <f t="shared" si="161"/>
        <v>12</v>
      </c>
      <c r="F1502" s="307">
        <f t="shared" si="162"/>
        <v>3</v>
      </c>
      <c r="G1502" s="307">
        <f t="shared" si="163"/>
        <v>1</v>
      </c>
      <c r="H1502" s="306">
        <f>4*D1502*'[2]Base Costs'!$B$7</f>
        <v>17666.225398959978</v>
      </c>
      <c r="I1502" s="304">
        <f>4*IF(E1502&lt;=3,E1502*'[2]Base Costs'!$B$8,IF(F1502&lt;=3,F1502*'[2]Base Costs'!$B$9,'[2]Base Costs'!$B$10*G1502))</f>
        <v>4200</v>
      </c>
      <c r="J1502" s="308">
        <f>C1502*'[2]Base Costs'!$B$6</f>
        <v>22.577895440042639</v>
      </c>
      <c r="K1502" s="307">
        <f t="shared" si="164"/>
        <v>3</v>
      </c>
      <c r="L1502" s="307">
        <f t="shared" si="165"/>
        <v>1</v>
      </c>
      <c r="M1502" s="307">
        <f t="shared" si="166"/>
        <v>1</v>
      </c>
      <c r="N1502" s="306">
        <f>4*J1502*'[2]Base Costs'!$B$7</f>
        <v>4487.2212513358345</v>
      </c>
      <c r="O1502" s="304">
        <f>4*IF(K1502&lt;=3,K1502*'[2]Base Costs'!$B$8,IF(L1502&lt;=3,L1502*'[2]Base Costs'!$B$9,'[2]Base Costs'!$B$10*M1502))</f>
        <v>1500</v>
      </c>
      <c r="P1502" s="304">
        <f>4*C1502*'[2]Base Costs'!$B$11</f>
        <v>17777.870425230423</v>
      </c>
      <c r="Q1502" s="269">
        <f>'[2]Base Costs'!$B$13+'[2]Base Costs'!$B$14</f>
        <v>414</v>
      </c>
      <c r="R1502" s="303">
        <f>'[2]Base Costs'!$D$2</f>
        <v>1105.3024868650327</v>
      </c>
      <c r="S1502" s="305">
        <f t="shared" si="167"/>
        <v>7506.5237382008672</v>
      </c>
    </row>
    <row r="1503" spans="1:19" s="269" customFormat="1" x14ac:dyDescent="0.25">
      <c r="A1503" s="310" t="s">
        <v>1770</v>
      </c>
      <c r="B1503" s="310" t="s">
        <v>1495</v>
      </c>
      <c r="C1503" s="309">
        <v>51.00049516</v>
      </c>
      <c r="D1503" s="307">
        <f>C1503*'[2]Base Costs'!$B$5</f>
        <v>51.00049516</v>
      </c>
      <c r="E1503" s="307">
        <f t="shared" si="161"/>
        <v>7</v>
      </c>
      <c r="F1503" s="307">
        <f t="shared" si="162"/>
        <v>2</v>
      </c>
      <c r="G1503" s="307">
        <f t="shared" si="163"/>
        <v>1</v>
      </c>
      <c r="H1503" s="306">
        <f>4*D1503*'[2]Base Costs'!$B$7</f>
        <v>10136.042410079041</v>
      </c>
      <c r="I1503" s="304">
        <f>4*IF(E1503&lt;=3,E1503*'[2]Base Costs'!$B$8,IF(F1503&lt;=3,F1503*'[2]Base Costs'!$B$9,'[2]Base Costs'!$B$10*G1503))</f>
        <v>2800</v>
      </c>
      <c r="J1503" s="308">
        <f>C1503*'[2]Base Costs'!$B$6</f>
        <v>12.954125770639999</v>
      </c>
      <c r="K1503" s="307">
        <f t="shared" si="164"/>
        <v>2</v>
      </c>
      <c r="L1503" s="307">
        <f t="shared" si="165"/>
        <v>1</v>
      </c>
      <c r="M1503" s="307">
        <f t="shared" si="166"/>
        <v>1</v>
      </c>
      <c r="N1503" s="306">
        <f>4*J1503*'[2]Base Costs'!$B$7</f>
        <v>2574.5547721600765</v>
      </c>
      <c r="O1503" s="304">
        <f>4*IF(K1503&lt;=3,K1503*'[2]Base Costs'!$B$8,IF(L1503&lt;=3,L1503*'[2]Base Costs'!$B$9,'[2]Base Costs'!$B$10*M1503))</f>
        <v>1000</v>
      </c>
      <c r="P1503" s="304">
        <f>4*C1503*'[2]Base Costs'!$B$11</f>
        <v>10200.099032</v>
      </c>
      <c r="Q1503" s="269">
        <f>'[2]Base Costs'!$B$13+'[2]Base Costs'!$B$14</f>
        <v>414</v>
      </c>
      <c r="R1503" s="303">
        <f>'[2]Base Costs'!$D$2</f>
        <v>1105.3024868650327</v>
      </c>
      <c r="S1503" s="305">
        <f t="shared" si="167"/>
        <v>5093.8572590251097</v>
      </c>
    </row>
    <row r="1504" spans="1:19" s="269" customFormat="1" x14ac:dyDescent="0.25">
      <c r="A1504" s="310" t="s">
        <v>1770</v>
      </c>
      <c r="B1504" s="310" t="s">
        <v>1494</v>
      </c>
      <c r="C1504" s="309">
        <v>90.73053127</v>
      </c>
      <c r="D1504" s="307">
        <f>C1504*'[2]Base Costs'!$B$5</f>
        <v>90.73053127</v>
      </c>
      <c r="E1504" s="307">
        <f t="shared" si="161"/>
        <v>12</v>
      </c>
      <c r="F1504" s="307">
        <f t="shared" si="162"/>
        <v>3</v>
      </c>
      <c r="G1504" s="307">
        <f t="shared" si="163"/>
        <v>1</v>
      </c>
      <c r="H1504" s="306">
        <f>4*D1504*'[2]Base Costs'!$B$7</f>
        <v>18032.148706724882</v>
      </c>
      <c r="I1504" s="304">
        <f>4*IF(E1504&lt;=3,E1504*'[2]Base Costs'!$B$8,IF(F1504&lt;=3,F1504*'[2]Base Costs'!$B$9,'[2]Base Costs'!$B$10*G1504))</f>
        <v>4200</v>
      </c>
      <c r="J1504" s="308">
        <f>C1504*'[2]Base Costs'!$B$6</f>
        <v>23.045554942580001</v>
      </c>
      <c r="K1504" s="307">
        <f t="shared" si="164"/>
        <v>3</v>
      </c>
      <c r="L1504" s="307">
        <f t="shared" si="165"/>
        <v>1</v>
      </c>
      <c r="M1504" s="307">
        <f t="shared" si="166"/>
        <v>1</v>
      </c>
      <c r="N1504" s="306">
        <f>4*J1504*'[2]Base Costs'!$B$7</f>
        <v>4580.1657715081201</v>
      </c>
      <c r="O1504" s="304">
        <f>4*IF(K1504&lt;=3,K1504*'[2]Base Costs'!$B$8,IF(L1504&lt;=3,L1504*'[2]Base Costs'!$B$9,'[2]Base Costs'!$B$10*M1504))</f>
        <v>1500</v>
      </c>
      <c r="P1504" s="304">
        <f>4*C1504*'[2]Base Costs'!$B$11</f>
        <v>18146.106253999998</v>
      </c>
      <c r="Q1504" s="269">
        <f>'[2]Base Costs'!$B$13+'[2]Base Costs'!$B$14</f>
        <v>414</v>
      </c>
      <c r="R1504" s="303">
        <f>'[2]Base Costs'!$D$2</f>
        <v>1105.3024868650327</v>
      </c>
      <c r="S1504" s="305">
        <f t="shared" si="167"/>
        <v>7599.4682583731528</v>
      </c>
    </row>
    <row r="1505" spans="1:19" s="269" customFormat="1" x14ac:dyDescent="0.25">
      <c r="A1505" s="310" t="s">
        <v>1770</v>
      </c>
      <c r="B1505" s="310" t="s">
        <v>1493</v>
      </c>
      <c r="C1505" s="309">
        <v>91.144205143500642</v>
      </c>
      <c r="D1505" s="307">
        <f>C1505*'[2]Base Costs'!$B$5</f>
        <v>91.144205143500642</v>
      </c>
      <c r="E1505" s="307">
        <f t="shared" si="161"/>
        <v>12</v>
      </c>
      <c r="F1505" s="307">
        <f t="shared" si="162"/>
        <v>3</v>
      </c>
      <c r="G1505" s="307">
        <f t="shared" si="163"/>
        <v>1</v>
      </c>
      <c r="H1505" s="306">
        <f>4*D1505*'[2]Base Costs'!$B$7</f>
        <v>18114.363907039893</v>
      </c>
      <c r="I1505" s="304">
        <f>4*IF(E1505&lt;=3,E1505*'[2]Base Costs'!$B$8,IF(F1505&lt;=3,F1505*'[2]Base Costs'!$B$9,'[2]Base Costs'!$B$10*G1505))</f>
        <v>4200</v>
      </c>
      <c r="J1505" s="308">
        <f>C1505*'[2]Base Costs'!$B$6</f>
        <v>23.150628106449162</v>
      </c>
      <c r="K1505" s="307">
        <f t="shared" si="164"/>
        <v>3</v>
      </c>
      <c r="L1505" s="307">
        <f t="shared" si="165"/>
        <v>1</v>
      </c>
      <c r="M1505" s="307">
        <f t="shared" si="166"/>
        <v>1</v>
      </c>
      <c r="N1505" s="306">
        <f>4*J1505*'[2]Base Costs'!$B$7</f>
        <v>4601.0484323881328</v>
      </c>
      <c r="O1505" s="304">
        <f>4*IF(K1505&lt;=3,K1505*'[2]Base Costs'!$B$8,IF(L1505&lt;=3,L1505*'[2]Base Costs'!$B$9,'[2]Base Costs'!$B$10*M1505))</f>
        <v>1500</v>
      </c>
      <c r="P1505" s="304">
        <f>4*C1505*'[2]Base Costs'!$B$11</f>
        <v>18228.841028700128</v>
      </c>
      <c r="Q1505" s="269">
        <f>'[2]Base Costs'!$B$13+'[2]Base Costs'!$B$14</f>
        <v>414</v>
      </c>
      <c r="R1505" s="303">
        <f>'[2]Base Costs'!$D$2</f>
        <v>1105.3024868650327</v>
      </c>
      <c r="S1505" s="305">
        <f t="shared" si="167"/>
        <v>7620.3509192531656</v>
      </c>
    </row>
    <row r="1506" spans="1:19" s="269" customFormat="1" x14ac:dyDescent="0.25">
      <c r="A1506" s="310" t="s">
        <v>1770</v>
      </c>
      <c r="B1506" s="310" t="s">
        <v>1492</v>
      </c>
      <c r="C1506" s="309">
        <v>83.730199417168308</v>
      </c>
      <c r="D1506" s="307">
        <f>C1506*'[2]Base Costs'!$B$5</f>
        <v>83.730199417168308</v>
      </c>
      <c r="E1506" s="307">
        <f t="shared" si="161"/>
        <v>11</v>
      </c>
      <c r="F1506" s="307">
        <f t="shared" si="162"/>
        <v>3</v>
      </c>
      <c r="G1506" s="307">
        <f t="shared" si="163"/>
        <v>1</v>
      </c>
      <c r="H1506" s="306">
        <f>4*D1506*'[2]Base Costs'!$B$7</f>
        <v>16640.874752965701</v>
      </c>
      <c r="I1506" s="304">
        <f>4*IF(E1506&lt;=3,E1506*'[2]Base Costs'!$B$8,IF(F1506&lt;=3,F1506*'[2]Base Costs'!$B$9,'[2]Base Costs'!$B$10*G1506))</f>
        <v>4200</v>
      </c>
      <c r="J1506" s="308">
        <f>C1506*'[2]Base Costs'!$B$6</f>
        <v>21.26747065196075</v>
      </c>
      <c r="K1506" s="307">
        <f t="shared" si="164"/>
        <v>3</v>
      </c>
      <c r="L1506" s="307">
        <f t="shared" si="165"/>
        <v>1</v>
      </c>
      <c r="M1506" s="307">
        <f t="shared" si="166"/>
        <v>1</v>
      </c>
      <c r="N1506" s="306">
        <f>4*J1506*'[2]Base Costs'!$B$7</f>
        <v>4226.7821872532877</v>
      </c>
      <c r="O1506" s="304">
        <f>4*IF(K1506&lt;=3,K1506*'[2]Base Costs'!$B$8,IF(L1506&lt;=3,L1506*'[2]Base Costs'!$B$9,'[2]Base Costs'!$B$10*M1506))</f>
        <v>1500</v>
      </c>
      <c r="P1506" s="304">
        <f>4*C1506*'[2]Base Costs'!$B$11</f>
        <v>16746.039883433663</v>
      </c>
      <c r="Q1506" s="269">
        <f>'[2]Base Costs'!$B$13+'[2]Base Costs'!$B$14</f>
        <v>414</v>
      </c>
      <c r="R1506" s="303">
        <f>'[2]Base Costs'!$D$2</f>
        <v>1105.3024868650327</v>
      </c>
      <c r="S1506" s="305">
        <f t="shared" si="167"/>
        <v>7246.0846741183204</v>
      </c>
    </row>
    <row r="1507" spans="1:19" s="269" customFormat="1" x14ac:dyDescent="0.25">
      <c r="A1507" s="310" t="s">
        <v>1770</v>
      </c>
      <c r="B1507" s="310" t="s">
        <v>1491</v>
      </c>
      <c r="C1507" s="309">
        <v>54.085047189550373</v>
      </c>
      <c r="D1507" s="307">
        <f>C1507*'[2]Base Costs'!$B$5</f>
        <v>54.085047189550373</v>
      </c>
      <c r="E1507" s="307">
        <f t="shared" si="161"/>
        <v>7</v>
      </c>
      <c r="F1507" s="307">
        <f t="shared" si="162"/>
        <v>2</v>
      </c>
      <c r="G1507" s="307">
        <f t="shared" si="163"/>
        <v>1</v>
      </c>
      <c r="H1507" s="306">
        <f>4*D1507*'[2]Base Costs'!$B$7</f>
        <v>10749.07861864</v>
      </c>
      <c r="I1507" s="304">
        <f>4*IF(E1507&lt;=3,E1507*'[2]Base Costs'!$B$8,IF(F1507&lt;=3,F1507*'[2]Base Costs'!$B$9,'[2]Base Costs'!$B$10*G1507))</f>
        <v>2800</v>
      </c>
      <c r="J1507" s="308">
        <f>C1507*'[2]Base Costs'!$B$6</f>
        <v>13.737601986145794</v>
      </c>
      <c r="K1507" s="307">
        <f t="shared" si="164"/>
        <v>2</v>
      </c>
      <c r="L1507" s="307">
        <f t="shared" si="165"/>
        <v>1</v>
      </c>
      <c r="M1507" s="307">
        <f t="shared" si="166"/>
        <v>1</v>
      </c>
      <c r="N1507" s="306">
        <f>4*J1507*'[2]Base Costs'!$B$7</f>
        <v>2730.2659691345602</v>
      </c>
      <c r="O1507" s="304">
        <f>4*IF(K1507&lt;=3,K1507*'[2]Base Costs'!$B$8,IF(L1507&lt;=3,L1507*'[2]Base Costs'!$B$9,'[2]Base Costs'!$B$10*M1507))</f>
        <v>1000</v>
      </c>
      <c r="P1507" s="304">
        <f>4*C1507*'[2]Base Costs'!$B$11</f>
        <v>10817.009437910074</v>
      </c>
      <c r="Q1507" s="269">
        <f>'[2]Base Costs'!$B$13+'[2]Base Costs'!$B$14</f>
        <v>414</v>
      </c>
      <c r="R1507" s="303">
        <f>'[2]Base Costs'!$D$2</f>
        <v>1105.3024868650327</v>
      </c>
      <c r="S1507" s="305">
        <f t="shared" si="167"/>
        <v>5249.5684559995934</v>
      </c>
    </row>
    <row r="1508" spans="1:19" s="269" customFormat="1" x14ac:dyDescent="0.25">
      <c r="A1508" s="310" t="s">
        <v>1770</v>
      </c>
      <c r="B1508" s="310" t="s">
        <v>1490</v>
      </c>
      <c r="C1508" s="309">
        <v>73.801311197191794</v>
      </c>
      <c r="D1508" s="307">
        <f>C1508*'[2]Base Costs'!$B$5</f>
        <v>73.801311197191794</v>
      </c>
      <c r="E1508" s="307">
        <f t="shared" si="161"/>
        <v>10</v>
      </c>
      <c r="F1508" s="307">
        <f t="shared" si="162"/>
        <v>2</v>
      </c>
      <c r="G1508" s="307">
        <f t="shared" si="163"/>
        <v>1</v>
      </c>
      <c r="H1508" s="306">
        <f>4*D1508*'[2]Base Costs'!$B$7</f>
        <v>14667.567792574688</v>
      </c>
      <c r="I1508" s="304">
        <f>4*IF(E1508&lt;=3,E1508*'[2]Base Costs'!$B$8,IF(F1508&lt;=3,F1508*'[2]Base Costs'!$B$9,'[2]Base Costs'!$B$10*G1508))</f>
        <v>2800</v>
      </c>
      <c r="J1508" s="308">
        <f>C1508*'[2]Base Costs'!$B$6</f>
        <v>18.745533044086717</v>
      </c>
      <c r="K1508" s="307">
        <f t="shared" si="164"/>
        <v>3</v>
      </c>
      <c r="L1508" s="307">
        <f t="shared" si="165"/>
        <v>1</v>
      </c>
      <c r="M1508" s="307">
        <f t="shared" si="166"/>
        <v>1</v>
      </c>
      <c r="N1508" s="306">
        <f>4*J1508*'[2]Base Costs'!$B$7</f>
        <v>3725.5622193139711</v>
      </c>
      <c r="O1508" s="304">
        <f>4*IF(K1508&lt;=3,K1508*'[2]Base Costs'!$B$8,IF(L1508&lt;=3,L1508*'[2]Base Costs'!$B$9,'[2]Base Costs'!$B$10*M1508))</f>
        <v>1500</v>
      </c>
      <c r="P1508" s="304">
        <f>4*C1508*'[2]Base Costs'!$B$11</f>
        <v>14760.262239438358</v>
      </c>
      <c r="Q1508" s="269">
        <f>'[2]Base Costs'!$B$13+'[2]Base Costs'!$B$14</f>
        <v>414</v>
      </c>
      <c r="R1508" s="303">
        <f>'[2]Base Costs'!$D$2</f>
        <v>1105.3024868650327</v>
      </c>
      <c r="S1508" s="305">
        <f t="shared" si="167"/>
        <v>6744.8647061790034</v>
      </c>
    </row>
    <row r="1509" spans="1:19" s="269" customFormat="1" x14ac:dyDescent="0.25">
      <c r="A1509" s="310" t="s">
        <v>1770</v>
      </c>
      <c r="B1509" s="310" t="s">
        <v>1489</v>
      </c>
      <c r="C1509" s="309">
        <v>134.94514111477775</v>
      </c>
      <c r="D1509" s="307">
        <f>C1509*'[2]Base Costs'!$B$5</f>
        <v>134.94514111477775</v>
      </c>
      <c r="E1509" s="307">
        <f t="shared" si="161"/>
        <v>17</v>
      </c>
      <c r="F1509" s="307">
        <f t="shared" si="162"/>
        <v>4</v>
      </c>
      <c r="G1509" s="307">
        <f t="shared" si="163"/>
        <v>1</v>
      </c>
      <c r="H1509" s="306">
        <f>4*D1509*'[2]Base Costs'!$B$7</f>
        <v>26819.537125715393</v>
      </c>
      <c r="I1509" s="304">
        <f>4*IF(E1509&lt;=3,E1509*'[2]Base Costs'!$B$8,IF(F1509&lt;=3,F1509*'[2]Base Costs'!$B$9,'[2]Base Costs'!$B$10*G1509))</f>
        <v>4400</v>
      </c>
      <c r="J1509" s="308">
        <f>C1509*'[2]Base Costs'!$B$6</f>
        <v>34.276065843153553</v>
      </c>
      <c r="K1509" s="307">
        <f t="shared" si="164"/>
        <v>5</v>
      </c>
      <c r="L1509" s="307">
        <f t="shared" si="165"/>
        <v>1</v>
      </c>
      <c r="M1509" s="307">
        <f t="shared" si="166"/>
        <v>1</v>
      </c>
      <c r="N1509" s="306">
        <f>4*J1509*'[2]Base Costs'!$B$7</f>
        <v>6812.1624299317109</v>
      </c>
      <c r="O1509" s="304">
        <f>4*IF(K1509&lt;=3,K1509*'[2]Base Costs'!$B$8,IF(L1509&lt;=3,L1509*'[2]Base Costs'!$B$9,'[2]Base Costs'!$B$10*M1509))</f>
        <v>1400</v>
      </c>
      <c r="P1509" s="304">
        <f>4*C1509*'[2]Base Costs'!$B$11</f>
        <v>26989.028222955552</v>
      </c>
      <c r="Q1509" s="269">
        <f>'[2]Base Costs'!$B$13+'[2]Base Costs'!$B$14</f>
        <v>414</v>
      </c>
      <c r="R1509" s="303">
        <f>'[2]Base Costs'!$D$2</f>
        <v>1105.3024868650327</v>
      </c>
      <c r="S1509" s="305">
        <f t="shared" si="167"/>
        <v>9731.4649167967436</v>
      </c>
    </row>
    <row r="1510" spans="1:19" s="269" customFormat="1" x14ac:dyDescent="0.25">
      <c r="A1510" s="310" t="s">
        <v>1770</v>
      </c>
      <c r="B1510" s="310" t="s">
        <v>1488</v>
      </c>
      <c r="C1510" s="309">
        <v>296.4584691862155</v>
      </c>
      <c r="D1510" s="307">
        <f>C1510*'[2]Base Costs'!$B$5</f>
        <v>296.4584691862155</v>
      </c>
      <c r="E1510" s="307">
        <f t="shared" si="161"/>
        <v>38</v>
      </c>
      <c r="F1510" s="307">
        <f t="shared" si="162"/>
        <v>8</v>
      </c>
      <c r="G1510" s="307">
        <f t="shared" si="163"/>
        <v>2</v>
      </c>
      <c r="H1510" s="306">
        <f>4*D1510*'[2]Base Costs'!$B$7</f>
        <v>58919.341999945224</v>
      </c>
      <c r="I1510" s="304">
        <f>4*IF(E1510&lt;=3,E1510*'[2]Base Costs'!$B$8,IF(F1510&lt;=3,F1510*'[2]Base Costs'!$B$9,'[2]Base Costs'!$B$10*G1510))</f>
        <v>8800</v>
      </c>
      <c r="J1510" s="308">
        <f>C1510*'[2]Base Costs'!$B$6</f>
        <v>75.30045117329874</v>
      </c>
      <c r="K1510" s="307">
        <f t="shared" si="164"/>
        <v>10</v>
      </c>
      <c r="L1510" s="307">
        <f t="shared" si="165"/>
        <v>2</v>
      </c>
      <c r="M1510" s="307">
        <f t="shared" si="166"/>
        <v>1</v>
      </c>
      <c r="N1510" s="306">
        <f>4*J1510*'[2]Base Costs'!$B$7</f>
        <v>14965.512867986086</v>
      </c>
      <c r="O1510" s="304">
        <f>4*IF(K1510&lt;=3,K1510*'[2]Base Costs'!$B$8,IF(L1510&lt;=3,L1510*'[2]Base Costs'!$B$9,'[2]Base Costs'!$B$10*M1510))</f>
        <v>2800</v>
      </c>
      <c r="P1510" s="304">
        <f>4*C1510*'[2]Base Costs'!$B$11</f>
        <v>59291.693837243096</v>
      </c>
      <c r="Q1510" s="269">
        <f>'[2]Base Costs'!$B$13+'[2]Base Costs'!$B$14</f>
        <v>414</v>
      </c>
      <c r="R1510" s="303">
        <f>'[2]Base Costs'!$D$2</f>
        <v>1105.3024868650327</v>
      </c>
      <c r="S1510" s="305">
        <f t="shared" si="167"/>
        <v>19284.815354851118</v>
      </c>
    </row>
    <row r="1511" spans="1:19" s="269" customFormat="1" x14ac:dyDescent="0.25">
      <c r="A1511" s="310" t="s">
        <v>1770</v>
      </c>
      <c r="B1511" s="310" t="s">
        <v>1487</v>
      </c>
      <c r="C1511" s="309">
        <v>159.20698977065226</v>
      </c>
      <c r="D1511" s="307">
        <f>C1511*'[2]Base Costs'!$B$5</f>
        <v>159.20698977065226</v>
      </c>
      <c r="E1511" s="307">
        <f t="shared" si="161"/>
        <v>20</v>
      </c>
      <c r="F1511" s="307">
        <f t="shared" si="162"/>
        <v>4</v>
      </c>
      <c r="G1511" s="307">
        <f t="shared" si="163"/>
        <v>1</v>
      </c>
      <c r="H1511" s="306">
        <f>4*D1511*'[2]Base Costs'!$B$7</f>
        <v>31641.433974978518</v>
      </c>
      <c r="I1511" s="304">
        <f>4*IF(E1511&lt;=3,E1511*'[2]Base Costs'!$B$8,IF(F1511&lt;=3,F1511*'[2]Base Costs'!$B$9,'[2]Base Costs'!$B$10*G1511))</f>
        <v>4400</v>
      </c>
      <c r="J1511" s="308">
        <f>C1511*'[2]Base Costs'!$B$6</f>
        <v>40.438575401745673</v>
      </c>
      <c r="K1511" s="307">
        <f t="shared" si="164"/>
        <v>6</v>
      </c>
      <c r="L1511" s="307">
        <f t="shared" si="165"/>
        <v>2</v>
      </c>
      <c r="M1511" s="307">
        <f t="shared" si="166"/>
        <v>1</v>
      </c>
      <c r="N1511" s="306">
        <f>4*J1511*'[2]Base Costs'!$B$7</f>
        <v>8036.9242296445436</v>
      </c>
      <c r="O1511" s="304">
        <f>4*IF(K1511&lt;=3,K1511*'[2]Base Costs'!$B$8,IF(L1511&lt;=3,L1511*'[2]Base Costs'!$B$9,'[2]Base Costs'!$B$10*M1511))</f>
        <v>2800</v>
      </c>
      <c r="P1511" s="304">
        <f>4*C1511*'[2]Base Costs'!$B$11</f>
        <v>31841.397954130451</v>
      </c>
      <c r="Q1511" s="269">
        <f>'[2]Base Costs'!$B$13+'[2]Base Costs'!$B$14</f>
        <v>414</v>
      </c>
      <c r="R1511" s="303">
        <f>'[2]Base Costs'!$D$2</f>
        <v>1105.3024868650327</v>
      </c>
      <c r="S1511" s="305">
        <f t="shared" si="167"/>
        <v>12356.226716509576</v>
      </c>
    </row>
    <row r="1512" spans="1:19" s="269" customFormat="1" x14ac:dyDescent="0.25">
      <c r="A1512" s="310" t="s">
        <v>1770</v>
      </c>
      <c r="B1512" s="310" t="s">
        <v>1486</v>
      </c>
      <c r="C1512" s="309">
        <v>147.54029574587827</v>
      </c>
      <c r="D1512" s="307">
        <f>C1512*'[2]Base Costs'!$B$5</f>
        <v>147.54029574587827</v>
      </c>
      <c r="E1512" s="307">
        <f t="shared" si="161"/>
        <v>19</v>
      </c>
      <c r="F1512" s="307">
        <f t="shared" si="162"/>
        <v>4</v>
      </c>
      <c r="G1512" s="307">
        <f t="shared" si="163"/>
        <v>1</v>
      </c>
      <c r="H1512" s="306">
        <f>4*D1512*'[2]Base Costs'!$B$7</f>
        <v>29322.748537718835</v>
      </c>
      <c r="I1512" s="304">
        <f>4*IF(E1512&lt;=3,E1512*'[2]Base Costs'!$B$8,IF(F1512&lt;=3,F1512*'[2]Base Costs'!$B$9,'[2]Base Costs'!$B$10*G1512))</f>
        <v>4400</v>
      </c>
      <c r="J1512" s="308">
        <f>C1512*'[2]Base Costs'!$B$6</f>
        <v>37.475235119453082</v>
      </c>
      <c r="K1512" s="307">
        <f t="shared" si="164"/>
        <v>5</v>
      </c>
      <c r="L1512" s="307">
        <f t="shared" si="165"/>
        <v>1</v>
      </c>
      <c r="M1512" s="307">
        <f t="shared" si="166"/>
        <v>1</v>
      </c>
      <c r="N1512" s="306">
        <f>4*J1512*'[2]Base Costs'!$B$7</f>
        <v>7447.9781285805848</v>
      </c>
      <c r="O1512" s="304">
        <f>4*IF(K1512&lt;=3,K1512*'[2]Base Costs'!$B$8,IF(L1512&lt;=3,L1512*'[2]Base Costs'!$B$9,'[2]Base Costs'!$B$10*M1512))</f>
        <v>1400</v>
      </c>
      <c r="P1512" s="304">
        <f>4*C1512*'[2]Base Costs'!$B$11</f>
        <v>29508.059149175653</v>
      </c>
      <c r="Q1512" s="269">
        <f>'[2]Base Costs'!$B$13+'[2]Base Costs'!$B$14</f>
        <v>414</v>
      </c>
      <c r="R1512" s="303">
        <f>'[2]Base Costs'!$D$2</f>
        <v>1105.3024868650327</v>
      </c>
      <c r="S1512" s="305">
        <f t="shared" si="167"/>
        <v>10367.280615445618</v>
      </c>
    </row>
    <row r="1513" spans="1:19" s="269" customFormat="1" x14ac:dyDescent="0.25">
      <c r="A1513" s="310" t="s">
        <v>1770</v>
      </c>
      <c r="B1513" s="310" t="s">
        <v>1485</v>
      </c>
      <c r="C1513" s="309">
        <v>64.639222799959413</v>
      </c>
      <c r="D1513" s="307">
        <f>C1513*'[2]Base Costs'!$B$5</f>
        <v>64.639222799959413</v>
      </c>
      <c r="E1513" s="307">
        <f t="shared" si="161"/>
        <v>9</v>
      </c>
      <c r="F1513" s="307">
        <f t="shared" si="162"/>
        <v>2</v>
      </c>
      <c r="G1513" s="307">
        <f t="shared" si="163"/>
        <v>1</v>
      </c>
      <c r="H1513" s="306">
        <f>4*D1513*'[2]Base Costs'!$B$7</f>
        <v>12846.657696155135</v>
      </c>
      <c r="I1513" s="304">
        <f>4*IF(E1513&lt;=3,E1513*'[2]Base Costs'!$B$8,IF(F1513&lt;=3,F1513*'[2]Base Costs'!$B$9,'[2]Base Costs'!$B$10*G1513))</f>
        <v>2800</v>
      </c>
      <c r="J1513" s="308">
        <f>C1513*'[2]Base Costs'!$B$6</f>
        <v>16.418362591189691</v>
      </c>
      <c r="K1513" s="307">
        <f t="shared" si="164"/>
        <v>3</v>
      </c>
      <c r="L1513" s="307">
        <f t="shared" si="165"/>
        <v>1</v>
      </c>
      <c r="M1513" s="307">
        <f t="shared" si="166"/>
        <v>1</v>
      </c>
      <c r="N1513" s="306">
        <f>4*J1513*'[2]Base Costs'!$B$7</f>
        <v>3263.0510548234042</v>
      </c>
      <c r="O1513" s="304">
        <f>4*IF(K1513&lt;=3,K1513*'[2]Base Costs'!$B$8,IF(L1513&lt;=3,L1513*'[2]Base Costs'!$B$9,'[2]Base Costs'!$B$10*M1513))</f>
        <v>1500</v>
      </c>
      <c r="P1513" s="304">
        <f>4*C1513*'[2]Base Costs'!$B$11</f>
        <v>12927.844559991883</v>
      </c>
      <c r="Q1513" s="269">
        <f>'[2]Base Costs'!$B$13+'[2]Base Costs'!$B$14</f>
        <v>414</v>
      </c>
      <c r="R1513" s="303">
        <f>'[2]Base Costs'!$D$2</f>
        <v>1105.3024868650327</v>
      </c>
      <c r="S1513" s="305">
        <f t="shared" si="167"/>
        <v>6282.353541688437</v>
      </c>
    </row>
    <row r="1514" spans="1:19" s="269" customFormat="1" x14ac:dyDescent="0.25">
      <c r="A1514" s="310" t="s">
        <v>1770</v>
      </c>
      <c r="B1514" s="310" t="s">
        <v>1483</v>
      </c>
      <c r="C1514" s="309">
        <v>140.75317376751894</v>
      </c>
      <c r="D1514" s="307">
        <f>C1514*'[2]Base Costs'!$B$5</f>
        <v>140.75317376751894</v>
      </c>
      <c r="E1514" s="307">
        <f t="shared" si="161"/>
        <v>18</v>
      </c>
      <c r="F1514" s="307">
        <f t="shared" si="162"/>
        <v>4</v>
      </c>
      <c r="G1514" s="307">
        <f t="shared" si="163"/>
        <v>1</v>
      </c>
      <c r="H1514" s="306">
        <f>4*D1514*'[2]Base Costs'!$B$7</f>
        <v>27973.848767251788</v>
      </c>
      <c r="I1514" s="304">
        <f>4*IF(E1514&lt;=3,E1514*'[2]Base Costs'!$B$8,IF(F1514&lt;=3,F1514*'[2]Base Costs'!$B$9,'[2]Base Costs'!$B$10*G1514))</f>
        <v>4400</v>
      </c>
      <c r="J1514" s="308">
        <f>C1514*'[2]Base Costs'!$B$6</f>
        <v>35.751306136949815</v>
      </c>
      <c r="K1514" s="307">
        <f t="shared" si="164"/>
        <v>5</v>
      </c>
      <c r="L1514" s="307">
        <f t="shared" si="165"/>
        <v>1</v>
      </c>
      <c r="M1514" s="307">
        <f t="shared" si="166"/>
        <v>1</v>
      </c>
      <c r="N1514" s="306">
        <f>4*J1514*'[2]Base Costs'!$B$7</f>
        <v>7105.3575868819553</v>
      </c>
      <c r="O1514" s="304">
        <f>4*IF(K1514&lt;=3,K1514*'[2]Base Costs'!$B$8,IF(L1514&lt;=3,L1514*'[2]Base Costs'!$B$9,'[2]Base Costs'!$B$10*M1514))</f>
        <v>1400</v>
      </c>
      <c r="P1514" s="304">
        <f>4*C1514*'[2]Base Costs'!$B$11</f>
        <v>28150.634753503789</v>
      </c>
      <c r="Q1514" s="269">
        <f>'[2]Base Costs'!$B$13+'[2]Base Costs'!$B$14</f>
        <v>414</v>
      </c>
      <c r="R1514" s="303">
        <f>'[2]Base Costs'!$D$2</f>
        <v>1105.3024868650327</v>
      </c>
      <c r="S1514" s="305">
        <f t="shared" si="167"/>
        <v>10024.660073746989</v>
      </c>
    </row>
    <row r="1515" spans="1:19" s="269" customFormat="1" x14ac:dyDescent="0.25">
      <c r="A1515" s="310" t="s">
        <v>1770</v>
      </c>
      <c r="B1515" s="310" t="s">
        <v>1482</v>
      </c>
      <c r="C1515" s="309">
        <v>41.871942250000004</v>
      </c>
      <c r="D1515" s="307">
        <f>C1515*'[2]Base Costs'!$B$5</f>
        <v>41.871942250000004</v>
      </c>
      <c r="E1515" s="307">
        <f t="shared" si="161"/>
        <v>6</v>
      </c>
      <c r="F1515" s="307">
        <f t="shared" si="162"/>
        <v>2</v>
      </c>
      <c r="G1515" s="307">
        <f t="shared" si="163"/>
        <v>1</v>
      </c>
      <c r="H1515" s="306">
        <f>4*D1515*'[2]Base Costs'!$B$7</f>
        <v>8321.7972905340011</v>
      </c>
      <c r="I1515" s="304">
        <f>4*IF(E1515&lt;=3,E1515*'[2]Base Costs'!$B$8,IF(F1515&lt;=3,F1515*'[2]Base Costs'!$B$9,'[2]Base Costs'!$B$10*G1515))</f>
        <v>2800</v>
      </c>
      <c r="J1515" s="308">
        <f>C1515*'[2]Base Costs'!$B$6</f>
        <v>10.635473331500002</v>
      </c>
      <c r="K1515" s="307">
        <f t="shared" si="164"/>
        <v>2</v>
      </c>
      <c r="L1515" s="307">
        <f t="shared" si="165"/>
        <v>1</v>
      </c>
      <c r="M1515" s="307">
        <f t="shared" si="166"/>
        <v>1</v>
      </c>
      <c r="N1515" s="306">
        <f>4*J1515*'[2]Base Costs'!$B$7</f>
        <v>2113.7365117956365</v>
      </c>
      <c r="O1515" s="304">
        <f>4*IF(K1515&lt;=3,K1515*'[2]Base Costs'!$B$8,IF(L1515&lt;=3,L1515*'[2]Base Costs'!$B$9,'[2]Base Costs'!$B$10*M1515))</f>
        <v>1000</v>
      </c>
      <c r="P1515" s="304">
        <f>4*C1515*'[2]Base Costs'!$B$11</f>
        <v>8374.3884500000004</v>
      </c>
      <c r="Q1515" s="269">
        <f>'[2]Base Costs'!$B$13+'[2]Base Costs'!$B$14</f>
        <v>414</v>
      </c>
      <c r="R1515" s="303">
        <f>'[2]Base Costs'!$D$2</f>
        <v>1105.3024868650327</v>
      </c>
      <c r="S1515" s="305">
        <f t="shared" si="167"/>
        <v>4633.0389986606697</v>
      </c>
    </row>
    <row r="1516" spans="1:19" s="269" customFormat="1" x14ac:dyDescent="0.25">
      <c r="A1516" s="310" t="s">
        <v>1770</v>
      </c>
      <c r="B1516" s="310" t="s">
        <v>1481</v>
      </c>
      <c r="C1516" s="309">
        <v>74.894612483941543</v>
      </c>
      <c r="D1516" s="307">
        <f>C1516*'[2]Base Costs'!$B$5</f>
        <v>74.894612483941543</v>
      </c>
      <c r="E1516" s="307">
        <f t="shared" si="161"/>
        <v>10</v>
      </c>
      <c r="F1516" s="307">
        <f t="shared" si="162"/>
        <v>2</v>
      </c>
      <c r="G1516" s="307">
        <f t="shared" si="163"/>
        <v>1</v>
      </c>
      <c r="H1516" s="306">
        <f>4*D1516*'[2]Base Costs'!$B$7</f>
        <v>14884.854863508481</v>
      </c>
      <c r="I1516" s="304">
        <f>4*IF(E1516&lt;=3,E1516*'[2]Base Costs'!$B$8,IF(F1516&lt;=3,F1516*'[2]Base Costs'!$B$9,'[2]Base Costs'!$B$10*G1516))</f>
        <v>2800</v>
      </c>
      <c r="J1516" s="308">
        <f>C1516*'[2]Base Costs'!$B$6</f>
        <v>19.023231570921151</v>
      </c>
      <c r="K1516" s="307">
        <f t="shared" si="164"/>
        <v>3</v>
      </c>
      <c r="L1516" s="307">
        <f t="shared" si="165"/>
        <v>1</v>
      </c>
      <c r="M1516" s="307">
        <f t="shared" si="166"/>
        <v>1</v>
      </c>
      <c r="N1516" s="306">
        <f>4*J1516*'[2]Base Costs'!$B$7</f>
        <v>3780.7531353311538</v>
      </c>
      <c r="O1516" s="304">
        <f>4*IF(K1516&lt;=3,K1516*'[2]Base Costs'!$B$8,IF(L1516&lt;=3,L1516*'[2]Base Costs'!$B$9,'[2]Base Costs'!$B$10*M1516))</f>
        <v>1500</v>
      </c>
      <c r="P1516" s="304">
        <f>4*C1516*'[2]Base Costs'!$B$11</f>
        <v>14978.922496788309</v>
      </c>
      <c r="Q1516" s="269">
        <f>'[2]Base Costs'!$B$13+'[2]Base Costs'!$B$14</f>
        <v>414</v>
      </c>
      <c r="R1516" s="303">
        <f>'[2]Base Costs'!$D$2</f>
        <v>1105.3024868650327</v>
      </c>
      <c r="S1516" s="305">
        <f t="shared" si="167"/>
        <v>6800.055622196187</v>
      </c>
    </row>
    <row r="1517" spans="1:19" s="269" customFormat="1" x14ac:dyDescent="0.25">
      <c r="A1517" s="310" t="s">
        <v>1770</v>
      </c>
      <c r="B1517" s="310" t="s">
        <v>1480</v>
      </c>
      <c r="C1517" s="309">
        <v>60.00055347</v>
      </c>
      <c r="D1517" s="307">
        <f>C1517*'[2]Base Costs'!$B$5</f>
        <v>60.00055347</v>
      </c>
      <c r="E1517" s="307">
        <f t="shared" si="161"/>
        <v>8</v>
      </c>
      <c r="F1517" s="307">
        <f t="shared" si="162"/>
        <v>2</v>
      </c>
      <c r="G1517" s="307">
        <f t="shared" si="163"/>
        <v>1</v>
      </c>
      <c r="H1517" s="306">
        <f>4*D1517*'[2]Base Costs'!$B$7</f>
        <v>11924.749998841682</v>
      </c>
      <c r="I1517" s="304">
        <f>4*IF(E1517&lt;=3,E1517*'[2]Base Costs'!$B$8,IF(F1517&lt;=3,F1517*'[2]Base Costs'!$B$9,'[2]Base Costs'!$B$10*G1517))</f>
        <v>2800</v>
      </c>
      <c r="J1517" s="308">
        <f>C1517*'[2]Base Costs'!$B$6</f>
        <v>15.24014058138</v>
      </c>
      <c r="K1517" s="307">
        <f t="shared" si="164"/>
        <v>2</v>
      </c>
      <c r="L1517" s="307">
        <f t="shared" si="165"/>
        <v>1</v>
      </c>
      <c r="M1517" s="307">
        <f t="shared" si="166"/>
        <v>1</v>
      </c>
      <c r="N1517" s="306">
        <f>4*J1517*'[2]Base Costs'!$B$7</f>
        <v>3028.8864997057872</v>
      </c>
      <c r="O1517" s="304">
        <f>4*IF(K1517&lt;=3,K1517*'[2]Base Costs'!$B$8,IF(L1517&lt;=3,L1517*'[2]Base Costs'!$B$9,'[2]Base Costs'!$B$10*M1517))</f>
        <v>1000</v>
      </c>
      <c r="P1517" s="304">
        <f>4*C1517*'[2]Base Costs'!$B$11</f>
        <v>12000.110693999999</v>
      </c>
      <c r="Q1517" s="269">
        <f>'[2]Base Costs'!$B$13+'[2]Base Costs'!$B$14</f>
        <v>414</v>
      </c>
      <c r="R1517" s="303">
        <f>'[2]Base Costs'!$D$2</f>
        <v>1105.3024868650327</v>
      </c>
      <c r="S1517" s="305">
        <f t="shared" si="167"/>
        <v>5548.1889865708199</v>
      </c>
    </row>
    <row r="1518" spans="1:19" s="269" customFormat="1" x14ac:dyDescent="0.25">
      <c r="A1518" s="310" t="s">
        <v>1770</v>
      </c>
      <c r="B1518" s="310" t="s">
        <v>1479</v>
      </c>
      <c r="C1518" s="309">
        <v>151.4424654409039</v>
      </c>
      <c r="D1518" s="307">
        <f>C1518*'[2]Base Costs'!$B$5</f>
        <v>151.4424654409039</v>
      </c>
      <c r="E1518" s="307">
        <f t="shared" si="161"/>
        <v>19</v>
      </c>
      <c r="F1518" s="307">
        <f t="shared" si="162"/>
        <v>4</v>
      </c>
      <c r="G1518" s="307">
        <f t="shared" si="163"/>
        <v>1</v>
      </c>
      <c r="H1518" s="306">
        <f>4*D1518*'[2]Base Costs'!$B$7</f>
        <v>30098.281351587011</v>
      </c>
      <c r="I1518" s="304">
        <f>4*IF(E1518&lt;=3,E1518*'[2]Base Costs'!$B$8,IF(F1518&lt;=3,F1518*'[2]Base Costs'!$B$9,'[2]Base Costs'!$B$10*G1518))</f>
        <v>4400</v>
      </c>
      <c r="J1518" s="308">
        <f>C1518*'[2]Base Costs'!$B$6</f>
        <v>38.466386221989595</v>
      </c>
      <c r="K1518" s="307">
        <f t="shared" si="164"/>
        <v>5</v>
      </c>
      <c r="L1518" s="307">
        <f t="shared" si="165"/>
        <v>1</v>
      </c>
      <c r="M1518" s="307">
        <f t="shared" si="166"/>
        <v>1</v>
      </c>
      <c r="N1518" s="306">
        <f>4*J1518*'[2]Base Costs'!$B$7</f>
        <v>7644.963463303101</v>
      </c>
      <c r="O1518" s="304">
        <f>4*IF(K1518&lt;=3,K1518*'[2]Base Costs'!$B$8,IF(L1518&lt;=3,L1518*'[2]Base Costs'!$B$9,'[2]Base Costs'!$B$10*M1518))</f>
        <v>1400</v>
      </c>
      <c r="P1518" s="304">
        <f>4*C1518*'[2]Base Costs'!$B$11</f>
        <v>30288.493088180781</v>
      </c>
      <c r="Q1518" s="269">
        <f>'[2]Base Costs'!$B$13+'[2]Base Costs'!$B$14</f>
        <v>414</v>
      </c>
      <c r="R1518" s="303">
        <f>'[2]Base Costs'!$D$2</f>
        <v>1105.3024868650327</v>
      </c>
      <c r="S1518" s="305">
        <f t="shared" si="167"/>
        <v>10564.265950168134</v>
      </c>
    </row>
    <row r="1519" spans="1:19" s="269" customFormat="1" x14ac:dyDescent="0.25">
      <c r="A1519" s="310" t="s">
        <v>1770</v>
      </c>
      <c r="B1519" s="310" t="s">
        <v>1478</v>
      </c>
      <c r="C1519" s="309">
        <v>133.30419350168654</v>
      </c>
      <c r="D1519" s="307">
        <f>C1519*'[2]Base Costs'!$B$5</f>
        <v>133.30419350168654</v>
      </c>
      <c r="E1519" s="307">
        <f t="shared" si="161"/>
        <v>17</v>
      </c>
      <c r="F1519" s="307">
        <f t="shared" si="162"/>
        <v>4</v>
      </c>
      <c r="G1519" s="307">
        <f t="shared" si="163"/>
        <v>1</v>
      </c>
      <c r="H1519" s="306">
        <f>4*D1519*'[2]Base Costs'!$B$7</f>
        <v>26493.408633299194</v>
      </c>
      <c r="I1519" s="304">
        <f>4*IF(E1519&lt;=3,E1519*'[2]Base Costs'!$B$8,IF(F1519&lt;=3,F1519*'[2]Base Costs'!$B$9,'[2]Base Costs'!$B$10*G1519))</f>
        <v>4400</v>
      </c>
      <c r="J1519" s="308">
        <f>C1519*'[2]Base Costs'!$B$6</f>
        <v>33.859265149428381</v>
      </c>
      <c r="K1519" s="307">
        <f t="shared" si="164"/>
        <v>5</v>
      </c>
      <c r="L1519" s="307">
        <f t="shared" si="165"/>
        <v>1</v>
      </c>
      <c r="M1519" s="307">
        <f t="shared" si="166"/>
        <v>1</v>
      </c>
      <c r="N1519" s="306">
        <f>4*J1519*'[2]Base Costs'!$B$7</f>
        <v>6729.3257928579951</v>
      </c>
      <c r="O1519" s="304">
        <f>4*IF(K1519&lt;=3,K1519*'[2]Base Costs'!$B$8,IF(L1519&lt;=3,L1519*'[2]Base Costs'!$B$9,'[2]Base Costs'!$B$10*M1519))</f>
        <v>1400</v>
      </c>
      <c r="P1519" s="304">
        <f>4*C1519*'[2]Base Costs'!$B$11</f>
        <v>26660.838700337306</v>
      </c>
      <c r="Q1519" s="269">
        <f>'[2]Base Costs'!$B$13+'[2]Base Costs'!$B$14</f>
        <v>414</v>
      </c>
      <c r="R1519" s="303">
        <f>'[2]Base Costs'!$D$2</f>
        <v>1105.3024868650327</v>
      </c>
      <c r="S1519" s="305">
        <f t="shared" si="167"/>
        <v>9648.6282797230269</v>
      </c>
    </row>
    <row r="1520" spans="1:19" s="269" customFormat="1" x14ac:dyDescent="0.25">
      <c r="A1520" s="310" t="s">
        <v>1770</v>
      </c>
      <c r="B1520" s="310" t="s">
        <v>1477</v>
      </c>
      <c r="C1520" s="309">
        <v>220.80419332219125</v>
      </c>
      <c r="D1520" s="307">
        <f>C1520*'[2]Base Costs'!$B$5</f>
        <v>220.80419332219125</v>
      </c>
      <c r="E1520" s="307">
        <f t="shared" si="161"/>
        <v>28</v>
      </c>
      <c r="F1520" s="307">
        <f t="shared" si="162"/>
        <v>6</v>
      </c>
      <c r="G1520" s="307">
        <f t="shared" si="163"/>
        <v>2</v>
      </c>
      <c r="H1520" s="306">
        <f>4*D1520*'[2]Base Costs'!$B$7</f>
        <v>43883.508597625587</v>
      </c>
      <c r="I1520" s="304">
        <f>4*IF(E1520&lt;=3,E1520*'[2]Base Costs'!$B$8,IF(F1520&lt;=3,F1520*'[2]Base Costs'!$B$9,'[2]Base Costs'!$B$10*G1520))</f>
        <v>8800</v>
      </c>
      <c r="J1520" s="308">
        <f>C1520*'[2]Base Costs'!$B$6</f>
        <v>56.084265103836579</v>
      </c>
      <c r="K1520" s="307">
        <f t="shared" si="164"/>
        <v>8</v>
      </c>
      <c r="L1520" s="307">
        <f t="shared" si="165"/>
        <v>2</v>
      </c>
      <c r="M1520" s="307">
        <f t="shared" si="166"/>
        <v>1</v>
      </c>
      <c r="N1520" s="306">
        <f>4*J1520*'[2]Base Costs'!$B$7</f>
        <v>11146.411183796899</v>
      </c>
      <c r="O1520" s="304">
        <f>4*IF(K1520&lt;=3,K1520*'[2]Base Costs'!$B$8,IF(L1520&lt;=3,L1520*'[2]Base Costs'!$B$9,'[2]Base Costs'!$B$10*M1520))</f>
        <v>2800</v>
      </c>
      <c r="P1520" s="304">
        <f>4*C1520*'[2]Base Costs'!$B$11</f>
        <v>44160.838664438248</v>
      </c>
      <c r="Q1520" s="269">
        <f>'[2]Base Costs'!$B$13+'[2]Base Costs'!$B$14</f>
        <v>414</v>
      </c>
      <c r="R1520" s="303">
        <f>'[2]Base Costs'!$D$2</f>
        <v>1105.3024868650327</v>
      </c>
      <c r="S1520" s="305">
        <f t="shared" si="167"/>
        <v>15465.713670661931</v>
      </c>
    </row>
    <row r="1521" spans="1:19" s="269" customFormat="1" x14ac:dyDescent="0.25">
      <c r="A1521" s="310" t="s">
        <v>1770</v>
      </c>
      <c r="B1521" s="310" t="s">
        <v>1476</v>
      </c>
      <c r="C1521" s="309">
        <v>51.401204656752995</v>
      </c>
      <c r="D1521" s="307">
        <f>C1521*'[2]Base Costs'!$B$5</f>
        <v>51.401204656752995</v>
      </c>
      <c r="E1521" s="307">
        <f t="shared" si="161"/>
        <v>7</v>
      </c>
      <c r="F1521" s="307">
        <f t="shared" si="162"/>
        <v>2</v>
      </c>
      <c r="G1521" s="307">
        <f t="shared" si="163"/>
        <v>1</v>
      </c>
      <c r="H1521" s="306">
        <f>4*D1521*'[2]Base Costs'!$B$7</f>
        <v>10215.681018301719</v>
      </c>
      <c r="I1521" s="304">
        <f>4*IF(E1521&lt;=3,E1521*'[2]Base Costs'!$B$8,IF(F1521&lt;=3,F1521*'[2]Base Costs'!$B$9,'[2]Base Costs'!$B$10*G1521))</f>
        <v>2800</v>
      </c>
      <c r="J1521" s="308">
        <f>C1521*'[2]Base Costs'!$B$6</f>
        <v>13.055905982815261</v>
      </c>
      <c r="K1521" s="307">
        <f t="shared" si="164"/>
        <v>2</v>
      </c>
      <c r="L1521" s="307">
        <f t="shared" si="165"/>
        <v>1</v>
      </c>
      <c r="M1521" s="307">
        <f t="shared" si="166"/>
        <v>1</v>
      </c>
      <c r="N1521" s="306">
        <f>4*J1521*'[2]Base Costs'!$B$7</f>
        <v>2594.7829786486368</v>
      </c>
      <c r="O1521" s="304">
        <f>4*IF(K1521&lt;=3,K1521*'[2]Base Costs'!$B$8,IF(L1521&lt;=3,L1521*'[2]Base Costs'!$B$9,'[2]Base Costs'!$B$10*M1521))</f>
        <v>1000</v>
      </c>
      <c r="P1521" s="304">
        <f>4*C1521*'[2]Base Costs'!$B$11</f>
        <v>10280.2409313506</v>
      </c>
      <c r="Q1521" s="269">
        <f>'[2]Base Costs'!$B$13+'[2]Base Costs'!$B$14</f>
        <v>414</v>
      </c>
      <c r="R1521" s="303">
        <f>'[2]Base Costs'!$D$2</f>
        <v>1105.3024868650327</v>
      </c>
      <c r="S1521" s="305">
        <f t="shared" si="167"/>
        <v>5114.08546551367</v>
      </c>
    </row>
    <row r="1522" spans="1:19" s="269" customFormat="1" x14ac:dyDescent="0.25">
      <c r="A1522" s="310" t="s">
        <v>1770</v>
      </c>
      <c r="B1522" s="310" t="s">
        <v>1475</v>
      </c>
      <c r="C1522" s="309">
        <v>66.704893011920802</v>
      </c>
      <c r="D1522" s="307">
        <f>C1522*'[2]Base Costs'!$B$5</f>
        <v>66.704893011920802</v>
      </c>
      <c r="E1522" s="307">
        <f t="shared" si="161"/>
        <v>9</v>
      </c>
      <c r="F1522" s="307">
        <f t="shared" si="162"/>
        <v>2</v>
      </c>
      <c r="G1522" s="307">
        <f t="shared" si="163"/>
        <v>1</v>
      </c>
      <c r="H1522" s="306">
        <f>4*D1522*'[2]Base Costs'!$B$7</f>
        <v>13257.19725676119</v>
      </c>
      <c r="I1522" s="304">
        <f>4*IF(E1522&lt;=3,E1522*'[2]Base Costs'!$B$8,IF(F1522&lt;=3,F1522*'[2]Base Costs'!$B$9,'[2]Base Costs'!$B$10*G1522))</f>
        <v>2800</v>
      </c>
      <c r="J1522" s="308">
        <f>C1522*'[2]Base Costs'!$B$6</f>
        <v>16.943042825027884</v>
      </c>
      <c r="K1522" s="307">
        <f t="shared" si="164"/>
        <v>3</v>
      </c>
      <c r="L1522" s="307">
        <f t="shared" si="165"/>
        <v>1</v>
      </c>
      <c r="M1522" s="307">
        <f t="shared" si="166"/>
        <v>1</v>
      </c>
      <c r="N1522" s="306">
        <f>4*J1522*'[2]Base Costs'!$B$7</f>
        <v>3367.3281032173422</v>
      </c>
      <c r="O1522" s="304">
        <f>4*IF(K1522&lt;=3,K1522*'[2]Base Costs'!$B$8,IF(L1522&lt;=3,L1522*'[2]Base Costs'!$B$9,'[2]Base Costs'!$B$10*M1522))</f>
        <v>1500</v>
      </c>
      <c r="P1522" s="304">
        <f>4*C1522*'[2]Base Costs'!$B$11</f>
        <v>13340.978602384161</v>
      </c>
      <c r="Q1522" s="269">
        <f>'[2]Base Costs'!$B$13+'[2]Base Costs'!$B$14</f>
        <v>414</v>
      </c>
      <c r="R1522" s="303">
        <f>'[2]Base Costs'!$D$2</f>
        <v>1105.3024868650327</v>
      </c>
      <c r="S1522" s="305">
        <f t="shared" si="167"/>
        <v>6386.6305900823754</v>
      </c>
    </row>
    <row r="1523" spans="1:19" s="269" customFormat="1" x14ac:dyDescent="0.25">
      <c r="A1523" s="310" t="s">
        <v>1770</v>
      </c>
      <c r="B1523" s="310" t="s">
        <v>1474</v>
      </c>
      <c r="C1523" s="309">
        <v>135.45761370890216</v>
      </c>
      <c r="D1523" s="307">
        <f>C1523*'[2]Base Costs'!$B$5</f>
        <v>135.45761370890216</v>
      </c>
      <c r="E1523" s="307">
        <f t="shared" si="161"/>
        <v>17</v>
      </c>
      <c r="F1523" s="307">
        <f t="shared" si="162"/>
        <v>4</v>
      </c>
      <c r="G1523" s="307">
        <f t="shared" si="163"/>
        <v>1</v>
      </c>
      <c r="H1523" s="306">
        <f>4*D1523*'[2]Base Costs'!$B$7</f>
        <v>26921.387978962055</v>
      </c>
      <c r="I1523" s="304">
        <f>4*IF(E1523&lt;=3,E1523*'[2]Base Costs'!$B$8,IF(F1523&lt;=3,F1523*'[2]Base Costs'!$B$9,'[2]Base Costs'!$B$10*G1523))</f>
        <v>4400</v>
      </c>
      <c r="J1523" s="308">
        <f>C1523*'[2]Base Costs'!$B$6</f>
        <v>34.406233882061152</v>
      </c>
      <c r="K1523" s="307">
        <f t="shared" si="164"/>
        <v>5</v>
      </c>
      <c r="L1523" s="307">
        <f t="shared" si="165"/>
        <v>1</v>
      </c>
      <c r="M1523" s="307">
        <f t="shared" si="166"/>
        <v>1</v>
      </c>
      <c r="N1523" s="306">
        <f>4*J1523*'[2]Base Costs'!$B$7</f>
        <v>6838.0325466563627</v>
      </c>
      <c r="O1523" s="304">
        <f>4*IF(K1523&lt;=3,K1523*'[2]Base Costs'!$B$8,IF(L1523&lt;=3,L1523*'[2]Base Costs'!$B$9,'[2]Base Costs'!$B$10*M1523))</f>
        <v>1400</v>
      </c>
      <c r="P1523" s="304">
        <f>4*C1523*'[2]Base Costs'!$B$11</f>
        <v>27091.522741780431</v>
      </c>
      <c r="Q1523" s="269">
        <f>'[2]Base Costs'!$B$13+'[2]Base Costs'!$B$14</f>
        <v>414</v>
      </c>
      <c r="R1523" s="303">
        <f>'[2]Base Costs'!$D$2</f>
        <v>1105.3024868650327</v>
      </c>
      <c r="S1523" s="305">
        <f t="shared" si="167"/>
        <v>9757.3350335213945</v>
      </c>
    </row>
    <row r="1524" spans="1:19" s="269" customFormat="1" x14ac:dyDescent="0.25">
      <c r="A1524" s="310" t="s">
        <v>1770</v>
      </c>
      <c r="B1524" s="310" t="s">
        <v>1473</v>
      </c>
      <c r="C1524" s="309">
        <v>211.62150331908092</v>
      </c>
      <c r="D1524" s="307">
        <f>C1524*'[2]Base Costs'!$B$5</f>
        <v>211.62150331908092</v>
      </c>
      <c r="E1524" s="307">
        <f t="shared" si="161"/>
        <v>27</v>
      </c>
      <c r="F1524" s="307">
        <f t="shared" si="162"/>
        <v>6</v>
      </c>
      <c r="G1524" s="307">
        <f t="shared" si="163"/>
        <v>2</v>
      </c>
      <c r="H1524" s="306">
        <f>4*D1524*'[2]Base Costs'!$B$7</f>
        <v>42058.504055647427</v>
      </c>
      <c r="I1524" s="304">
        <f>4*IF(E1524&lt;=3,E1524*'[2]Base Costs'!$B$8,IF(F1524&lt;=3,F1524*'[2]Base Costs'!$B$9,'[2]Base Costs'!$B$10*G1524))</f>
        <v>8800</v>
      </c>
      <c r="J1524" s="308">
        <f>C1524*'[2]Base Costs'!$B$6</f>
        <v>53.751861843046555</v>
      </c>
      <c r="K1524" s="307">
        <f t="shared" si="164"/>
        <v>7</v>
      </c>
      <c r="L1524" s="307">
        <f t="shared" si="165"/>
        <v>2</v>
      </c>
      <c r="M1524" s="307">
        <f t="shared" si="166"/>
        <v>1</v>
      </c>
      <c r="N1524" s="306">
        <f>4*J1524*'[2]Base Costs'!$B$7</f>
        <v>10682.860030134447</v>
      </c>
      <c r="O1524" s="304">
        <f>4*IF(K1524&lt;=3,K1524*'[2]Base Costs'!$B$8,IF(L1524&lt;=3,L1524*'[2]Base Costs'!$B$9,'[2]Base Costs'!$B$10*M1524))</f>
        <v>2800</v>
      </c>
      <c r="P1524" s="304">
        <f>4*C1524*'[2]Base Costs'!$B$11</f>
        <v>42324.300663816182</v>
      </c>
      <c r="Q1524" s="269">
        <f>'[2]Base Costs'!$B$13+'[2]Base Costs'!$B$14</f>
        <v>414</v>
      </c>
      <c r="R1524" s="303">
        <f>'[2]Base Costs'!$D$2</f>
        <v>1105.3024868650327</v>
      </c>
      <c r="S1524" s="305">
        <f t="shared" si="167"/>
        <v>15002.16251699948</v>
      </c>
    </row>
    <row r="1525" spans="1:19" s="269" customFormat="1" x14ac:dyDescent="0.25">
      <c r="A1525" s="310" t="s">
        <v>1770</v>
      </c>
      <c r="B1525" s="310" t="s">
        <v>1471</v>
      </c>
      <c r="C1525" s="309">
        <v>71.800558535000008</v>
      </c>
      <c r="D1525" s="307">
        <f>C1525*'[2]Base Costs'!$B$5</f>
        <v>71.800558535000008</v>
      </c>
      <c r="E1525" s="307">
        <f t="shared" si="161"/>
        <v>9</v>
      </c>
      <c r="F1525" s="307">
        <f t="shared" si="162"/>
        <v>2</v>
      </c>
      <c r="G1525" s="307">
        <f t="shared" si="163"/>
        <v>1</v>
      </c>
      <c r="H1525" s="306">
        <f>4*D1525*'[2]Base Costs'!$B$7</f>
        <v>14269.930205480043</v>
      </c>
      <c r="I1525" s="304">
        <f>4*IF(E1525&lt;=3,E1525*'[2]Base Costs'!$B$8,IF(F1525&lt;=3,F1525*'[2]Base Costs'!$B$9,'[2]Base Costs'!$B$10*G1525))</f>
        <v>2800</v>
      </c>
      <c r="J1525" s="308">
        <f>C1525*'[2]Base Costs'!$B$6</f>
        <v>18.237341867890002</v>
      </c>
      <c r="K1525" s="307">
        <f t="shared" si="164"/>
        <v>3</v>
      </c>
      <c r="L1525" s="307">
        <f t="shared" si="165"/>
        <v>1</v>
      </c>
      <c r="M1525" s="307">
        <f t="shared" si="166"/>
        <v>1</v>
      </c>
      <c r="N1525" s="306">
        <f>4*J1525*'[2]Base Costs'!$B$7</f>
        <v>3624.5622721919312</v>
      </c>
      <c r="O1525" s="304">
        <f>4*IF(K1525&lt;=3,K1525*'[2]Base Costs'!$B$8,IF(L1525&lt;=3,L1525*'[2]Base Costs'!$B$9,'[2]Base Costs'!$B$10*M1525))</f>
        <v>1500</v>
      </c>
      <c r="P1525" s="304">
        <f>4*C1525*'[2]Base Costs'!$B$11</f>
        <v>14360.111707000002</v>
      </c>
      <c r="Q1525" s="269">
        <f>'[2]Base Costs'!$B$13+'[2]Base Costs'!$B$14</f>
        <v>414</v>
      </c>
      <c r="R1525" s="303">
        <f>'[2]Base Costs'!$D$2</f>
        <v>1105.3024868650327</v>
      </c>
      <c r="S1525" s="305">
        <f t="shared" si="167"/>
        <v>6643.8647590569635</v>
      </c>
    </row>
    <row r="1526" spans="1:19" s="269" customFormat="1" x14ac:dyDescent="0.25">
      <c r="A1526" s="310" t="s">
        <v>1770</v>
      </c>
      <c r="B1526" s="310" t="s">
        <v>1470</v>
      </c>
      <c r="C1526" s="309">
        <v>147.70133033499999</v>
      </c>
      <c r="D1526" s="307">
        <f>C1526*'[2]Base Costs'!$B$5</f>
        <v>147.70133033499999</v>
      </c>
      <c r="E1526" s="307">
        <f t="shared" si="161"/>
        <v>19</v>
      </c>
      <c r="F1526" s="307">
        <f t="shared" si="162"/>
        <v>4</v>
      </c>
      <c r="G1526" s="307">
        <f t="shared" si="163"/>
        <v>1</v>
      </c>
      <c r="H1526" s="306">
        <f>4*D1526*'[2]Base Costs'!$B$7</f>
        <v>29354.753196099242</v>
      </c>
      <c r="I1526" s="304">
        <f>4*IF(E1526&lt;=3,E1526*'[2]Base Costs'!$B$8,IF(F1526&lt;=3,F1526*'[2]Base Costs'!$B$9,'[2]Base Costs'!$B$10*G1526))</f>
        <v>4400</v>
      </c>
      <c r="J1526" s="308">
        <f>C1526*'[2]Base Costs'!$B$6</f>
        <v>37.516137905089998</v>
      </c>
      <c r="K1526" s="307">
        <f t="shared" si="164"/>
        <v>5</v>
      </c>
      <c r="L1526" s="307">
        <f t="shared" si="165"/>
        <v>1</v>
      </c>
      <c r="M1526" s="307">
        <f t="shared" si="166"/>
        <v>1</v>
      </c>
      <c r="N1526" s="306">
        <f>4*J1526*'[2]Base Costs'!$B$7</f>
        <v>7456.1073118092072</v>
      </c>
      <c r="O1526" s="304">
        <f>4*IF(K1526&lt;=3,K1526*'[2]Base Costs'!$B$8,IF(L1526&lt;=3,L1526*'[2]Base Costs'!$B$9,'[2]Base Costs'!$B$10*M1526))</f>
        <v>1400</v>
      </c>
      <c r="P1526" s="304">
        <f>4*C1526*'[2]Base Costs'!$B$11</f>
        <v>29540.266067</v>
      </c>
      <c r="Q1526" s="269">
        <f>'[2]Base Costs'!$B$13+'[2]Base Costs'!$B$14</f>
        <v>414</v>
      </c>
      <c r="R1526" s="303">
        <f>'[2]Base Costs'!$D$2</f>
        <v>1105.3024868650327</v>
      </c>
      <c r="S1526" s="305">
        <f t="shared" si="167"/>
        <v>10375.40979867424</v>
      </c>
    </row>
    <row r="1527" spans="1:19" s="269" customFormat="1" x14ac:dyDescent="0.25">
      <c r="A1527" s="310" t="s">
        <v>1770</v>
      </c>
      <c r="B1527" s="310" t="s">
        <v>1469</v>
      </c>
      <c r="C1527" s="309">
        <v>65.461169889457068</v>
      </c>
      <c r="D1527" s="307">
        <f>C1527*'[2]Base Costs'!$B$5</f>
        <v>65.461169889457068</v>
      </c>
      <c r="E1527" s="307">
        <f t="shared" si="161"/>
        <v>9</v>
      </c>
      <c r="F1527" s="307">
        <f t="shared" si="162"/>
        <v>2</v>
      </c>
      <c r="G1527" s="307">
        <f t="shared" si="163"/>
        <v>1</v>
      </c>
      <c r="H1527" s="306">
        <f>4*D1527*'[2]Base Costs'!$B$7</f>
        <v>13010.014748510257</v>
      </c>
      <c r="I1527" s="304">
        <f>4*IF(E1527&lt;=3,E1527*'[2]Base Costs'!$B$8,IF(F1527&lt;=3,F1527*'[2]Base Costs'!$B$9,'[2]Base Costs'!$B$10*G1527))</f>
        <v>2800</v>
      </c>
      <c r="J1527" s="308">
        <f>C1527*'[2]Base Costs'!$B$6</f>
        <v>16.627137151922096</v>
      </c>
      <c r="K1527" s="307">
        <f t="shared" si="164"/>
        <v>3</v>
      </c>
      <c r="L1527" s="307">
        <f t="shared" si="165"/>
        <v>1</v>
      </c>
      <c r="M1527" s="307">
        <f t="shared" si="166"/>
        <v>1</v>
      </c>
      <c r="N1527" s="306">
        <f>4*J1527*'[2]Base Costs'!$B$7</f>
        <v>3304.5437461216056</v>
      </c>
      <c r="O1527" s="304">
        <f>4*IF(K1527&lt;=3,K1527*'[2]Base Costs'!$B$8,IF(L1527&lt;=3,L1527*'[2]Base Costs'!$B$9,'[2]Base Costs'!$B$10*M1527))</f>
        <v>1500</v>
      </c>
      <c r="P1527" s="304">
        <f>4*C1527*'[2]Base Costs'!$B$11</f>
        <v>13092.233977891414</v>
      </c>
      <c r="Q1527" s="269">
        <f>'[2]Base Costs'!$B$13+'[2]Base Costs'!$B$14</f>
        <v>414</v>
      </c>
      <c r="R1527" s="303">
        <f>'[2]Base Costs'!$D$2</f>
        <v>1105.3024868650327</v>
      </c>
      <c r="S1527" s="305">
        <f t="shared" si="167"/>
        <v>6323.8462329866379</v>
      </c>
    </row>
    <row r="1528" spans="1:19" s="269" customFormat="1" x14ac:dyDescent="0.25">
      <c r="A1528" s="310" t="s">
        <v>1770</v>
      </c>
      <c r="B1528" s="310" t="s">
        <v>1468</v>
      </c>
      <c r="C1528" s="309">
        <v>227.92288259246243</v>
      </c>
      <c r="D1528" s="307">
        <f>C1528*'[2]Base Costs'!$B$5</f>
        <v>227.92288259246243</v>
      </c>
      <c r="E1528" s="307">
        <f t="shared" si="161"/>
        <v>29</v>
      </c>
      <c r="F1528" s="307">
        <f t="shared" si="162"/>
        <v>6</v>
      </c>
      <c r="G1528" s="307">
        <f t="shared" si="163"/>
        <v>2</v>
      </c>
      <c r="H1528" s="306">
        <f>4*D1528*'[2]Base Costs'!$B$7</f>
        <v>45298.305377956356</v>
      </c>
      <c r="I1528" s="304">
        <f>4*IF(E1528&lt;=3,E1528*'[2]Base Costs'!$B$8,IF(F1528&lt;=3,F1528*'[2]Base Costs'!$B$9,'[2]Base Costs'!$B$10*G1528))</f>
        <v>8800</v>
      </c>
      <c r="J1528" s="308">
        <f>C1528*'[2]Base Costs'!$B$6</f>
        <v>57.892412178485458</v>
      </c>
      <c r="K1528" s="307">
        <f t="shared" si="164"/>
        <v>8</v>
      </c>
      <c r="L1528" s="307">
        <f t="shared" si="165"/>
        <v>2</v>
      </c>
      <c r="M1528" s="307">
        <f t="shared" si="166"/>
        <v>1</v>
      </c>
      <c r="N1528" s="306">
        <f>4*J1528*'[2]Base Costs'!$B$7</f>
        <v>11505.769566000916</v>
      </c>
      <c r="O1528" s="304">
        <f>4*IF(K1528&lt;=3,K1528*'[2]Base Costs'!$B$8,IF(L1528&lt;=3,L1528*'[2]Base Costs'!$B$9,'[2]Base Costs'!$B$10*M1528))</f>
        <v>2800</v>
      </c>
      <c r="P1528" s="304">
        <f>4*C1528*'[2]Base Costs'!$B$11</f>
        <v>45584.576518492482</v>
      </c>
      <c r="Q1528" s="269">
        <f>'[2]Base Costs'!$B$13+'[2]Base Costs'!$B$14</f>
        <v>414</v>
      </c>
      <c r="R1528" s="303">
        <f>'[2]Base Costs'!$D$2</f>
        <v>1105.3024868650327</v>
      </c>
      <c r="S1528" s="305">
        <f t="shared" si="167"/>
        <v>15825.072052865948</v>
      </c>
    </row>
    <row r="1529" spans="1:19" s="269" customFormat="1" x14ac:dyDescent="0.25">
      <c r="A1529" s="310" t="s">
        <v>1770</v>
      </c>
      <c r="B1529" s="310" t="s">
        <v>1467</v>
      </c>
      <c r="C1529" s="309">
        <v>169.24166643361835</v>
      </c>
      <c r="D1529" s="307">
        <f>C1529*'[2]Base Costs'!$B$5</f>
        <v>169.24166643361835</v>
      </c>
      <c r="E1529" s="307">
        <f t="shared" si="161"/>
        <v>22</v>
      </c>
      <c r="F1529" s="307">
        <f t="shared" si="162"/>
        <v>5</v>
      </c>
      <c r="G1529" s="307">
        <f t="shared" si="163"/>
        <v>2</v>
      </c>
      <c r="H1529" s="306">
        <f>4*D1529*'[2]Base Costs'!$B$7</f>
        <v>33635.765753683052</v>
      </c>
      <c r="I1529" s="304">
        <f>4*IF(E1529&lt;=3,E1529*'[2]Base Costs'!$B$8,IF(F1529&lt;=3,F1529*'[2]Base Costs'!$B$9,'[2]Base Costs'!$B$10*G1529))</f>
        <v>8800</v>
      </c>
      <c r="J1529" s="308">
        <f>C1529*'[2]Base Costs'!$B$6</f>
        <v>42.987383274139063</v>
      </c>
      <c r="K1529" s="307">
        <f t="shared" si="164"/>
        <v>6</v>
      </c>
      <c r="L1529" s="307">
        <f t="shared" si="165"/>
        <v>2</v>
      </c>
      <c r="M1529" s="307">
        <f t="shared" si="166"/>
        <v>1</v>
      </c>
      <c r="N1529" s="306">
        <f>4*J1529*'[2]Base Costs'!$B$7</f>
        <v>8543.484501435496</v>
      </c>
      <c r="O1529" s="304">
        <f>4*IF(K1529&lt;=3,K1529*'[2]Base Costs'!$B$8,IF(L1529&lt;=3,L1529*'[2]Base Costs'!$B$9,'[2]Base Costs'!$B$10*M1529))</f>
        <v>2800</v>
      </c>
      <c r="P1529" s="304">
        <f>4*C1529*'[2]Base Costs'!$B$11</f>
        <v>33848.333286723668</v>
      </c>
      <c r="Q1529" s="269">
        <f>'[2]Base Costs'!$B$13+'[2]Base Costs'!$B$14</f>
        <v>414</v>
      </c>
      <c r="R1529" s="303">
        <f>'[2]Base Costs'!$D$2</f>
        <v>1105.3024868650327</v>
      </c>
      <c r="S1529" s="305">
        <f t="shared" si="167"/>
        <v>12862.78698830053</v>
      </c>
    </row>
    <row r="1530" spans="1:19" s="269" customFormat="1" x14ac:dyDescent="0.25">
      <c r="A1530" s="310" t="s">
        <v>1770</v>
      </c>
      <c r="B1530" s="310" t="s">
        <v>1465</v>
      </c>
      <c r="C1530" s="309">
        <v>213.45006826724273</v>
      </c>
      <c r="D1530" s="307">
        <f>C1530*'[2]Base Costs'!$B$5</f>
        <v>213.45006826724273</v>
      </c>
      <c r="E1530" s="307">
        <f t="shared" si="161"/>
        <v>27</v>
      </c>
      <c r="F1530" s="307">
        <f t="shared" si="162"/>
        <v>6</v>
      </c>
      <c r="G1530" s="307">
        <f t="shared" si="163"/>
        <v>2</v>
      </c>
      <c r="H1530" s="306">
        <f>4*D1530*'[2]Base Costs'!$B$7</f>
        <v>42421.920367704894</v>
      </c>
      <c r="I1530" s="304">
        <f>4*IF(E1530&lt;=3,E1530*'[2]Base Costs'!$B$8,IF(F1530&lt;=3,F1530*'[2]Base Costs'!$B$9,'[2]Base Costs'!$B$10*G1530))</f>
        <v>8800</v>
      </c>
      <c r="J1530" s="308">
        <f>C1530*'[2]Base Costs'!$B$6</f>
        <v>54.216317339879652</v>
      </c>
      <c r="K1530" s="307">
        <f t="shared" si="164"/>
        <v>7</v>
      </c>
      <c r="L1530" s="307">
        <f t="shared" si="165"/>
        <v>2</v>
      </c>
      <c r="M1530" s="307">
        <f t="shared" si="166"/>
        <v>1</v>
      </c>
      <c r="N1530" s="306">
        <f>4*J1530*'[2]Base Costs'!$B$7</f>
        <v>10775.167773397043</v>
      </c>
      <c r="O1530" s="304">
        <f>4*IF(K1530&lt;=3,K1530*'[2]Base Costs'!$B$8,IF(L1530&lt;=3,L1530*'[2]Base Costs'!$B$9,'[2]Base Costs'!$B$10*M1530))</f>
        <v>2800</v>
      </c>
      <c r="P1530" s="304">
        <f>4*C1530*'[2]Base Costs'!$B$11</f>
        <v>42690.013653448543</v>
      </c>
      <c r="Q1530" s="269">
        <f>'[2]Base Costs'!$B$13+'[2]Base Costs'!$B$14</f>
        <v>414</v>
      </c>
      <c r="R1530" s="303">
        <f>'[2]Base Costs'!$D$2</f>
        <v>1105.3024868650327</v>
      </c>
      <c r="S1530" s="305">
        <f t="shared" si="167"/>
        <v>15094.470260262075</v>
      </c>
    </row>
    <row r="1531" spans="1:19" s="269" customFormat="1" x14ac:dyDescent="0.25">
      <c r="A1531" s="310" t="s">
        <v>1770</v>
      </c>
      <c r="B1531" s="310" t="s">
        <v>1464</v>
      </c>
      <c r="C1531" s="309">
        <v>88.532083409074843</v>
      </c>
      <c r="D1531" s="307">
        <f>C1531*'[2]Base Costs'!$B$5</f>
        <v>88.532083409074843</v>
      </c>
      <c r="E1531" s="307">
        <f t="shared" si="161"/>
        <v>12</v>
      </c>
      <c r="F1531" s="307">
        <f t="shared" si="162"/>
        <v>3</v>
      </c>
      <c r="G1531" s="307">
        <f t="shared" si="163"/>
        <v>1</v>
      </c>
      <c r="H1531" s="306">
        <f>4*D1531*'[2]Base Costs'!$B$7</f>
        <v>17595.220385053173</v>
      </c>
      <c r="I1531" s="304">
        <f>4*IF(E1531&lt;=3,E1531*'[2]Base Costs'!$B$8,IF(F1531&lt;=3,F1531*'[2]Base Costs'!$B$9,'[2]Base Costs'!$B$10*G1531))</f>
        <v>4200</v>
      </c>
      <c r="J1531" s="308">
        <f>C1531*'[2]Base Costs'!$B$6</f>
        <v>22.487149185905011</v>
      </c>
      <c r="K1531" s="307">
        <f t="shared" si="164"/>
        <v>3</v>
      </c>
      <c r="L1531" s="307">
        <f t="shared" si="165"/>
        <v>1</v>
      </c>
      <c r="M1531" s="307">
        <f t="shared" si="166"/>
        <v>1</v>
      </c>
      <c r="N1531" s="306">
        <f>4*J1531*'[2]Base Costs'!$B$7</f>
        <v>4469.1859778035059</v>
      </c>
      <c r="O1531" s="304">
        <f>4*IF(K1531&lt;=3,K1531*'[2]Base Costs'!$B$8,IF(L1531&lt;=3,L1531*'[2]Base Costs'!$B$9,'[2]Base Costs'!$B$10*M1531))</f>
        <v>1500</v>
      </c>
      <c r="P1531" s="304">
        <f>4*C1531*'[2]Base Costs'!$B$11</f>
        <v>17706.416681814968</v>
      </c>
      <c r="Q1531" s="269">
        <f>'[2]Base Costs'!$B$13+'[2]Base Costs'!$B$14</f>
        <v>414</v>
      </c>
      <c r="R1531" s="303">
        <f>'[2]Base Costs'!$D$2</f>
        <v>1105.3024868650327</v>
      </c>
      <c r="S1531" s="305">
        <f t="shared" si="167"/>
        <v>7488.4884646685387</v>
      </c>
    </row>
    <row r="1532" spans="1:19" s="269" customFormat="1" x14ac:dyDescent="0.25">
      <c r="A1532" s="310" t="s">
        <v>1770</v>
      </c>
      <c r="B1532" s="310" t="s">
        <v>1463</v>
      </c>
      <c r="C1532" s="309">
        <v>272.537051241352</v>
      </c>
      <c r="D1532" s="307">
        <f>C1532*'[2]Base Costs'!$B$5</f>
        <v>272.537051241352</v>
      </c>
      <c r="E1532" s="307">
        <f t="shared" si="161"/>
        <v>35</v>
      </c>
      <c r="F1532" s="307">
        <f t="shared" si="162"/>
        <v>7</v>
      </c>
      <c r="G1532" s="307">
        <f t="shared" si="163"/>
        <v>2</v>
      </c>
      <c r="H1532" s="306">
        <f>4*D1532*'[2]Base Costs'!$B$7</f>
        <v>54165.103711911273</v>
      </c>
      <c r="I1532" s="304">
        <f>4*IF(E1532&lt;=3,E1532*'[2]Base Costs'!$B$8,IF(F1532&lt;=3,F1532*'[2]Base Costs'!$B$9,'[2]Base Costs'!$B$10*G1532))</f>
        <v>8800</v>
      </c>
      <c r="J1532" s="308">
        <f>C1532*'[2]Base Costs'!$B$6</f>
        <v>69.224411015303403</v>
      </c>
      <c r="K1532" s="307">
        <f t="shared" si="164"/>
        <v>9</v>
      </c>
      <c r="L1532" s="307">
        <f t="shared" si="165"/>
        <v>2</v>
      </c>
      <c r="M1532" s="307">
        <f t="shared" si="166"/>
        <v>1</v>
      </c>
      <c r="N1532" s="306">
        <f>4*J1532*'[2]Base Costs'!$B$7</f>
        <v>13757.936342825462</v>
      </c>
      <c r="O1532" s="304">
        <f>4*IF(K1532&lt;=3,K1532*'[2]Base Costs'!$B$8,IF(L1532&lt;=3,L1532*'[2]Base Costs'!$B$9,'[2]Base Costs'!$B$10*M1532))</f>
        <v>2800</v>
      </c>
      <c r="P1532" s="304">
        <f>4*C1532*'[2]Base Costs'!$B$11</f>
        <v>54507.410248270404</v>
      </c>
      <c r="Q1532" s="269">
        <f>'[2]Base Costs'!$B$13+'[2]Base Costs'!$B$14</f>
        <v>414</v>
      </c>
      <c r="R1532" s="303">
        <f>'[2]Base Costs'!$D$2</f>
        <v>1105.3024868650327</v>
      </c>
      <c r="S1532" s="305">
        <f t="shared" si="167"/>
        <v>18077.238829690494</v>
      </c>
    </row>
    <row r="1533" spans="1:19" s="269" customFormat="1" x14ac:dyDescent="0.25">
      <c r="A1533" s="310" t="s">
        <v>1770</v>
      </c>
      <c r="B1533" s="310" t="s">
        <v>1462</v>
      </c>
      <c r="C1533" s="309">
        <v>305.44283024581853</v>
      </c>
      <c r="D1533" s="307">
        <f>C1533*'[2]Base Costs'!$B$5</f>
        <v>305.44283024581853</v>
      </c>
      <c r="E1533" s="307">
        <f t="shared" si="161"/>
        <v>39</v>
      </c>
      <c r="F1533" s="307">
        <f t="shared" si="162"/>
        <v>8</v>
      </c>
      <c r="G1533" s="307">
        <f t="shared" si="163"/>
        <v>2</v>
      </c>
      <c r="H1533" s="306">
        <f>4*D1533*'[2]Base Costs'!$B$7</f>
        <v>60704.929854374968</v>
      </c>
      <c r="I1533" s="304">
        <f>4*IF(E1533&lt;=3,E1533*'[2]Base Costs'!$B$8,IF(F1533&lt;=3,F1533*'[2]Base Costs'!$B$9,'[2]Base Costs'!$B$10*G1533))</f>
        <v>8800</v>
      </c>
      <c r="J1533" s="308">
        <f>C1533*'[2]Base Costs'!$B$6</f>
        <v>77.582478882437911</v>
      </c>
      <c r="K1533" s="307">
        <f t="shared" si="164"/>
        <v>10</v>
      </c>
      <c r="L1533" s="307">
        <f t="shared" si="165"/>
        <v>2</v>
      </c>
      <c r="M1533" s="307">
        <f t="shared" si="166"/>
        <v>1</v>
      </c>
      <c r="N1533" s="306">
        <f>4*J1533*'[2]Base Costs'!$B$7</f>
        <v>15419.052183011243</v>
      </c>
      <c r="O1533" s="304">
        <f>4*IF(K1533&lt;=3,K1533*'[2]Base Costs'!$B$8,IF(L1533&lt;=3,L1533*'[2]Base Costs'!$B$9,'[2]Base Costs'!$B$10*M1533))</f>
        <v>2800</v>
      </c>
      <c r="P1533" s="304">
        <f>4*C1533*'[2]Base Costs'!$B$11</f>
        <v>61088.566049163703</v>
      </c>
      <c r="Q1533" s="269">
        <f>'[2]Base Costs'!$B$13+'[2]Base Costs'!$B$14</f>
        <v>414</v>
      </c>
      <c r="R1533" s="303">
        <f>'[2]Base Costs'!$D$2</f>
        <v>1105.3024868650327</v>
      </c>
      <c r="S1533" s="305">
        <f t="shared" si="167"/>
        <v>19738.354669876277</v>
      </c>
    </row>
    <row r="1534" spans="1:19" s="269" customFormat="1" x14ac:dyDescent="0.25">
      <c r="A1534" s="310" t="s">
        <v>1770</v>
      </c>
      <c r="B1534" s="310" t="s">
        <v>1461</v>
      </c>
      <c r="C1534" s="309">
        <v>60.986974882855733</v>
      </c>
      <c r="D1534" s="307">
        <f>C1534*'[2]Base Costs'!$B$5</f>
        <v>60.986974882855733</v>
      </c>
      <c r="E1534" s="307">
        <f t="shared" si="161"/>
        <v>8</v>
      </c>
      <c r="F1534" s="307">
        <f t="shared" si="162"/>
        <v>2</v>
      </c>
      <c r="G1534" s="307">
        <f t="shared" si="163"/>
        <v>1</v>
      </c>
      <c r="H1534" s="306">
        <f>4*D1534*'[2]Base Costs'!$B$7</f>
        <v>12120.795336118281</v>
      </c>
      <c r="I1534" s="304">
        <f>4*IF(E1534&lt;=3,E1534*'[2]Base Costs'!$B$8,IF(F1534&lt;=3,F1534*'[2]Base Costs'!$B$9,'[2]Base Costs'!$B$10*G1534))</f>
        <v>2800</v>
      </c>
      <c r="J1534" s="308">
        <f>C1534*'[2]Base Costs'!$B$6</f>
        <v>15.490691620245357</v>
      </c>
      <c r="K1534" s="307">
        <f t="shared" si="164"/>
        <v>2</v>
      </c>
      <c r="L1534" s="307">
        <f t="shared" si="165"/>
        <v>1</v>
      </c>
      <c r="M1534" s="307">
        <f t="shared" si="166"/>
        <v>1</v>
      </c>
      <c r="N1534" s="306">
        <f>4*J1534*'[2]Base Costs'!$B$7</f>
        <v>3078.6820153740437</v>
      </c>
      <c r="O1534" s="304">
        <f>4*IF(K1534&lt;=3,K1534*'[2]Base Costs'!$B$8,IF(L1534&lt;=3,L1534*'[2]Base Costs'!$B$9,'[2]Base Costs'!$B$10*M1534))</f>
        <v>1000</v>
      </c>
      <c r="P1534" s="304">
        <f>4*C1534*'[2]Base Costs'!$B$11</f>
        <v>12197.394976571146</v>
      </c>
      <c r="Q1534" s="269">
        <f>'[2]Base Costs'!$B$13+'[2]Base Costs'!$B$14</f>
        <v>414</v>
      </c>
      <c r="R1534" s="303">
        <f>'[2]Base Costs'!$D$2</f>
        <v>1105.3024868650327</v>
      </c>
      <c r="S1534" s="305">
        <f t="shared" si="167"/>
        <v>5597.9845022390764</v>
      </c>
    </row>
    <row r="1535" spans="1:19" s="269" customFormat="1" x14ac:dyDescent="0.25">
      <c r="A1535" s="310" t="s">
        <v>1770</v>
      </c>
      <c r="B1535" s="310" t="s">
        <v>1460</v>
      </c>
      <c r="C1535" s="309">
        <v>99.476373889248435</v>
      </c>
      <c r="D1535" s="307">
        <f>C1535*'[2]Base Costs'!$B$5</f>
        <v>99.476373889248435</v>
      </c>
      <c r="E1535" s="307">
        <f t="shared" si="161"/>
        <v>13</v>
      </c>
      <c r="F1535" s="307">
        <f t="shared" si="162"/>
        <v>3</v>
      </c>
      <c r="G1535" s="307">
        <f t="shared" si="163"/>
        <v>1</v>
      </c>
      <c r="H1535" s="306">
        <f>4*D1535*'[2]Base Costs'!$B$7</f>
        <v>19770.332452244795</v>
      </c>
      <c r="I1535" s="304">
        <f>4*IF(E1535&lt;=3,E1535*'[2]Base Costs'!$B$8,IF(F1535&lt;=3,F1535*'[2]Base Costs'!$B$9,'[2]Base Costs'!$B$10*G1535))</f>
        <v>4200</v>
      </c>
      <c r="J1535" s="308">
        <f>C1535*'[2]Base Costs'!$B$6</f>
        <v>25.266998967869103</v>
      </c>
      <c r="K1535" s="307">
        <f t="shared" si="164"/>
        <v>4</v>
      </c>
      <c r="L1535" s="307">
        <f t="shared" si="165"/>
        <v>1</v>
      </c>
      <c r="M1535" s="307">
        <f t="shared" si="166"/>
        <v>1</v>
      </c>
      <c r="N1535" s="306">
        <f>4*J1535*'[2]Base Costs'!$B$7</f>
        <v>5021.6644428701775</v>
      </c>
      <c r="O1535" s="304">
        <f>4*IF(K1535&lt;=3,K1535*'[2]Base Costs'!$B$8,IF(L1535&lt;=3,L1535*'[2]Base Costs'!$B$9,'[2]Base Costs'!$B$10*M1535))</f>
        <v>1400</v>
      </c>
      <c r="P1535" s="304">
        <f>4*C1535*'[2]Base Costs'!$B$11</f>
        <v>19895.274777849689</v>
      </c>
      <c r="Q1535" s="269">
        <f>'[2]Base Costs'!$B$13+'[2]Base Costs'!$B$14</f>
        <v>414</v>
      </c>
      <c r="R1535" s="303">
        <f>'[2]Base Costs'!$D$2</f>
        <v>1105.3024868650327</v>
      </c>
      <c r="S1535" s="305">
        <f t="shared" si="167"/>
        <v>7940.9669297352102</v>
      </c>
    </row>
    <row r="1536" spans="1:19" s="269" customFormat="1" x14ac:dyDescent="0.25">
      <c r="A1536" s="310" t="s">
        <v>1770</v>
      </c>
      <c r="B1536" s="310" t="s">
        <v>1459</v>
      </c>
      <c r="C1536" s="309">
        <v>318.59211482698078</v>
      </c>
      <c r="D1536" s="307">
        <f>C1536*'[2]Base Costs'!$B$5</f>
        <v>318.59211482698078</v>
      </c>
      <c r="E1536" s="307">
        <f t="shared" si="161"/>
        <v>40</v>
      </c>
      <c r="F1536" s="307">
        <f t="shared" si="162"/>
        <v>8</v>
      </c>
      <c r="G1536" s="307">
        <f t="shared" si="163"/>
        <v>2</v>
      </c>
      <c r="H1536" s="306">
        <f>4*D1536*'[2]Base Costs'!$B$7</f>
        <v>63318.271269173478</v>
      </c>
      <c r="I1536" s="304">
        <f>4*IF(E1536&lt;=3,E1536*'[2]Base Costs'!$B$8,IF(F1536&lt;=3,F1536*'[2]Base Costs'!$B$9,'[2]Base Costs'!$B$10*G1536))</f>
        <v>8800</v>
      </c>
      <c r="J1536" s="308">
        <f>C1536*'[2]Base Costs'!$B$6</f>
        <v>80.922397166053116</v>
      </c>
      <c r="K1536" s="307">
        <f t="shared" si="164"/>
        <v>11</v>
      </c>
      <c r="L1536" s="307">
        <f t="shared" si="165"/>
        <v>3</v>
      </c>
      <c r="M1536" s="307">
        <f t="shared" si="166"/>
        <v>1</v>
      </c>
      <c r="N1536" s="306">
        <f>4*J1536*'[2]Base Costs'!$B$7</f>
        <v>16082.840902370062</v>
      </c>
      <c r="O1536" s="304">
        <f>4*IF(K1536&lt;=3,K1536*'[2]Base Costs'!$B$8,IF(L1536&lt;=3,L1536*'[2]Base Costs'!$B$9,'[2]Base Costs'!$B$10*M1536))</f>
        <v>4200</v>
      </c>
      <c r="P1536" s="304">
        <f>4*C1536*'[2]Base Costs'!$B$11</f>
        <v>63718.422965396152</v>
      </c>
      <c r="Q1536" s="269">
        <f>'[2]Base Costs'!$B$13+'[2]Base Costs'!$B$14</f>
        <v>414</v>
      </c>
      <c r="R1536" s="303">
        <f>'[2]Base Costs'!$D$2</f>
        <v>1105.3024868650327</v>
      </c>
      <c r="S1536" s="305">
        <f t="shared" si="167"/>
        <v>21802.143389235094</v>
      </c>
    </row>
    <row r="1537" spans="1:19" s="269" customFormat="1" x14ac:dyDescent="0.25">
      <c r="A1537" s="310" t="s">
        <v>1770</v>
      </c>
      <c r="B1537" s="310" t="s">
        <v>1458</v>
      </c>
      <c r="C1537" s="309">
        <v>194.31818181818201</v>
      </c>
      <c r="D1537" s="307">
        <f>C1537*'[2]Base Costs'!$B$5</f>
        <v>194.31818181818201</v>
      </c>
      <c r="E1537" s="307">
        <f t="shared" si="161"/>
        <v>25</v>
      </c>
      <c r="F1537" s="307">
        <f t="shared" si="162"/>
        <v>5</v>
      </c>
      <c r="G1537" s="307">
        <f t="shared" si="163"/>
        <v>2</v>
      </c>
      <c r="H1537" s="306">
        <f>4*D1537*'[2]Base Costs'!$B$7</f>
        <v>38619.572727272775</v>
      </c>
      <c r="I1537" s="304">
        <f>4*IF(E1537&lt;=3,E1537*'[2]Base Costs'!$B$8,IF(F1537&lt;=3,F1537*'[2]Base Costs'!$B$9,'[2]Base Costs'!$B$10*G1537))</f>
        <v>8800</v>
      </c>
      <c r="J1537" s="308">
        <f>C1537*'[2]Base Costs'!$B$6</f>
        <v>49.356818181818234</v>
      </c>
      <c r="K1537" s="307">
        <f t="shared" si="164"/>
        <v>7</v>
      </c>
      <c r="L1537" s="307">
        <f t="shared" si="165"/>
        <v>2</v>
      </c>
      <c r="M1537" s="307">
        <f t="shared" si="166"/>
        <v>1</v>
      </c>
      <c r="N1537" s="306">
        <f>4*J1537*'[2]Base Costs'!$B$7</f>
        <v>9809.3714727272836</v>
      </c>
      <c r="O1537" s="304">
        <f>4*IF(K1537&lt;=3,K1537*'[2]Base Costs'!$B$8,IF(L1537&lt;=3,L1537*'[2]Base Costs'!$B$9,'[2]Base Costs'!$B$10*M1537))</f>
        <v>2800</v>
      </c>
      <c r="P1537" s="304">
        <f>4*C1537*'[2]Base Costs'!$B$11</f>
        <v>38863.636363636404</v>
      </c>
      <c r="Q1537" s="269">
        <f>'[2]Base Costs'!$B$13+'[2]Base Costs'!$B$14</f>
        <v>414</v>
      </c>
      <c r="R1537" s="303">
        <f>'[2]Base Costs'!$D$2</f>
        <v>1105.3024868650327</v>
      </c>
      <c r="S1537" s="305">
        <f t="shared" si="167"/>
        <v>14128.673959592317</v>
      </c>
    </row>
    <row r="1538" spans="1:19" s="269" customFormat="1" x14ac:dyDescent="0.25">
      <c r="A1538" s="310" t="s">
        <v>1770</v>
      </c>
      <c r="B1538" s="310" t="s">
        <v>1457</v>
      </c>
      <c r="C1538" s="309">
        <v>107.60088383</v>
      </c>
      <c r="D1538" s="307">
        <f>C1538*'[2]Base Costs'!$B$5</f>
        <v>107.60088383</v>
      </c>
      <c r="E1538" s="307">
        <f t="shared" si="161"/>
        <v>14</v>
      </c>
      <c r="F1538" s="307">
        <f t="shared" si="162"/>
        <v>3</v>
      </c>
      <c r="G1538" s="307">
        <f t="shared" si="163"/>
        <v>1</v>
      </c>
      <c r="H1538" s="306">
        <f>4*D1538*'[2]Base Costs'!$B$7</f>
        <v>21385.030055909523</v>
      </c>
      <c r="I1538" s="304">
        <f>4*IF(E1538&lt;=3,E1538*'[2]Base Costs'!$B$8,IF(F1538&lt;=3,F1538*'[2]Base Costs'!$B$9,'[2]Base Costs'!$B$10*G1538))</f>
        <v>4200</v>
      </c>
      <c r="J1538" s="308">
        <f>C1538*'[2]Base Costs'!$B$6</f>
        <v>27.33062449282</v>
      </c>
      <c r="K1538" s="307">
        <f t="shared" si="164"/>
        <v>4</v>
      </c>
      <c r="L1538" s="307">
        <f t="shared" si="165"/>
        <v>1</v>
      </c>
      <c r="M1538" s="307">
        <f t="shared" si="166"/>
        <v>1</v>
      </c>
      <c r="N1538" s="306">
        <f>4*J1538*'[2]Base Costs'!$B$7</f>
        <v>5431.7976342010188</v>
      </c>
      <c r="O1538" s="304">
        <f>4*IF(K1538&lt;=3,K1538*'[2]Base Costs'!$B$8,IF(L1538&lt;=3,L1538*'[2]Base Costs'!$B$9,'[2]Base Costs'!$B$10*M1538))</f>
        <v>1400</v>
      </c>
      <c r="P1538" s="304">
        <f>4*C1538*'[2]Base Costs'!$B$11</f>
        <v>21520.176766</v>
      </c>
      <c r="Q1538" s="269">
        <f>'[2]Base Costs'!$B$13+'[2]Base Costs'!$B$14</f>
        <v>414</v>
      </c>
      <c r="R1538" s="303">
        <f>'[2]Base Costs'!$D$2</f>
        <v>1105.3024868650327</v>
      </c>
      <c r="S1538" s="305">
        <f t="shared" si="167"/>
        <v>8351.1001210660506</v>
      </c>
    </row>
    <row r="1539" spans="1:19" s="269" customFormat="1" x14ac:dyDescent="0.25">
      <c r="A1539" s="310" t="s">
        <v>1770</v>
      </c>
      <c r="B1539" s="310" t="s">
        <v>1456</v>
      </c>
      <c r="C1539" s="309">
        <v>67.226863291055039</v>
      </c>
      <c r="D1539" s="307">
        <f>C1539*'[2]Base Costs'!$B$5</f>
        <v>67.226863291055039</v>
      </c>
      <c r="E1539" s="307">
        <f t="shared" ref="E1539:E1602" si="168">ROUNDUP(D1539/8,0)</f>
        <v>9</v>
      </c>
      <c r="F1539" s="307">
        <f t="shared" ref="F1539:F1602" si="169">ROUNDUP(D1539/40,0)</f>
        <v>2</v>
      </c>
      <c r="G1539" s="307">
        <f t="shared" ref="G1539:G1602" si="170">ROUNDUP(D1539/(40*4),0)</f>
        <v>1</v>
      </c>
      <c r="H1539" s="306">
        <f>4*D1539*'[2]Base Costs'!$B$7</f>
        <v>13360.935717917444</v>
      </c>
      <c r="I1539" s="304">
        <f>4*IF(E1539&lt;=3,E1539*'[2]Base Costs'!$B$8,IF(F1539&lt;=3,F1539*'[2]Base Costs'!$B$9,'[2]Base Costs'!$B$10*G1539))</f>
        <v>2800</v>
      </c>
      <c r="J1539" s="308">
        <f>C1539*'[2]Base Costs'!$B$6</f>
        <v>17.075623275927981</v>
      </c>
      <c r="K1539" s="307">
        <f t="shared" ref="K1539:K1602" si="171">ROUNDUP(J1539/8,0)</f>
        <v>3</v>
      </c>
      <c r="L1539" s="307">
        <f t="shared" ref="L1539:L1602" si="172">ROUNDUP(J1539/40,0)</f>
        <v>1</v>
      </c>
      <c r="M1539" s="307">
        <f t="shared" ref="M1539:M1602" si="173">ROUNDUP(J1539/(40*4),0)</f>
        <v>1</v>
      </c>
      <c r="N1539" s="306">
        <f>4*J1539*'[2]Base Costs'!$B$7</f>
        <v>3393.6776723510311</v>
      </c>
      <c r="O1539" s="304">
        <f>4*IF(K1539&lt;=3,K1539*'[2]Base Costs'!$B$8,IF(L1539&lt;=3,L1539*'[2]Base Costs'!$B$9,'[2]Base Costs'!$B$10*M1539))</f>
        <v>1500</v>
      </c>
      <c r="P1539" s="304">
        <f>4*C1539*'[2]Base Costs'!$B$11</f>
        <v>13445.372658211008</v>
      </c>
      <c r="Q1539" s="269">
        <f>'[2]Base Costs'!$B$13+'[2]Base Costs'!$B$14</f>
        <v>414</v>
      </c>
      <c r="R1539" s="303">
        <f>'[2]Base Costs'!$D$2</f>
        <v>1105.3024868650327</v>
      </c>
      <c r="S1539" s="305">
        <f t="shared" ref="S1539:S1602" si="174">R1539+Q1539+N1539+O1539</f>
        <v>6412.9801592160638</v>
      </c>
    </row>
    <row r="1540" spans="1:19" s="269" customFormat="1" x14ac:dyDescent="0.25">
      <c r="A1540" s="310" t="s">
        <v>1770</v>
      </c>
      <c r="B1540" s="310" t="s">
        <v>1455</v>
      </c>
      <c r="C1540" s="309">
        <v>87.395724031044921</v>
      </c>
      <c r="D1540" s="307">
        <f>C1540*'[2]Base Costs'!$B$5</f>
        <v>87.395724031044921</v>
      </c>
      <c r="E1540" s="307">
        <f t="shared" si="168"/>
        <v>11</v>
      </c>
      <c r="F1540" s="307">
        <f t="shared" si="169"/>
        <v>3</v>
      </c>
      <c r="G1540" s="307">
        <f t="shared" si="170"/>
        <v>1</v>
      </c>
      <c r="H1540" s="306">
        <f>4*D1540*'[2]Base Costs'!$B$7</f>
        <v>17369.375776825993</v>
      </c>
      <c r="I1540" s="304">
        <f>4*IF(E1540&lt;=3,E1540*'[2]Base Costs'!$B$8,IF(F1540&lt;=3,F1540*'[2]Base Costs'!$B$9,'[2]Base Costs'!$B$10*G1540))</f>
        <v>4200</v>
      </c>
      <c r="J1540" s="308">
        <f>C1540*'[2]Base Costs'!$B$6</f>
        <v>22.198513903885409</v>
      </c>
      <c r="K1540" s="307">
        <f t="shared" si="171"/>
        <v>3</v>
      </c>
      <c r="L1540" s="307">
        <f t="shared" si="172"/>
        <v>1</v>
      </c>
      <c r="M1540" s="307">
        <f t="shared" si="173"/>
        <v>1</v>
      </c>
      <c r="N1540" s="306">
        <f>4*J1540*'[2]Base Costs'!$B$7</f>
        <v>4411.8214473138023</v>
      </c>
      <c r="O1540" s="304">
        <f>4*IF(K1540&lt;=3,K1540*'[2]Base Costs'!$B$8,IF(L1540&lt;=3,L1540*'[2]Base Costs'!$B$9,'[2]Base Costs'!$B$10*M1540))</f>
        <v>1500</v>
      </c>
      <c r="P1540" s="304">
        <f>4*C1540*'[2]Base Costs'!$B$11</f>
        <v>17479.144806208984</v>
      </c>
      <c r="Q1540" s="269">
        <f>'[2]Base Costs'!$B$13+'[2]Base Costs'!$B$14</f>
        <v>414</v>
      </c>
      <c r="R1540" s="303">
        <f>'[2]Base Costs'!$D$2</f>
        <v>1105.3024868650327</v>
      </c>
      <c r="S1540" s="305">
        <f t="shared" si="174"/>
        <v>7431.123934178835</v>
      </c>
    </row>
    <row r="1541" spans="1:19" s="269" customFormat="1" x14ac:dyDescent="0.25">
      <c r="A1541" s="310" t="s">
        <v>1770</v>
      </c>
      <c r="B1541" s="310" t="s">
        <v>1454</v>
      </c>
      <c r="C1541" s="309">
        <v>111.23527837234685</v>
      </c>
      <c r="D1541" s="307">
        <f>C1541*'[2]Base Costs'!$B$5</f>
        <v>111.23527837234685</v>
      </c>
      <c r="E1541" s="307">
        <f t="shared" si="168"/>
        <v>14</v>
      </c>
      <c r="F1541" s="307">
        <f t="shared" si="169"/>
        <v>3</v>
      </c>
      <c r="G1541" s="307">
        <f t="shared" si="170"/>
        <v>1</v>
      </c>
      <c r="H1541" s="306">
        <f>4*D1541*'[2]Base Costs'!$B$7</f>
        <v>22107.344164833707</v>
      </c>
      <c r="I1541" s="304">
        <f>4*IF(E1541&lt;=3,E1541*'[2]Base Costs'!$B$8,IF(F1541&lt;=3,F1541*'[2]Base Costs'!$B$9,'[2]Base Costs'!$B$10*G1541))</f>
        <v>4200</v>
      </c>
      <c r="J1541" s="308">
        <f>C1541*'[2]Base Costs'!$B$6</f>
        <v>28.253760706576102</v>
      </c>
      <c r="K1541" s="307">
        <f t="shared" si="171"/>
        <v>4</v>
      </c>
      <c r="L1541" s="307">
        <f t="shared" si="172"/>
        <v>1</v>
      </c>
      <c r="M1541" s="307">
        <f t="shared" si="173"/>
        <v>1</v>
      </c>
      <c r="N1541" s="306">
        <f>4*J1541*'[2]Base Costs'!$B$7</f>
        <v>5615.2654178677612</v>
      </c>
      <c r="O1541" s="304">
        <f>4*IF(K1541&lt;=3,K1541*'[2]Base Costs'!$B$8,IF(L1541&lt;=3,L1541*'[2]Base Costs'!$B$9,'[2]Base Costs'!$B$10*M1541))</f>
        <v>1400</v>
      </c>
      <c r="P1541" s="304">
        <f>4*C1541*'[2]Base Costs'!$B$11</f>
        <v>22247.055674469371</v>
      </c>
      <c r="Q1541" s="269">
        <f>'[2]Base Costs'!$B$13+'[2]Base Costs'!$B$14</f>
        <v>414</v>
      </c>
      <c r="R1541" s="303">
        <f>'[2]Base Costs'!$D$2</f>
        <v>1105.3024868650327</v>
      </c>
      <c r="S1541" s="305">
        <f t="shared" si="174"/>
        <v>8534.567904732794</v>
      </c>
    </row>
    <row r="1542" spans="1:19" s="269" customFormat="1" x14ac:dyDescent="0.25">
      <c r="A1542" s="310" t="s">
        <v>1770</v>
      </c>
      <c r="B1542" s="310" t="s">
        <v>1453</v>
      </c>
      <c r="C1542" s="309">
        <v>86.100771989999998</v>
      </c>
      <c r="D1542" s="307">
        <f>C1542*'[2]Base Costs'!$B$5</f>
        <v>86.100771989999998</v>
      </c>
      <c r="E1542" s="307">
        <f t="shared" si="168"/>
        <v>11</v>
      </c>
      <c r="F1542" s="307">
        <f t="shared" si="169"/>
        <v>3</v>
      </c>
      <c r="G1542" s="307">
        <f t="shared" si="170"/>
        <v>1</v>
      </c>
      <c r="H1542" s="306">
        <f>4*D1542*'[2]Base Costs'!$B$7</f>
        <v>17112.01182838056</v>
      </c>
      <c r="I1542" s="304">
        <f>4*IF(E1542&lt;=3,E1542*'[2]Base Costs'!$B$8,IF(F1542&lt;=3,F1542*'[2]Base Costs'!$B$9,'[2]Base Costs'!$B$10*G1542))</f>
        <v>4200</v>
      </c>
      <c r="J1542" s="308">
        <f>C1542*'[2]Base Costs'!$B$6</f>
        <v>21.86959608546</v>
      </c>
      <c r="K1542" s="307">
        <f t="shared" si="171"/>
        <v>3</v>
      </c>
      <c r="L1542" s="307">
        <f t="shared" si="172"/>
        <v>1</v>
      </c>
      <c r="M1542" s="307">
        <f t="shared" si="173"/>
        <v>1</v>
      </c>
      <c r="N1542" s="306">
        <f>4*J1542*'[2]Base Costs'!$B$7</f>
        <v>4346.4510044086628</v>
      </c>
      <c r="O1542" s="304">
        <f>4*IF(K1542&lt;=3,K1542*'[2]Base Costs'!$B$8,IF(L1542&lt;=3,L1542*'[2]Base Costs'!$B$9,'[2]Base Costs'!$B$10*M1542))</f>
        <v>1500</v>
      </c>
      <c r="P1542" s="304">
        <f>4*C1542*'[2]Base Costs'!$B$11</f>
        <v>17220.154397999999</v>
      </c>
      <c r="Q1542" s="269">
        <f>'[2]Base Costs'!$B$13+'[2]Base Costs'!$B$14</f>
        <v>414</v>
      </c>
      <c r="R1542" s="303">
        <f>'[2]Base Costs'!$D$2</f>
        <v>1105.3024868650327</v>
      </c>
      <c r="S1542" s="305">
        <f t="shared" si="174"/>
        <v>7365.7534912736955</v>
      </c>
    </row>
    <row r="1543" spans="1:19" s="269" customFormat="1" x14ac:dyDescent="0.25">
      <c r="A1543" s="310" t="s">
        <v>1770</v>
      </c>
      <c r="B1543" s="310" t="s">
        <v>1452</v>
      </c>
      <c r="C1543" s="309">
        <v>62.737927567907597</v>
      </c>
      <c r="D1543" s="307">
        <f>C1543*'[2]Base Costs'!$B$5</f>
        <v>62.737927567907597</v>
      </c>
      <c r="E1543" s="307">
        <f t="shared" si="168"/>
        <v>8</v>
      </c>
      <c r="F1543" s="307">
        <f t="shared" si="169"/>
        <v>2</v>
      </c>
      <c r="G1543" s="307">
        <f t="shared" si="170"/>
        <v>1</v>
      </c>
      <c r="H1543" s="306">
        <f>4*D1543*'[2]Base Costs'!$B$7</f>
        <v>12468.786676556228</v>
      </c>
      <c r="I1543" s="304">
        <f>4*IF(E1543&lt;=3,E1543*'[2]Base Costs'!$B$8,IF(F1543&lt;=3,F1543*'[2]Base Costs'!$B$9,'[2]Base Costs'!$B$10*G1543))</f>
        <v>2800</v>
      </c>
      <c r="J1543" s="308">
        <f>C1543*'[2]Base Costs'!$B$6</f>
        <v>15.93543360224853</v>
      </c>
      <c r="K1543" s="307">
        <f t="shared" si="171"/>
        <v>2</v>
      </c>
      <c r="L1543" s="307">
        <f t="shared" si="172"/>
        <v>1</v>
      </c>
      <c r="M1543" s="307">
        <f t="shared" si="173"/>
        <v>1</v>
      </c>
      <c r="N1543" s="306">
        <f>4*J1543*'[2]Base Costs'!$B$7</f>
        <v>3167.0718158452823</v>
      </c>
      <c r="O1543" s="304">
        <f>4*IF(K1543&lt;=3,K1543*'[2]Base Costs'!$B$8,IF(L1543&lt;=3,L1543*'[2]Base Costs'!$B$9,'[2]Base Costs'!$B$10*M1543))</f>
        <v>1000</v>
      </c>
      <c r="P1543" s="304">
        <f>4*C1543*'[2]Base Costs'!$B$11</f>
        <v>12547.58551358152</v>
      </c>
      <c r="Q1543" s="269">
        <f>'[2]Base Costs'!$B$13+'[2]Base Costs'!$B$14</f>
        <v>414</v>
      </c>
      <c r="R1543" s="303">
        <f>'[2]Base Costs'!$D$2</f>
        <v>1105.3024868650327</v>
      </c>
      <c r="S1543" s="305">
        <f t="shared" si="174"/>
        <v>5686.3743027103155</v>
      </c>
    </row>
    <row r="1544" spans="1:19" s="269" customFormat="1" x14ac:dyDescent="0.25">
      <c r="A1544" s="310" t="s">
        <v>1770</v>
      </c>
      <c r="B1544" s="310" t="s">
        <v>1451</v>
      </c>
      <c r="C1544" s="309">
        <v>147.72585546756639</v>
      </c>
      <c r="D1544" s="307">
        <f>C1544*'[2]Base Costs'!$B$5</f>
        <v>147.72585546756639</v>
      </c>
      <c r="E1544" s="307">
        <f t="shared" si="168"/>
        <v>19</v>
      </c>
      <c r="F1544" s="307">
        <f t="shared" si="169"/>
        <v>4</v>
      </c>
      <c r="G1544" s="307">
        <f t="shared" si="170"/>
        <v>1</v>
      </c>
      <c r="H1544" s="306">
        <f>4*D1544*'[2]Base Costs'!$B$7</f>
        <v>29359.627419046017</v>
      </c>
      <c r="I1544" s="304">
        <f>4*IF(E1544&lt;=3,E1544*'[2]Base Costs'!$B$8,IF(F1544&lt;=3,F1544*'[2]Base Costs'!$B$9,'[2]Base Costs'!$B$10*G1544))</f>
        <v>4400</v>
      </c>
      <c r="J1544" s="308">
        <f>C1544*'[2]Base Costs'!$B$6</f>
        <v>37.522367288761863</v>
      </c>
      <c r="K1544" s="307">
        <f t="shared" si="171"/>
        <v>5</v>
      </c>
      <c r="L1544" s="307">
        <f t="shared" si="172"/>
        <v>1</v>
      </c>
      <c r="M1544" s="307">
        <f t="shared" si="173"/>
        <v>1</v>
      </c>
      <c r="N1544" s="306">
        <f>4*J1544*'[2]Base Costs'!$B$7</f>
        <v>7457.3453644376887</v>
      </c>
      <c r="O1544" s="304">
        <f>4*IF(K1544&lt;=3,K1544*'[2]Base Costs'!$B$8,IF(L1544&lt;=3,L1544*'[2]Base Costs'!$B$9,'[2]Base Costs'!$B$10*M1544))</f>
        <v>1400</v>
      </c>
      <c r="P1544" s="304">
        <f>4*C1544*'[2]Base Costs'!$B$11</f>
        <v>29545.17109351328</v>
      </c>
      <c r="Q1544" s="269">
        <f>'[2]Base Costs'!$B$13+'[2]Base Costs'!$B$14</f>
        <v>414</v>
      </c>
      <c r="R1544" s="303">
        <f>'[2]Base Costs'!$D$2</f>
        <v>1105.3024868650327</v>
      </c>
      <c r="S1544" s="305">
        <f t="shared" si="174"/>
        <v>10376.647851302721</v>
      </c>
    </row>
    <row r="1545" spans="1:19" s="269" customFormat="1" x14ac:dyDescent="0.25">
      <c r="A1545" s="310" t="s">
        <v>1770</v>
      </c>
      <c r="B1545" s="310" t="s">
        <v>1450</v>
      </c>
      <c r="C1545" s="309">
        <v>58.287124639577755</v>
      </c>
      <c r="D1545" s="307">
        <f>C1545*'[2]Base Costs'!$B$5</f>
        <v>58.287124639577755</v>
      </c>
      <c r="E1545" s="307">
        <f t="shared" si="168"/>
        <v>8</v>
      </c>
      <c r="F1545" s="307">
        <f t="shared" si="169"/>
        <v>2</v>
      </c>
      <c r="G1545" s="307">
        <f t="shared" si="170"/>
        <v>1</v>
      </c>
      <c r="H1545" s="306">
        <f>4*D1545*'[2]Base Costs'!$B$7</f>
        <v>11584.216299368243</v>
      </c>
      <c r="I1545" s="304">
        <f>4*IF(E1545&lt;=3,E1545*'[2]Base Costs'!$B$8,IF(F1545&lt;=3,F1545*'[2]Base Costs'!$B$9,'[2]Base Costs'!$B$10*G1545))</f>
        <v>2800</v>
      </c>
      <c r="J1545" s="308">
        <f>C1545*'[2]Base Costs'!$B$6</f>
        <v>14.80492965845275</v>
      </c>
      <c r="K1545" s="307">
        <f t="shared" si="171"/>
        <v>2</v>
      </c>
      <c r="L1545" s="307">
        <f t="shared" si="172"/>
        <v>1</v>
      </c>
      <c r="M1545" s="307">
        <f t="shared" si="173"/>
        <v>1</v>
      </c>
      <c r="N1545" s="306">
        <f>4*J1545*'[2]Base Costs'!$B$7</f>
        <v>2942.3909400395337</v>
      </c>
      <c r="O1545" s="304">
        <f>4*IF(K1545&lt;=3,K1545*'[2]Base Costs'!$B$8,IF(L1545&lt;=3,L1545*'[2]Base Costs'!$B$9,'[2]Base Costs'!$B$10*M1545))</f>
        <v>1000</v>
      </c>
      <c r="P1545" s="304">
        <f>4*C1545*'[2]Base Costs'!$B$11</f>
        <v>11657.42492791555</v>
      </c>
      <c r="Q1545" s="269">
        <f>'[2]Base Costs'!$B$13+'[2]Base Costs'!$B$14</f>
        <v>414</v>
      </c>
      <c r="R1545" s="303">
        <f>'[2]Base Costs'!$D$2</f>
        <v>1105.3024868650327</v>
      </c>
      <c r="S1545" s="305">
        <f t="shared" si="174"/>
        <v>5461.6934269045669</v>
      </c>
    </row>
    <row r="1546" spans="1:19" s="269" customFormat="1" x14ac:dyDescent="0.25">
      <c r="A1546" s="310" t="s">
        <v>1770</v>
      </c>
      <c r="B1546" s="310" t="s">
        <v>1449</v>
      </c>
      <c r="C1546" s="309">
        <v>119.13317441411095</v>
      </c>
      <c r="D1546" s="307">
        <f>C1546*'[2]Base Costs'!$B$5</f>
        <v>119.13317441411095</v>
      </c>
      <c r="E1546" s="307">
        <f t="shared" si="168"/>
        <v>15</v>
      </c>
      <c r="F1546" s="307">
        <f t="shared" si="169"/>
        <v>3</v>
      </c>
      <c r="G1546" s="307">
        <f t="shared" si="170"/>
        <v>1</v>
      </c>
      <c r="H1546" s="306">
        <f>4*D1546*'[2]Base Costs'!$B$7</f>
        <v>23677.003615758073</v>
      </c>
      <c r="I1546" s="304">
        <f>4*IF(E1546&lt;=3,E1546*'[2]Base Costs'!$B$8,IF(F1546&lt;=3,F1546*'[2]Base Costs'!$B$9,'[2]Base Costs'!$B$10*G1546))</f>
        <v>4200</v>
      </c>
      <c r="J1546" s="308">
        <f>C1546*'[2]Base Costs'!$B$6</f>
        <v>30.259826301184184</v>
      </c>
      <c r="K1546" s="307">
        <f t="shared" si="171"/>
        <v>4</v>
      </c>
      <c r="L1546" s="307">
        <f t="shared" si="172"/>
        <v>1</v>
      </c>
      <c r="M1546" s="307">
        <f t="shared" si="173"/>
        <v>1</v>
      </c>
      <c r="N1546" s="306">
        <f>4*J1546*'[2]Base Costs'!$B$7</f>
        <v>6013.9589184025499</v>
      </c>
      <c r="O1546" s="304">
        <f>4*IF(K1546&lt;=3,K1546*'[2]Base Costs'!$B$8,IF(L1546&lt;=3,L1546*'[2]Base Costs'!$B$9,'[2]Base Costs'!$B$10*M1546))</f>
        <v>1400</v>
      </c>
      <c r="P1546" s="304">
        <f>4*C1546*'[2]Base Costs'!$B$11</f>
        <v>23826.634882822189</v>
      </c>
      <c r="Q1546" s="269">
        <f>'[2]Base Costs'!$B$13+'[2]Base Costs'!$B$14</f>
        <v>414</v>
      </c>
      <c r="R1546" s="303">
        <f>'[2]Base Costs'!$D$2</f>
        <v>1105.3024868650327</v>
      </c>
      <c r="S1546" s="305">
        <f t="shared" si="174"/>
        <v>8933.2614052675817</v>
      </c>
    </row>
    <row r="1547" spans="1:19" s="269" customFormat="1" x14ac:dyDescent="0.25">
      <c r="A1547" s="310" t="s">
        <v>1770</v>
      </c>
      <c r="B1547" s="310" t="s">
        <v>1447</v>
      </c>
      <c r="C1547" s="309">
        <v>67.752551667638684</v>
      </c>
      <c r="D1547" s="307">
        <f>C1547*'[2]Base Costs'!$B$5</f>
        <v>67.752551667638684</v>
      </c>
      <c r="E1547" s="307">
        <f t="shared" si="168"/>
        <v>9</v>
      </c>
      <c r="F1547" s="307">
        <f t="shared" si="169"/>
        <v>2</v>
      </c>
      <c r="G1547" s="307">
        <f t="shared" si="170"/>
        <v>1</v>
      </c>
      <c r="H1547" s="306">
        <f>4*D1547*'[2]Base Costs'!$B$7</f>
        <v>13465.413128633185</v>
      </c>
      <c r="I1547" s="304">
        <f>4*IF(E1547&lt;=3,E1547*'[2]Base Costs'!$B$8,IF(F1547&lt;=3,F1547*'[2]Base Costs'!$B$9,'[2]Base Costs'!$B$10*G1547))</f>
        <v>2800</v>
      </c>
      <c r="J1547" s="308">
        <f>C1547*'[2]Base Costs'!$B$6</f>
        <v>17.209148123580228</v>
      </c>
      <c r="K1547" s="307">
        <f t="shared" si="171"/>
        <v>3</v>
      </c>
      <c r="L1547" s="307">
        <f t="shared" si="172"/>
        <v>1</v>
      </c>
      <c r="M1547" s="307">
        <f t="shared" si="173"/>
        <v>1</v>
      </c>
      <c r="N1547" s="306">
        <f>4*J1547*'[2]Base Costs'!$B$7</f>
        <v>3420.2149346728293</v>
      </c>
      <c r="O1547" s="304">
        <f>4*IF(K1547&lt;=3,K1547*'[2]Base Costs'!$B$8,IF(L1547&lt;=3,L1547*'[2]Base Costs'!$B$9,'[2]Base Costs'!$B$10*M1547))</f>
        <v>1500</v>
      </c>
      <c r="P1547" s="304">
        <f>4*C1547*'[2]Base Costs'!$B$11</f>
        <v>13550.510333527736</v>
      </c>
      <c r="Q1547" s="269">
        <f>'[2]Base Costs'!$B$13+'[2]Base Costs'!$B$14</f>
        <v>414</v>
      </c>
      <c r="R1547" s="303">
        <f>'[2]Base Costs'!$D$2</f>
        <v>1105.3024868650327</v>
      </c>
      <c r="S1547" s="305">
        <f t="shared" si="174"/>
        <v>6439.517421537862</v>
      </c>
    </row>
    <row r="1548" spans="1:19" s="269" customFormat="1" x14ac:dyDescent="0.25">
      <c r="A1548" s="310" t="s">
        <v>1770</v>
      </c>
      <c r="B1548" s="310" t="s">
        <v>1445</v>
      </c>
      <c r="C1548" s="309">
        <v>223.3380042718245</v>
      </c>
      <c r="D1548" s="307">
        <f>C1548*'[2]Base Costs'!$B$5</f>
        <v>223.3380042718245</v>
      </c>
      <c r="E1548" s="307">
        <f t="shared" si="168"/>
        <v>28</v>
      </c>
      <c r="F1548" s="307">
        <f t="shared" si="169"/>
        <v>6</v>
      </c>
      <c r="G1548" s="307">
        <f t="shared" si="170"/>
        <v>2</v>
      </c>
      <c r="H1548" s="306">
        <f>4*D1548*'[2]Base Costs'!$B$7</f>
        <v>44387.088320999494</v>
      </c>
      <c r="I1548" s="304">
        <f>4*IF(E1548&lt;=3,E1548*'[2]Base Costs'!$B$8,IF(F1548&lt;=3,F1548*'[2]Base Costs'!$B$9,'[2]Base Costs'!$B$10*G1548))</f>
        <v>8800</v>
      </c>
      <c r="J1548" s="308">
        <f>C1548*'[2]Base Costs'!$B$6</f>
        <v>56.727853085043421</v>
      </c>
      <c r="K1548" s="307">
        <f t="shared" si="171"/>
        <v>8</v>
      </c>
      <c r="L1548" s="307">
        <f t="shared" si="172"/>
        <v>2</v>
      </c>
      <c r="M1548" s="307">
        <f t="shared" si="173"/>
        <v>1</v>
      </c>
      <c r="N1548" s="306">
        <f>4*J1548*'[2]Base Costs'!$B$7</f>
        <v>11274.320433533871</v>
      </c>
      <c r="O1548" s="304">
        <f>4*IF(K1548&lt;=3,K1548*'[2]Base Costs'!$B$8,IF(L1548&lt;=3,L1548*'[2]Base Costs'!$B$9,'[2]Base Costs'!$B$10*M1548))</f>
        <v>2800</v>
      </c>
      <c r="P1548" s="304">
        <f>4*C1548*'[2]Base Costs'!$B$11</f>
        <v>44667.6008543649</v>
      </c>
      <c r="Q1548" s="269">
        <f>'[2]Base Costs'!$B$13+'[2]Base Costs'!$B$14</f>
        <v>414</v>
      </c>
      <c r="R1548" s="303">
        <f>'[2]Base Costs'!$D$2</f>
        <v>1105.3024868650327</v>
      </c>
      <c r="S1548" s="305">
        <f t="shared" si="174"/>
        <v>15593.622920398902</v>
      </c>
    </row>
    <row r="1549" spans="1:19" s="269" customFormat="1" x14ac:dyDescent="0.25">
      <c r="A1549" s="310" t="s">
        <v>1770</v>
      </c>
      <c r="B1549" s="310" t="s">
        <v>1444</v>
      </c>
      <c r="C1549" s="309">
        <v>207.50200784373274</v>
      </c>
      <c r="D1549" s="307">
        <f>C1549*'[2]Base Costs'!$B$5</f>
        <v>207.50200784373274</v>
      </c>
      <c r="E1549" s="307">
        <f t="shared" si="168"/>
        <v>26</v>
      </c>
      <c r="F1549" s="307">
        <f t="shared" si="169"/>
        <v>6</v>
      </c>
      <c r="G1549" s="307">
        <f t="shared" si="170"/>
        <v>2</v>
      </c>
      <c r="H1549" s="306">
        <f>4*D1549*'[2]Base Costs'!$B$7</f>
        <v>41239.779046894822</v>
      </c>
      <c r="I1549" s="304">
        <f>4*IF(E1549&lt;=3,E1549*'[2]Base Costs'!$B$8,IF(F1549&lt;=3,F1549*'[2]Base Costs'!$B$9,'[2]Base Costs'!$B$10*G1549))</f>
        <v>8800</v>
      </c>
      <c r="J1549" s="308">
        <f>C1549*'[2]Base Costs'!$B$6</f>
        <v>52.705509992308116</v>
      </c>
      <c r="K1549" s="307">
        <f t="shared" si="171"/>
        <v>7</v>
      </c>
      <c r="L1549" s="307">
        <f t="shared" si="172"/>
        <v>2</v>
      </c>
      <c r="M1549" s="307">
        <f t="shared" si="173"/>
        <v>1</v>
      </c>
      <c r="N1549" s="306">
        <f>4*J1549*'[2]Base Costs'!$B$7</f>
        <v>10474.903877911285</v>
      </c>
      <c r="O1549" s="304">
        <f>4*IF(K1549&lt;=3,K1549*'[2]Base Costs'!$B$8,IF(L1549&lt;=3,L1549*'[2]Base Costs'!$B$9,'[2]Base Costs'!$B$10*M1549))</f>
        <v>2800</v>
      </c>
      <c r="P1549" s="304">
        <f>4*C1549*'[2]Base Costs'!$B$11</f>
        <v>41500.401568746551</v>
      </c>
      <c r="Q1549" s="269">
        <f>'[2]Base Costs'!$B$13+'[2]Base Costs'!$B$14</f>
        <v>414</v>
      </c>
      <c r="R1549" s="303">
        <f>'[2]Base Costs'!$D$2</f>
        <v>1105.3024868650327</v>
      </c>
      <c r="S1549" s="305">
        <f t="shared" si="174"/>
        <v>14794.206364776317</v>
      </c>
    </row>
    <row r="1550" spans="1:19" s="269" customFormat="1" x14ac:dyDescent="0.25">
      <c r="A1550" s="310" t="s">
        <v>1770</v>
      </c>
      <c r="B1550" s="310" t="s">
        <v>1443</v>
      </c>
      <c r="C1550" s="309">
        <v>67.804607767719475</v>
      </c>
      <c r="D1550" s="307">
        <f>C1550*'[2]Base Costs'!$B$5</f>
        <v>67.804607767719475</v>
      </c>
      <c r="E1550" s="307">
        <f t="shared" si="168"/>
        <v>9</v>
      </c>
      <c r="F1550" s="307">
        <f t="shared" si="169"/>
        <v>2</v>
      </c>
      <c r="G1550" s="307">
        <f t="shared" si="170"/>
        <v>1</v>
      </c>
      <c r="H1550" s="306">
        <f>4*D1550*'[2]Base Costs'!$B$7</f>
        <v>13475.758966187641</v>
      </c>
      <c r="I1550" s="304">
        <f>4*IF(E1550&lt;=3,E1550*'[2]Base Costs'!$B$8,IF(F1550&lt;=3,F1550*'[2]Base Costs'!$B$9,'[2]Base Costs'!$B$10*G1550))</f>
        <v>2800</v>
      </c>
      <c r="J1550" s="308">
        <f>C1550*'[2]Base Costs'!$B$6</f>
        <v>17.222370373000746</v>
      </c>
      <c r="K1550" s="307">
        <f t="shared" si="171"/>
        <v>3</v>
      </c>
      <c r="L1550" s="307">
        <f t="shared" si="172"/>
        <v>1</v>
      </c>
      <c r="M1550" s="307">
        <f t="shared" si="173"/>
        <v>1</v>
      </c>
      <c r="N1550" s="306">
        <f>4*J1550*'[2]Base Costs'!$B$7</f>
        <v>3422.8427774116608</v>
      </c>
      <c r="O1550" s="304">
        <f>4*IF(K1550&lt;=3,K1550*'[2]Base Costs'!$B$8,IF(L1550&lt;=3,L1550*'[2]Base Costs'!$B$9,'[2]Base Costs'!$B$10*M1550))</f>
        <v>1500</v>
      </c>
      <c r="P1550" s="304">
        <f>4*C1550*'[2]Base Costs'!$B$11</f>
        <v>13560.921553543894</v>
      </c>
      <c r="Q1550" s="269">
        <f>'[2]Base Costs'!$B$13+'[2]Base Costs'!$B$14</f>
        <v>414</v>
      </c>
      <c r="R1550" s="303">
        <f>'[2]Base Costs'!$D$2</f>
        <v>1105.3024868650327</v>
      </c>
      <c r="S1550" s="305">
        <f t="shared" si="174"/>
        <v>6442.1452642766935</v>
      </c>
    </row>
    <row r="1551" spans="1:19" s="269" customFormat="1" x14ac:dyDescent="0.25">
      <c r="A1551" s="310" t="s">
        <v>1770</v>
      </c>
      <c r="B1551" s="310" t="s">
        <v>1442</v>
      </c>
      <c r="C1551" s="309">
        <v>71.025648765181685</v>
      </c>
      <c r="D1551" s="307">
        <f>C1551*'[2]Base Costs'!$B$5</f>
        <v>71.025648765181685</v>
      </c>
      <c r="E1551" s="307">
        <f t="shared" si="168"/>
        <v>9</v>
      </c>
      <c r="F1551" s="307">
        <f t="shared" si="169"/>
        <v>2</v>
      </c>
      <c r="G1551" s="307">
        <f t="shared" si="170"/>
        <v>1</v>
      </c>
      <c r="H1551" s="306">
        <f>4*D1551*'[2]Base Costs'!$B$7</f>
        <v>14115.921538187271</v>
      </c>
      <c r="I1551" s="304">
        <f>4*IF(E1551&lt;=3,E1551*'[2]Base Costs'!$B$8,IF(F1551&lt;=3,F1551*'[2]Base Costs'!$B$9,'[2]Base Costs'!$B$10*G1551))</f>
        <v>2800</v>
      </c>
      <c r="J1551" s="308">
        <f>C1551*'[2]Base Costs'!$B$6</f>
        <v>18.040514786356148</v>
      </c>
      <c r="K1551" s="307">
        <f t="shared" si="171"/>
        <v>3</v>
      </c>
      <c r="L1551" s="307">
        <f t="shared" si="172"/>
        <v>1</v>
      </c>
      <c r="M1551" s="307">
        <f t="shared" si="173"/>
        <v>1</v>
      </c>
      <c r="N1551" s="306">
        <f>4*J1551*'[2]Base Costs'!$B$7</f>
        <v>3585.444070699567</v>
      </c>
      <c r="O1551" s="304">
        <f>4*IF(K1551&lt;=3,K1551*'[2]Base Costs'!$B$8,IF(L1551&lt;=3,L1551*'[2]Base Costs'!$B$9,'[2]Base Costs'!$B$10*M1551))</f>
        <v>1500</v>
      </c>
      <c r="P1551" s="304">
        <f>4*C1551*'[2]Base Costs'!$B$11</f>
        <v>14205.129753036337</v>
      </c>
      <c r="Q1551" s="269">
        <f>'[2]Base Costs'!$B$13+'[2]Base Costs'!$B$14</f>
        <v>414</v>
      </c>
      <c r="R1551" s="303">
        <f>'[2]Base Costs'!$D$2</f>
        <v>1105.3024868650327</v>
      </c>
      <c r="S1551" s="305">
        <f t="shared" si="174"/>
        <v>6604.7465575646002</v>
      </c>
    </row>
    <row r="1552" spans="1:19" s="269" customFormat="1" x14ac:dyDescent="0.25">
      <c r="A1552" s="310" t="s">
        <v>1770</v>
      </c>
      <c r="B1552" s="310" t="s">
        <v>1441</v>
      </c>
      <c r="C1552" s="309">
        <v>70.28695498020133</v>
      </c>
      <c r="D1552" s="307">
        <f>C1552*'[2]Base Costs'!$B$5</f>
        <v>70.28695498020133</v>
      </c>
      <c r="E1552" s="307">
        <f t="shared" si="168"/>
        <v>9</v>
      </c>
      <c r="F1552" s="307">
        <f t="shared" si="169"/>
        <v>2</v>
      </c>
      <c r="G1552" s="307">
        <f t="shared" si="170"/>
        <v>1</v>
      </c>
      <c r="H1552" s="306">
        <f>4*D1552*'[2]Base Costs'!$B$7</f>
        <v>13969.110580585135</v>
      </c>
      <c r="I1552" s="304">
        <f>4*IF(E1552&lt;=3,E1552*'[2]Base Costs'!$B$8,IF(F1552&lt;=3,F1552*'[2]Base Costs'!$B$9,'[2]Base Costs'!$B$10*G1552))</f>
        <v>2800</v>
      </c>
      <c r="J1552" s="308">
        <f>C1552*'[2]Base Costs'!$B$6</f>
        <v>17.852886564971136</v>
      </c>
      <c r="K1552" s="307">
        <f t="shared" si="171"/>
        <v>3</v>
      </c>
      <c r="L1552" s="307">
        <f t="shared" si="172"/>
        <v>1</v>
      </c>
      <c r="M1552" s="307">
        <f t="shared" si="173"/>
        <v>1</v>
      </c>
      <c r="N1552" s="306">
        <f>4*J1552*'[2]Base Costs'!$B$7</f>
        <v>3548.1540874686239</v>
      </c>
      <c r="O1552" s="304">
        <f>4*IF(K1552&lt;=3,K1552*'[2]Base Costs'!$B$8,IF(L1552&lt;=3,L1552*'[2]Base Costs'!$B$9,'[2]Base Costs'!$B$10*M1552))</f>
        <v>1500</v>
      </c>
      <c r="P1552" s="304">
        <f>4*C1552*'[2]Base Costs'!$B$11</f>
        <v>14057.390996040265</v>
      </c>
      <c r="Q1552" s="269">
        <f>'[2]Base Costs'!$B$13+'[2]Base Costs'!$B$14</f>
        <v>414</v>
      </c>
      <c r="R1552" s="303">
        <f>'[2]Base Costs'!$D$2</f>
        <v>1105.3024868650327</v>
      </c>
      <c r="S1552" s="305">
        <f t="shared" si="174"/>
        <v>6567.456574333657</v>
      </c>
    </row>
    <row r="1553" spans="1:19" s="269" customFormat="1" x14ac:dyDescent="0.25">
      <c r="A1553" s="310" t="s">
        <v>1770</v>
      </c>
      <c r="B1553" s="310" t="s">
        <v>1440</v>
      </c>
      <c r="C1553" s="309">
        <v>95.969404375000011</v>
      </c>
      <c r="D1553" s="307">
        <f>C1553*'[2]Base Costs'!$B$5</f>
        <v>95.969404375000011</v>
      </c>
      <c r="E1553" s="307">
        <f t="shared" si="168"/>
        <v>12</v>
      </c>
      <c r="F1553" s="307">
        <f t="shared" si="169"/>
        <v>3</v>
      </c>
      <c r="G1553" s="307">
        <f t="shared" si="170"/>
        <v>1</v>
      </c>
      <c r="H1553" s="306">
        <f>4*D1553*'[2]Base Costs'!$B$7</f>
        <v>19073.343303105004</v>
      </c>
      <c r="I1553" s="304">
        <f>4*IF(E1553&lt;=3,E1553*'[2]Base Costs'!$B$8,IF(F1553&lt;=3,F1553*'[2]Base Costs'!$B$9,'[2]Base Costs'!$B$10*G1553))</f>
        <v>4200</v>
      </c>
      <c r="J1553" s="308">
        <f>C1553*'[2]Base Costs'!$B$6</f>
        <v>24.376228711250004</v>
      </c>
      <c r="K1553" s="307">
        <f t="shared" si="171"/>
        <v>4</v>
      </c>
      <c r="L1553" s="307">
        <f t="shared" si="172"/>
        <v>1</v>
      </c>
      <c r="M1553" s="307">
        <f t="shared" si="173"/>
        <v>1</v>
      </c>
      <c r="N1553" s="306">
        <f>4*J1553*'[2]Base Costs'!$B$7</f>
        <v>4844.6291989886713</v>
      </c>
      <c r="O1553" s="304">
        <f>4*IF(K1553&lt;=3,K1553*'[2]Base Costs'!$B$8,IF(L1553&lt;=3,L1553*'[2]Base Costs'!$B$9,'[2]Base Costs'!$B$10*M1553))</f>
        <v>1400</v>
      </c>
      <c r="P1553" s="304">
        <f>4*C1553*'[2]Base Costs'!$B$11</f>
        <v>19193.880875000003</v>
      </c>
      <c r="Q1553" s="269">
        <f>'[2]Base Costs'!$B$13+'[2]Base Costs'!$B$14</f>
        <v>414</v>
      </c>
      <c r="R1553" s="303">
        <f>'[2]Base Costs'!$D$2</f>
        <v>1105.3024868650327</v>
      </c>
      <c r="S1553" s="305">
        <f t="shared" si="174"/>
        <v>7763.931685853704</v>
      </c>
    </row>
    <row r="1554" spans="1:19" s="269" customFormat="1" x14ac:dyDescent="0.25">
      <c r="A1554" s="310" t="s">
        <v>1770</v>
      </c>
      <c r="B1554" s="310" t="s">
        <v>1439</v>
      </c>
      <c r="C1554" s="309">
        <v>221.39545903213005</v>
      </c>
      <c r="D1554" s="307">
        <f>C1554*'[2]Base Costs'!$B$5</f>
        <v>221.39545903213005</v>
      </c>
      <c r="E1554" s="307">
        <f t="shared" si="168"/>
        <v>28</v>
      </c>
      <c r="F1554" s="307">
        <f t="shared" si="169"/>
        <v>6</v>
      </c>
      <c r="G1554" s="307">
        <f t="shared" si="170"/>
        <v>2</v>
      </c>
      <c r="H1554" s="306">
        <f>4*D1554*'[2]Base Costs'!$B$7</f>
        <v>44001.019109881658</v>
      </c>
      <c r="I1554" s="304">
        <f>4*IF(E1554&lt;=3,E1554*'[2]Base Costs'!$B$8,IF(F1554&lt;=3,F1554*'[2]Base Costs'!$B$9,'[2]Base Costs'!$B$10*G1554))</f>
        <v>8800</v>
      </c>
      <c r="J1554" s="308">
        <f>C1554*'[2]Base Costs'!$B$6</f>
        <v>56.234446594161035</v>
      </c>
      <c r="K1554" s="307">
        <f t="shared" si="171"/>
        <v>8</v>
      </c>
      <c r="L1554" s="307">
        <f t="shared" si="172"/>
        <v>2</v>
      </c>
      <c r="M1554" s="307">
        <f t="shared" si="173"/>
        <v>1</v>
      </c>
      <c r="N1554" s="306">
        <f>4*J1554*'[2]Base Costs'!$B$7</f>
        <v>11176.258853909942</v>
      </c>
      <c r="O1554" s="304">
        <f>4*IF(K1554&lt;=3,K1554*'[2]Base Costs'!$B$8,IF(L1554&lt;=3,L1554*'[2]Base Costs'!$B$9,'[2]Base Costs'!$B$10*M1554))</f>
        <v>2800</v>
      </c>
      <c r="P1554" s="304">
        <f>4*C1554*'[2]Base Costs'!$B$11</f>
        <v>44279.091806426011</v>
      </c>
      <c r="Q1554" s="269">
        <f>'[2]Base Costs'!$B$13+'[2]Base Costs'!$B$14</f>
        <v>414</v>
      </c>
      <c r="R1554" s="303">
        <f>'[2]Base Costs'!$D$2</f>
        <v>1105.3024868650327</v>
      </c>
      <c r="S1554" s="305">
        <f t="shared" si="174"/>
        <v>15495.561340774973</v>
      </c>
    </row>
    <row r="1555" spans="1:19" s="269" customFormat="1" x14ac:dyDescent="0.25">
      <c r="A1555" s="310" t="s">
        <v>1770</v>
      </c>
      <c r="B1555" s="310" t="s">
        <v>1438</v>
      </c>
      <c r="C1555" s="309">
        <v>103.36512971947823</v>
      </c>
      <c r="D1555" s="307">
        <f>C1555*'[2]Base Costs'!$B$5</f>
        <v>103.36512971947823</v>
      </c>
      <c r="E1555" s="307">
        <f t="shared" si="168"/>
        <v>13</v>
      </c>
      <c r="F1555" s="307">
        <f t="shared" si="169"/>
        <v>3</v>
      </c>
      <c r="G1555" s="307">
        <f t="shared" si="170"/>
        <v>1</v>
      </c>
      <c r="H1555" s="306">
        <f>4*D1555*'[2]Base Costs'!$B$7</f>
        <v>20543.199340967985</v>
      </c>
      <c r="I1555" s="304">
        <f>4*IF(E1555&lt;=3,E1555*'[2]Base Costs'!$B$8,IF(F1555&lt;=3,F1555*'[2]Base Costs'!$B$9,'[2]Base Costs'!$B$10*G1555))</f>
        <v>4200</v>
      </c>
      <c r="J1555" s="308">
        <f>C1555*'[2]Base Costs'!$B$6</f>
        <v>26.25474294874747</v>
      </c>
      <c r="K1555" s="307">
        <f t="shared" si="171"/>
        <v>4</v>
      </c>
      <c r="L1555" s="307">
        <f t="shared" si="172"/>
        <v>1</v>
      </c>
      <c r="M1555" s="307">
        <f t="shared" si="173"/>
        <v>1</v>
      </c>
      <c r="N1555" s="306">
        <f>4*J1555*'[2]Base Costs'!$B$7</f>
        <v>5217.9726326058681</v>
      </c>
      <c r="O1555" s="304">
        <f>4*IF(K1555&lt;=3,K1555*'[2]Base Costs'!$B$8,IF(L1555&lt;=3,L1555*'[2]Base Costs'!$B$9,'[2]Base Costs'!$B$10*M1555))</f>
        <v>1400</v>
      </c>
      <c r="P1555" s="304">
        <f>4*C1555*'[2]Base Costs'!$B$11</f>
        <v>20673.025943895645</v>
      </c>
      <c r="Q1555" s="269">
        <f>'[2]Base Costs'!$B$13+'[2]Base Costs'!$B$14</f>
        <v>414</v>
      </c>
      <c r="R1555" s="303">
        <f>'[2]Base Costs'!$D$2</f>
        <v>1105.3024868650327</v>
      </c>
      <c r="S1555" s="305">
        <f t="shared" si="174"/>
        <v>8137.2751194709008</v>
      </c>
    </row>
    <row r="1556" spans="1:19" s="269" customFormat="1" x14ac:dyDescent="0.25">
      <c r="A1556" s="310" t="s">
        <v>1770</v>
      </c>
      <c r="B1556" s="310" t="s">
        <v>1437</v>
      </c>
      <c r="C1556" s="309">
        <v>44.600475660000001</v>
      </c>
      <c r="D1556" s="307">
        <f>C1556*'[2]Base Costs'!$B$5</f>
        <v>44.600475660000001</v>
      </c>
      <c r="E1556" s="307">
        <f t="shared" si="168"/>
        <v>6</v>
      </c>
      <c r="F1556" s="307">
        <f t="shared" si="169"/>
        <v>2</v>
      </c>
      <c r="G1556" s="307">
        <f t="shared" si="170"/>
        <v>1</v>
      </c>
      <c r="H1556" s="306">
        <f>4*D1556*'[2]Base Costs'!$B$7</f>
        <v>8864.0769345710414</v>
      </c>
      <c r="I1556" s="304">
        <f>4*IF(E1556&lt;=3,E1556*'[2]Base Costs'!$B$8,IF(F1556&lt;=3,F1556*'[2]Base Costs'!$B$9,'[2]Base Costs'!$B$10*G1556))</f>
        <v>2800</v>
      </c>
      <c r="J1556" s="308">
        <f>C1556*'[2]Base Costs'!$B$6</f>
        <v>11.328520817640001</v>
      </c>
      <c r="K1556" s="307">
        <f t="shared" si="171"/>
        <v>2</v>
      </c>
      <c r="L1556" s="307">
        <f t="shared" si="172"/>
        <v>1</v>
      </c>
      <c r="M1556" s="307">
        <f t="shared" si="173"/>
        <v>1</v>
      </c>
      <c r="N1556" s="306">
        <f>4*J1556*'[2]Base Costs'!$B$7</f>
        <v>2251.4755413810449</v>
      </c>
      <c r="O1556" s="304">
        <f>4*IF(K1556&lt;=3,K1556*'[2]Base Costs'!$B$8,IF(L1556&lt;=3,L1556*'[2]Base Costs'!$B$9,'[2]Base Costs'!$B$10*M1556))</f>
        <v>1000</v>
      </c>
      <c r="P1556" s="304">
        <f>4*C1556*'[2]Base Costs'!$B$11</f>
        <v>8920.0951320000004</v>
      </c>
      <c r="Q1556" s="269">
        <f>'[2]Base Costs'!$B$13+'[2]Base Costs'!$B$14</f>
        <v>414</v>
      </c>
      <c r="R1556" s="303">
        <f>'[2]Base Costs'!$D$2</f>
        <v>1105.3024868650327</v>
      </c>
      <c r="S1556" s="305">
        <f t="shared" si="174"/>
        <v>4770.7780282460772</v>
      </c>
    </row>
    <row r="1557" spans="1:19" s="269" customFormat="1" x14ac:dyDescent="0.25">
      <c r="A1557" s="310" t="s">
        <v>1770</v>
      </c>
      <c r="B1557" s="310" t="s">
        <v>1436</v>
      </c>
      <c r="C1557" s="309">
        <v>224.70031928192159</v>
      </c>
      <c r="D1557" s="307">
        <f>C1557*'[2]Base Costs'!$B$5</f>
        <v>224.70031928192159</v>
      </c>
      <c r="E1557" s="307">
        <f t="shared" si="168"/>
        <v>29</v>
      </c>
      <c r="F1557" s="307">
        <f t="shared" si="169"/>
        <v>6</v>
      </c>
      <c r="G1557" s="307">
        <f t="shared" si="170"/>
        <v>2</v>
      </c>
      <c r="H1557" s="306">
        <f>4*D1557*'[2]Base Costs'!$B$7</f>
        <v>44657.840255366231</v>
      </c>
      <c r="I1557" s="304">
        <f>4*IF(E1557&lt;=3,E1557*'[2]Base Costs'!$B$8,IF(F1557&lt;=3,F1557*'[2]Base Costs'!$B$9,'[2]Base Costs'!$B$10*G1557))</f>
        <v>8800</v>
      </c>
      <c r="J1557" s="308">
        <f>C1557*'[2]Base Costs'!$B$6</f>
        <v>57.073881097608087</v>
      </c>
      <c r="K1557" s="307">
        <f t="shared" si="171"/>
        <v>8</v>
      </c>
      <c r="L1557" s="307">
        <f t="shared" si="172"/>
        <v>2</v>
      </c>
      <c r="M1557" s="307">
        <f t="shared" si="173"/>
        <v>1</v>
      </c>
      <c r="N1557" s="306">
        <f>4*J1557*'[2]Base Costs'!$B$7</f>
        <v>11343.091424863023</v>
      </c>
      <c r="O1557" s="304">
        <f>4*IF(K1557&lt;=3,K1557*'[2]Base Costs'!$B$8,IF(L1557&lt;=3,L1557*'[2]Base Costs'!$B$9,'[2]Base Costs'!$B$10*M1557))</f>
        <v>2800</v>
      </c>
      <c r="P1557" s="304">
        <f>4*C1557*'[2]Base Costs'!$B$11</f>
        <v>44940.063856384317</v>
      </c>
      <c r="Q1557" s="269">
        <f>'[2]Base Costs'!$B$13+'[2]Base Costs'!$B$14</f>
        <v>414</v>
      </c>
      <c r="R1557" s="303">
        <f>'[2]Base Costs'!$D$2</f>
        <v>1105.3024868650327</v>
      </c>
      <c r="S1557" s="305">
        <f t="shared" si="174"/>
        <v>15662.393911728057</v>
      </c>
    </row>
    <row r="1558" spans="1:19" s="269" customFormat="1" x14ac:dyDescent="0.25">
      <c r="A1558" s="310" t="s">
        <v>1770</v>
      </c>
      <c r="B1558" s="310" t="s">
        <v>1435</v>
      </c>
      <c r="C1558" s="309">
        <v>74.191104406657033</v>
      </c>
      <c r="D1558" s="307">
        <f>C1558*'[2]Base Costs'!$B$5</f>
        <v>74.191104406657033</v>
      </c>
      <c r="E1558" s="307">
        <f t="shared" si="168"/>
        <v>10</v>
      </c>
      <c r="F1558" s="307">
        <f t="shared" si="169"/>
        <v>2</v>
      </c>
      <c r="G1558" s="307">
        <f t="shared" si="170"/>
        <v>1</v>
      </c>
      <c r="H1558" s="306">
        <f>4*D1558*'[2]Base Costs'!$B$7</f>
        <v>14745.036854196647</v>
      </c>
      <c r="I1558" s="304">
        <f>4*IF(E1558&lt;=3,E1558*'[2]Base Costs'!$B$8,IF(F1558&lt;=3,F1558*'[2]Base Costs'!$B$9,'[2]Base Costs'!$B$10*G1558))</f>
        <v>2800</v>
      </c>
      <c r="J1558" s="308">
        <f>C1558*'[2]Base Costs'!$B$6</f>
        <v>18.844540519290888</v>
      </c>
      <c r="K1558" s="307">
        <f t="shared" si="171"/>
        <v>3</v>
      </c>
      <c r="L1558" s="307">
        <f t="shared" si="172"/>
        <v>1</v>
      </c>
      <c r="M1558" s="307">
        <f t="shared" si="173"/>
        <v>1</v>
      </c>
      <c r="N1558" s="306">
        <f>4*J1558*'[2]Base Costs'!$B$7</f>
        <v>3745.2393609659489</v>
      </c>
      <c r="O1558" s="304">
        <f>4*IF(K1558&lt;=3,K1558*'[2]Base Costs'!$B$8,IF(L1558&lt;=3,L1558*'[2]Base Costs'!$B$9,'[2]Base Costs'!$B$10*M1558))</f>
        <v>1500</v>
      </c>
      <c r="P1558" s="304">
        <f>4*C1558*'[2]Base Costs'!$B$11</f>
        <v>14838.220881331406</v>
      </c>
      <c r="Q1558" s="269">
        <f>'[2]Base Costs'!$B$13+'[2]Base Costs'!$B$14</f>
        <v>414</v>
      </c>
      <c r="R1558" s="303">
        <f>'[2]Base Costs'!$D$2</f>
        <v>1105.3024868650327</v>
      </c>
      <c r="S1558" s="305">
        <f t="shared" si="174"/>
        <v>6764.5418478309821</v>
      </c>
    </row>
    <row r="1559" spans="1:19" s="269" customFormat="1" x14ac:dyDescent="0.25">
      <c r="A1559" s="310" t="s">
        <v>1770</v>
      </c>
      <c r="B1559" s="310" t="s">
        <v>1434</v>
      </c>
      <c r="C1559" s="309">
        <v>83.272472585829703</v>
      </c>
      <c r="D1559" s="307">
        <f>C1559*'[2]Base Costs'!$B$5</f>
        <v>83.272472585829703</v>
      </c>
      <c r="E1559" s="307">
        <f t="shared" si="168"/>
        <v>11</v>
      </c>
      <c r="F1559" s="307">
        <f t="shared" si="169"/>
        <v>3</v>
      </c>
      <c r="G1559" s="307">
        <f t="shared" si="170"/>
        <v>1</v>
      </c>
      <c r="H1559" s="306">
        <f>4*D1559*'[2]Base Costs'!$B$7</f>
        <v>16549.904291598141</v>
      </c>
      <c r="I1559" s="304">
        <f>4*IF(E1559&lt;=3,E1559*'[2]Base Costs'!$B$8,IF(F1559&lt;=3,F1559*'[2]Base Costs'!$B$9,'[2]Base Costs'!$B$10*G1559))</f>
        <v>4200</v>
      </c>
      <c r="J1559" s="308">
        <f>C1559*'[2]Base Costs'!$B$6</f>
        <v>21.151208036800746</v>
      </c>
      <c r="K1559" s="307">
        <f t="shared" si="171"/>
        <v>3</v>
      </c>
      <c r="L1559" s="307">
        <f t="shared" si="172"/>
        <v>1</v>
      </c>
      <c r="M1559" s="307">
        <f t="shared" si="173"/>
        <v>1</v>
      </c>
      <c r="N1559" s="306">
        <f>4*J1559*'[2]Base Costs'!$B$7</f>
        <v>4203.6756900659284</v>
      </c>
      <c r="O1559" s="304">
        <f>4*IF(K1559&lt;=3,K1559*'[2]Base Costs'!$B$8,IF(L1559&lt;=3,L1559*'[2]Base Costs'!$B$9,'[2]Base Costs'!$B$10*M1559))</f>
        <v>1500</v>
      </c>
      <c r="P1559" s="304">
        <f>4*C1559*'[2]Base Costs'!$B$11</f>
        <v>16654.494517165942</v>
      </c>
      <c r="Q1559" s="269">
        <f>'[2]Base Costs'!$B$13+'[2]Base Costs'!$B$14</f>
        <v>414</v>
      </c>
      <c r="R1559" s="303">
        <f>'[2]Base Costs'!$D$2</f>
        <v>1105.3024868650327</v>
      </c>
      <c r="S1559" s="305">
        <f t="shared" si="174"/>
        <v>7222.9781769309611</v>
      </c>
    </row>
    <row r="1560" spans="1:19" s="269" customFormat="1" x14ac:dyDescent="0.25">
      <c r="A1560" s="310" t="s">
        <v>1770</v>
      </c>
      <c r="B1560" s="310" t="s">
        <v>1433</v>
      </c>
      <c r="C1560" s="309">
        <v>167.87651055597314</v>
      </c>
      <c r="D1560" s="307">
        <f>C1560*'[2]Base Costs'!$B$5</f>
        <v>167.87651055597314</v>
      </c>
      <c r="E1560" s="307">
        <f t="shared" si="168"/>
        <v>21</v>
      </c>
      <c r="F1560" s="307">
        <f t="shared" si="169"/>
        <v>5</v>
      </c>
      <c r="G1560" s="307">
        <f t="shared" si="170"/>
        <v>2</v>
      </c>
      <c r="H1560" s="306">
        <f>4*D1560*'[2]Base Costs'!$B$7</f>
        <v>33364.449213936328</v>
      </c>
      <c r="I1560" s="304">
        <f>4*IF(E1560&lt;=3,E1560*'[2]Base Costs'!$B$8,IF(F1560&lt;=3,F1560*'[2]Base Costs'!$B$9,'[2]Base Costs'!$B$10*G1560))</f>
        <v>8800</v>
      </c>
      <c r="J1560" s="308">
        <f>C1560*'[2]Base Costs'!$B$6</f>
        <v>42.640633681217182</v>
      </c>
      <c r="K1560" s="307">
        <f t="shared" si="171"/>
        <v>6</v>
      </c>
      <c r="L1560" s="307">
        <f t="shared" si="172"/>
        <v>2</v>
      </c>
      <c r="M1560" s="307">
        <f t="shared" si="173"/>
        <v>1</v>
      </c>
      <c r="N1560" s="306">
        <f>4*J1560*'[2]Base Costs'!$B$7</f>
        <v>8474.5701003398281</v>
      </c>
      <c r="O1560" s="304">
        <f>4*IF(K1560&lt;=3,K1560*'[2]Base Costs'!$B$8,IF(L1560&lt;=3,L1560*'[2]Base Costs'!$B$9,'[2]Base Costs'!$B$10*M1560))</f>
        <v>2800</v>
      </c>
      <c r="P1560" s="304">
        <f>4*C1560*'[2]Base Costs'!$B$11</f>
        <v>33575.302111194629</v>
      </c>
      <c r="Q1560" s="269">
        <f>'[2]Base Costs'!$B$13+'[2]Base Costs'!$B$14</f>
        <v>414</v>
      </c>
      <c r="R1560" s="303">
        <f>'[2]Base Costs'!$D$2</f>
        <v>1105.3024868650327</v>
      </c>
      <c r="S1560" s="305">
        <f t="shared" si="174"/>
        <v>12793.87258720486</v>
      </c>
    </row>
    <row r="1561" spans="1:19" s="269" customFormat="1" x14ac:dyDescent="0.25">
      <c r="A1561" s="310" t="s">
        <v>1770</v>
      </c>
      <c r="B1561" s="310" t="s">
        <v>1432</v>
      </c>
      <c r="C1561" s="309">
        <v>179.55143510000002</v>
      </c>
      <c r="D1561" s="307">
        <f>C1561*'[2]Base Costs'!$B$5</f>
        <v>179.55143510000002</v>
      </c>
      <c r="E1561" s="307">
        <f t="shared" si="168"/>
        <v>23</v>
      </c>
      <c r="F1561" s="307">
        <f t="shared" si="169"/>
        <v>5</v>
      </c>
      <c r="G1561" s="307">
        <f t="shared" si="170"/>
        <v>2</v>
      </c>
      <c r="H1561" s="306">
        <f>4*D1561*'[2]Base Costs'!$B$7</f>
        <v>35684.77041751441</v>
      </c>
      <c r="I1561" s="304">
        <f>4*IF(E1561&lt;=3,E1561*'[2]Base Costs'!$B$8,IF(F1561&lt;=3,F1561*'[2]Base Costs'!$B$9,'[2]Base Costs'!$B$10*G1561))</f>
        <v>8800</v>
      </c>
      <c r="J1561" s="308">
        <f>C1561*'[2]Base Costs'!$B$6</f>
        <v>45.606064515400007</v>
      </c>
      <c r="K1561" s="307">
        <f t="shared" si="171"/>
        <v>6</v>
      </c>
      <c r="L1561" s="307">
        <f t="shared" si="172"/>
        <v>2</v>
      </c>
      <c r="M1561" s="307">
        <f t="shared" si="173"/>
        <v>1</v>
      </c>
      <c r="N1561" s="306">
        <f>4*J1561*'[2]Base Costs'!$B$7</f>
        <v>9063.9316860486597</v>
      </c>
      <c r="O1561" s="304">
        <f>4*IF(K1561&lt;=3,K1561*'[2]Base Costs'!$B$8,IF(L1561&lt;=3,L1561*'[2]Base Costs'!$B$9,'[2]Base Costs'!$B$10*M1561))</f>
        <v>2800</v>
      </c>
      <c r="P1561" s="304">
        <f>4*C1561*'[2]Base Costs'!$B$11</f>
        <v>35910.287020000003</v>
      </c>
      <c r="Q1561" s="269">
        <f>'[2]Base Costs'!$B$13+'[2]Base Costs'!$B$14</f>
        <v>414</v>
      </c>
      <c r="R1561" s="303">
        <f>'[2]Base Costs'!$D$2</f>
        <v>1105.3024868650327</v>
      </c>
      <c r="S1561" s="305">
        <f t="shared" si="174"/>
        <v>13383.234172913693</v>
      </c>
    </row>
    <row r="1562" spans="1:19" s="269" customFormat="1" x14ac:dyDescent="0.25">
      <c r="A1562" s="310" t="s">
        <v>1770</v>
      </c>
      <c r="B1562" s="310" t="s">
        <v>1431</v>
      </c>
      <c r="C1562" s="309">
        <v>153.47130946817271</v>
      </c>
      <c r="D1562" s="307">
        <f>C1562*'[2]Base Costs'!$B$5</f>
        <v>153.47130946817271</v>
      </c>
      <c r="E1562" s="307">
        <f t="shared" si="168"/>
        <v>20</v>
      </c>
      <c r="F1562" s="307">
        <f t="shared" si="169"/>
        <v>4</v>
      </c>
      <c r="G1562" s="307">
        <f t="shared" si="170"/>
        <v>1</v>
      </c>
      <c r="H1562" s="306">
        <f>4*D1562*'[2]Base Costs'!$B$7</f>
        <v>30501.501928942522</v>
      </c>
      <c r="I1562" s="304">
        <f>4*IF(E1562&lt;=3,E1562*'[2]Base Costs'!$B$8,IF(F1562&lt;=3,F1562*'[2]Base Costs'!$B$9,'[2]Base Costs'!$B$10*G1562))</f>
        <v>4400</v>
      </c>
      <c r="J1562" s="308">
        <f>C1562*'[2]Base Costs'!$B$6</f>
        <v>38.98171260491587</v>
      </c>
      <c r="K1562" s="307">
        <f t="shared" si="171"/>
        <v>5</v>
      </c>
      <c r="L1562" s="307">
        <f t="shared" si="172"/>
        <v>1</v>
      </c>
      <c r="M1562" s="307">
        <f t="shared" si="173"/>
        <v>1</v>
      </c>
      <c r="N1562" s="306">
        <f>4*J1562*'[2]Base Costs'!$B$7</f>
        <v>7747.3814899514009</v>
      </c>
      <c r="O1562" s="304">
        <f>4*IF(K1562&lt;=3,K1562*'[2]Base Costs'!$B$8,IF(L1562&lt;=3,L1562*'[2]Base Costs'!$B$9,'[2]Base Costs'!$B$10*M1562))</f>
        <v>1400</v>
      </c>
      <c r="P1562" s="304">
        <f>4*C1562*'[2]Base Costs'!$B$11</f>
        <v>30694.261893634543</v>
      </c>
      <c r="Q1562" s="269">
        <f>'[2]Base Costs'!$B$13+'[2]Base Costs'!$B$14</f>
        <v>414</v>
      </c>
      <c r="R1562" s="303">
        <f>'[2]Base Costs'!$D$2</f>
        <v>1105.3024868650327</v>
      </c>
      <c r="S1562" s="305">
        <f t="shared" si="174"/>
        <v>10666.683976816434</v>
      </c>
    </row>
    <row r="1563" spans="1:19" s="269" customFormat="1" x14ac:dyDescent="0.25">
      <c r="A1563" s="310" t="s">
        <v>1770</v>
      </c>
      <c r="B1563" s="310" t="s">
        <v>1430</v>
      </c>
      <c r="C1563" s="309">
        <v>84.832334536967963</v>
      </c>
      <c r="D1563" s="307">
        <f>C1563*'[2]Base Costs'!$B$5</f>
        <v>84.832334536967963</v>
      </c>
      <c r="E1563" s="307">
        <f t="shared" si="168"/>
        <v>11</v>
      </c>
      <c r="F1563" s="307">
        <f t="shared" si="169"/>
        <v>3</v>
      </c>
      <c r="G1563" s="307">
        <f t="shared" si="170"/>
        <v>1</v>
      </c>
      <c r="H1563" s="306">
        <f>4*D1563*'[2]Base Costs'!$B$7</f>
        <v>16859.917495215162</v>
      </c>
      <c r="I1563" s="304">
        <f>4*IF(E1563&lt;=3,E1563*'[2]Base Costs'!$B$8,IF(F1563&lt;=3,F1563*'[2]Base Costs'!$B$9,'[2]Base Costs'!$B$10*G1563))</f>
        <v>4200</v>
      </c>
      <c r="J1563" s="308">
        <f>C1563*'[2]Base Costs'!$B$6</f>
        <v>21.547412972389864</v>
      </c>
      <c r="K1563" s="307">
        <f t="shared" si="171"/>
        <v>3</v>
      </c>
      <c r="L1563" s="307">
        <f t="shared" si="172"/>
        <v>1</v>
      </c>
      <c r="M1563" s="307">
        <f t="shared" si="173"/>
        <v>1</v>
      </c>
      <c r="N1563" s="306">
        <f>4*J1563*'[2]Base Costs'!$B$7</f>
        <v>4282.4190437846519</v>
      </c>
      <c r="O1563" s="304">
        <f>4*IF(K1563&lt;=3,K1563*'[2]Base Costs'!$B$8,IF(L1563&lt;=3,L1563*'[2]Base Costs'!$B$9,'[2]Base Costs'!$B$10*M1563))</f>
        <v>1500</v>
      </c>
      <c r="P1563" s="304">
        <f>4*C1563*'[2]Base Costs'!$B$11</f>
        <v>16966.466907393591</v>
      </c>
      <c r="Q1563" s="269">
        <f>'[2]Base Costs'!$B$13+'[2]Base Costs'!$B$14</f>
        <v>414</v>
      </c>
      <c r="R1563" s="303">
        <f>'[2]Base Costs'!$D$2</f>
        <v>1105.3024868650327</v>
      </c>
      <c r="S1563" s="305">
        <f t="shared" si="174"/>
        <v>7301.7215306496846</v>
      </c>
    </row>
    <row r="1564" spans="1:19" s="269" customFormat="1" x14ac:dyDescent="0.25">
      <c r="A1564" s="310" t="s">
        <v>1770</v>
      </c>
      <c r="B1564" s="310" t="s">
        <v>1429</v>
      </c>
      <c r="C1564" s="309">
        <v>66.064999956145584</v>
      </c>
      <c r="D1564" s="307">
        <f>C1564*'[2]Base Costs'!$B$5</f>
        <v>66.064999956145584</v>
      </c>
      <c r="E1564" s="307">
        <f t="shared" si="168"/>
        <v>9</v>
      </c>
      <c r="F1564" s="307">
        <f t="shared" si="169"/>
        <v>2</v>
      </c>
      <c r="G1564" s="307">
        <f t="shared" si="170"/>
        <v>1</v>
      </c>
      <c r="H1564" s="306">
        <f>4*D1564*'[2]Base Costs'!$B$7</f>
        <v>13130.0223512842</v>
      </c>
      <c r="I1564" s="304">
        <f>4*IF(E1564&lt;=3,E1564*'[2]Base Costs'!$B$8,IF(F1564&lt;=3,F1564*'[2]Base Costs'!$B$9,'[2]Base Costs'!$B$10*G1564))</f>
        <v>2800</v>
      </c>
      <c r="J1564" s="308">
        <f>C1564*'[2]Base Costs'!$B$6</f>
        <v>16.780509988860977</v>
      </c>
      <c r="K1564" s="307">
        <f t="shared" si="171"/>
        <v>3</v>
      </c>
      <c r="L1564" s="307">
        <f t="shared" si="172"/>
        <v>1</v>
      </c>
      <c r="M1564" s="307">
        <f t="shared" si="173"/>
        <v>1</v>
      </c>
      <c r="N1564" s="306">
        <f>4*J1564*'[2]Base Costs'!$B$7</f>
        <v>3335.0256772261864</v>
      </c>
      <c r="O1564" s="304">
        <f>4*IF(K1564&lt;=3,K1564*'[2]Base Costs'!$B$8,IF(L1564&lt;=3,L1564*'[2]Base Costs'!$B$9,'[2]Base Costs'!$B$10*M1564))</f>
        <v>1500</v>
      </c>
      <c r="P1564" s="304">
        <f>4*C1564*'[2]Base Costs'!$B$11</f>
        <v>13212.999991229117</v>
      </c>
      <c r="Q1564" s="269">
        <f>'[2]Base Costs'!$B$13+'[2]Base Costs'!$B$14</f>
        <v>414</v>
      </c>
      <c r="R1564" s="303">
        <f>'[2]Base Costs'!$D$2</f>
        <v>1105.3024868650327</v>
      </c>
      <c r="S1564" s="305">
        <f t="shared" si="174"/>
        <v>6354.3281640912192</v>
      </c>
    </row>
    <row r="1565" spans="1:19" s="269" customFormat="1" x14ac:dyDescent="0.25">
      <c r="A1565" s="310" t="s">
        <v>1770</v>
      </c>
      <c r="B1565" s="310" t="s">
        <v>1428</v>
      </c>
      <c r="C1565" s="309">
        <v>116.65592659631665</v>
      </c>
      <c r="D1565" s="307">
        <f>C1565*'[2]Base Costs'!$B$5</f>
        <v>116.65592659631665</v>
      </c>
      <c r="E1565" s="307">
        <f t="shared" si="168"/>
        <v>15</v>
      </c>
      <c r="F1565" s="307">
        <f t="shared" si="169"/>
        <v>3</v>
      </c>
      <c r="G1565" s="307">
        <f t="shared" si="170"/>
        <v>1</v>
      </c>
      <c r="H1565" s="306">
        <f>4*D1565*'[2]Base Costs'!$B$7</f>
        <v>23184.665475458358</v>
      </c>
      <c r="I1565" s="304">
        <f>4*IF(E1565&lt;=3,E1565*'[2]Base Costs'!$B$8,IF(F1565&lt;=3,F1565*'[2]Base Costs'!$B$9,'[2]Base Costs'!$B$10*G1565))</f>
        <v>4200</v>
      </c>
      <c r="J1565" s="308">
        <f>C1565*'[2]Base Costs'!$B$6</f>
        <v>29.630605355464429</v>
      </c>
      <c r="K1565" s="307">
        <f t="shared" si="171"/>
        <v>4</v>
      </c>
      <c r="L1565" s="307">
        <f t="shared" si="172"/>
        <v>1</v>
      </c>
      <c r="M1565" s="307">
        <f t="shared" si="173"/>
        <v>1</v>
      </c>
      <c r="N1565" s="306">
        <f>4*J1565*'[2]Base Costs'!$B$7</f>
        <v>5888.9050307664229</v>
      </c>
      <c r="O1565" s="304">
        <f>4*IF(K1565&lt;=3,K1565*'[2]Base Costs'!$B$8,IF(L1565&lt;=3,L1565*'[2]Base Costs'!$B$9,'[2]Base Costs'!$B$10*M1565))</f>
        <v>1400</v>
      </c>
      <c r="P1565" s="304">
        <f>4*C1565*'[2]Base Costs'!$B$11</f>
        <v>23331.185319263328</v>
      </c>
      <c r="Q1565" s="269">
        <f>'[2]Base Costs'!$B$13+'[2]Base Costs'!$B$14</f>
        <v>414</v>
      </c>
      <c r="R1565" s="303">
        <f>'[2]Base Costs'!$D$2</f>
        <v>1105.3024868650327</v>
      </c>
      <c r="S1565" s="305">
        <f t="shared" si="174"/>
        <v>8808.2075176314556</v>
      </c>
    </row>
    <row r="1566" spans="1:19" s="269" customFormat="1" x14ac:dyDescent="0.25">
      <c r="A1566" s="310" t="s">
        <v>1770</v>
      </c>
      <c r="B1566" s="310" t="s">
        <v>1427</v>
      </c>
      <c r="C1566" s="309">
        <v>186.374951770791</v>
      </c>
      <c r="D1566" s="307">
        <f>C1566*'[2]Base Costs'!$B$5</f>
        <v>186.374951770791</v>
      </c>
      <c r="E1566" s="307">
        <f t="shared" si="168"/>
        <v>24</v>
      </c>
      <c r="F1566" s="307">
        <f t="shared" si="169"/>
        <v>5</v>
      </c>
      <c r="G1566" s="307">
        <f t="shared" si="170"/>
        <v>2</v>
      </c>
      <c r="H1566" s="306">
        <f>4*D1566*'[2]Base Costs'!$B$7</f>
        <v>37040.903414734094</v>
      </c>
      <c r="I1566" s="304">
        <f>4*IF(E1566&lt;=3,E1566*'[2]Base Costs'!$B$8,IF(F1566&lt;=3,F1566*'[2]Base Costs'!$B$9,'[2]Base Costs'!$B$10*G1566))</f>
        <v>8800</v>
      </c>
      <c r="J1566" s="308">
        <f>C1566*'[2]Base Costs'!$B$6</f>
        <v>47.339237749780914</v>
      </c>
      <c r="K1566" s="307">
        <f t="shared" si="171"/>
        <v>6</v>
      </c>
      <c r="L1566" s="307">
        <f t="shared" si="172"/>
        <v>2</v>
      </c>
      <c r="M1566" s="307">
        <f t="shared" si="173"/>
        <v>1</v>
      </c>
      <c r="N1566" s="306">
        <f>4*J1566*'[2]Base Costs'!$B$7</f>
        <v>9408.3894673424584</v>
      </c>
      <c r="O1566" s="304">
        <f>4*IF(K1566&lt;=3,K1566*'[2]Base Costs'!$B$8,IF(L1566&lt;=3,L1566*'[2]Base Costs'!$B$9,'[2]Base Costs'!$B$10*M1566))</f>
        <v>2800</v>
      </c>
      <c r="P1566" s="304">
        <f>4*C1566*'[2]Base Costs'!$B$11</f>
        <v>37274.990354158203</v>
      </c>
      <c r="Q1566" s="269">
        <f>'[2]Base Costs'!$B$13+'[2]Base Costs'!$B$14</f>
        <v>414</v>
      </c>
      <c r="R1566" s="303">
        <f>'[2]Base Costs'!$D$2</f>
        <v>1105.3024868650327</v>
      </c>
      <c r="S1566" s="305">
        <f t="shared" si="174"/>
        <v>13727.69195420749</v>
      </c>
    </row>
    <row r="1567" spans="1:19" s="269" customFormat="1" x14ac:dyDescent="0.25">
      <c r="A1567" s="310" t="s">
        <v>1770</v>
      </c>
      <c r="B1567" s="310" t="s">
        <v>1426</v>
      </c>
      <c r="C1567" s="309">
        <v>159.32859646352864</v>
      </c>
      <c r="D1567" s="307">
        <f>C1567*'[2]Base Costs'!$B$5</f>
        <v>159.32859646352864</v>
      </c>
      <c r="E1567" s="307">
        <f t="shared" si="168"/>
        <v>20</v>
      </c>
      <c r="F1567" s="307">
        <f t="shared" si="169"/>
        <v>4</v>
      </c>
      <c r="G1567" s="307">
        <f t="shared" si="170"/>
        <v>1</v>
      </c>
      <c r="H1567" s="306">
        <f>4*D1567*'[2]Base Costs'!$B$7</f>
        <v>31665.602575547542</v>
      </c>
      <c r="I1567" s="304">
        <f>4*IF(E1567&lt;=3,E1567*'[2]Base Costs'!$B$8,IF(F1567&lt;=3,F1567*'[2]Base Costs'!$B$9,'[2]Base Costs'!$B$10*G1567))</f>
        <v>4400</v>
      </c>
      <c r="J1567" s="308">
        <f>C1567*'[2]Base Costs'!$B$6</f>
        <v>40.469463501736278</v>
      </c>
      <c r="K1567" s="307">
        <f t="shared" si="171"/>
        <v>6</v>
      </c>
      <c r="L1567" s="307">
        <f t="shared" si="172"/>
        <v>2</v>
      </c>
      <c r="M1567" s="307">
        <f t="shared" si="173"/>
        <v>1</v>
      </c>
      <c r="N1567" s="306">
        <f>4*J1567*'[2]Base Costs'!$B$7</f>
        <v>8043.063054189076</v>
      </c>
      <c r="O1567" s="304">
        <f>4*IF(K1567&lt;=3,K1567*'[2]Base Costs'!$B$8,IF(L1567&lt;=3,L1567*'[2]Base Costs'!$B$9,'[2]Base Costs'!$B$10*M1567))</f>
        <v>2800</v>
      </c>
      <c r="P1567" s="304">
        <f>4*C1567*'[2]Base Costs'!$B$11</f>
        <v>31865.719292705729</v>
      </c>
      <c r="Q1567" s="269">
        <f>'[2]Base Costs'!$B$13+'[2]Base Costs'!$B$14</f>
        <v>414</v>
      </c>
      <c r="R1567" s="303">
        <f>'[2]Base Costs'!$D$2</f>
        <v>1105.3024868650327</v>
      </c>
      <c r="S1567" s="305">
        <f t="shared" si="174"/>
        <v>12362.365541054109</v>
      </c>
    </row>
    <row r="1568" spans="1:19" s="269" customFormat="1" x14ac:dyDescent="0.25">
      <c r="A1568" s="310" t="s">
        <v>1770</v>
      </c>
      <c r="B1568" s="310" t="s">
        <v>1425</v>
      </c>
      <c r="C1568" s="309">
        <v>127.6611102924941</v>
      </c>
      <c r="D1568" s="307">
        <f>C1568*'[2]Base Costs'!$B$5</f>
        <v>127.6611102924941</v>
      </c>
      <c r="E1568" s="307">
        <f t="shared" si="168"/>
        <v>16</v>
      </c>
      <c r="F1568" s="307">
        <f t="shared" si="169"/>
        <v>4</v>
      </c>
      <c r="G1568" s="307">
        <f t="shared" si="170"/>
        <v>1</v>
      </c>
      <c r="H1568" s="306">
        <f>4*D1568*'[2]Base Costs'!$B$7</f>
        <v>25371.879703971452</v>
      </c>
      <c r="I1568" s="304">
        <f>4*IF(E1568&lt;=3,E1568*'[2]Base Costs'!$B$8,IF(F1568&lt;=3,F1568*'[2]Base Costs'!$B$9,'[2]Base Costs'!$B$10*G1568))</f>
        <v>4400</v>
      </c>
      <c r="J1568" s="308">
        <f>C1568*'[2]Base Costs'!$B$6</f>
        <v>32.425922014293505</v>
      </c>
      <c r="K1568" s="307">
        <f t="shared" si="171"/>
        <v>5</v>
      </c>
      <c r="L1568" s="307">
        <f t="shared" si="172"/>
        <v>1</v>
      </c>
      <c r="M1568" s="307">
        <f t="shared" si="173"/>
        <v>1</v>
      </c>
      <c r="N1568" s="306">
        <f>4*J1568*'[2]Base Costs'!$B$7</f>
        <v>6444.4574448087496</v>
      </c>
      <c r="O1568" s="304">
        <f>4*IF(K1568&lt;=3,K1568*'[2]Base Costs'!$B$8,IF(L1568&lt;=3,L1568*'[2]Base Costs'!$B$9,'[2]Base Costs'!$B$10*M1568))</f>
        <v>1400</v>
      </c>
      <c r="P1568" s="304">
        <f>4*C1568*'[2]Base Costs'!$B$11</f>
        <v>25532.222058498821</v>
      </c>
      <c r="Q1568" s="269">
        <f>'[2]Base Costs'!$B$13+'[2]Base Costs'!$B$14</f>
        <v>414</v>
      </c>
      <c r="R1568" s="303">
        <f>'[2]Base Costs'!$D$2</f>
        <v>1105.3024868650327</v>
      </c>
      <c r="S1568" s="305">
        <f t="shared" si="174"/>
        <v>9363.7599316737833</v>
      </c>
    </row>
    <row r="1569" spans="1:19" s="269" customFormat="1" x14ac:dyDescent="0.25">
      <c r="A1569" s="310" t="s">
        <v>1770</v>
      </c>
      <c r="B1569" s="310" t="s">
        <v>1424</v>
      </c>
      <c r="C1569" s="309">
        <v>70.434310310909652</v>
      </c>
      <c r="D1569" s="307">
        <f>C1569*'[2]Base Costs'!$B$5</f>
        <v>70.434310310909652</v>
      </c>
      <c r="E1569" s="307">
        <f t="shared" si="168"/>
        <v>9</v>
      </c>
      <c r="F1569" s="307">
        <f t="shared" si="169"/>
        <v>2</v>
      </c>
      <c r="G1569" s="307">
        <f t="shared" si="170"/>
        <v>1</v>
      </c>
      <c r="H1569" s="306">
        <f>4*D1569*'[2]Base Costs'!$B$7</f>
        <v>13998.39656843143</v>
      </c>
      <c r="I1569" s="304">
        <f>4*IF(E1569&lt;=3,E1569*'[2]Base Costs'!$B$8,IF(F1569&lt;=3,F1569*'[2]Base Costs'!$B$9,'[2]Base Costs'!$B$10*G1569))</f>
        <v>2800</v>
      </c>
      <c r="J1569" s="308">
        <f>C1569*'[2]Base Costs'!$B$6</f>
        <v>17.890314818971053</v>
      </c>
      <c r="K1569" s="307">
        <f t="shared" si="171"/>
        <v>3</v>
      </c>
      <c r="L1569" s="307">
        <f t="shared" si="172"/>
        <v>1</v>
      </c>
      <c r="M1569" s="307">
        <f t="shared" si="173"/>
        <v>1</v>
      </c>
      <c r="N1569" s="306">
        <f>4*J1569*'[2]Base Costs'!$B$7</f>
        <v>3555.5927283815836</v>
      </c>
      <c r="O1569" s="304">
        <f>4*IF(K1569&lt;=3,K1569*'[2]Base Costs'!$B$8,IF(L1569&lt;=3,L1569*'[2]Base Costs'!$B$9,'[2]Base Costs'!$B$10*M1569))</f>
        <v>1500</v>
      </c>
      <c r="P1569" s="304">
        <f>4*C1569*'[2]Base Costs'!$B$11</f>
        <v>14086.86206218193</v>
      </c>
      <c r="Q1569" s="269">
        <f>'[2]Base Costs'!$B$13+'[2]Base Costs'!$B$14</f>
        <v>414</v>
      </c>
      <c r="R1569" s="303">
        <f>'[2]Base Costs'!$D$2</f>
        <v>1105.3024868650327</v>
      </c>
      <c r="S1569" s="305">
        <f t="shared" si="174"/>
        <v>6574.8952152466163</v>
      </c>
    </row>
    <row r="1570" spans="1:19" s="269" customFormat="1" x14ac:dyDescent="0.25">
      <c r="A1570" s="310" t="s">
        <v>1770</v>
      </c>
      <c r="B1570" s="310" t="s">
        <v>1423</v>
      </c>
      <c r="C1570" s="309">
        <v>79.023168870763357</v>
      </c>
      <c r="D1570" s="307">
        <f>C1570*'[2]Base Costs'!$B$5</f>
        <v>79.023168870763357</v>
      </c>
      <c r="E1570" s="307">
        <f t="shared" si="168"/>
        <v>10</v>
      </c>
      <c r="F1570" s="307">
        <f t="shared" si="169"/>
        <v>2</v>
      </c>
      <c r="G1570" s="307">
        <f t="shared" si="170"/>
        <v>1</v>
      </c>
      <c r="H1570" s="306">
        <f>4*D1570*'[2]Base Costs'!$B$7</f>
        <v>15705.380674050995</v>
      </c>
      <c r="I1570" s="304">
        <f>4*IF(E1570&lt;=3,E1570*'[2]Base Costs'!$B$8,IF(F1570&lt;=3,F1570*'[2]Base Costs'!$B$9,'[2]Base Costs'!$B$10*G1570))</f>
        <v>2800</v>
      </c>
      <c r="J1570" s="308">
        <f>C1570*'[2]Base Costs'!$B$6</f>
        <v>20.071884893173891</v>
      </c>
      <c r="K1570" s="307">
        <f t="shared" si="171"/>
        <v>3</v>
      </c>
      <c r="L1570" s="307">
        <f t="shared" si="172"/>
        <v>1</v>
      </c>
      <c r="M1570" s="307">
        <f t="shared" si="173"/>
        <v>1</v>
      </c>
      <c r="N1570" s="306">
        <f>4*J1570*'[2]Base Costs'!$B$7</f>
        <v>3989.1666912089522</v>
      </c>
      <c r="O1570" s="304">
        <f>4*IF(K1570&lt;=3,K1570*'[2]Base Costs'!$B$8,IF(L1570&lt;=3,L1570*'[2]Base Costs'!$B$9,'[2]Base Costs'!$B$10*M1570))</f>
        <v>1500</v>
      </c>
      <c r="P1570" s="304">
        <f>4*C1570*'[2]Base Costs'!$B$11</f>
        <v>15804.633774152671</v>
      </c>
      <c r="Q1570" s="269">
        <f>'[2]Base Costs'!$B$13+'[2]Base Costs'!$B$14</f>
        <v>414</v>
      </c>
      <c r="R1570" s="303">
        <f>'[2]Base Costs'!$D$2</f>
        <v>1105.3024868650327</v>
      </c>
      <c r="S1570" s="305">
        <f t="shared" si="174"/>
        <v>7008.4691780739849</v>
      </c>
    </row>
    <row r="1571" spans="1:19" s="269" customFormat="1" x14ac:dyDescent="0.25">
      <c r="A1571" s="310" t="s">
        <v>1770</v>
      </c>
      <c r="B1571" s="310" t="s">
        <v>1422</v>
      </c>
      <c r="C1571" s="309">
        <v>90.312187734162563</v>
      </c>
      <c r="D1571" s="307">
        <f>C1571*'[2]Base Costs'!$B$5</f>
        <v>90.312187734162563</v>
      </c>
      <c r="E1571" s="307">
        <f t="shared" si="168"/>
        <v>12</v>
      </c>
      <c r="F1571" s="307">
        <f t="shared" si="169"/>
        <v>3</v>
      </c>
      <c r="G1571" s="307">
        <f t="shared" si="170"/>
        <v>1</v>
      </c>
      <c r="H1571" s="306">
        <f>4*D1571*'[2]Base Costs'!$B$7</f>
        <v>17949.005439038407</v>
      </c>
      <c r="I1571" s="304">
        <f>4*IF(E1571&lt;=3,E1571*'[2]Base Costs'!$B$8,IF(F1571&lt;=3,F1571*'[2]Base Costs'!$B$9,'[2]Base Costs'!$B$10*G1571))</f>
        <v>4200</v>
      </c>
      <c r="J1571" s="308">
        <f>C1571*'[2]Base Costs'!$B$6</f>
        <v>22.93929568447729</v>
      </c>
      <c r="K1571" s="307">
        <f t="shared" si="171"/>
        <v>3</v>
      </c>
      <c r="L1571" s="307">
        <f t="shared" si="172"/>
        <v>1</v>
      </c>
      <c r="M1571" s="307">
        <f t="shared" si="173"/>
        <v>1</v>
      </c>
      <c r="N1571" s="306">
        <f>4*J1571*'[2]Base Costs'!$B$7</f>
        <v>4559.0473815157557</v>
      </c>
      <c r="O1571" s="304">
        <f>4*IF(K1571&lt;=3,K1571*'[2]Base Costs'!$B$8,IF(L1571&lt;=3,L1571*'[2]Base Costs'!$B$9,'[2]Base Costs'!$B$10*M1571))</f>
        <v>1500</v>
      </c>
      <c r="P1571" s="304">
        <f>4*C1571*'[2]Base Costs'!$B$11</f>
        <v>18062.437546832512</v>
      </c>
      <c r="Q1571" s="269">
        <f>'[2]Base Costs'!$B$13+'[2]Base Costs'!$B$14</f>
        <v>414</v>
      </c>
      <c r="R1571" s="303">
        <f>'[2]Base Costs'!$D$2</f>
        <v>1105.3024868650327</v>
      </c>
      <c r="S1571" s="305">
        <f t="shared" si="174"/>
        <v>7578.3498683807884</v>
      </c>
    </row>
    <row r="1572" spans="1:19" s="269" customFormat="1" x14ac:dyDescent="0.25">
      <c r="A1572" s="310" t="s">
        <v>1770</v>
      </c>
      <c r="B1572" s="310" t="s">
        <v>1421</v>
      </c>
      <c r="C1572" s="309">
        <v>267.90420131938555</v>
      </c>
      <c r="D1572" s="307">
        <f>C1572*'[2]Base Costs'!$B$5</f>
        <v>267.90420131938555</v>
      </c>
      <c r="E1572" s="307">
        <f t="shared" si="168"/>
        <v>34</v>
      </c>
      <c r="F1572" s="307">
        <f t="shared" si="169"/>
        <v>7</v>
      </c>
      <c r="G1572" s="307">
        <f t="shared" si="170"/>
        <v>2</v>
      </c>
      <c r="H1572" s="306">
        <f>4*D1572*'[2]Base Costs'!$B$7</f>
        <v>53244.352587019966</v>
      </c>
      <c r="I1572" s="304">
        <f>4*IF(E1572&lt;=3,E1572*'[2]Base Costs'!$B$8,IF(F1572&lt;=3,F1572*'[2]Base Costs'!$B$9,'[2]Base Costs'!$B$10*G1572))</f>
        <v>8800</v>
      </c>
      <c r="J1572" s="308">
        <f>C1572*'[2]Base Costs'!$B$6</f>
        <v>68.04766713512393</v>
      </c>
      <c r="K1572" s="307">
        <f t="shared" si="171"/>
        <v>9</v>
      </c>
      <c r="L1572" s="307">
        <f t="shared" si="172"/>
        <v>2</v>
      </c>
      <c r="M1572" s="307">
        <f t="shared" si="173"/>
        <v>1</v>
      </c>
      <c r="N1572" s="306">
        <f>4*J1572*'[2]Base Costs'!$B$7</f>
        <v>13524.065557103073</v>
      </c>
      <c r="O1572" s="304">
        <f>4*IF(K1572&lt;=3,K1572*'[2]Base Costs'!$B$8,IF(L1572&lt;=3,L1572*'[2]Base Costs'!$B$9,'[2]Base Costs'!$B$10*M1572))</f>
        <v>2800</v>
      </c>
      <c r="P1572" s="304">
        <f>4*C1572*'[2]Base Costs'!$B$11</f>
        <v>53580.840263877108</v>
      </c>
      <c r="Q1572" s="269">
        <f>'[2]Base Costs'!$B$13+'[2]Base Costs'!$B$14</f>
        <v>414</v>
      </c>
      <c r="R1572" s="303">
        <f>'[2]Base Costs'!$D$2</f>
        <v>1105.3024868650327</v>
      </c>
      <c r="S1572" s="305">
        <f t="shared" si="174"/>
        <v>17843.368043968105</v>
      </c>
    </row>
    <row r="1573" spans="1:19" s="269" customFormat="1" x14ac:dyDescent="0.25">
      <c r="A1573" s="310" t="s">
        <v>1770</v>
      </c>
      <c r="B1573" s="310" t="s">
        <v>1420</v>
      </c>
      <c r="C1573" s="309">
        <v>255.62591640419691</v>
      </c>
      <c r="D1573" s="307">
        <f>C1573*'[2]Base Costs'!$B$5</f>
        <v>255.62591640419691</v>
      </c>
      <c r="E1573" s="307">
        <f t="shared" si="168"/>
        <v>32</v>
      </c>
      <c r="F1573" s="307">
        <f t="shared" si="169"/>
        <v>7</v>
      </c>
      <c r="G1573" s="307">
        <f t="shared" si="170"/>
        <v>2</v>
      </c>
      <c r="H1573" s="306">
        <f>4*D1573*'[2]Base Costs'!$B$7</f>
        <v>50804.117129835722</v>
      </c>
      <c r="I1573" s="304">
        <f>4*IF(E1573&lt;=3,E1573*'[2]Base Costs'!$B$8,IF(F1573&lt;=3,F1573*'[2]Base Costs'!$B$9,'[2]Base Costs'!$B$10*G1573))</f>
        <v>8800</v>
      </c>
      <c r="J1573" s="308">
        <f>C1573*'[2]Base Costs'!$B$6</f>
        <v>64.92898276666601</v>
      </c>
      <c r="K1573" s="307">
        <f t="shared" si="171"/>
        <v>9</v>
      </c>
      <c r="L1573" s="307">
        <f t="shared" si="172"/>
        <v>2</v>
      </c>
      <c r="M1573" s="307">
        <f t="shared" si="173"/>
        <v>1</v>
      </c>
      <c r="N1573" s="306">
        <f>4*J1573*'[2]Base Costs'!$B$7</f>
        <v>12904.245750978271</v>
      </c>
      <c r="O1573" s="304">
        <f>4*IF(K1573&lt;=3,K1573*'[2]Base Costs'!$B$8,IF(L1573&lt;=3,L1573*'[2]Base Costs'!$B$9,'[2]Base Costs'!$B$10*M1573))</f>
        <v>2800</v>
      </c>
      <c r="P1573" s="304">
        <f>4*C1573*'[2]Base Costs'!$B$11</f>
        <v>51125.183280839381</v>
      </c>
      <c r="Q1573" s="269">
        <f>'[2]Base Costs'!$B$13+'[2]Base Costs'!$B$14</f>
        <v>414</v>
      </c>
      <c r="R1573" s="303">
        <f>'[2]Base Costs'!$D$2</f>
        <v>1105.3024868650327</v>
      </c>
      <c r="S1573" s="305">
        <f t="shared" si="174"/>
        <v>17223.548237843304</v>
      </c>
    </row>
    <row r="1574" spans="1:19" s="269" customFormat="1" x14ac:dyDescent="0.25">
      <c r="A1574" s="310" t="s">
        <v>1770</v>
      </c>
      <c r="B1574" s="310" t="s">
        <v>1419</v>
      </c>
      <c r="C1574" s="309">
        <v>382.43632606409403</v>
      </c>
      <c r="D1574" s="307">
        <f>C1574*'[2]Base Costs'!$B$5</f>
        <v>382.43632606409403</v>
      </c>
      <c r="E1574" s="307">
        <f t="shared" si="168"/>
        <v>48</v>
      </c>
      <c r="F1574" s="307">
        <f t="shared" si="169"/>
        <v>10</v>
      </c>
      <c r="G1574" s="307">
        <f t="shared" si="170"/>
        <v>3</v>
      </c>
      <c r="H1574" s="306">
        <f>4*D1574*'[2]Base Costs'!$B$7</f>
        <v>76006.925187282322</v>
      </c>
      <c r="I1574" s="304">
        <f>4*IF(E1574&lt;=3,E1574*'[2]Base Costs'!$B$8,IF(F1574&lt;=3,F1574*'[2]Base Costs'!$B$9,'[2]Base Costs'!$B$10*G1574))</f>
        <v>13200</v>
      </c>
      <c r="J1574" s="308">
        <f>C1574*'[2]Base Costs'!$B$6</f>
        <v>97.138826820279888</v>
      </c>
      <c r="K1574" s="307">
        <f t="shared" si="171"/>
        <v>13</v>
      </c>
      <c r="L1574" s="307">
        <f t="shared" si="172"/>
        <v>3</v>
      </c>
      <c r="M1574" s="307">
        <f t="shared" si="173"/>
        <v>1</v>
      </c>
      <c r="N1574" s="306">
        <f>4*J1574*'[2]Base Costs'!$B$7</f>
        <v>19305.758997569708</v>
      </c>
      <c r="O1574" s="304">
        <f>4*IF(K1574&lt;=3,K1574*'[2]Base Costs'!$B$8,IF(L1574&lt;=3,L1574*'[2]Base Costs'!$B$9,'[2]Base Costs'!$B$10*M1574))</f>
        <v>4200</v>
      </c>
      <c r="P1574" s="304">
        <f>4*C1574*'[2]Base Costs'!$B$11</f>
        <v>76487.265212818806</v>
      </c>
      <c r="Q1574" s="269">
        <f>'[2]Base Costs'!$B$13+'[2]Base Costs'!$B$14</f>
        <v>414</v>
      </c>
      <c r="R1574" s="303">
        <f>'[2]Base Costs'!$D$2</f>
        <v>1105.3024868650327</v>
      </c>
      <c r="S1574" s="305">
        <f t="shared" si="174"/>
        <v>25025.06148443474</v>
      </c>
    </row>
    <row r="1575" spans="1:19" s="269" customFormat="1" x14ac:dyDescent="0.25">
      <c r="A1575" s="310" t="s">
        <v>1770</v>
      </c>
      <c r="B1575" s="310" t="s">
        <v>1418</v>
      </c>
      <c r="C1575" s="309">
        <v>168.27045586873561</v>
      </c>
      <c r="D1575" s="307">
        <f>C1575*'[2]Base Costs'!$B$5</f>
        <v>168.27045586873561</v>
      </c>
      <c r="E1575" s="307">
        <f t="shared" si="168"/>
        <v>22</v>
      </c>
      <c r="F1575" s="307">
        <f t="shared" si="169"/>
        <v>5</v>
      </c>
      <c r="G1575" s="307">
        <f t="shared" si="170"/>
        <v>2</v>
      </c>
      <c r="H1575" s="306">
        <f>4*D1575*'[2]Base Costs'!$B$7</f>
        <v>33442.743481175996</v>
      </c>
      <c r="I1575" s="304">
        <f>4*IF(E1575&lt;=3,E1575*'[2]Base Costs'!$B$8,IF(F1575&lt;=3,F1575*'[2]Base Costs'!$B$9,'[2]Base Costs'!$B$10*G1575))</f>
        <v>8800</v>
      </c>
      <c r="J1575" s="308">
        <f>C1575*'[2]Base Costs'!$B$6</f>
        <v>42.740695790658847</v>
      </c>
      <c r="K1575" s="307">
        <f t="shared" si="171"/>
        <v>6</v>
      </c>
      <c r="L1575" s="307">
        <f t="shared" si="172"/>
        <v>2</v>
      </c>
      <c r="M1575" s="307">
        <f t="shared" si="173"/>
        <v>1</v>
      </c>
      <c r="N1575" s="306">
        <f>4*J1575*'[2]Base Costs'!$B$7</f>
        <v>8494.4568442187028</v>
      </c>
      <c r="O1575" s="304">
        <f>4*IF(K1575&lt;=3,K1575*'[2]Base Costs'!$B$8,IF(L1575&lt;=3,L1575*'[2]Base Costs'!$B$9,'[2]Base Costs'!$B$10*M1575))</f>
        <v>2800</v>
      </c>
      <c r="P1575" s="304">
        <f>4*C1575*'[2]Base Costs'!$B$11</f>
        <v>33654.091173747125</v>
      </c>
      <c r="Q1575" s="269">
        <f>'[2]Base Costs'!$B$13+'[2]Base Costs'!$B$14</f>
        <v>414</v>
      </c>
      <c r="R1575" s="303">
        <f>'[2]Base Costs'!$D$2</f>
        <v>1105.3024868650327</v>
      </c>
      <c r="S1575" s="305">
        <f t="shared" si="174"/>
        <v>12813.759331083736</v>
      </c>
    </row>
    <row r="1576" spans="1:19" s="269" customFormat="1" x14ac:dyDescent="0.25">
      <c r="A1576" s="310" t="s">
        <v>1770</v>
      </c>
      <c r="B1576" s="310" t="s">
        <v>1417</v>
      </c>
      <c r="C1576" s="309">
        <v>426.30381626500002</v>
      </c>
      <c r="D1576" s="307">
        <f>C1576*'[2]Base Costs'!$B$5</f>
        <v>426.30381626500002</v>
      </c>
      <c r="E1576" s="307">
        <f t="shared" si="168"/>
        <v>54</v>
      </c>
      <c r="F1576" s="307">
        <f t="shared" si="169"/>
        <v>11</v>
      </c>
      <c r="G1576" s="307">
        <f t="shared" si="170"/>
        <v>3</v>
      </c>
      <c r="H1576" s="306">
        <f>4*D1576*'[2]Base Costs'!$B$7</f>
        <v>84725.325659771173</v>
      </c>
      <c r="I1576" s="304">
        <f>4*IF(E1576&lt;=3,E1576*'[2]Base Costs'!$B$8,IF(F1576&lt;=3,F1576*'[2]Base Costs'!$B$9,'[2]Base Costs'!$B$10*G1576))</f>
        <v>13200</v>
      </c>
      <c r="J1576" s="308">
        <f>C1576*'[2]Base Costs'!$B$6</f>
        <v>108.28116933131001</v>
      </c>
      <c r="K1576" s="307">
        <f t="shared" si="171"/>
        <v>14</v>
      </c>
      <c r="L1576" s="307">
        <f t="shared" si="172"/>
        <v>3</v>
      </c>
      <c r="M1576" s="307">
        <f t="shared" si="173"/>
        <v>1</v>
      </c>
      <c r="N1576" s="306">
        <f>4*J1576*'[2]Base Costs'!$B$7</f>
        <v>21520.232717581879</v>
      </c>
      <c r="O1576" s="304">
        <f>4*IF(K1576&lt;=3,K1576*'[2]Base Costs'!$B$8,IF(L1576&lt;=3,L1576*'[2]Base Costs'!$B$9,'[2]Base Costs'!$B$10*M1576))</f>
        <v>4200</v>
      </c>
      <c r="P1576" s="304">
        <f>4*C1576*'[2]Base Costs'!$B$11</f>
        <v>85260.763253000012</v>
      </c>
      <c r="Q1576" s="269">
        <f>'[2]Base Costs'!$B$13+'[2]Base Costs'!$B$14</f>
        <v>414</v>
      </c>
      <c r="R1576" s="303">
        <f>'[2]Base Costs'!$D$2</f>
        <v>1105.3024868650327</v>
      </c>
      <c r="S1576" s="305">
        <f t="shared" si="174"/>
        <v>27239.535204446911</v>
      </c>
    </row>
    <row r="1577" spans="1:19" s="269" customFormat="1" x14ac:dyDescent="0.25">
      <c r="A1577" s="310" t="s">
        <v>1770</v>
      </c>
      <c r="B1577" s="310" t="s">
        <v>1416</v>
      </c>
      <c r="C1577" s="309">
        <v>69.082987703313236</v>
      </c>
      <c r="D1577" s="307">
        <f>C1577*'[2]Base Costs'!$B$5</f>
        <v>69.082987703313236</v>
      </c>
      <c r="E1577" s="307">
        <f t="shared" si="168"/>
        <v>9</v>
      </c>
      <c r="F1577" s="307">
        <f t="shared" si="169"/>
        <v>2</v>
      </c>
      <c r="G1577" s="307">
        <f t="shared" si="170"/>
        <v>1</v>
      </c>
      <c r="H1577" s="306">
        <f>4*D1577*'[2]Base Costs'!$B$7</f>
        <v>13729.829308107288</v>
      </c>
      <c r="I1577" s="304">
        <f>4*IF(E1577&lt;=3,E1577*'[2]Base Costs'!$B$8,IF(F1577&lt;=3,F1577*'[2]Base Costs'!$B$9,'[2]Base Costs'!$B$10*G1577))</f>
        <v>2800</v>
      </c>
      <c r="J1577" s="308">
        <f>C1577*'[2]Base Costs'!$B$6</f>
        <v>17.547078876641564</v>
      </c>
      <c r="K1577" s="307">
        <f t="shared" si="171"/>
        <v>3</v>
      </c>
      <c r="L1577" s="307">
        <f t="shared" si="172"/>
        <v>1</v>
      </c>
      <c r="M1577" s="307">
        <f t="shared" si="173"/>
        <v>1</v>
      </c>
      <c r="N1577" s="306">
        <f>4*J1577*'[2]Base Costs'!$B$7</f>
        <v>3487.3766442592514</v>
      </c>
      <c r="O1577" s="304">
        <f>4*IF(K1577&lt;=3,K1577*'[2]Base Costs'!$B$8,IF(L1577&lt;=3,L1577*'[2]Base Costs'!$B$9,'[2]Base Costs'!$B$10*M1577))</f>
        <v>1500</v>
      </c>
      <c r="P1577" s="304">
        <f>4*C1577*'[2]Base Costs'!$B$11</f>
        <v>13816.597540662648</v>
      </c>
      <c r="Q1577" s="269">
        <f>'[2]Base Costs'!$B$13+'[2]Base Costs'!$B$14</f>
        <v>414</v>
      </c>
      <c r="R1577" s="303">
        <f>'[2]Base Costs'!$D$2</f>
        <v>1105.3024868650327</v>
      </c>
      <c r="S1577" s="305">
        <f t="shared" si="174"/>
        <v>6506.6791311242841</v>
      </c>
    </row>
    <row r="1578" spans="1:19" s="269" customFormat="1" x14ac:dyDescent="0.25">
      <c r="A1578" s="310" t="s">
        <v>1770</v>
      </c>
      <c r="B1578" s="310" t="s">
        <v>1415</v>
      </c>
      <c r="C1578" s="309">
        <v>84.134696818822562</v>
      </c>
      <c r="D1578" s="307">
        <f>C1578*'[2]Base Costs'!$B$5</f>
        <v>84.134696818822562</v>
      </c>
      <c r="E1578" s="307">
        <f t="shared" si="168"/>
        <v>11</v>
      </c>
      <c r="F1578" s="307">
        <f t="shared" si="169"/>
        <v>3</v>
      </c>
      <c r="G1578" s="307">
        <f t="shared" si="170"/>
        <v>1</v>
      </c>
      <c r="H1578" s="306">
        <f>4*D1578*'[2]Base Costs'!$B$7</f>
        <v>16721.266184560074</v>
      </c>
      <c r="I1578" s="304">
        <f>4*IF(E1578&lt;=3,E1578*'[2]Base Costs'!$B$8,IF(F1578&lt;=3,F1578*'[2]Base Costs'!$B$9,'[2]Base Costs'!$B$10*G1578))</f>
        <v>4200</v>
      </c>
      <c r="J1578" s="308">
        <f>C1578*'[2]Base Costs'!$B$6</f>
        <v>21.370212991980932</v>
      </c>
      <c r="K1578" s="307">
        <f t="shared" si="171"/>
        <v>3</v>
      </c>
      <c r="L1578" s="307">
        <f t="shared" si="172"/>
        <v>1</v>
      </c>
      <c r="M1578" s="307">
        <f t="shared" si="173"/>
        <v>1</v>
      </c>
      <c r="N1578" s="306">
        <f>4*J1578*'[2]Base Costs'!$B$7</f>
        <v>4247.2016108782591</v>
      </c>
      <c r="O1578" s="304">
        <f>4*IF(K1578&lt;=3,K1578*'[2]Base Costs'!$B$8,IF(L1578&lt;=3,L1578*'[2]Base Costs'!$B$9,'[2]Base Costs'!$B$10*M1578))</f>
        <v>1500</v>
      </c>
      <c r="P1578" s="304">
        <f>4*C1578*'[2]Base Costs'!$B$11</f>
        <v>16826.939363764512</v>
      </c>
      <c r="Q1578" s="269">
        <f>'[2]Base Costs'!$B$13+'[2]Base Costs'!$B$14</f>
        <v>414</v>
      </c>
      <c r="R1578" s="303">
        <f>'[2]Base Costs'!$D$2</f>
        <v>1105.3024868650327</v>
      </c>
      <c r="S1578" s="305">
        <f t="shared" si="174"/>
        <v>7266.5040977432918</v>
      </c>
    </row>
    <row r="1579" spans="1:19" s="269" customFormat="1" x14ac:dyDescent="0.25">
      <c r="A1579" s="310" t="s">
        <v>1770</v>
      </c>
      <c r="B1579" s="310" t="s">
        <v>1414</v>
      </c>
      <c r="C1579" s="309">
        <v>255.78349253207409</v>
      </c>
      <c r="D1579" s="307">
        <f>C1579*'[2]Base Costs'!$B$5</f>
        <v>255.78349253207409</v>
      </c>
      <c r="E1579" s="307">
        <f t="shared" si="168"/>
        <v>32</v>
      </c>
      <c r="F1579" s="307">
        <f t="shared" si="169"/>
        <v>7</v>
      </c>
      <c r="G1579" s="307">
        <f t="shared" si="170"/>
        <v>2</v>
      </c>
      <c r="H1579" s="306">
        <f>4*D1579*'[2]Base Costs'!$B$7</f>
        <v>50835.434439794539</v>
      </c>
      <c r="I1579" s="304">
        <f>4*IF(E1579&lt;=3,E1579*'[2]Base Costs'!$B$8,IF(F1579&lt;=3,F1579*'[2]Base Costs'!$B$9,'[2]Base Costs'!$B$10*G1579))</f>
        <v>8800</v>
      </c>
      <c r="J1579" s="308">
        <f>C1579*'[2]Base Costs'!$B$6</f>
        <v>64.969007103146822</v>
      </c>
      <c r="K1579" s="307">
        <f t="shared" si="171"/>
        <v>9</v>
      </c>
      <c r="L1579" s="307">
        <f t="shared" si="172"/>
        <v>2</v>
      </c>
      <c r="M1579" s="307">
        <f t="shared" si="173"/>
        <v>1</v>
      </c>
      <c r="N1579" s="306">
        <f>4*J1579*'[2]Base Costs'!$B$7</f>
        <v>12912.200347707814</v>
      </c>
      <c r="O1579" s="304">
        <f>4*IF(K1579&lt;=3,K1579*'[2]Base Costs'!$B$8,IF(L1579&lt;=3,L1579*'[2]Base Costs'!$B$9,'[2]Base Costs'!$B$10*M1579))</f>
        <v>2800</v>
      </c>
      <c r="P1579" s="304">
        <f>4*C1579*'[2]Base Costs'!$B$11</f>
        <v>51156.698506414818</v>
      </c>
      <c r="Q1579" s="269">
        <f>'[2]Base Costs'!$B$13+'[2]Base Costs'!$B$14</f>
        <v>414</v>
      </c>
      <c r="R1579" s="303">
        <f>'[2]Base Costs'!$D$2</f>
        <v>1105.3024868650327</v>
      </c>
      <c r="S1579" s="305">
        <f t="shared" si="174"/>
        <v>17231.502834572846</v>
      </c>
    </row>
    <row r="1580" spans="1:19" s="269" customFormat="1" x14ac:dyDescent="0.25">
      <c r="A1580" s="310" t="s">
        <v>1770</v>
      </c>
      <c r="B1580" s="310" t="s">
        <v>1413</v>
      </c>
      <c r="C1580" s="309">
        <v>168.48995614303615</v>
      </c>
      <c r="D1580" s="307">
        <f>C1580*'[2]Base Costs'!$B$5</f>
        <v>168.48995614303615</v>
      </c>
      <c r="E1580" s="307">
        <f t="shared" si="168"/>
        <v>22</v>
      </c>
      <c r="F1580" s="307">
        <f t="shared" si="169"/>
        <v>5</v>
      </c>
      <c r="G1580" s="307">
        <f t="shared" si="170"/>
        <v>2</v>
      </c>
      <c r="H1580" s="306">
        <f>4*D1580*'[2]Base Costs'!$B$7</f>
        <v>33486.36784369158</v>
      </c>
      <c r="I1580" s="304">
        <f>4*IF(E1580&lt;=3,E1580*'[2]Base Costs'!$B$8,IF(F1580&lt;=3,F1580*'[2]Base Costs'!$B$9,'[2]Base Costs'!$B$10*G1580))</f>
        <v>8800</v>
      </c>
      <c r="J1580" s="308">
        <f>C1580*'[2]Base Costs'!$B$6</f>
        <v>42.796448860331182</v>
      </c>
      <c r="K1580" s="307">
        <f t="shared" si="171"/>
        <v>6</v>
      </c>
      <c r="L1580" s="307">
        <f t="shared" si="172"/>
        <v>2</v>
      </c>
      <c r="M1580" s="307">
        <f t="shared" si="173"/>
        <v>1</v>
      </c>
      <c r="N1580" s="306">
        <f>4*J1580*'[2]Base Costs'!$B$7</f>
        <v>8505.5374322976622</v>
      </c>
      <c r="O1580" s="304">
        <f>4*IF(K1580&lt;=3,K1580*'[2]Base Costs'!$B$8,IF(L1580&lt;=3,L1580*'[2]Base Costs'!$B$9,'[2]Base Costs'!$B$10*M1580))</f>
        <v>2800</v>
      </c>
      <c r="P1580" s="304">
        <f>4*C1580*'[2]Base Costs'!$B$11</f>
        <v>33697.991228607229</v>
      </c>
      <c r="Q1580" s="269">
        <f>'[2]Base Costs'!$B$13+'[2]Base Costs'!$B$14</f>
        <v>414</v>
      </c>
      <c r="R1580" s="303">
        <f>'[2]Base Costs'!$D$2</f>
        <v>1105.3024868650327</v>
      </c>
      <c r="S1580" s="305">
        <f t="shared" si="174"/>
        <v>12824.839919162696</v>
      </c>
    </row>
    <row r="1581" spans="1:19" s="269" customFormat="1" x14ac:dyDescent="0.25">
      <c r="A1581" s="310" t="s">
        <v>1770</v>
      </c>
      <c r="B1581" s="310" t="s">
        <v>1412</v>
      </c>
      <c r="C1581" s="309">
        <v>146.75557972565662</v>
      </c>
      <c r="D1581" s="307">
        <f>C1581*'[2]Base Costs'!$B$5</f>
        <v>146.75557972565662</v>
      </c>
      <c r="E1581" s="307">
        <f t="shared" si="168"/>
        <v>19</v>
      </c>
      <c r="F1581" s="307">
        <f t="shared" si="169"/>
        <v>4</v>
      </c>
      <c r="G1581" s="307">
        <f t="shared" si="170"/>
        <v>1</v>
      </c>
      <c r="H1581" s="306">
        <f>4*D1581*'[2]Base Costs'!$B$7</f>
        <v>29166.790936995902</v>
      </c>
      <c r="I1581" s="304">
        <f>4*IF(E1581&lt;=3,E1581*'[2]Base Costs'!$B$8,IF(F1581&lt;=3,F1581*'[2]Base Costs'!$B$9,'[2]Base Costs'!$B$10*G1581))</f>
        <v>4400</v>
      </c>
      <c r="J1581" s="308">
        <f>C1581*'[2]Base Costs'!$B$6</f>
        <v>37.27591725031678</v>
      </c>
      <c r="K1581" s="307">
        <f t="shared" si="171"/>
        <v>5</v>
      </c>
      <c r="L1581" s="307">
        <f t="shared" si="172"/>
        <v>1</v>
      </c>
      <c r="M1581" s="307">
        <f t="shared" si="173"/>
        <v>1</v>
      </c>
      <c r="N1581" s="306">
        <f>4*J1581*'[2]Base Costs'!$B$7</f>
        <v>7408.3648979969594</v>
      </c>
      <c r="O1581" s="304">
        <f>4*IF(K1581&lt;=3,K1581*'[2]Base Costs'!$B$8,IF(L1581&lt;=3,L1581*'[2]Base Costs'!$B$9,'[2]Base Costs'!$B$10*M1581))</f>
        <v>1400</v>
      </c>
      <c r="P1581" s="304">
        <f>4*C1581*'[2]Base Costs'!$B$11</f>
        <v>29351.115945131321</v>
      </c>
      <c r="Q1581" s="269">
        <f>'[2]Base Costs'!$B$13+'[2]Base Costs'!$B$14</f>
        <v>414</v>
      </c>
      <c r="R1581" s="303">
        <f>'[2]Base Costs'!$D$2</f>
        <v>1105.3024868650327</v>
      </c>
      <c r="S1581" s="305">
        <f t="shared" si="174"/>
        <v>10327.667384861992</v>
      </c>
    </row>
    <row r="1582" spans="1:19" s="269" customFormat="1" x14ac:dyDescent="0.25">
      <c r="A1582" s="310" t="s">
        <v>1770</v>
      </c>
      <c r="B1582" s="310" t="s">
        <v>1411</v>
      </c>
      <c r="C1582" s="309">
        <v>386.17225144030556</v>
      </c>
      <c r="D1582" s="307">
        <f>C1582*'[2]Base Costs'!$B$5</f>
        <v>386.17225144030556</v>
      </c>
      <c r="E1582" s="307">
        <f t="shared" si="168"/>
        <v>49</v>
      </c>
      <c r="F1582" s="307">
        <f t="shared" si="169"/>
        <v>10</v>
      </c>
      <c r="G1582" s="307">
        <f t="shared" si="170"/>
        <v>3</v>
      </c>
      <c r="H1582" s="306">
        <f>4*D1582*'[2]Base Costs'!$B$7</f>
        <v>76749.417940252097</v>
      </c>
      <c r="I1582" s="304">
        <f>4*IF(E1582&lt;=3,E1582*'[2]Base Costs'!$B$8,IF(F1582&lt;=3,F1582*'[2]Base Costs'!$B$9,'[2]Base Costs'!$B$10*G1582))</f>
        <v>13200</v>
      </c>
      <c r="J1582" s="308">
        <f>C1582*'[2]Base Costs'!$B$6</f>
        <v>98.087751865837618</v>
      </c>
      <c r="K1582" s="307">
        <f t="shared" si="171"/>
        <v>13</v>
      </c>
      <c r="L1582" s="307">
        <f t="shared" si="172"/>
        <v>3</v>
      </c>
      <c r="M1582" s="307">
        <f t="shared" si="173"/>
        <v>1</v>
      </c>
      <c r="N1582" s="306">
        <f>4*J1582*'[2]Base Costs'!$B$7</f>
        <v>19494.352156824036</v>
      </c>
      <c r="O1582" s="304">
        <f>4*IF(K1582&lt;=3,K1582*'[2]Base Costs'!$B$8,IF(L1582&lt;=3,L1582*'[2]Base Costs'!$B$9,'[2]Base Costs'!$B$10*M1582))</f>
        <v>4200</v>
      </c>
      <c r="P1582" s="304">
        <f>4*C1582*'[2]Base Costs'!$B$11</f>
        <v>77234.450288061111</v>
      </c>
      <c r="Q1582" s="269">
        <f>'[2]Base Costs'!$B$13+'[2]Base Costs'!$B$14</f>
        <v>414</v>
      </c>
      <c r="R1582" s="303">
        <f>'[2]Base Costs'!$D$2</f>
        <v>1105.3024868650327</v>
      </c>
      <c r="S1582" s="305">
        <f t="shared" si="174"/>
        <v>25213.654643689068</v>
      </c>
    </row>
    <row r="1583" spans="1:19" s="269" customFormat="1" x14ac:dyDescent="0.25">
      <c r="A1583" s="310" t="s">
        <v>1770</v>
      </c>
      <c r="B1583" s="310" t="s">
        <v>1410</v>
      </c>
      <c r="C1583" s="309">
        <v>345.76673958528966</v>
      </c>
      <c r="D1583" s="307">
        <f>C1583*'[2]Base Costs'!$B$5</f>
        <v>345.76673958528966</v>
      </c>
      <c r="E1583" s="307">
        <f t="shared" si="168"/>
        <v>44</v>
      </c>
      <c r="F1583" s="307">
        <f t="shared" si="169"/>
        <v>9</v>
      </c>
      <c r="G1583" s="307">
        <f t="shared" si="170"/>
        <v>3</v>
      </c>
      <c r="H1583" s="306">
        <f>4*D1583*'[2]Base Costs'!$B$7</f>
        <v>68719.06489213882</v>
      </c>
      <c r="I1583" s="304">
        <f>4*IF(E1583&lt;=3,E1583*'[2]Base Costs'!$B$8,IF(F1583&lt;=3,F1583*'[2]Base Costs'!$B$9,'[2]Base Costs'!$B$10*G1583))</f>
        <v>13200</v>
      </c>
      <c r="J1583" s="308">
        <f>C1583*'[2]Base Costs'!$B$6</f>
        <v>87.824751854663575</v>
      </c>
      <c r="K1583" s="307">
        <f t="shared" si="171"/>
        <v>11</v>
      </c>
      <c r="L1583" s="307">
        <f t="shared" si="172"/>
        <v>3</v>
      </c>
      <c r="M1583" s="307">
        <f t="shared" si="173"/>
        <v>1</v>
      </c>
      <c r="N1583" s="306">
        <f>4*J1583*'[2]Base Costs'!$B$7</f>
        <v>17454.64248260326</v>
      </c>
      <c r="O1583" s="304">
        <f>4*IF(K1583&lt;=3,K1583*'[2]Base Costs'!$B$8,IF(L1583&lt;=3,L1583*'[2]Base Costs'!$B$9,'[2]Base Costs'!$B$10*M1583))</f>
        <v>4200</v>
      </c>
      <c r="P1583" s="304">
        <f>4*C1583*'[2]Base Costs'!$B$11</f>
        <v>69153.347917057938</v>
      </c>
      <c r="Q1583" s="269">
        <f>'[2]Base Costs'!$B$13+'[2]Base Costs'!$B$14</f>
        <v>414</v>
      </c>
      <c r="R1583" s="303">
        <f>'[2]Base Costs'!$D$2</f>
        <v>1105.3024868650327</v>
      </c>
      <c r="S1583" s="305">
        <f t="shared" si="174"/>
        <v>23173.944969468292</v>
      </c>
    </row>
    <row r="1584" spans="1:19" s="269" customFormat="1" x14ac:dyDescent="0.25">
      <c r="A1584" s="310" t="s">
        <v>1770</v>
      </c>
      <c r="B1584" s="310" t="s">
        <v>1409</v>
      </c>
      <c r="C1584" s="309">
        <v>82.046358393297723</v>
      </c>
      <c r="D1584" s="307">
        <f>C1584*'[2]Base Costs'!$B$5</f>
        <v>82.046358393297723</v>
      </c>
      <c r="E1584" s="307">
        <f t="shared" si="168"/>
        <v>11</v>
      </c>
      <c r="F1584" s="307">
        <f t="shared" si="169"/>
        <v>3</v>
      </c>
      <c r="G1584" s="307">
        <f t="shared" si="170"/>
        <v>1</v>
      </c>
      <c r="H1584" s="306">
        <f>4*D1584*'[2]Base Costs'!$B$7</f>
        <v>16306.221452517564</v>
      </c>
      <c r="I1584" s="304">
        <f>4*IF(E1584&lt;=3,E1584*'[2]Base Costs'!$B$8,IF(F1584&lt;=3,F1584*'[2]Base Costs'!$B$9,'[2]Base Costs'!$B$10*G1584))</f>
        <v>4200</v>
      </c>
      <c r="J1584" s="308">
        <f>C1584*'[2]Base Costs'!$B$6</f>
        <v>20.839775031897624</v>
      </c>
      <c r="K1584" s="307">
        <f t="shared" si="171"/>
        <v>3</v>
      </c>
      <c r="L1584" s="307">
        <f t="shared" si="172"/>
        <v>1</v>
      </c>
      <c r="M1584" s="307">
        <f t="shared" si="173"/>
        <v>1</v>
      </c>
      <c r="N1584" s="306">
        <f>4*J1584*'[2]Base Costs'!$B$7</f>
        <v>4141.7802489394617</v>
      </c>
      <c r="O1584" s="304">
        <f>4*IF(K1584&lt;=3,K1584*'[2]Base Costs'!$B$8,IF(L1584&lt;=3,L1584*'[2]Base Costs'!$B$9,'[2]Base Costs'!$B$10*M1584))</f>
        <v>1500</v>
      </c>
      <c r="P1584" s="304">
        <f>4*C1584*'[2]Base Costs'!$B$11</f>
        <v>16409.271678659545</v>
      </c>
      <c r="Q1584" s="269">
        <f>'[2]Base Costs'!$B$13+'[2]Base Costs'!$B$14</f>
        <v>414</v>
      </c>
      <c r="R1584" s="303">
        <f>'[2]Base Costs'!$D$2</f>
        <v>1105.3024868650327</v>
      </c>
      <c r="S1584" s="305">
        <f t="shared" si="174"/>
        <v>7161.0827358044944</v>
      </c>
    </row>
    <row r="1585" spans="1:19" s="269" customFormat="1" x14ac:dyDescent="0.25">
      <c r="A1585" s="310" t="s">
        <v>1770</v>
      </c>
      <c r="B1585" s="310" t="s">
        <v>1407</v>
      </c>
      <c r="C1585" s="309">
        <v>95.116187958645966</v>
      </c>
      <c r="D1585" s="307">
        <f>C1585*'[2]Base Costs'!$B$5</f>
        <v>95.116187958645966</v>
      </c>
      <c r="E1585" s="307">
        <f t="shared" si="168"/>
        <v>12</v>
      </c>
      <c r="F1585" s="307">
        <f t="shared" si="169"/>
        <v>3</v>
      </c>
      <c r="G1585" s="307">
        <f t="shared" si="170"/>
        <v>1</v>
      </c>
      <c r="H1585" s="306">
        <f>4*D1585*'[2]Base Costs'!$B$7</f>
        <v>18903.771659653135</v>
      </c>
      <c r="I1585" s="304">
        <f>4*IF(E1585&lt;=3,E1585*'[2]Base Costs'!$B$8,IF(F1585&lt;=3,F1585*'[2]Base Costs'!$B$9,'[2]Base Costs'!$B$10*G1585))</f>
        <v>4200</v>
      </c>
      <c r="J1585" s="308">
        <f>C1585*'[2]Base Costs'!$B$6</f>
        <v>24.159511741496075</v>
      </c>
      <c r="K1585" s="307">
        <f t="shared" si="171"/>
        <v>4</v>
      </c>
      <c r="L1585" s="307">
        <f t="shared" si="172"/>
        <v>1</v>
      </c>
      <c r="M1585" s="307">
        <f t="shared" si="173"/>
        <v>1</v>
      </c>
      <c r="N1585" s="306">
        <f>4*J1585*'[2]Base Costs'!$B$7</f>
        <v>4801.5580015518963</v>
      </c>
      <c r="O1585" s="304">
        <f>4*IF(K1585&lt;=3,K1585*'[2]Base Costs'!$B$8,IF(L1585&lt;=3,L1585*'[2]Base Costs'!$B$9,'[2]Base Costs'!$B$10*M1585))</f>
        <v>1400</v>
      </c>
      <c r="P1585" s="304">
        <f>4*C1585*'[2]Base Costs'!$B$11</f>
        <v>19023.237591729194</v>
      </c>
      <c r="Q1585" s="269">
        <f>'[2]Base Costs'!$B$13+'[2]Base Costs'!$B$14</f>
        <v>414</v>
      </c>
      <c r="R1585" s="303">
        <f>'[2]Base Costs'!$D$2</f>
        <v>1105.3024868650327</v>
      </c>
      <c r="S1585" s="305">
        <f t="shared" si="174"/>
        <v>7720.860488416929</v>
      </c>
    </row>
    <row r="1586" spans="1:19" s="269" customFormat="1" x14ac:dyDescent="0.25">
      <c r="A1586" s="310" t="s">
        <v>1770</v>
      </c>
      <c r="B1586" s="310" t="s">
        <v>1406</v>
      </c>
      <c r="C1586" s="309">
        <v>116.45199668822974</v>
      </c>
      <c r="D1586" s="307">
        <f>C1586*'[2]Base Costs'!$B$5</f>
        <v>116.45199668822974</v>
      </c>
      <c r="E1586" s="307">
        <f t="shared" si="168"/>
        <v>15</v>
      </c>
      <c r="F1586" s="307">
        <f t="shared" si="169"/>
        <v>3</v>
      </c>
      <c r="G1586" s="307">
        <f t="shared" si="170"/>
        <v>1</v>
      </c>
      <c r="H1586" s="306">
        <f>4*D1586*'[2]Base Costs'!$B$7</f>
        <v>23144.135629805536</v>
      </c>
      <c r="I1586" s="304">
        <f>4*IF(E1586&lt;=3,E1586*'[2]Base Costs'!$B$8,IF(F1586&lt;=3,F1586*'[2]Base Costs'!$B$9,'[2]Base Costs'!$B$10*G1586))</f>
        <v>4200</v>
      </c>
      <c r="J1586" s="308">
        <f>C1586*'[2]Base Costs'!$B$6</f>
        <v>29.578807158810356</v>
      </c>
      <c r="K1586" s="307">
        <f t="shared" si="171"/>
        <v>4</v>
      </c>
      <c r="L1586" s="307">
        <f t="shared" si="172"/>
        <v>1</v>
      </c>
      <c r="M1586" s="307">
        <f t="shared" si="173"/>
        <v>1</v>
      </c>
      <c r="N1586" s="306">
        <f>4*J1586*'[2]Base Costs'!$B$7</f>
        <v>5878.6104499706062</v>
      </c>
      <c r="O1586" s="304">
        <f>4*IF(K1586&lt;=3,K1586*'[2]Base Costs'!$B$8,IF(L1586&lt;=3,L1586*'[2]Base Costs'!$B$9,'[2]Base Costs'!$B$10*M1586))</f>
        <v>1400</v>
      </c>
      <c r="P1586" s="304">
        <f>4*C1586*'[2]Base Costs'!$B$11</f>
        <v>23290.399337645948</v>
      </c>
      <c r="Q1586" s="269">
        <f>'[2]Base Costs'!$B$13+'[2]Base Costs'!$B$14</f>
        <v>414</v>
      </c>
      <c r="R1586" s="303">
        <f>'[2]Base Costs'!$D$2</f>
        <v>1105.3024868650327</v>
      </c>
      <c r="S1586" s="305">
        <f t="shared" si="174"/>
        <v>8797.9129368356389</v>
      </c>
    </row>
    <row r="1587" spans="1:19" s="269" customFormat="1" x14ac:dyDescent="0.25">
      <c r="A1587" s="310" t="s">
        <v>1770</v>
      </c>
      <c r="B1587" s="310" t="s">
        <v>1404</v>
      </c>
      <c r="C1587" s="309">
        <v>64.076613149653085</v>
      </c>
      <c r="D1587" s="307">
        <f>C1587*'[2]Base Costs'!$B$5</f>
        <v>64.076613149653085</v>
      </c>
      <c r="E1587" s="307">
        <f t="shared" si="168"/>
        <v>9</v>
      </c>
      <c r="F1587" s="307">
        <f t="shared" si="169"/>
        <v>2</v>
      </c>
      <c r="G1587" s="307">
        <f t="shared" si="170"/>
        <v>1</v>
      </c>
      <c r="H1587" s="306">
        <f>4*D1587*'[2]Base Costs'!$B$7</f>
        <v>12734.842403814655</v>
      </c>
      <c r="I1587" s="304">
        <f>4*IF(E1587&lt;=3,E1587*'[2]Base Costs'!$B$8,IF(F1587&lt;=3,F1587*'[2]Base Costs'!$B$9,'[2]Base Costs'!$B$10*G1587))</f>
        <v>2800</v>
      </c>
      <c r="J1587" s="308">
        <f>C1587*'[2]Base Costs'!$B$6</f>
        <v>16.275459740011883</v>
      </c>
      <c r="K1587" s="307">
        <f t="shared" si="171"/>
        <v>3</v>
      </c>
      <c r="L1587" s="307">
        <f t="shared" si="172"/>
        <v>1</v>
      </c>
      <c r="M1587" s="307">
        <f t="shared" si="173"/>
        <v>1</v>
      </c>
      <c r="N1587" s="306">
        <f>4*J1587*'[2]Base Costs'!$B$7</f>
        <v>3234.6499705689221</v>
      </c>
      <c r="O1587" s="304">
        <f>4*IF(K1587&lt;=3,K1587*'[2]Base Costs'!$B$8,IF(L1587&lt;=3,L1587*'[2]Base Costs'!$B$9,'[2]Base Costs'!$B$10*M1587))</f>
        <v>1500</v>
      </c>
      <c r="P1587" s="304">
        <f>4*C1587*'[2]Base Costs'!$B$11</f>
        <v>12815.322629930617</v>
      </c>
      <c r="Q1587" s="269">
        <f>'[2]Base Costs'!$B$13+'[2]Base Costs'!$B$14</f>
        <v>414</v>
      </c>
      <c r="R1587" s="303">
        <f>'[2]Base Costs'!$D$2</f>
        <v>1105.3024868650327</v>
      </c>
      <c r="S1587" s="305">
        <f t="shared" si="174"/>
        <v>6253.9524574339548</v>
      </c>
    </row>
    <row r="1588" spans="1:19" s="269" customFormat="1" x14ac:dyDescent="0.25">
      <c r="A1588" s="310" t="s">
        <v>1770</v>
      </c>
      <c r="B1588" s="310" t="s">
        <v>1403</v>
      </c>
      <c r="C1588" s="309">
        <v>268.74343883052921</v>
      </c>
      <c r="D1588" s="307">
        <f>C1588*'[2]Base Costs'!$B$5</f>
        <v>268.74343883052921</v>
      </c>
      <c r="E1588" s="307">
        <f t="shared" si="168"/>
        <v>34</v>
      </c>
      <c r="F1588" s="307">
        <f t="shared" si="169"/>
        <v>7</v>
      </c>
      <c r="G1588" s="307">
        <f t="shared" si="170"/>
        <v>2</v>
      </c>
      <c r="H1588" s="306">
        <f>4*D1588*'[2]Base Costs'!$B$7</f>
        <v>53411.146006934709</v>
      </c>
      <c r="I1588" s="304">
        <f>4*IF(E1588&lt;=3,E1588*'[2]Base Costs'!$B$8,IF(F1588&lt;=3,F1588*'[2]Base Costs'!$B$9,'[2]Base Costs'!$B$10*G1588))</f>
        <v>8800</v>
      </c>
      <c r="J1588" s="308">
        <f>C1588*'[2]Base Costs'!$B$6</f>
        <v>68.260833462954423</v>
      </c>
      <c r="K1588" s="307">
        <f t="shared" si="171"/>
        <v>9</v>
      </c>
      <c r="L1588" s="307">
        <f t="shared" si="172"/>
        <v>2</v>
      </c>
      <c r="M1588" s="307">
        <f t="shared" si="173"/>
        <v>1</v>
      </c>
      <c r="N1588" s="306">
        <f>4*J1588*'[2]Base Costs'!$B$7</f>
        <v>13566.431085761416</v>
      </c>
      <c r="O1588" s="304">
        <f>4*IF(K1588&lt;=3,K1588*'[2]Base Costs'!$B$8,IF(L1588&lt;=3,L1588*'[2]Base Costs'!$B$9,'[2]Base Costs'!$B$10*M1588))</f>
        <v>2800</v>
      </c>
      <c r="P1588" s="304">
        <f>4*C1588*'[2]Base Costs'!$B$11</f>
        <v>53748.687766105846</v>
      </c>
      <c r="Q1588" s="269">
        <f>'[2]Base Costs'!$B$13+'[2]Base Costs'!$B$14</f>
        <v>414</v>
      </c>
      <c r="R1588" s="303">
        <f>'[2]Base Costs'!$D$2</f>
        <v>1105.3024868650327</v>
      </c>
      <c r="S1588" s="305">
        <f t="shared" si="174"/>
        <v>17885.73357262645</v>
      </c>
    </row>
    <row r="1589" spans="1:19" s="269" customFormat="1" x14ac:dyDescent="0.25">
      <c r="A1589" s="310" t="s">
        <v>1770</v>
      </c>
      <c r="B1589" s="310" t="s">
        <v>1402</v>
      </c>
      <c r="C1589" s="309">
        <v>73.900209720000007</v>
      </c>
      <c r="D1589" s="307">
        <f>C1589*'[2]Base Costs'!$B$5</f>
        <v>73.900209720000007</v>
      </c>
      <c r="E1589" s="307">
        <f t="shared" si="168"/>
        <v>10</v>
      </c>
      <c r="F1589" s="307">
        <f t="shared" si="169"/>
        <v>2</v>
      </c>
      <c r="G1589" s="307">
        <f t="shared" si="170"/>
        <v>1</v>
      </c>
      <c r="H1589" s="306">
        <f>4*D1589*'[2]Base Costs'!$B$7</f>
        <v>14687.223280591683</v>
      </c>
      <c r="I1589" s="304">
        <f>4*IF(E1589&lt;=3,E1589*'[2]Base Costs'!$B$8,IF(F1589&lt;=3,F1589*'[2]Base Costs'!$B$9,'[2]Base Costs'!$B$10*G1589))</f>
        <v>2800</v>
      </c>
      <c r="J1589" s="308">
        <f>C1589*'[2]Base Costs'!$B$6</f>
        <v>18.77065326888</v>
      </c>
      <c r="K1589" s="307">
        <f t="shared" si="171"/>
        <v>3</v>
      </c>
      <c r="L1589" s="307">
        <f t="shared" si="172"/>
        <v>1</v>
      </c>
      <c r="M1589" s="307">
        <f t="shared" si="173"/>
        <v>1</v>
      </c>
      <c r="N1589" s="306">
        <f>4*J1589*'[2]Base Costs'!$B$7</f>
        <v>3730.5547132702873</v>
      </c>
      <c r="O1589" s="304">
        <f>4*IF(K1589&lt;=3,K1589*'[2]Base Costs'!$B$8,IF(L1589&lt;=3,L1589*'[2]Base Costs'!$B$9,'[2]Base Costs'!$B$10*M1589))</f>
        <v>1500</v>
      </c>
      <c r="P1589" s="304">
        <f>4*C1589*'[2]Base Costs'!$B$11</f>
        <v>14780.041944000001</v>
      </c>
      <c r="Q1589" s="269">
        <f>'[2]Base Costs'!$B$13+'[2]Base Costs'!$B$14</f>
        <v>414</v>
      </c>
      <c r="R1589" s="303">
        <f>'[2]Base Costs'!$D$2</f>
        <v>1105.3024868650327</v>
      </c>
      <c r="S1589" s="305">
        <f t="shared" si="174"/>
        <v>6749.8572001353205</v>
      </c>
    </row>
    <row r="1590" spans="1:19" s="269" customFormat="1" x14ac:dyDescent="0.25">
      <c r="A1590" s="310" t="s">
        <v>1770</v>
      </c>
      <c r="B1590" s="310" t="s">
        <v>1401</v>
      </c>
      <c r="C1590" s="309">
        <v>146.39043831000001</v>
      </c>
      <c r="D1590" s="307">
        <f>C1590*'[2]Base Costs'!$B$5</f>
        <v>146.39043831000001</v>
      </c>
      <c r="E1590" s="307">
        <f t="shared" si="168"/>
        <v>19</v>
      </c>
      <c r="F1590" s="307">
        <f t="shared" si="169"/>
        <v>4</v>
      </c>
      <c r="G1590" s="307">
        <f t="shared" si="170"/>
        <v>1</v>
      </c>
      <c r="H1590" s="306">
        <f>4*D1590*'[2]Base Costs'!$B$7</f>
        <v>29094.221271482646</v>
      </c>
      <c r="I1590" s="304">
        <f>4*IF(E1590&lt;=3,E1590*'[2]Base Costs'!$B$8,IF(F1590&lt;=3,F1590*'[2]Base Costs'!$B$9,'[2]Base Costs'!$B$10*G1590))</f>
        <v>4400</v>
      </c>
      <c r="J1590" s="308">
        <f>C1590*'[2]Base Costs'!$B$6</f>
        <v>37.183171330740002</v>
      </c>
      <c r="K1590" s="307">
        <f t="shared" si="171"/>
        <v>5</v>
      </c>
      <c r="L1590" s="307">
        <f t="shared" si="172"/>
        <v>1</v>
      </c>
      <c r="M1590" s="307">
        <f t="shared" si="173"/>
        <v>1</v>
      </c>
      <c r="N1590" s="306">
        <f>4*J1590*'[2]Base Costs'!$B$7</f>
        <v>7389.9322029565919</v>
      </c>
      <c r="O1590" s="304">
        <f>4*IF(K1590&lt;=3,K1590*'[2]Base Costs'!$B$8,IF(L1590&lt;=3,L1590*'[2]Base Costs'!$B$9,'[2]Base Costs'!$B$10*M1590))</f>
        <v>1400</v>
      </c>
      <c r="P1590" s="304">
        <f>4*C1590*'[2]Base Costs'!$B$11</f>
        <v>29278.087662000002</v>
      </c>
      <c r="Q1590" s="269">
        <f>'[2]Base Costs'!$B$13+'[2]Base Costs'!$B$14</f>
        <v>414</v>
      </c>
      <c r="R1590" s="303">
        <f>'[2]Base Costs'!$D$2</f>
        <v>1105.3024868650327</v>
      </c>
      <c r="S1590" s="305">
        <f t="shared" si="174"/>
        <v>10309.234689821624</v>
      </c>
    </row>
    <row r="1591" spans="1:19" s="269" customFormat="1" x14ac:dyDescent="0.25">
      <c r="A1591" s="310" t="s">
        <v>1770</v>
      </c>
      <c r="B1591" s="310" t="s">
        <v>1400</v>
      </c>
      <c r="C1591" s="309">
        <v>156.80146617</v>
      </c>
      <c r="D1591" s="307">
        <f>C1591*'[2]Base Costs'!$B$5</f>
        <v>156.80146617</v>
      </c>
      <c r="E1591" s="307">
        <f t="shared" si="168"/>
        <v>20</v>
      </c>
      <c r="F1591" s="307">
        <f t="shared" si="169"/>
        <v>4</v>
      </c>
      <c r="G1591" s="307">
        <f t="shared" si="170"/>
        <v>1</v>
      </c>
      <c r="H1591" s="306">
        <f>4*D1591*'[2]Base Costs'!$B$7</f>
        <v>31163.350592490486</v>
      </c>
      <c r="I1591" s="304">
        <f>4*IF(E1591&lt;=3,E1591*'[2]Base Costs'!$B$8,IF(F1591&lt;=3,F1591*'[2]Base Costs'!$B$9,'[2]Base Costs'!$B$10*G1591))</f>
        <v>4400</v>
      </c>
      <c r="J1591" s="308">
        <f>C1591*'[2]Base Costs'!$B$6</f>
        <v>39.82757240718</v>
      </c>
      <c r="K1591" s="307">
        <f t="shared" si="171"/>
        <v>5</v>
      </c>
      <c r="L1591" s="307">
        <f t="shared" si="172"/>
        <v>1</v>
      </c>
      <c r="M1591" s="307">
        <f t="shared" si="173"/>
        <v>1</v>
      </c>
      <c r="N1591" s="306">
        <f>4*J1591*'[2]Base Costs'!$B$7</f>
        <v>7915.4910504925829</v>
      </c>
      <c r="O1591" s="304">
        <f>4*IF(K1591&lt;=3,K1591*'[2]Base Costs'!$B$8,IF(L1591&lt;=3,L1591*'[2]Base Costs'!$B$9,'[2]Base Costs'!$B$10*M1591))</f>
        <v>1400</v>
      </c>
      <c r="P1591" s="304">
        <f>4*C1591*'[2]Base Costs'!$B$11</f>
        <v>31360.293234000001</v>
      </c>
      <c r="Q1591" s="269">
        <f>'[2]Base Costs'!$B$13+'[2]Base Costs'!$B$14</f>
        <v>414</v>
      </c>
      <c r="R1591" s="303">
        <f>'[2]Base Costs'!$D$2</f>
        <v>1105.3024868650327</v>
      </c>
      <c r="S1591" s="305">
        <f t="shared" si="174"/>
        <v>10834.793537357615</v>
      </c>
    </row>
    <row r="1592" spans="1:19" s="269" customFormat="1" x14ac:dyDescent="0.25">
      <c r="A1592" s="310" t="s">
        <v>1770</v>
      </c>
      <c r="B1592" s="310" t="s">
        <v>1399</v>
      </c>
      <c r="C1592" s="309">
        <v>136.33939871666641</v>
      </c>
      <c r="D1592" s="307">
        <f>C1592*'[2]Base Costs'!$B$5</f>
        <v>136.33939871666641</v>
      </c>
      <c r="E1592" s="307">
        <f t="shared" si="168"/>
        <v>18</v>
      </c>
      <c r="F1592" s="307">
        <f t="shared" si="169"/>
        <v>4</v>
      </c>
      <c r="G1592" s="307">
        <f t="shared" si="170"/>
        <v>1</v>
      </c>
      <c r="H1592" s="306">
        <f>4*D1592*'[2]Base Costs'!$B$7</f>
        <v>27096.637458545152</v>
      </c>
      <c r="I1592" s="304">
        <f>4*IF(E1592&lt;=3,E1592*'[2]Base Costs'!$B$8,IF(F1592&lt;=3,F1592*'[2]Base Costs'!$B$9,'[2]Base Costs'!$B$10*G1592))</f>
        <v>4400</v>
      </c>
      <c r="J1592" s="308">
        <f>C1592*'[2]Base Costs'!$B$6</f>
        <v>34.630207274033268</v>
      </c>
      <c r="K1592" s="307">
        <f t="shared" si="171"/>
        <v>5</v>
      </c>
      <c r="L1592" s="307">
        <f t="shared" si="172"/>
        <v>1</v>
      </c>
      <c r="M1592" s="307">
        <f t="shared" si="173"/>
        <v>1</v>
      </c>
      <c r="N1592" s="306">
        <f>4*J1592*'[2]Base Costs'!$B$7</f>
        <v>6882.5459144704691</v>
      </c>
      <c r="O1592" s="304">
        <f>4*IF(K1592&lt;=3,K1592*'[2]Base Costs'!$B$8,IF(L1592&lt;=3,L1592*'[2]Base Costs'!$B$9,'[2]Base Costs'!$B$10*M1592))</f>
        <v>1400</v>
      </c>
      <c r="P1592" s="304">
        <f>4*C1592*'[2]Base Costs'!$B$11</f>
        <v>27267.87974333328</v>
      </c>
      <c r="Q1592" s="269">
        <f>'[2]Base Costs'!$B$13+'[2]Base Costs'!$B$14</f>
        <v>414</v>
      </c>
      <c r="R1592" s="303">
        <f>'[2]Base Costs'!$D$2</f>
        <v>1105.3024868650327</v>
      </c>
      <c r="S1592" s="305">
        <f t="shared" si="174"/>
        <v>9801.848401335501</v>
      </c>
    </row>
    <row r="1593" spans="1:19" s="269" customFormat="1" x14ac:dyDescent="0.25">
      <c r="A1593" s="310" t="s">
        <v>1770</v>
      </c>
      <c r="B1593" s="310" t="s">
        <v>1398</v>
      </c>
      <c r="C1593" s="309">
        <v>121.00073869468621</v>
      </c>
      <c r="D1593" s="307">
        <f>C1593*'[2]Base Costs'!$B$5</f>
        <v>121.00073869468621</v>
      </c>
      <c r="E1593" s="307">
        <f t="shared" si="168"/>
        <v>16</v>
      </c>
      <c r="F1593" s="307">
        <f t="shared" si="169"/>
        <v>4</v>
      </c>
      <c r="G1593" s="307">
        <f t="shared" si="170"/>
        <v>1</v>
      </c>
      <c r="H1593" s="306">
        <f>4*D1593*'[2]Base Costs'!$B$7</f>
        <v>24048.170811136719</v>
      </c>
      <c r="I1593" s="304">
        <f>4*IF(E1593&lt;=3,E1593*'[2]Base Costs'!$B$8,IF(F1593&lt;=3,F1593*'[2]Base Costs'!$B$9,'[2]Base Costs'!$B$10*G1593))</f>
        <v>4400</v>
      </c>
      <c r="J1593" s="308">
        <f>C1593*'[2]Base Costs'!$B$6</f>
        <v>30.734187628450297</v>
      </c>
      <c r="K1593" s="307">
        <f t="shared" si="171"/>
        <v>4</v>
      </c>
      <c r="L1593" s="307">
        <f t="shared" si="172"/>
        <v>1</v>
      </c>
      <c r="M1593" s="307">
        <f t="shared" si="173"/>
        <v>1</v>
      </c>
      <c r="N1593" s="306">
        <f>4*J1593*'[2]Base Costs'!$B$7</f>
        <v>6108.2353860287267</v>
      </c>
      <c r="O1593" s="304">
        <f>4*IF(K1593&lt;=3,K1593*'[2]Base Costs'!$B$8,IF(L1593&lt;=3,L1593*'[2]Base Costs'!$B$9,'[2]Base Costs'!$B$10*M1593))</f>
        <v>1400</v>
      </c>
      <c r="P1593" s="304">
        <f>4*C1593*'[2]Base Costs'!$B$11</f>
        <v>24200.147738937241</v>
      </c>
      <c r="Q1593" s="269">
        <f>'[2]Base Costs'!$B$13+'[2]Base Costs'!$B$14</f>
        <v>414</v>
      </c>
      <c r="R1593" s="303">
        <f>'[2]Base Costs'!$D$2</f>
        <v>1105.3024868650327</v>
      </c>
      <c r="S1593" s="305">
        <f t="shared" si="174"/>
        <v>9027.5378728937594</v>
      </c>
    </row>
    <row r="1594" spans="1:19" s="269" customFormat="1" x14ac:dyDescent="0.25">
      <c r="A1594" s="310" t="s">
        <v>1770</v>
      </c>
      <c r="B1594" s="310" t="s">
        <v>1397</v>
      </c>
      <c r="C1594" s="309">
        <v>124.5949734418509</v>
      </c>
      <c r="D1594" s="307">
        <f>C1594*'[2]Base Costs'!$B$5</f>
        <v>124.5949734418509</v>
      </c>
      <c r="E1594" s="307">
        <f t="shared" si="168"/>
        <v>16</v>
      </c>
      <c r="F1594" s="307">
        <f t="shared" si="169"/>
        <v>4</v>
      </c>
      <c r="G1594" s="307">
        <f t="shared" si="170"/>
        <v>1</v>
      </c>
      <c r="H1594" s="306">
        <f>4*D1594*'[2]Base Costs'!$B$7</f>
        <v>24762.503401727219</v>
      </c>
      <c r="I1594" s="304">
        <f>4*IF(E1594&lt;=3,E1594*'[2]Base Costs'!$B$8,IF(F1594&lt;=3,F1594*'[2]Base Costs'!$B$9,'[2]Base Costs'!$B$10*G1594))</f>
        <v>4400</v>
      </c>
      <c r="J1594" s="308">
        <f>C1594*'[2]Base Costs'!$B$6</f>
        <v>31.647123254230127</v>
      </c>
      <c r="K1594" s="307">
        <f t="shared" si="171"/>
        <v>4</v>
      </c>
      <c r="L1594" s="307">
        <f t="shared" si="172"/>
        <v>1</v>
      </c>
      <c r="M1594" s="307">
        <f t="shared" si="173"/>
        <v>1</v>
      </c>
      <c r="N1594" s="306">
        <f>4*J1594*'[2]Base Costs'!$B$7</f>
        <v>6289.6758640387134</v>
      </c>
      <c r="O1594" s="304">
        <f>4*IF(K1594&lt;=3,K1594*'[2]Base Costs'!$B$8,IF(L1594&lt;=3,L1594*'[2]Base Costs'!$B$9,'[2]Base Costs'!$B$10*M1594))</f>
        <v>1400</v>
      </c>
      <c r="P1594" s="304">
        <f>4*C1594*'[2]Base Costs'!$B$11</f>
        <v>24918.994688370178</v>
      </c>
      <c r="Q1594" s="269">
        <f>'[2]Base Costs'!$B$13+'[2]Base Costs'!$B$14</f>
        <v>414</v>
      </c>
      <c r="R1594" s="303">
        <f>'[2]Base Costs'!$D$2</f>
        <v>1105.3024868650327</v>
      </c>
      <c r="S1594" s="305">
        <f t="shared" si="174"/>
        <v>9208.9783509037461</v>
      </c>
    </row>
    <row r="1595" spans="1:19" s="269" customFormat="1" x14ac:dyDescent="0.25">
      <c r="A1595" s="310" t="s">
        <v>1770</v>
      </c>
      <c r="B1595" s="310" t="s">
        <v>1395</v>
      </c>
      <c r="C1595" s="309">
        <v>108.30093229500001</v>
      </c>
      <c r="D1595" s="307">
        <f>C1595*'[2]Base Costs'!$B$5</f>
        <v>108.30093229500001</v>
      </c>
      <c r="E1595" s="307">
        <f t="shared" si="168"/>
        <v>14</v>
      </c>
      <c r="F1595" s="307">
        <f t="shared" si="169"/>
        <v>3</v>
      </c>
      <c r="G1595" s="307">
        <f t="shared" si="170"/>
        <v>1</v>
      </c>
      <c r="H1595" s="306">
        <f>4*D1595*'[2]Base Costs'!$B$7</f>
        <v>21524.160488037483</v>
      </c>
      <c r="I1595" s="304">
        <f>4*IF(E1595&lt;=3,E1595*'[2]Base Costs'!$B$8,IF(F1595&lt;=3,F1595*'[2]Base Costs'!$B$9,'[2]Base Costs'!$B$10*G1595))</f>
        <v>4200</v>
      </c>
      <c r="J1595" s="308">
        <f>C1595*'[2]Base Costs'!$B$6</f>
        <v>27.508436802930003</v>
      </c>
      <c r="K1595" s="307">
        <f t="shared" si="171"/>
        <v>4</v>
      </c>
      <c r="L1595" s="307">
        <f t="shared" si="172"/>
        <v>1</v>
      </c>
      <c r="M1595" s="307">
        <f t="shared" si="173"/>
        <v>1</v>
      </c>
      <c r="N1595" s="306">
        <f>4*J1595*'[2]Base Costs'!$B$7</f>
        <v>5467.136763961521</v>
      </c>
      <c r="O1595" s="304">
        <f>4*IF(K1595&lt;=3,K1595*'[2]Base Costs'!$B$8,IF(L1595&lt;=3,L1595*'[2]Base Costs'!$B$9,'[2]Base Costs'!$B$10*M1595))</f>
        <v>1400</v>
      </c>
      <c r="P1595" s="304">
        <f>4*C1595*'[2]Base Costs'!$B$11</f>
        <v>21660.186459</v>
      </c>
      <c r="Q1595" s="269">
        <f>'[2]Base Costs'!$B$13+'[2]Base Costs'!$B$14</f>
        <v>414</v>
      </c>
      <c r="R1595" s="303">
        <f>'[2]Base Costs'!$D$2</f>
        <v>1105.3024868650327</v>
      </c>
      <c r="S1595" s="305">
        <f t="shared" si="174"/>
        <v>8386.4392508265537</v>
      </c>
    </row>
    <row r="1596" spans="1:19" s="269" customFormat="1" x14ac:dyDescent="0.25">
      <c r="A1596" s="310" t="s">
        <v>1770</v>
      </c>
      <c r="B1596" s="310" t="s">
        <v>1393</v>
      </c>
      <c r="C1596" s="309">
        <v>236.47429942443028</v>
      </c>
      <c r="D1596" s="307">
        <f>C1596*'[2]Base Costs'!$B$5</f>
        <v>236.47429942443028</v>
      </c>
      <c r="E1596" s="307">
        <f t="shared" si="168"/>
        <v>30</v>
      </c>
      <c r="F1596" s="307">
        <f t="shared" si="169"/>
        <v>6</v>
      </c>
      <c r="G1596" s="307">
        <f t="shared" si="170"/>
        <v>2</v>
      </c>
      <c r="H1596" s="306">
        <f>4*D1596*'[2]Base Costs'!$B$7</f>
        <v>46997.84816480898</v>
      </c>
      <c r="I1596" s="304">
        <f>4*IF(E1596&lt;=3,E1596*'[2]Base Costs'!$B$8,IF(F1596&lt;=3,F1596*'[2]Base Costs'!$B$9,'[2]Base Costs'!$B$10*G1596))</f>
        <v>8800</v>
      </c>
      <c r="J1596" s="308">
        <f>C1596*'[2]Base Costs'!$B$6</f>
        <v>60.064472053805297</v>
      </c>
      <c r="K1596" s="307">
        <f t="shared" si="171"/>
        <v>8</v>
      </c>
      <c r="L1596" s="307">
        <f t="shared" si="172"/>
        <v>2</v>
      </c>
      <c r="M1596" s="307">
        <f t="shared" si="173"/>
        <v>1</v>
      </c>
      <c r="N1596" s="306">
        <f>4*J1596*'[2]Base Costs'!$B$7</f>
        <v>11937.453433861481</v>
      </c>
      <c r="O1596" s="304">
        <f>4*IF(K1596&lt;=3,K1596*'[2]Base Costs'!$B$8,IF(L1596&lt;=3,L1596*'[2]Base Costs'!$B$9,'[2]Base Costs'!$B$10*M1596))</f>
        <v>2800</v>
      </c>
      <c r="P1596" s="304">
        <f>4*C1596*'[2]Base Costs'!$B$11</f>
        <v>47294.859884886057</v>
      </c>
      <c r="Q1596" s="269">
        <f>'[2]Base Costs'!$B$13+'[2]Base Costs'!$B$14</f>
        <v>414</v>
      </c>
      <c r="R1596" s="303">
        <f>'[2]Base Costs'!$D$2</f>
        <v>1105.3024868650327</v>
      </c>
      <c r="S1596" s="305">
        <f t="shared" si="174"/>
        <v>16256.755920726515</v>
      </c>
    </row>
    <row r="1597" spans="1:19" s="269" customFormat="1" x14ac:dyDescent="0.25">
      <c r="A1597" s="310" t="s">
        <v>1770</v>
      </c>
      <c r="B1597" s="310" t="s">
        <v>1392</v>
      </c>
      <c r="C1597" s="309">
        <v>82.055670977303265</v>
      </c>
      <c r="D1597" s="307">
        <f>C1597*'[2]Base Costs'!$B$5</f>
        <v>82.055670977303265</v>
      </c>
      <c r="E1597" s="307">
        <f t="shared" si="168"/>
        <v>11</v>
      </c>
      <c r="F1597" s="307">
        <f t="shared" si="169"/>
        <v>3</v>
      </c>
      <c r="G1597" s="307">
        <f t="shared" si="170"/>
        <v>1</v>
      </c>
      <c r="H1597" s="306">
        <f>4*D1597*'[2]Base Costs'!$B$7</f>
        <v>16308.072272713163</v>
      </c>
      <c r="I1597" s="304">
        <f>4*IF(E1597&lt;=3,E1597*'[2]Base Costs'!$B$8,IF(F1597&lt;=3,F1597*'[2]Base Costs'!$B$9,'[2]Base Costs'!$B$10*G1597))</f>
        <v>4200</v>
      </c>
      <c r="J1597" s="308">
        <f>C1597*'[2]Base Costs'!$B$6</f>
        <v>20.84214042823503</v>
      </c>
      <c r="K1597" s="307">
        <f t="shared" si="171"/>
        <v>3</v>
      </c>
      <c r="L1597" s="307">
        <f t="shared" si="172"/>
        <v>1</v>
      </c>
      <c r="M1597" s="307">
        <f t="shared" si="173"/>
        <v>1</v>
      </c>
      <c r="N1597" s="306">
        <f>4*J1597*'[2]Base Costs'!$B$7</f>
        <v>4142.250357269143</v>
      </c>
      <c r="O1597" s="304">
        <f>4*IF(K1597&lt;=3,K1597*'[2]Base Costs'!$B$8,IF(L1597&lt;=3,L1597*'[2]Base Costs'!$B$9,'[2]Base Costs'!$B$10*M1597))</f>
        <v>1500</v>
      </c>
      <c r="P1597" s="304">
        <f>4*C1597*'[2]Base Costs'!$B$11</f>
        <v>16411.134195460654</v>
      </c>
      <c r="Q1597" s="269">
        <f>'[2]Base Costs'!$B$13+'[2]Base Costs'!$B$14</f>
        <v>414</v>
      </c>
      <c r="R1597" s="303">
        <f>'[2]Base Costs'!$D$2</f>
        <v>1105.3024868650327</v>
      </c>
      <c r="S1597" s="305">
        <f t="shared" si="174"/>
        <v>7161.5528441341758</v>
      </c>
    </row>
    <row r="1598" spans="1:19" s="269" customFormat="1" x14ac:dyDescent="0.25">
      <c r="A1598" s="310" t="s">
        <v>1770</v>
      </c>
      <c r="B1598" s="310" t="s">
        <v>1391</v>
      </c>
      <c r="C1598" s="309">
        <v>118.88190471480181</v>
      </c>
      <c r="D1598" s="307">
        <f>C1598*'[2]Base Costs'!$B$5</f>
        <v>118.88190471480181</v>
      </c>
      <c r="E1598" s="307">
        <f t="shared" si="168"/>
        <v>15</v>
      </c>
      <c r="F1598" s="307">
        <f t="shared" si="169"/>
        <v>3</v>
      </c>
      <c r="G1598" s="307">
        <f t="shared" si="170"/>
        <v>1</v>
      </c>
      <c r="H1598" s="306">
        <f>4*D1598*'[2]Base Costs'!$B$7</f>
        <v>23627.065270638574</v>
      </c>
      <c r="I1598" s="304">
        <f>4*IF(E1598&lt;=3,E1598*'[2]Base Costs'!$B$8,IF(F1598&lt;=3,F1598*'[2]Base Costs'!$B$9,'[2]Base Costs'!$B$10*G1598))</f>
        <v>4200</v>
      </c>
      <c r="J1598" s="308">
        <f>C1598*'[2]Base Costs'!$B$6</f>
        <v>30.196003797559658</v>
      </c>
      <c r="K1598" s="307">
        <f t="shared" si="171"/>
        <v>4</v>
      </c>
      <c r="L1598" s="307">
        <f t="shared" si="172"/>
        <v>1</v>
      </c>
      <c r="M1598" s="307">
        <f t="shared" si="173"/>
        <v>1</v>
      </c>
      <c r="N1598" s="306">
        <f>4*J1598*'[2]Base Costs'!$B$7</f>
        <v>6001.2745787421973</v>
      </c>
      <c r="O1598" s="304">
        <f>4*IF(K1598&lt;=3,K1598*'[2]Base Costs'!$B$8,IF(L1598&lt;=3,L1598*'[2]Base Costs'!$B$9,'[2]Base Costs'!$B$10*M1598))</f>
        <v>1400</v>
      </c>
      <c r="P1598" s="304">
        <f>4*C1598*'[2]Base Costs'!$B$11</f>
        <v>23776.380942960361</v>
      </c>
      <c r="Q1598" s="269">
        <f>'[2]Base Costs'!$B$13+'[2]Base Costs'!$B$14</f>
        <v>414</v>
      </c>
      <c r="R1598" s="303">
        <f>'[2]Base Costs'!$D$2</f>
        <v>1105.3024868650327</v>
      </c>
      <c r="S1598" s="305">
        <f t="shared" si="174"/>
        <v>8920.5770656072309</v>
      </c>
    </row>
    <row r="1599" spans="1:19" s="269" customFormat="1" x14ac:dyDescent="0.25">
      <c r="A1599" s="310" t="s">
        <v>1770</v>
      </c>
      <c r="B1599" s="310" t="s">
        <v>1390</v>
      </c>
      <c r="C1599" s="309">
        <v>159.00144198500001</v>
      </c>
      <c r="D1599" s="307">
        <f>C1599*'[2]Base Costs'!$B$5</f>
        <v>159.00144198500001</v>
      </c>
      <c r="E1599" s="307">
        <f t="shared" si="168"/>
        <v>20</v>
      </c>
      <c r="F1599" s="307">
        <f t="shared" si="169"/>
        <v>4</v>
      </c>
      <c r="G1599" s="307">
        <f t="shared" si="170"/>
        <v>1</v>
      </c>
      <c r="H1599" s="306">
        <f>4*D1599*'[2]Base Costs'!$B$7</f>
        <v>31600.582585866847</v>
      </c>
      <c r="I1599" s="304">
        <f>4*IF(E1599&lt;=3,E1599*'[2]Base Costs'!$B$8,IF(F1599&lt;=3,F1599*'[2]Base Costs'!$B$9,'[2]Base Costs'!$B$10*G1599))</f>
        <v>4400</v>
      </c>
      <c r="J1599" s="308">
        <f>C1599*'[2]Base Costs'!$B$6</f>
        <v>40.386366264190002</v>
      </c>
      <c r="K1599" s="307">
        <f t="shared" si="171"/>
        <v>6</v>
      </c>
      <c r="L1599" s="307">
        <f t="shared" si="172"/>
        <v>2</v>
      </c>
      <c r="M1599" s="307">
        <f t="shared" si="173"/>
        <v>1</v>
      </c>
      <c r="N1599" s="306">
        <f>4*J1599*'[2]Base Costs'!$B$7</f>
        <v>8026.5479768101786</v>
      </c>
      <c r="O1599" s="304">
        <f>4*IF(K1599&lt;=3,K1599*'[2]Base Costs'!$B$8,IF(L1599&lt;=3,L1599*'[2]Base Costs'!$B$9,'[2]Base Costs'!$B$10*M1599))</f>
        <v>2800</v>
      </c>
      <c r="P1599" s="304">
        <f>4*C1599*'[2]Base Costs'!$B$11</f>
        <v>31800.288397000004</v>
      </c>
      <c r="Q1599" s="269">
        <f>'[2]Base Costs'!$B$13+'[2]Base Costs'!$B$14</f>
        <v>414</v>
      </c>
      <c r="R1599" s="303">
        <f>'[2]Base Costs'!$D$2</f>
        <v>1105.3024868650327</v>
      </c>
      <c r="S1599" s="305">
        <f t="shared" si="174"/>
        <v>12345.850463675211</v>
      </c>
    </row>
    <row r="1600" spans="1:19" s="269" customFormat="1" x14ac:dyDescent="0.25">
      <c r="A1600" s="310" t="s">
        <v>1770</v>
      </c>
      <c r="B1600" s="310" t="s">
        <v>1389</v>
      </c>
      <c r="C1600" s="309">
        <v>130.20110713</v>
      </c>
      <c r="D1600" s="307">
        <f>C1600*'[2]Base Costs'!$B$5</f>
        <v>130.20110713</v>
      </c>
      <c r="E1600" s="307">
        <f t="shared" si="168"/>
        <v>17</v>
      </c>
      <c r="F1600" s="307">
        <f t="shared" si="169"/>
        <v>4</v>
      </c>
      <c r="G1600" s="307">
        <f t="shared" si="170"/>
        <v>1</v>
      </c>
      <c r="H1600" s="306">
        <f>4*D1600*'[2]Base Costs'!$B$7</f>
        <v>25876.688835444722</v>
      </c>
      <c r="I1600" s="304">
        <f>4*IF(E1600&lt;=3,E1600*'[2]Base Costs'!$B$8,IF(F1600&lt;=3,F1600*'[2]Base Costs'!$B$9,'[2]Base Costs'!$B$10*G1600))</f>
        <v>4400</v>
      </c>
      <c r="J1600" s="308">
        <f>C1600*'[2]Base Costs'!$B$6</f>
        <v>33.071081211020001</v>
      </c>
      <c r="K1600" s="307">
        <f t="shared" si="171"/>
        <v>5</v>
      </c>
      <c r="L1600" s="307">
        <f t="shared" si="172"/>
        <v>1</v>
      </c>
      <c r="M1600" s="307">
        <f t="shared" si="173"/>
        <v>1</v>
      </c>
      <c r="N1600" s="306">
        <f>4*J1600*'[2]Base Costs'!$B$7</f>
        <v>6572.6789642029598</v>
      </c>
      <c r="O1600" s="304">
        <f>4*IF(K1600&lt;=3,K1600*'[2]Base Costs'!$B$8,IF(L1600&lt;=3,L1600*'[2]Base Costs'!$B$9,'[2]Base Costs'!$B$10*M1600))</f>
        <v>1400</v>
      </c>
      <c r="P1600" s="304">
        <f>4*C1600*'[2]Base Costs'!$B$11</f>
        <v>26040.221426</v>
      </c>
      <c r="Q1600" s="269">
        <f>'[2]Base Costs'!$B$13+'[2]Base Costs'!$B$14</f>
        <v>414</v>
      </c>
      <c r="R1600" s="303">
        <f>'[2]Base Costs'!$D$2</f>
        <v>1105.3024868650327</v>
      </c>
      <c r="S1600" s="305">
        <f t="shared" si="174"/>
        <v>9491.9814510679935</v>
      </c>
    </row>
    <row r="1601" spans="1:19" s="269" customFormat="1" x14ac:dyDescent="0.25">
      <c r="A1601" s="310" t="s">
        <v>1770</v>
      </c>
      <c r="B1601" s="310" t="s">
        <v>1388</v>
      </c>
      <c r="C1601" s="309">
        <v>269.68506912715463</v>
      </c>
      <c r="D1601" s="307">
        <f>C1601*'[2]Base Costs'!$B$5</f>
        <v>269.68506912715463</v>
      </c>
      <c r="E1601" s="307">
        <f t="shared" si="168"/>
        <v>34</v>
      </c>
      <c r="F1601" s="307">
        <f t="shared" si="169"/>
        <v>7</v>
      </c>
      <c r="G1601" s="307">
        <f t="shared" si="170"/>
        <v>2</v>
      </c>
      <c r="H1601" s="306">
        <f>4*D1601*'[2]Base Costs'!$B$7</f>
        <v>53598.289378607231</v>
      </c>
      <c r="I1601" s="304">
        <f>4*IF(E1601&lt;=3,E1601*'[2]Base Costs'!$B$8,IF(F1601&lt;=3,F1601*'[2]Base Costs'!$B$9,'[2]Base Costs'!$B$10*G1601))</f>
        <v>8800</v>
      </c>
      <c r="J1601" s="308">
        <f>C1601*'[2]Base Costs'!$B$6</f>
        <v>68.500007558297284</v>
      </c>
      <c r="K1601" s="307">
        <f t="shared" si="171"/>
        <v>9</v>
      </c>
      <c r="L1601" s="307">
        <f t="shared" si="172"/>
        <v>2</v>
      </c>
      <c r="M1601" s="307">
        <f t="shared" si="173"/>
        <v>1</v>
      </c>
      <c r="N1601" s="306">
        <f>4*J1601*'[2]Base Costs'!$B$7</f>
        <v>13613.965502166237</v>
      </c>
      <c r="O1601" s="304">
        <f>4*IF(K1601&lt;=3,K1601*'[2]Base Costs'!$B$8,IF(L1601&lt;=3,L1601*'[2]Base Costs'!$B$9,'[2]Base Costs'!$B$10*M1601))</f>
        <v>2800</v>
      </c>
      <c r="P1601" s="304">
        <f>4*C1601*'[2]Base Costs'!$B$11</f>
        <v>53937.013825430928</v>
      </c>
      <c r="Q1601" s="269">
        <f>'[2]Base Costs'!$B$13+'[2]Base Costs'!$B$14</f>
        <v>414</v>
      </c>
      <c r="R1601" s="303">
        <f>'[2]Base Costs'!$D$2</f>
        <v>1105.3024868650327</v>
      </c>
      <c r="S1601" s="305">
        <f t="shared" si="174"/>
        <v>17933.267989031268</v>
      </c>
    </row>
    <row r="1602" spans="1:19" s="269" customFormat="1" x14ac:dyDescent="0.25">
      <c r="A1602" s="310" t="s">
        <v>1770</v>
      </c>
      <c r="B1602" s="310" t="s">
        <v>1386</v>
      </c>
      <c r="C1602" s="309">
        <v>170.21500500251415</v>
      </c>
      <c r="D1602" s="307">
        <f>C1602*'[2]Base Costs'!$B$5</f>
        <v>170.21500500251415</v>
      </c>
      <c r="E1602" s="307">
        <f t="shared" si="168"/>
        <v>22</v>
      </c>
      <c r="F1602" s="307">
        <f t="shared" si="169"/>
        <v>5</v>
      </c>
      <c r="G1602" s="307">
        <f t="shared" si="170"/>
        <v>2</v>
      </c>
      <c r="H1602" s="306">
        <f>4*D1602*'[2]Base Costs'!$B$7</f>
        <v>33829.210954219678</v>
      </c>
      <c r="I1602" s="304">
        <f>4*IF(E1602&lt;=3,E1602*'[2]Base Costs'!$B$8,IF(F1602&lt;=3,F1602*'[2]Base Costs'!$B$9,'[2]Base Costs'!$B$10*G1602))</f>
        <v>8800</v>
      </c>
      <c r="J1602" s="308">
        <f>C1602*'[2]Base Costs'!$B$6</f>
        <v>43.234611270638595</v>
      </c>
      <c r="K1602" s="307">
        <f t="shared" si="171"/>
        <v>6</v>
      </c>
      <c r="L1602" s="307">
        <f t="shared" si="172"/>
        <v>2</v>
      </c>
      <c r="M1602" s="307">
        <f t="shared" si="173"/>
        <v>1</v>
      </c>
      <c r="N1602" s="306">
        <f>4*J1602*'[2]Base Costs'!$B$7</f>
        <v>8592.619582371799</v>
      </c>
      <c r="O1602" s="304">
        <f>4*IF(K1602&lt;=3,K1602*'[2]Base Costs'!$B$8,IF(L1602&lt;=3,L1602*'[2]Base Costs'!$B$9,'[2]Base Costs'!$B$10*M1602))</f>
        <v>2800</v>
      </c>
      <c r="P1602" s="304">
        <f>4*C1602*'[2]Base Costs'!$B$11</f>
        <v>34043.001000502831</v>
      </c>
      <c r="Q1602" s="269">
        <f>'[2]Base Costs'!$B$13+'[2]Base Costs'!$B$14</f>
        <v>414</v>
      </c>
      <c r="R1602" s="303">
        <f>'[2]Base Costs'!$D$2</f>
        <v>1105.3024868650327</v>
      </c>
      <c r="S1602" s="305">
        <f t="shared" si="174"/>
        <v>12911.922069236833</v>
      </c>
    </row>
    <row r="1603" spans="1:19" s="269" customFormat="1" x14ac:dyDescent="0.25">
      <c r="A1603" s="310" t="s">
        <v>1770</v>
      </c>
      <c r="B1603" s="310" t="s">
        <v>1385</v>
      </c>
      <c r="C1603" s="309">
        <v>173.00166997000002</v>
      </c>
      <c r="D1603" s="307">
        <f>C1603*'[2]Base Costs'!$B$5</f>
        <v>173.00166997000002</v>
      </c>
      <c r="E1603" s="307">
        <f t="shared" ref="E1603:E1666" si="175">ROUNDUP(D1603/8,0)</f>
        <v>22</v>
      </c>
      <c r="F1603" s="307">
        <f t="shared" ref="F1603:F1666" si="176">ROUNDUP(D1603/40,0)</f>
        <v>5</v>
      </c>
      <c r="G1603" s="307">
        <f t="shared" ref="G1603:G1666" si="177">ROUNDUP(D1603/(40*4),0)</f>
        <v>2</v>
      </c>
      <c r="H1603" s="306">
        <f>4*D1603*'[2]Base Costs'!$B$7</f>
        <v>34383.043896517687</v>
      </c>
      <c r="I1603" s="304">
        <f>4*IF(E1603&lt;=3,E1603*'[2]Base Costs'!$B$8,IF(F1603&lt;=3,F1603*'[2]Base Costs'!$B$9,'[2]Base Costs'!$B$10*G1603))</f>
        <v>8800</v>
      </c>
      <c r="J1603" s="308">
        <f>C1603*'[2]Base Costs'!$B$6</f>
        <v>43.942424172380008</v>
      </c>
      <c r="K1603" s="307">
        <f t="shared" ref="K1603:K1666" si="178">ROUNDUP(J1603/8,0)</f>
        <v>6</v>
      </c>
      <c r="L1603" s="307">
        <f t="shared" ref="L1603:L1666" si="179">ROUNDUP(J1603/40,0)</f>
        <v>2</v>
      </c>
      <c r="M1603" s="307">
        <f t="shared" ref="M1603:M1666" si="180">ROUNDUP(J1603/(40*4),0)</f>
        <v>1</v>
      </c>
      <c r="N1603" s="306">
        <f>4*J1603*'[2]Base Costs'!$B$7</f>
        <v>8733.2931497154932</v>
      </c>
      <c r="O1603" s="304">
        <f>4*IF(K1603&lt;=3,K1603*'[2]Base Costs'!$B$8,IF(L1603&lt;=3,L1603*'[2]Base Costs'!$B$9,'[2]Base Costs'!$B$10*M1603))</f>
        <v>2800</v>
      </c>
      <c r="P1603" s="304">
        <f>4*C1603*'[2]Base Costs'!$B$11</f>
        <v>34600.333994000008</v>
      </c>
      <c r="Q1603" s="269">
        <f>'[2]Base Costs'!$B$13+'[2]Base Costs'!$B$14</f>
        <v>414</v>
      </c>
      <c r="R1603" s="303">
        <f>'[2]Base Costs'!$D$2</f>
        <v>1105.3024868650327</v>
      </c>
      <c r="S1603" s="305">
        <f t="shared" ref="S1603:S1666" si="181">R1603+Q1603+N1603+O1603</f>
        <v>13052.595636580525</v>
      </c>
    </row>
    <row r="1604" spans="1:19" s="269" customFormat="1" x14ac:dyDescent="0.25">
      <c r="A1604" s="310" t="s">
        <v>1770</v>
      </c>
      <c r="B1604" s="310" t="s">
        <v>1384</v>
      </c>
      <c r="C1604" s="309">
        <v>141.64785091032309</v>
      </c>
      <c r="D1604" s="307">
        <f>C1604*'[2]Base Costs'!$B$5</f>
        <v>141.64785091032309</v>
      </c>
      <c r="E1604" s="307">
        <f t="shared" si="175"/>
        <v>18</v>
      </c>
      <c r="F1604" s="307">
        <f t="shared" si="176"/>
        <v>4</v>
      </c>
      <c r="G1604" s="307">
        <f t="shared" si="177"/>
        <v>1</v>
      </c>
      <c r="H1604" s="306">
        <f>4*D1604*'[2]Base Costs'!$B$7</f>
        <v>28151.660481321254</v>
      </c>
      <c r="I1604" s="304">
        <f>4*IF(E1604&lt;=3,E1604*'[2]Base Costs'!$B$8,IF(F1604&lt;=3,F1604*'[2]Base Costs'!$B$9,'[2]Base Costs'!$B$10*G1604))</f>
        <v>4400</v>
      </c>
      <c r="J1604" s="308">
        <f>C1604*'[2]Base Costs'!$B$6</f>
        <v>35.978554131222062</v>
      </c>
      <c r="K1604" s="307">
        <f t="shared" si="178"/>
        <v>5</v>
      </c>
      <c r="L1604" s="307">
        <f t="shared" si="179"/>
        <v>1</v>
      </c>
      <c r="M1604" s="307">
        <f t="shared" si="180"/>
        <v>1</v>
      </c>
      <c r="N1604" s="306">
        <f>4*J1604*'[2]Base Costs'!$B$7</f>
        <v>7150.5217622555983</v>
      </c>
      <c r="O1604" s="304">
        <f>4*IF(K1604&lt;=3,K1604*'[2]Base Costs'!$B$8,IF(L1604&lt;=3,L1604*'[2]Base Costs'!$B$9,'[2]Base Costs'!$B$10*M1604))</f>
        <v>1400</v>
      </c>
      <c r="P1604" s="304">
        <f>4*C1604*'[2]Base Costs'!$B$11</f>
        <v>28329.570182064617</v>
      </c>
      <c r="Q1604" s="269">
        <f>'[2]Base Costs'!$B$13+'[2]Base Costs'!$B$14</f>
        <v>414</v>
      </c>
      <c r="R1604" s="303">
        <f>'[2]Base Costs'!$D$2</f>
        <v>1105.3024868650327</v>
      </c>
      <c r="S1604" s="305">
        <f t="shared" si="181"/>
        <v>10069.824249120631</v>
      </c>
    </row>
    <row r="1605" spans="1:19" s="269" customFormat="1" x14ac:dyDescent="0.25">
      <c r="A1605" s="310" t="s">
        <v>1770</v>
      </c>
      <c r="B1605" s="310" t="s">
        <v>1383</v>
      </c>
      <c r="C1605" s="309">
        <v>120.78099657699813</v>
      </c>
      <c r="D1605" s="307">
        <f>C1605*'[2]Base Costs'!$B$5</f>
        <v>120.78099657699813</v>
      </c>
      <c r="E1605" s="307">
        <f t="shared" si="175"/>
        <v>16</v>
      </c>
      <c r="F1605" s="307">
        <f t="shared" si="176"/>
        <v>4</v>
      </c>
      <c r="G1605" s="307">
        <f t="shared" si="177"/>
        <v>1</v>
      </c>
      <c r="H1605" s="306">
        <f>4*D1605*'[2]Base Costs'!$B$7</f>
        <v>24004.498383698919</v>
      </c>
      <c r="I1605" s="304">
        <f>4*IF(E1605&lt;=3,E1605*'[2]Base Costs'!$B$8,IF(F1605&lt;=3,F1605*'[2]Base Costs'!$B$9,'[2]Base Costs'!$B$10*G1605))</f>
        <v>4400</v>
      </c>
      <c r="J1605" s="308">
        <f>C1605*'[2]Base Costs'!$B$6</f>
        <v>30.678373130557528</v>
      </c>
      <c r="K1605" s="307">
        <f t="shared" si="178"/>
        <v>4</v>
      </c>
      <c r="L1605" s="307">
        <f t="shared" si="179"/>
        <v>1</v>
      </c>
      <c r="M1605" s="307">
        <f t="shared" si="180"/>
        <v>1</v>
      </c>
      <c r="N1605" s="306">
        <f>4*J1605*'[2]Base Costs'!$B$7</f>
        <v>6097.1425894595259</v>
      </c>
      <c r="O1605" s="304">
        <f>4*IF(K1605&lt;=3,K1605*'[2]Base Costs'!$B$8,IF(L1605&lt;=3,L1605*'[2]Base Costs'!$B$9,'[2]Base Costs'!$B$10*M1605))</f>
        <v>1400</v>
      </c>
      <c r="P1605" s="304">
        <f>4*C1605*'[2]Base Costs'!$B$11</f>
        <v>24156.199315399626</v>
      </c>
      <c r="Q1605" s="269">
        <f>'[2]Base Costs'!$B$13+'[2]Base Costs'!$B$14</f>
        <v>414</v>
      </c>
      <c r="R1605" s="303">
        <f>'[2]Base Costs'!$D$2</f>
        <v>1105.3024868650327</v>
      </c>
      <c r="S1605" s="305">
        <f t="shared" si="181"/>
        <v>9016.4450763245586</v>
      </c>
    </row>
    <row r="1606" spans="1:19" s="269" customFormat="1" x14ac:dyDescent="0.25">
      <c r="A1606" s="310" t="s">
        <v>1770</v>
      </c>
      <c r="B1606" s="310" t="s">
        <v>1382</v>
      </c>
      <c r="C1606" s="309">
        <v>212.82309600707217</v>
      </c>
      <c r="D1606" s="307">
        <f>C1606*'[2]Base Costs'!$B$5</f>
        <v>212.82309600707217</v>
      </c>
      <c r="E1606" s="307">
        <f t="shared" si="175"/>
        <v>27</v>
      </c>
      <c r="F1606" s="307">
        <f t="shared" si="176"/>
        <v>6</v>
      </c>
      <c r="G1606" s="307">
        <f t="shared" si="177"/>
        <v>2</v>
      </c>
      <c r="H1606" s="306">
        <f>4*D1606*'[2]Base Costs'!$B$7</f>
        <v>42297.313392829557</v>
      </c>
      <c r="I1606" s="304">
        <f>4*IF(E1606&lt;=3,E1606*'[2]Base Costs'!$B$8,IF(F1606&lt;=3,F1606*'[2]Base Costs'!$B$9,'[2]Base Costs'!$B$10*G1606))</f>
        <v>8800</v>
      </c>
      <c r="J1606" s="308">
        <f>C1606*'[2]Base Costs'!$B$6</f>
        <v>54.057066385796332</v>
      </c>
      <c r="K1606" s="307">
        <f t="shared" si="178"/>
        <v>7</v>
      </c>
      <c r="L1606" s="307">
        <f t="shared" si="179"/>
        <v>2</v>
      </c>
      <c r="M1606" s="307">
        <f t="shared" si="180"/>
        <v>1</v>
      </c>
      <c r="N1606" s="306">
        <f>4*J1606*'[2]Base Costs'!$B$7</f>
        <v>10743.517601778707</v>
      </c>
      <c r="O1606" s="304">
        <f>4*IF(K1606&lt;=3,K1606*'[2]Base Costs'!$B$8,IF(L1606&lt;=3,L1606*'[2]Base Costs'!$B$9,'[2]Base Costs'!$B$10*M1606))</f>
        <v>2800</v>
      </c>
      <c r="P1606" s="304">
        <f>4*C1606*'[2]Base Costs'!$B$11</f>
        <v>42564.619201414433</v>
      </c>
      <c r="Q1606" s="269">
        <f>'[2]Base Costs'!$B$13+'[2]Base Costs'!$B$14</f>
        <v>414</v>
      </c>
      <c r="R1606" s="303">
        <f>'[2]Base Costs'!$D$2</f>
        <v>1105.3024868650327</v>
      </c>
      <c r="S1606" s="305">
        <f t="shared" si="181"/>
        <v>15062.820088643741</v>
      </c>
    </row>
    <row r="1607" spans="1:19" s="269" customFormat="1" x14ac:dyDescent="0.25">
      <c r="A1607" s="310" t="s">
        <v>1770</v>
      </c>
      <c r="B1607" s="310" t="s">
        <v>1379</v>
      </c>
      <c r="C1607" s="309">
        <v>85.473427031153122</v>
      </c>
      <c r="D1607" s="307">
        <f>C1607*'[2]Base Costs'!$B$5</f>
        <v>85.473427031153122</v>
      </c>
      <c r="E1607" s="307">
        <f t="shared" si="175"/>
        <v>11</v>
      </c>
      <c r="F1607" s="307">
        <f t="shared" si="176"/>
        <v>3</v>
      </c>
      <c r="G1607" s="307">
        <f t="shared" si="177"/>
        <v>1</v>
      </c>
      <c r="H1607" s="306">
        <f>4*D1607*'[2]Base Costs'!$B$7</f>
        <v>16987.3307818795</v>
      </c>
      <c r="I1607" s="304">
        <f>4*IF(E1607&lt;=3,E1607*'[2]Base Costs'!$B$8,IF(F1607&lt;=3,F1607*'[2]Base Costs'!$B$9,'[2]Base Costs'!$B$10*G1607))</f>
        <v>4200</v>
      </c>
      <c r="J1607" s="308">
        <f>C1607*'[2]Base Costs'!$B$6</f>
        <v>21.710250465912893</v>
      </c>
      <c r="K1607" s="307">
        <f t="shared" si="178"/>
        <v>3</v>
      </c>
      <c r="L1607" s="307">
        <f t="shared" si="179"/>
        <v>1</v>
      </c>
      <c r="M1607" s="307">
        <f t="shared" si="180"/>
        <v>1</v>
      </c>
      <c r="N1607" s="306">
        <f>4*J1607*'[2]Base Costs'!$B$7</f>
        <v>4314.7820185973924</v>
      </c>
      <c r="O1607" s="304">
        <f>4*IF(K1607&lt;=3,K1607*'[2]Base Costs'!$B$8,IF(L1607&lt;=3,L1607*'[2]Base Costs'!$B$9,'[2]Base Costs'!$B$10*M1607))</f>
        <v>1500</v>
      </c>
      <c r="P1607" s="304">
        <f>4*C1607*'[2]Base Costs'!$B$11</f>
        <v>17094.685406230623</v>
      </c>
      <c r="Q1607" s="269">
        <f>'[2]Base Costs'!$B$13+'[2]Base Costs'!$B$14</f>
        <v>414</v>
      </c>
      <c r="R1607" s="303">
        <f>'[2]Base Costs'!$D$2</f>
        <v>1105.3024868650327</v>
      </c>
      <c r="S1607" s="305">
        <f t="shared" si="181"/>
        <v>7334.0845054624251</v>
      </c>
    </row>
    <row r="1608" spans="1:19" s="269" customFormat="1" x14ac:dyDescent="0.25">
      <c r="A1608" s="310" t="s">
        <v>1770</v>
      </c>
      <c r="B1608" s="310" t="s">
        <v>1378</v>
      </c>
      <c r="C1608" s="309">
        <v>145.28634226293968</v>
      </c>
      <c r="D1608" s="307">
        <f>C1608*'[2]Base Costs'!$B$5</f>
        <v>145.28634226293968</v>
      </c>
      <c r="E1608" s="307">
        <f t="shared" si="175"/>
        <v>19</v>
      </c>
      <c r="F1608" s="307">
        <f t="shared" si="176"/>
        <v>4</v>
      </c>
      <c r="G1608" s="307">
        <f t="shared" si="177"/>
        <v>1</v>
      </c>
      <c r="H1608" s="306">
        <f>4*D1608*'[2]Base Costs'!$B$7</f>
        <v>28874.788806705688</v>
      </c>
      <c r="I1608" s="304">
        <f>4*IF(E1608&lt;=3,E1608*'[2]Base Costs'!$B$8,IF(F1608&lt;=3,F1608*'[2]Base Costs'!$B$9,'[2]Base Costs'!$B$10*G1608))</f>
        <v>4400</v>
      </c>
      <c r="J1608" s="308">
        <f>C1608*'[2]Base Costs'!$B$6</f>
        <v>36.902730934786682</v>
      </c>
      <c r="K1608" s="307">
        <f t="shared" si="178"/>
        <v>5</v>
      </c>
      <c r="L1608" s="307">
        <f t="shared" si="179"/>
        <v>1</v>
      </c>
      <c r="M1608" s="307">
        <f t="shared" si="180"/>
        <v>1</v>
      </c>
      <c r="N1608" s="306">
        <f>4*J1608*'[2]Base Costs'!$B$7</f>
        <v>7334.196356903245</v>
      </c>
      <c r="O1608" s="304">
        <f>4*IF(K1608&lt;=3,K1608*'[2]Base Costs'!$B$8,IF(L1608&lt;=3,L1608*'[2]Base Costs'!$B$9,'[2]Base Costs'!$B$10*M1608))</f>
        <v>1400</v>
      </c>
      <c r="P1608" s="304">
        <f>4*C1608*'[2]Base Costs'!$B$11</f>
        <v>29057.268452587938</v>
      </c>
      <c r="Q1608" s="269">
        <f>'[2]Base Costs'!$B$13+'[2]Base Costs'!$B$14</f>
        <v>414</v>
      </c>
      <c r="R1608" s="303">
        <f>'[2]Base Costs'!$D$2</f>
        <v>1105.3024868650327</v>
      </c>
      <c r="S1608" s="305">
        <f t="shared" si="181"/>
        <v>10253.498843768277</v>
      </c>
    </row>
    <row r="1609" spans="1:19" s="269" customFormat="1" x14ac:dyDescent="0.25">
      <c r="A1609" s="310" t="s">
        <v>1770</v>
      </c>
      <c r="B1609" s="310" t="s">
        <v>1377</v>
      </c>
      <c r="C1609" s="309">
        <v>149.87513009641521</v>
      </c>
      <c r="D1609" s="307">
        <f>C1609*'[2]Base Costs'!$B$5</f>
        <v>149.87513009641521</v>
      </c>
      <c r="E1609" s="307">
        <f t="shared" si="175"/>
        <v>19</v>
      </c>
      <c r="F1609" s="307">
        <f t="shared" si="176"/>
        <v>4</v>
      </c>
      <c r="G1609" s="307">
        <f t="shared" si="177"/>
        <v>1</v>
      </c>
      <c r="H1609" s="306">
        <f>4*D1609*'[2]Base Costs'!$B$7</f>
        <v>29786.782855881949</v>
      </c>
      <c r="I1609" s="304">
        <f>4*IF(E1609&lt;=3,E1609*'[2]Base Costs'!$B$8,IF(F1609&lt;=3,F1609*'[2]Base Costs'!$B$9,'[2]Base Costs'!$B$10*G1609))</f>
        <v>4400</v>
      </c>
      <c r="J1609" s="308">
        <f>C1609*'[2]Base Costs'!$B$6</f>
        <v>38.068283044489462</v>
      </c>
      <c r="K1609" s="307">
        <f t="shared" si="178"/>
        <v>5</v>
      </c>
      <c r="L1609" s="307">
        <f t="shared" si="179"/>
        <v>1</v>
      </c>
      <c r="M1609" s="307">
        <f t="shared" si="180"/>
        <v>1</v>
      </c>
      <c r="N1609" s="306">
        <f>4*J1609*'[2]Base Costs'!$B$7</f>
        <v>7565.8428453940151</v>
      </c>
      <c r="O1609" s="304">
        <f>4*IF(K1609&lt;=3,K1609*'[2]Base Costs'!$B$8,IF(L1609&lt;=3,L1609*'[2]Base Costs'!$B$9,'[2]Base Costs'!$B$10*M1609))</f>
        <v>1400</v>
      </c>
      <c r="P1609" s="304">
        <f>4*C1609*'[2]Base Costs'!$B$11</f>
        <v>29975.026019283039</v>
      </c>
      <c r="Q1609" s="269">
        <f>'[2]Base Costs'!$B$13+'[2]Base Costs'!$B$14</f>
        <v>414</v>
      </c>
      <c r="R1609" s="303">
        <f>'[2]Base Costs'!$D$2</f>
        <v>1105.3024868650327</v>
      </c>
      <c r="S1609" s="305">
        <f t="shared" si="181"/>
        <v>10485.145332259048</v>
      </c>
    </row>
    <row r="1610" spans="1:19" s="269" customFormat="1" x14ac:dyDescent="0.25">
      <c r="A1610" s="310" t="s">
        <v>1770</v>
      </c>
      <c r="B1610" s="310" t="s">
        <v>1376</v>
      </c>
      <c r="C1610" s="309">
        <v>72.498732805392407</v>
      </c>
      <c r="D1610" s="307">
        <f>C1610*'[2]Base Costs'!$B$5</f>
        <v>72.498732805392407</v>
      </c>
      <c r="E1610" s="307">
        <f t="shared" si="175"/>
        <v>10</v>
      </c>
      <c r="F1610" s="307">
        <f t="shared" si="176"/>
        <v>2</v>
      </c>
      <c r="G1610" s="307">
        <f t="shared" si="177"/>
        <v>1</v>
      </c>
      <c r="H1610" s="306">
        <f>4*D1610*'[2]Base Costs'!$B$7</f>
        <v>14408.688152674911</v>
      </c>
      <c r="I1610" s="304">
        <f>4*IF(E1610&lt;=3,E1610*'[2]Base Costs'!$B$8,IF(F1610&lt;=3,F1610*'[2]Base Costs'!$B$9,'[2]Base Costs'!$B$10*G1610))</f>
        <v>2800</v>
      </c>
      <c r="J1610" s="308">
        <f>C1610*'[2]Base Costs'!$B$6</f>
        <v>18.414678132569673</v>
      </c>
      <c r="K1610" s="307">
        <f t="shared" si="178"/>
        <v>3</v>
      </c>
      <c r="L1610" s="307">
        <f t="shared" si="179"/>
        <v>1</v>
      </c>
      <c r="M1610" s="307">
        <f t="shared" si="180"/>
        <v>1</v>
      </c>
      <c r="N1610" s="306">
        <f>4*J1610*'[2]Base Costs'!$B$7</f>
        <v>3659.8067907794275</v>
      </c>
      <c r="O1610" s="304">
        <f>4*IF(K1610&lt;=3,K1610*'[2]Base Costs'!$B$8,IF(L1610&lt;=3,L1610*'[2]Base Costs'!$B$9,'[2]Base Costs'!$B$10*M1610))</f>
        <v>1500</v>
      </c>
      <c r="P1610" s="304">
        <f>4*C1610*'[2]Base Costs'!$B$11</f>
        <v>14499.746561078482</v>
      </c>
      <c r="Q1610" s="269">
        <f>'[2]Base Costs'!$B$13+'[2]Base Costs'!$B$14</f>
        <v>414</v>
      </c>
      <c r="R1610" s="303">
        <f>'[2]Base Costs'!$D$2</f>
        <v>1105.3024868650327</v>
      </c>
      <c r="S1610" s="305">
        <f t="shared" si="181"/>
        <v>6679.1092776444602</v>
      </c>
    </row>
    <row r="1611" spans="1:19" s="269" customFormat="1" x14ac:dyDescent="0.25">
      <c r="A1611" s="310" t="s">
        <v>1770</v>
      </c>
      <c r="B1611" s="310" t="s">
        <v>1375</v>
      </c>
      <c r="C1611" s="309">
        <v>78.400733084999999</v>
      </c>
      <c r="D1611" s="307">
        <f>C1611*'[2]Base Costs'!$B$5</f>
        <v>78.400733084999999</v>
      </c>
      <c r="E1611" s="307">
        <f t="shared" si="175"/>
        <v>10</v>
      </c>
      <c r="F1611" s="307">
        <f t="shared" si="176"/>
        <v>2</v>
      </c>
      <c r="G1611" s="307">
        <f t="shared" si="177"/>
        <v>1</v>
      </c>
      <c r="H1611" s="306">
        <f>4*D1611*'[2]Base Costs'!$B$7</f>
        <v>15581.675296245243</v>
      </c>
      <c r="I1611" s="304">
        <f>4*IF(E1611&lt;=3,E1611*'[2]Base Costs'!$B$8,IF(F1611&lt;=3,F1611*'[2]Base Costs'!$B$9,'[2]Base Costs'!$B$10*G1611))</f>
        <v>2800</v>
      </c>
      <c r="J1611" s="308">
        <f>C1611*'[2]Base Costs'!$B$6</f>
        <v>19.91378620359</v>
      </c>
      <c r="K1611" s="307">
        <f t="shared" si="178"/>
        <v>3</v>
      </c>
      <c r="L1611" s="307">
        <f t="shared" si="179"/>
        <v>1</v>
      </c>
      <c r="M1611" s="307">
        <f t="shared" si="180"/>
        <v>1</v>
      </c>
      <c r="N1611" s="306">
        <f>4*J1611*'[2]Base Costs'!$B$7</f>
        <v>3957.7455252462914</v>
      </c>
      <c r="O1611" s="304">
        <f>4*IF(K1611&lt;=3,K1611*'[2]Base Costs'!$B$8,IF(L1611&lt;=3,L1611*'[2]Base Costs'!$B$9,'[2]Base Costs'!$B$10*M1611))</f>
        <v>1500</v>
      </c>
      <c r="P1611" s="304">
        <f>4*C1611*'[2]Base Costs'!$B$11</f>
        <v>15680.146617</v>
      </c>
      <c r="Q1611" s="269">
        <f>'[2]Base Costs'!$B$13+'[2]Base Costs'!$B$14</f>
        <v>414</v>
      </c>
      <c r="R1611" s="303">
        <f>'[2]Base Costs'!$D$2</f>
        <v>1105.3024868650327</v>
      </c>
      <c r="S1611" s="305">
        <f t="shared" si="181"/>
        <v>6977.0480121113242</v>
      </c>
    </row>
    <row r="1612" spans="1:19" s="269" customFormat="1" x14ac:dyDescent="0.25">
      <c r="A1612" s="310" t="s">
        <v>1770</v>
      </c>
      <c r="B1612" s="310" t="s">
        <v>1374</v>
      </c>
      <c r="C1612" s="309">
        <v>178.64202580440931</v>
      </c>
      <c r="D1612" s="307">
        <f>C1612*'[2]Base Costs'!$B$5</f>
        <v>178.64202580440931</v>
      </c>
      <c r="E1612" s="307">
        <f t="shared" si="175"/>
        <v>23</v>
      </c>
      <c r="F1612" s="307">
        <f t="shared" si="176"/>
        <v>5</v>
      </c>
      <c r="G1612" s="307">
        <f t="shared" si="177"/>
        <v>2</v>
      </c>
      <c r="H1612" s="306">
        <f>4*D1612*'[2]Base Costs'!$B$7</f>
        <v>35504.030776471533</v>
      </c>
      <c r="I1612" s="304">
        <f>4*IF(E1612&lt;=3,E1612*'[2]Base Costs'!$B$8,IF(F1612&lt;=3,F1612*'[2]Base Costs'!$B$9,'[2]Base Costs'!$B$10*G1612))</f>
        <v>8800</v>
      </c>
      <c r="J1612" s="308">
        <f>C1612*'[2]Base Costs'!$B$6</f>
        <v>45.375074554319966</v>
      </c>
      <c r="K1612" s="307">
        <f t="shared" si="178"/>
        <v>6</v>
      </c>
      <c r="L1612" s="307">
        <f t="shared" si="179"/>
        <v>2</v>
      </c>
      <c r="M1612" s="307">
        <f t="shared" si="180"/>
        <v>1</v>
      </c>
      <c r="N1612" s="306">
        <f>4*J1612*'[2]Base Costs'!$B$7</f>
        <v>9018.0238172237678</v>
      </c>
      <c r="O1612" s="304">
        <f>4*IF(K1612&lt;=3,K1612*'[2]Base Costs'!$B$8,IF(L1612&lt;=3,L1612*'[2]Base Costs'!$B$9,'[2]Base Costs'!$B$10*M1612))</f>
        <v>2800</v>
      </c>
      <c r="P1612" s="304">
        <f>4*C1612*'[2]Base Costs'!$B$11</f>
        <v>35728.405160881863</v>
      </c>
      <c r="Q1612" s="269">
        <f>'[2]Base Costs'!$B$13+'[2]Base Costs'!$B$14</f>
        <v>414</v>
      </c>
      <c r="R1612" s="303">
        <f>'[2]Base Costs'!$D$2</f>
        <v>1105.3024868650327</v>
      </c>
      <c r="S1612" s="305">
        <f t="shared" si="181"/>
        <v>13337.326304088801</v>
      </c>
    </row>
    <row r="1613" spans="1:19" s="269" customFormat="1" x14ac:dyDescent="0.25">
      <c r="A1613" s="310" t="s">
        <v>1770</v>
      </c>
      <c r="B1613" s="310" t="s">
        <v>1373</v>
      </c>
      <c r="C1613" s="309">
        <v>156.81602917480782</v>
      </c>
      <c r="D1613" s="307">
        <f>C1613*'[2]Base Costs'!$B$5</f>
        <v>156.81602917480782</v>
      </c>
      <c r="E1613" s="307">
        <f t="shared" si="175"/>
        <v>20</v>
      </c>
      <c r="F1613" s="307">
        <f t="shared" si="176"/>
        <v>4</v>
      </c>
      <c r="G1613" s="307">
        <f t="shared" si="177"/>
        <v>1</v>
      </c>
      <c r="H1613" s="306">
        <f>4*D1613*'[2]Base Costs'!$B$7</f>
        <v>31166.244902318009</v>
      </c>
      <c r="I1613" s="304">
        <f>4*IF(E1613&lt;=3,E1613*'[2]Base Costs'!$B$8,IF(F1613&lt;=3,F1613*'[2]Base Costs'!$B$9,'[2]Base Costs'!$B$10*G1613))</f>
        <v>4400</v>
      </c>
      <c r="J1613" s="308">
        <f>C1613*'[2]Base Costs'!$B$6</f>
        <v>39.831271410401186</v>
      </c>
      <c r="K1613" s="307">
        <f t="shared" si="178"/>
        <v>5</v>
      </c>
      <c r="L1613" s="307">
        <f t="shared" si="179"/>
        <v>1</v>
      </c>
      <c r="M1613" s="307">
        <f t="shared" si="180"/>
        <v>1</v>
      </c>
      <c r="N1613" s="306">
        <f>4*J1613*'[2]Base Costs'!$B$7</f>
        <v>7916.2262051887747</v>
      </c>
      <c r="O1613" s="304">
        <f>4*IF(K1613&lt;=3,K1613*'[2]Base Costs'!$B$8,IF(L1613&lt;=3,L1613*'[2]Base Costs'!$B$9,'[2]Base Costs'!$B$10*M1613))</f>
        <v>1400</v>
      </c>
      <c r="P1613" s="304">
        <f>4*C1613*'[2]Base Costs'!$B$11</f>
        <v>31363.205834961565</v>
      </c>
      <c r="Q1613" s="269">
        <f>'[2]Base Costs'!$B$13+'[2]Base Costs'!$B$14</f>
        <v>414</v>
      </c>
      <c r="R1613" s="303">
        <f>'[2]Base Costs'!$D$2</f>
        <v>1105.3024868650327</v>
      </c>
      <c r="S1613" s="305">
        <f t="shared" si="181"/>
        <v>10835.528692053807</v>
      </c>
    </row>
    <row r="1614" spans="1:19" s="269" customFormat="1" x14ac:dyDescent="0.25">
      <c r="A1614" s="310" t="s">
        <v>1770</v>
      </c>
      <c r="B1614" s="310" t="s">
        <v>1372</v>
      </c>
      <c r="C1614" s="309">
        <v>162.48451537754983</v>
      </c>
      <c r="D1614" s="307">
        <f>C1614*'[2]Base Costs'!$B$5</f>
        <v>162.48451537754983</v>
      </c>
      <c r="E1614" s="307">
        <f t="shared" si="175"/>
        <v>21</v>
      </c>
      <c r="F1614" s="307">
        <f t="shared" si="176"/>
        <v>5</v>
      </c>
      <c r="G1614" s="307">
        <f t="shared" si="177"/>
        <v>2</v>
      </c>
      <c r="H1614" s="306">
        <f>4*D1614*'[2]Base Costs'!$B$7</f>
        <v>32292.822524195766</v>
      </c>
      <c r="I1614" s="304">
        <f>4*IF(E1614&lt;=3,E1614*'[2]Base Costs'!$B$8,IF(F1614&lt;=3,F1614*'[2]Base Costs'!$B$9,'[2]Base Costs'!$B$10*G1614))</f>
        <v>8800</v>
      </c>
      <c r="J1614" s="308">
        <f>C1614*'[2]Base Costs'!$B$6</f>
        <v>41.271066905897655</v>
      </c>
      <c r="K1614" s="307">
        <f t="shared" si="178"/>
        <v>6</v>
      </c>
      <c r="L1614" s="307">
        <f t="shared" si="179"/>
        <v>2</v>
      </c>
      <c r="M1614" s="307">
        <f t="shared" si="180"/>
        <v>1</v>
      </c>
      <c r="N1614" s="306">
        <f>4*J1614*'[2]Base Costs'!$B$7</f>
        <v>8202.3769211457238</v>
      </c>
      <c r="O1614" s="304">
        <f>4*IF(K1614&lt;=3,K1614*'[2]Base Costs'!$B$8,IF(L1614&lt;=3,L1614*'[2]Base Costs'!$B$9,'[2]Base Costs'!$B$10*M1614))</f>
        <v>2800</v>
      </c>
      <c r="P1614" s="304">
        <f>4*C1614*'[2]Base Costs'!$B$11</f>
        <v>32496.903075509967</v>
      </c>
      <c r="Q1614" s="269">
        <f>'[2]Base Costs'!$B$13+'[2]Base Costs'!$B$14</f>
        <v>414</v>
      </c>
      <c r="R1614" s="303">
        <f>'[2]Base Costs'!$D$2</f>
        <v>1105.3024868650327</v>
      </c>
      <c r="S1614" s="305">
        <f t="shared" si="181"/>
        <v>12521.679408010757</v>
      </c>
    </row>
    <row r="1615" spans="1:19" s="269" customFormat="1" x14ac:dyDescent="0.25">
      <c r="A1615" s="310" t="s">
        <v>1770</v>
      </c>
      <c r="B1615" s="310" t="s">
        <v>1371</v>
      </c>
      <c r="C1615" s="309">
        <v>192.55115490037551</v>
      </c>
      <c r="D1615" s="307">
        <f>C1615*'[2]Base Costs'!$B$5</f>
        <v>192.55115490037551</v>
      </c>
      <c r="E1615" s="307">
        <f t="shared" si="175"/>
        <v>25</v>
      </c>
      <c r="F1615" s="307">
        <f t="shared" si="176"/>
        <v>5</v>
      </c>
      <c r="G1615" s="307">
        <f t="shared" si="177"/>
        <v>2</v>
      </c>
      <c r="H1615" s="306">
        <f>4*D1615*'[2]Base Costs'!$B$7</f>
        <v>38268.386729520236</v>
      </c>
      <c r="I1615" s="304">
        <f>4*IF(E1615&lt;=3,E1615*'[2]Base Costs'!$B$8,IF(F1615&lt;=3,F1615*'[2]Base Costs'!$B$9,'[2]Base Costs'!$B$10*G1615))</f>
        <v>8800</v>
      </c>
      <c r="J1615" s="308">
        <f>C1615*'[2]Base Costs'!$B$6</f>
        <v>48.907993344695377</v>
      </c>
      <c r="K1615" s="307">
        <f t="shared" si="178"/>
        <v>7</v>
      </c>
      <c r="L1615" s="307">
        <f t="shared" si="179"/>
        <v>2</v>
      </c>
      <c r="M1615" s="307">
        <f t="shared" si="180"/>
        <v>1</v>
      </c>
      <c r="N1615" s="306">
        <f>4*J1615*'[2]Base Costs'!$B$7</f>
        <v>9720.170229298139</v>
      </c>
      <c r="O1615" s="304">
        <f>4*IF(K1615&lt;=3,K1615*'[2]Base Costs'!$B$8,IF(L1615&lt;=3,L1615*'[2]Base Costs'!$B$9,'[2]Base Costs'!$B$10*M1615))</f>
        <v>2800</v>
      </c>
      <c r="P1615" s="304">
        <f>4*C1615*'[2]Base Costs'!$B$11</f>
        <v>38510.230980075103</v>
      </c>
      <c r="Q1615" s="269">
        <f>'[2]Base Costs'!$B$13+'[2]Base Costs'!$B$14</f>
        <v>414</v>
      </c>
      <c r="R1615" s="303">
        <f>'[2]Base Costs'!$D$2</f>
        <v>1105.3024868650327</v>
      </c>
      <c r="S1615" s="305">
        <f t="shared" si="181"/>
        <v>14039.472716163171</v>
      </c>
    </row>
    <row r="1616" spans="1:19" s="269" customFormat="1" x14ac:dyDescent="0.25">
      <c r="A1616" s="310" t="s">
        <v>1770</v>
      </c>
      <c r="B1616" s="310" t="s">
        <v>1370</v>
      </c>
      <c r="C1616" s="309">
        <v>154.03187084426591</v>
      </c>
      <c r="D1616" s="307">
        <f>C1616*'[2]Base Costs'!$B$5</f>
        <v>154.03187084426591</v>
      </c>
      <c r="E1616" s="307">
        <f t="shared" si="175"/>
        <v>20</v>
      </c>
      <c r="F1616" s="307">
        <f t="shared" si="176"/>
        <v>4</v>
      </c>
      <c r="G1616" s="307">
        <f t="shared" si="177"/>
        <v>1</v>
      </c>
      <c r="H1616" s="306">
        <f>4*D1616*'[2]Base Costs'!$B$7</f>
        <v>30612.910139072788</v>
      </c>
      <c r="I1616" s="304">
        <f>4*IF(E1616&lt;=3,E1616*'[2]Base Costs'!$B$8,IF(F1616&lt;=3,F1616*'[2]Base Costs'!$B$9,'[2]Base Costs'!$B$10*G1616))</f>
        <v>4400</v>
      </c>
      <c r="J1616" s="308">
        <f>C1616*'[2]Base Costs'!$B$6</f>
        <v>39.124095194443541</v>
      </c>
      <c r="K1616" s="307">
        <f t="shared" si="178"/>
        <v>5</v>
      </c>
      <c r="L1616" s="307">
        <f t="shared" si="179"/>
        <v>1</v>
      </c>
      <c r="M1616" s="307">
        <f t="shared" si="180"/>
        <v>1</v>
      </c>
      <c r="N1616" s="306">
        <f>4*J1616*'[2]Base Costs'!$B$7</f>
        <v>7775.6791753244879</v>
      </c>
      <c r="O1616" s="304">
        <f>4*IF(K1616&lt;=3,K1616*'[2]Base Costs'!$B$8,IF(L1616&lt;=3,L1616*'[2]Base Costs'!$B$9,'[2]Base Costs'!$B$10*M1616))</f>
        <v>1400</v>
      </c>
      <c r="P1616" s="304">
        <f>4*C1616*'[2]Base Costs'!$B$11</f>
        <v>30806.374168853181</v>
      </c>
      <c r="Q1616" s="269">
        <f>'[2]Base Costs'!$B$13+'[2]Base Costs'!$B$14</f>
        <v>414</v>
      </c>
      <c r="R1616" s="303">
        <f>'[2]Base Costs'!$D$2</f>
        <v>1105.3024868650327</v>
      </c>
      <c r="S1616" s="305">
        <f t="shared" si="181"/>
        <v>10694.981662189521</v>
      </c>
    </row>
    <row r="1617" spans="1:19" s="269" customFormat="1" x14ac:dyDescent="0.25">
      <c r="A1617" s="310" t="s">
        <v>1770</v>
      </c>
      <c r="B1617" s="310" t="s">
        <v>1369</v>
      </c>
      <c r="C1617" s="309">
        <v>163.87385968948291</v>
      </c>
      <c r="D1617" s="307">
        <f>C1617*'[2]Base Costs'!$B$5</f>
        <v>163.87385968948291</v>
      </c>
      <c r="E1617" s="307">
        <f t="shared" si="175"/>
        <v>21</v>
      </c>
      <c r="F1617" s="307">
        <f t="shared" si="176"/>
        <v>5</v>
      </c>
      <c r="G1617" s="307">
        <f t="shared" si="177"/>
        <v>2</v>
      </c>
      <c r="H1617" s="306">
        <f>4*D1617*'[2]Base Costs'!$B$7</f>
        <v>32568.946370126596</v>
      </c>
      <c r="I1617" s="304">
        <f>4*IF(E1617&lt;=3,E1617*'[2]Base Costs'!$B$8,IF(F1617&lt;=3,F1617*'[2]Base Costs'!$B$9,'[2]Base Costs'!$B$10*G1617))</f>
        <v>8800</v>
      </c>
      <c r="J1617" s="308">
        <f>C1617*'[2]Base Costs'!$B$6</f>
        <v>41.62396036112866</v>
      </c>
      <c r="K1617" s="307">
        <f t="shared" si="178"/>
        <v>6</v>
      </c>
      <c r="L1617" s="307">
        <f t="shared" si="179"/>
        <v>2</v>
      </c>
      <c r="M1617" s="307">
        <f t="shared" si="180"/>
        <v>1</v>
      </c>
      <c r="N1617" s="306">
        <f>4*J1617*'[2]Base Costs'!$B$7</f>
        <v>8272.5123780121558</v>
      </c>
      <c r="O1617" s="304">
        <f>4*IF(K1617&lt;=3,K1617*'[2]Base Costs'!$B$8,IF(L1617&lt;=3,L1617*'[2]Base Costs'!$B$9,'[2]Base Costs'!$B$10*M1617))</f>
        <v>2800</v>
      </c>
      <c r="P1617" s="304">
        <f>4*C1617*'[2]Base Costs'!$B$11</f>
        <v>32774.771937896585</v>
      </c>
      <c r="Q1617" s="269">
        <f>'[2]Base Costs'!$B$13+'[2]Base Costs'!$B$14</f>
        <v>414</v>
      </c>
      <c r="R1617" s="303">
        <f>'[2]Base Costs'!$D$2</f>
        <v>1105.3024868650327</v>
      </c>
      <c r="S1617" s="305">
        <f t="shared" si="181"/>
        <v>12591.814864877189</v>
      </c>
    </row>
    <row r="1618" spans="1:19" s="269" customFormat="1" x14ac:dyDescent="0.25">
      <c r="A1618" s="310" t="s">
        <v>1770</v>
      </c>
      <c r="B1618" s="310" t="s">
        <v>1368</v>
      </c>
      <c r="C1618" s="309">
        <v>74.055261587820169</v>
      </c>
      <c r="D1618" s="307">
        <f>C1618*'[2]Base Costs'!$B$5</f>
        <v>74.055261587820169</v>
      </c>
      <c r="E1618" s="307">
        <f t="shared" si="175"/>
        <v>10</v>
      </c>
      <c r="F1618" s="307">
        <f t="shared" si="176"/>
        <v>2</v>
      </c>
      <c r="G1618" s="307">
        <f t="shared" si="177"/>
        <v>1</v>
      </c>
      <c r="H1618" s="306">
        <f>4*D1618*'[2]Base Costs'!$B$7</f>
        <v>14718.038909009734</v>
      </c>
      <c r="I1618" s="304">
        <f>4*IF(E1618&lt;=3,E1618*'[2]Base Costs'!$B$8,IF(F1618&lt;=3,F1618*'[2]Base Costs'!$B$9,'[2]Base Costs'!$B$10*G1618))</f>
        <v>2800</v>
      </c>
      <c r="J1618" s="308">
        <f>C1618*'[2]Base Costs'!$B$6</f>
        <v>18.810036443306323</v>
      </c>
      <c r="K1618" s="307">
        <f t="shared" si="178"/>
        <v>3</v>
      </c>
      <c r="L1618" s="307">
        <f t="shared" si="179"/>
        <v>1</v>
      </c>
      <c r="M1618" s="307">
        <f t="shared" si="180"/>
        <v>1</v>
      </c>
      <c r="N1618" s="306">
        <f>4*J1618*'[2]Base Costs'!$B$7</f>
        <v>3738.3818828884723</v>
      </c>
      <c r="O1618" s="304">
        <f>4*IF(K1618&lt;=3,K1618*'[2]Base Costs'!$B$8,IF(L1618&lt;=3,L1618*'[2]Base Costs'!$B$9,'[2]Base Costs'!$B$10*M1618))</f>
        <v>1500</v>
      </c>
      <c r="P1618" s="304">
        <f>4*C1618*'[2]Base Costs'!$B$11</f>
        <v>14811.052317564034</v>
      </c>
      <c r="Q1618" s="269">
        <f>'[2]Base Costs'!$B$13+'[2]Base Costs'!$B$14</f>
        <v>414</v>
      </c>
      <c r="R1618" s="303">
        <f>'[2]Base Costs'!$D$2</f>
        <v>1105.3024868650327</v>
      </c>
      <c r="S1618" s="305">
        <f t="shared" si="181"/>
        <v>6757.6843697535051</v>
      </c>
    </row>
    <row r="1619" spans="1:19" s="269" customFormat="1" x14ac:dyDescent="0.25">
      <c r="A1619" s="310" t="s">
        <v>1770</v>
      </c>
      <c r="B1619" s="310" t="s">
        <v>1366</v>
      </c>
      <c r="C1619" s="309">
        <v>151.67499824627851</v>
      </c>
      <c r="D1619" s="307">
        <f>C1619*'[2]Base Costs'!$B$5</f>
        <v>151.67499824627851</v>
      </c>
      <c r="E1619" s="307">
        <f t="shared" si="175"/>
        <v>19</v>
      </c>
      <c r="F1619" s="307">
        <f t="shared" si="176"/>
        <v>4</v>
      </c>
      <c r="G1619" s="307">
        <f t="shared" si="177"/>
        <v>1</v>
      </c>
      <c r="H1619" s="306">
        <f>4*D1619*'[2]Base Costs'!$B$7</f>
        <v>30144.495851458381</v>
      </c>
      <c r="I1619" s="304">
        <f>4*IF(E1619&lt;=3,E1619*'[2]Base Costs'!$B$8,IF(F1619&lt;=3,F1619*'[2]Base Costs'!$B$9,'[2]Base Costs'!$B$10*G1619))</f>
        <v>4400</v>
      </c>
      <c r="J1619" s="308">
        <f>C1619*'[2]Base Costs'!$B$6</f>
        <v>38.52544955455474</v>
      </c>
      <c r="K1619" s="307">
        <f t="shared" si="178"/>
        <v>5</v>
      </c>
      <c r="L1619" s="307">
        <f t="shared" si="179"/>
        <v>1</v>
      </c>
      <c r="M1619" s="307">
        <f t="shared" si="180"/>
        <v>1</v>
      </c>
      <c r="N1619" s="306">
        <f>4*J1619*'[2]Base Costs'!$B$7</f>
        <v>7656.7019462704284</v>
      </c>
      <c r="O1619" s="304">
        <f>4*IF(K1619&lt;=3,K1619*'[2]Base Costs'!$B$8,IF(L1619&lt;=3,L1619*'[2]Base Costs'!$B$9,'[2]Base Costs'!$B$10*M1619))</f>
        <v>1400</v>
      </c>
      <c r="P1619" s="304">
        <f>4*C1619*'[2]Base Costs'!$B$11</f>
        <v>30334.9996492557</v>
      </c>
      <c r="Q1619" s="269">
        <f>'[2]Base Costs'!$B$13+'[2]Base Costs'!$B$14</f>
        <v>414</v>
      </c>
      <c r="R1619" s="303">
        <f>'[2]Base Costs'!$D$2</f>
        <v>1105.3024868650327</v>
      </c>
      <c r="S1619" s="305">
        <f t="shared" si="181"/>
        <v>10576.004433135462</v>
      </c>
    </row>
    <row r="1620" spans="1:19" s="269" customFormat="1" x14ac:dyDescent="0.25">
      <c r="A1620" s="310" t="s">
        <v>1770</v>
      </c>
      <c r="B1620" s="310" t="s">
        <v>1365</v>
      </c>
      <c r="C1620" s="309">
        <v>392.39266559924084</v>
      </c>
      <c r="D1620" s="307">
        <f>C1620*'[2]Base Costs'!$B$5</f>
        <v>392.39266559924084</v>
      </c>
      <c r="E1620" s="307">
        <f t="shared" si="175"/>
        <v>50</v>
      </c>
      <c r="F1620" s="307">
        <f t="shared" si="176"/>
        <v>10</v>
      </c>
      <c r="G1620" s="307">
        <f t="shared" si="177"/>
        <v>3</v>
      </c>
      <c r="H1620" s="306">
        <f>4*D1620*'[2]Base Costs'!$B$7</f>
        <v>77985.687931855529</v>
      </c>
      <c r="I1620" s="304">
        <f>4*IF(E1620&lt;=3,E1620*'[2]Base Costs'!$B$8,IF(F1620&lt;=3,F1620*'[2]Base Costs'!$B$9,'[2]Base Costs'!$B$10*G1620))</f>
        <v>13200</v>
      </c>
      <c r="J1620" s="308">
        <f>C1620*'[2]Base Costs'!$B$6</f>
        <v>99.667737062207181</v>
      </c>
      <c r="K1620" s="307">
        <f t="shared" si="178"/>
        <v>13</v>
      </c>
      <c r="L1620" s="307">
        <f t="shared" si="179"/>
        <v>3</v>
      </c>
      <c r="M1620" s="307">
        <f t="shared" si="180"/>
        <v>1</v>
      </c>
      <c r="N1620" s="306">
        <f>4*J1620*'[2]Base Costs'!$B$7</f>
        <v>19808.364734691306</v>
      </c>
      <c r="O1620" s="304">
        <f>4*IF(K1620&lt;=3,K1620*'[2]Base Costs'!$B$8,IF(L1620&lt;=3,L1620*'[2]Base Costs'!$B$9,'[2]Base Costs'!$B$10*M1620))</f>
        <v>4200</v>
      </c>
      <c r="P1620" s="304">
        <f>4*C1620*'[2]Base Costs'!$B$11</f>
        <v>78478.533119848173</v>
      </c>
      <c r="Q1620" s="269">
        <f>'[2]Base Costs'!$B$13+'[2]Base Costs'!$B$14</f>
        <v>414</v>
      </c>
      <c r="R1620" s="303">
        <f>'[2]Base Costs'!$D$2</f>
        <v>1105.3024868650327</v>
      </c>
      <c r="S1620" s="305">
        <f t="shared" si="181"/>
        <v>25527.667221556338</v>
      </c>
    </row>
    <row r="1621" spans="1:19" s="269" customFormat="1" x14ac:dyDescent="0.25">
      <c r="A1621" s="310" t="s">
        <v>1770</v>
      </c>
      <c r="B1621" s="310" t="s">
        <v>1364</v>
      </c>
      <c r="C1621" s="309">
        <v>180.92547862960112</v>
      </c>
      <c r="D1621" s="307">
        <f>C1621*'[2]Base Costs'!$B$5</f>
        <v>180.92547862960112</v>
      </c>
      <c r="E1621" s="307">
        <f t="shared" si="175"/>
        <v>23</v>
      </c>
      <c r="F1621" s="307">
        <f t="shared" si="176"/>
        <v>5</v>
      </c>
      <c r="G1621" s="307">
        <f t="shared" si="177"/>
        <v>2</v>
      </c>
      <c r="H1621" s="306">
        <f>4*D1621*'[2]Base Costs'!$B$7</f>
        <v>35957.853324761447</v>
      </c>
      <c r="I1621" s="304">
        <f>4*IF(E1621&lt;=3,E1621*'[2]Base Costs'!$B$8,IF(F1621&lt;=3,F1621*'[2]Base Costs'!$B$9,'[2]Base Costs'!$B$10*G1621))</f>
        <v>8800</v>
      </c>
      <c r="J1621" s="308">
        <f>C1621*'[2]Base Costs'!$B$6</f>
        <v>45.955071571918687</v>
      </c>
      <c r="K1621" s="307">
        <f t="shared" si="178"/>
        <v>6</v>
      </c>
      <c r="L1621" s="307">
        <f t="shared" si="179"/>
        <v>2</v>
      </c>
      <c r="M1621" s="307">
        <f t="shared" si="180"/>
        <v>1</v>
      </c>
      <c r="N1621" s="306">
        <f>4*J1621*'[2]Base Costs'!$B$7</f>
        <v>9133.2947444894089</v>
      </c>
      <c r="O1621" s="304">
        <f>4*IF(K1621&lt;=3,K1621*'[2]Base Costs'!$B$8,IF(L1621&lt;=3,L1621*'[2]Base Costs'!$B$9,'[2]Base Costs'!$B$10*M1621))</f>
        <v>2800</v>
      </c>
      <c r="P1621" s="304">
        <f>4*C1621*'[2]Base Costs'!$B$11</f>
        <v>36185.095725920226</v>
      </c>
      <c r="Q1621" s="269">
        <f>'[2]Base Costs'!$B$13+'[2]Base Costs'!$B$14</f>
        <v>414</v>
      </c>
      <c r="R1621" s="303">
        <f>'[2]Base Costs'!$D$2</f>
        <v>1105.3024868650327</v>
      </c>
      <c r="S1621" s="305">
        <f t="shared" si="181"/>
        <v>13452.597231354441</v>
      </c>
    </row>
    <row r="1622" spans="1:19" s="269" customFormat="1" x14ac:dyDescent="0.25">
      <c r="A1622" s="310" t="s">
        <v>1770</v>
      </c>
      <c r="B1622" s="310" t="s">
        <v>1363</v>
      </c>
      <c r="C1622" s="309">
        <v>111.55183844468628</v>
      </c>
      <c r="D1622" s="307">
        <f>C1622*'[2]Base Costs'!$B$5</f>
        <v>111.55183844468628</v>
      </c>
      <c r="E1622" s="307">
        <f t="shared" si="175"/>
        <v>14</v>
      </c>
      <c r="F1622" s="307">
        <f t="shared" si="176"/>
        <v>3</v>
      </c>
      <c r="G1622" s="307">
        <f t="shared" si="177"/>
        <v>1</v>
      </c>
      <c r="H1622" s="306">
        <f>4*D1622*'[2]Base Costs'!$B$7</f>
        <v>22170.258579850735</v>
      </c>
      <c r="I1622" s="304">
        <f>4*IF(E1622&lt;=3,E1622*'[2]Base Costs'!$B$8,IF(F1622&lt;=3,F1622*'[2]Base Costs'!$B$9,'[2]Base Costs'!$B$10*G1622))</f>
        <v>4200</v>
      </c>
      <c r="J1622" s="308">
        <f>C1622*'[2]Base Costs'!$B$6</f>
        <v>28.334166964950317</v>
      </c>
      <c r="K1622" s="307">
        <f t="shared" si="178"/>
        <v>4</v>
      </c>
      <c r="L1622" s="307">
        <f t="shared" si="179"/>
        <v>1</v>
      </c>
      <c r="M1622" s="307">
        <f t="shared" si="180"/>
        <v>1</v>
      </c>
      <c r="N1622" s="306">
        <f>4*J1622*'[2]Base Costs'!$B$7</f>
        <v>5631.2456792820867</v>
      </c>
      <c r="O1622" s="304">
        <f>4*IF(K1622&lt;=3,K1622*'[2]Base Costs'!$B$8,IF(L1622&lt;=3,L1622*'[2]Base Costs'!$B$9,'[2]Base Costs'!$B$10*M1622))</f>
        <v>1400</v>
      </c>
      <c r="P1622" s="304">
        <f>4*C1622*'[2]Base Costs'!$B$11</f>
        <v>22310.367688937258</v>
      </c>
      <c r="Q1622" s="269">
        <f>'[2]Base Costs'!$B$13+'[2]Base Costs'!$B$14</f>
        <v>414</v>
      </c>
      <c r="R1622" s="303">
        <f>'[2]Base Costs'!$D$2</f>
        <v>1105.3024868650327</v>
      </c>
      <c r="S1622" s="305">
        <f t="shared" si="181"/>
        <v>8550.5481661471204</v>
      </c>
    </row>
    <row r="1623" spans="1:19" s="269" customFormat="1" x14ac:dyDescent="0.25">
      <c r="A1623" s="310" t="s">
        <v>1770</v>
      </c>
      <c r="B1623" s="310" t="s">
        <v>1362</v>
      </c>
      <c r="C1623" s="309">
        <v>162.50112107143582</v>
      </c>
      <c r="D1623" s="307">
        <f>C1623*'[2]Base Costs'!$B$5</f>
        <v>162.50112107143582</v>
      </c>
      <c r="E1623" s="307">
        <f t="shared" si="175"/>
        <v>21</v>
      </c>
      <c r="F1623" s="307">
        <f t="shared" si="176"/>
        <v>5</v>
      </c>
      <c r="G1623" s="307">
        <f t="shared" si="177"/>
        <v>2</v>
      </c>
      <c r="H1623" s="306">
        <f>4*D1623*'[2]Base Costs'!$B$7</f>
        <v>32296.122806221443</v>
      </c>
      <c r="I1623" s="304">
        <f>4*IF(E1623&lt;=3,E1623*'[2]Base Costs'!$B$8,IF(F1623&lt;=3,F1623*'[2]Base Costs'!$B$9,'[2]Base Costs'!$B$10*G1623))</f>
        <v>8800</v>
      </c>
      <c r="J1623" s="308">
        <f>C1623*'[2]Base Costs'!$B$6</f>
        <v>41.275284752144699</v>
      </c>
      <c r="K1623" s="307">
        <f t="shared" si="178"/>
        <v>6</v>
      </c>
      <c r="L1623" s="307">
        <f t="shared" si="179"/>
        <v>2</v>
      </c>
      <c r="M1623" s="307">
        <f t="shared" si="180"/>
        <v>1</v>
      </c>
      <c r="N1623" s="306">
        <f>4*J1623*'[2]Base Costs'!$B$7</f>
        <v>8203.2151927802479</v>
      </c>
      <c r="O1623" s="304">
        <f>4*IF(K1623&lt;=3,K1623*'[2]Base Costs'!$B$8,IF(L1623&lt;=3,L1623*'[2]Base Costs'!$B$9,'[2]Base Costs'!$B$10*M1623))</f>
        <v>2800</v>
      </c>
      <c r="P1623" s="304">
        <f>4*C1623*'[2]Base Costs'!$B$11</f>
        <v>32500.224214287162</v>
      </c>
      <c r="Q1623" s="269">
        <f>'[2]Base Costs'!$B$13+'[2]Base Costs'!$B$14</f>
        <v>414</v>
      </c>
      <c r="R1623" s="303">
        <f>'[2]Base Costs'!$D$2</f>
        <v>1105.3024868650327</v>
      </c>
      <c r="S1623" s="305">
        <f t="shared" si="181"/>
        <v>12522.51767964528</v>
      </c>
    </row>
    <row r="1624" spans="1:19" s="269" customFormat="1" x14ac:dyDescent="0.25">
      <c r="A1624" s="310" t="s">
        <v>1770</v>
      </c>
      <c r="B1624" s="310" t="s">
        <v>1361</v>
      </c>
      <c r="C1624" s="309">
        <v>73.000747520000004</v>
      </c>
      <c r="D1624" s="307">
        <f>C1624*'[2]Base Costs'!$B$5</f>
        <v>73.000747520000004</v>
      </c>
      <c r="E1624" s="307">
        <f t="shared" si="175"/>
        <v>10</v>
      </c>
      <c r="F1624" s="307">
        <f t="shared" si="176"/>
        <v>2</v>
      </c>
      <c r="G1624" s="307">
        <f t="shared" si="177"/>
        <v>1</v>
      </c>
      <c r="H1624" s="306">
        <f>4*D1624*'[2]Base Costs'!$B$7</f>
        <v>14508.460565114883</v>
      </c>
      <c r="I1624" s="304">
        <f>4*IF(E1624&lt;=3,E1624*'[2]Base Costs'!$B$8,IF(F1624&lt;=3,F1624*'[2]Base Costs'!$B$9,'[2]Base Costs'!$B$10*G1624))</f>
        <v>2800</v>
      </c>
      <c r="J1624" s="308">
        <f>C1624*'[2]Base Costs'!$B$6</f>
        <v>18.542189870080001</v>
      </c>
      <c r="K1624" s="307">
        <f t="shared" si="178"/>
        <v>3</v>
      </c>
      <c r="L1624" s="307">
        <f t="shared" si="179"/>
        <v>1</v>
      </c>
      <c r="M1624" s="307">
        <f t="shared" si="180"/>
        <v>1</v>
      </c>
      <c r="N1624" s="306">
        <f>4*J1624*'[2]Base Costs'!$B$7</f>
        <v>3685.1489835391803</v>
      </c>
      <c r="O1624" s="304">
        <f>4*IF(K1624&lt;=3,K1624*'[2]Base Costs'!$B$8,IF(L1624&lt;=3,L1624*'[2]Base Costs'!$B$9,'[2]Base Costs'!$B$10*M1624))</f>
        <v>1500</v>
      </c>
      <c r="P1624" s="304">
        <f>4*C1624*'[2]Base Costs'!$B$11</f>
        <v>14600.149504000001</v>
      </c>
      <c r="Q1624" s="269">
        <f>'[2]Base Costs'!$B$13+'[2]Base Costs'!$B$14</f>
        <v>414</v>
      </c>
      <c r="R1624" s="303">
        <f>'[2]Base Costs'!$D$2</f>
        <v>1105.3024868650327</v>
      </c>
      <c r="S1624" s="305">
        <f t="shared" si="181"/>
        <v>6704.4514704042131</v>
      </c>
    </row>
    <row r="1625" spans="1:19" s="269" customFormat="1" x14ac:dyDescent="0.25">
      <c r="A1625" s="310" t="s">
        <v>1770</v>
      </c>
      <c r="B1625" s="310" t="s">
        <v>1360</v>
      </c>
      <c r="C1625" s="309">
        <v>160.00147592000002</v>
      </c>
      <c r="D1625" s="307">
        <f>C1625*'[2]Base Costs'!$B$5</f>
        <v>160.00147592000002</v>
      </c>
      <c r="E1625" s="307">
        <f t="shared" si="175"/>
        <v>21</v>
      </c>
      <c r="F1625" s="307">
        <f t="shared" si="176"/>
        <v>5</v>
      </c>
      <c r="G1625" s="307">
        <f t="shared" si="177"/>
        <v>2</v>
      </c>
      <c r="H1625" s="306">
        <f>4*D1625*'[2]Base Costs'!$B$7</f>
        <v>31799.333330244488</v>
      </c>
      <c r="I1625" s="304">
        <f>4*IF(E1625&lt;=3,E1625*'[2]Base Costs'!$B$8,IF(F1625&lt;=3,F1625*'[2]Base Costs'!$B$9,'[2]Base Costs'!$B$10*G1625))</f>
        <v>8800</v>
      </c>
      <c r="J1625" s="308">
        <f>C1625*'[2]Base Costs'!$B$6</f>
        <v>40.640374883680003</v>
      </c>
      <c r="K1625" s="307">
        <f t="shared" si="178"/>
        <v>6</v>
      </c>
      <c r="L1625" s="307">
        <f t="shared" si="179"/>
        <v>2</v>
      </c>
      <c r="M1625" s="307">
        <f t="shared" si="180"/>
        <v>1</v>
      </c>
      <c r="N1625" s="306">
        <f>4*J1625*'[2]Base Costs'!$B$7</f>
        <v>8077.0306658821</v>
      </c>
      <c r="O1625" s="304">
        <f>4*IF(K1625&lt;=3,K1625*'[2]Base Costs'!$B$8,IF(L1625&lt;=3,L1625*'[2]Base Costs'!$B$9,'[2]Base Costs'!$B$10*M1625))</f>
        <v>2800</v>
      </c>
      <c r="P1625" s="304">
        <f>4*C1625*'[2]Base Costs'!$B$11</f>
        <v>32000.295184000002</v>
      </c>
      <c r="Q1625" s="269">
        <f>'[2]Base Costs'!$B$13+'[2]Base Costs'!$B$14</f>
        <v>414</v>
      </c>
      <c r="R1625" s="303">
        <f>'[2]Base Costs'!$D$2</f>
        <v>1105.3024868650327</v>
      </c>
      <c r="S1625" s="305">
        <f t="shared" si="181"/>
        <v>12396.333152747133</v>
      </c>
    </row>
    <row r="1626" spans="1:19" s="269" customFormat="1" x14ac:dyDescent="0.25">
      <c r="A1626" s="310" t="s">
        <v>1770</v>
      </c>
      <c r="B1626" s="310" t="s">
        <v>1359</v>
      </c>
      <c r="C1626" s="309">
        <v>125.16016513000001</v>
      </c>
      <c r="D1626" s="307">
        <f>C1626*'[2]Base Costs'!$B$5</f>
        <v>125.16016513000001</v>
      </c>
      <c r="E1626" s="307">
        <f t="shared" si="175"/>
        <v>16</v>
      </c>
      <c r="F1626" s="307">
        <f t="shared" si="176"/>
        <v>4</v>
      </c>
      <c r="G1626" s="307">
        <f t="shared" si="177"/>
        <v>1</v>
      </c>
      <c r="H1626" s="306">
        <f>4*D1626*'[2]Base Costs'!$B$7</f>
        <v>24874.831858596724</v>
      </c>
      <c r="I1626" s="304">
        <f>4*IF(E1626&lt;=3,E1626*'[2]Base Costs'!$B$8,IF(F1626&lt;=3,F1626*'[2]Base Costs'!$B$9,'[2]Base Costs'!$B$10*G1626))</f>
        <v>4400</v>
      </c>
      <c r="J1626" s="308">
        <f>C1626*'[2]Base Costs'!$B$6</f>
        <v>31.790681943020004</v>
      </c>
      <c r="K1626" s="307">
        <f t="shared" si="178"/>
        <v>4</v>
      </c>
      <c r="L1626" s="307">
        <f t="shared" si="179"/>
        <v>1</v>
      </c>
      <c r="M1626" s="307">
        <f t="shared" si="180"/>
        <v>1</v>
      </c>
      <c r="N1626" s="306">
        <f>4*J1626*'[2]Base Costs'!$B$7</f>
        <v>6318.207292083569</v>
      </c>
      <c r="O1626" s="304">
        <f>4*IF(K1626&lt;=3,K1626*'[2]Base Costs'!$B$8,IF(L1626&lt;=3,L1626*'[2]Base Costs'!$B$9,'[2]Base Costs'!$B$10*M1626))</f>
        <v>1400</v>
      </c>
      <c r="P1626" s="304">
        <f>4*C1626*'[2]Base Costs'!$B$11</f>
        <v>25032.033026000001</v>
      </c>
      <c r="Q1626" s="269">
        <f>'[2]Base Costs'!$B$13+'[2]Base Costs'!$B$14</f>
        <v>414</v>
      </c>
      <c r="R1626" s="303">
        <f>'[2]Base Costs'!$D$2</f>
        <v>1105.3024868650327</v>
      </c>
      <c r="S1626" s="305">
        <f t="shared" si="181"/>
        <v>9237.5097789486026</v>
      </c>
    </row>
    <row r="1627" spans="1:19" s="269" customFormat="1" x14ac:dyDescent="0.25">
      <c r="A1627" s="310" t="s">
        <v>1770</v>
      </c>
      <c r="B1627" s="310" t="s">
        <v>1358</v>
      </c>
      <c r="C1627" s="309">
        <v>257.69666746756008</v>
      </c>
      <c r="D1627" s="307">
        <f>C1627*'[2]Base Costs'!$B$5</f>
        <v>257.69666746756008</v>
      </c>
      <c r="E1627" s="307">
        <f t="shared" si="175"/>
        <v>33</v>
      </c>
      <c r="F1627" s="307">
        <f t="shared" si="176"/>
        <v>7</v>
      </c>
      <c r="G1627" s="307">
        <f t="shared" si="177"/>
        <v>2</v>
      </c>
      <c r="H1627" s="306">
        <f>4*D1627*'[2]Base Costs'!$B$7</f>
        <v>51215.666479172767</v>
      </c>
      <c r="I1627" s="304">
        <f>4*IF(E1627&lt;=3,E1627*'[2]Base Costs'!$B$8,IF(F1627&lt;=3,F1627*'[2]Base Costs'!$B$9,'[2]Base Costs'!$B$10*G1627))</f>
        <v>8800</v>
      </c>
      <c r="J1627" s="308">
        <f>C1627*'[2]Base Costs'!$B$6</f>
        <v>65.454953536760257</v>
      </c>
      <c r="K1627" s="307">
        <f t="shared" si="178"/>
        <v>9</v>
      </c>
      <c r="L1627" s="307">
        <f t="shared" si="179"/>
        <v>2</v>
      </c>
      <c r="M1627" s="307">
        <f t="shared" si="180"/>
        <v>1</v>
      </c>
      <c r="N1627" s="306">
        <f>4*J1627*'[2]Base Costs'!$B$7</f>
        <v>13008.779285709883</v>
      </c>
      <c r="O1627" s="304">
        <f>4*IF(K1627&lt;=3,K1627*'[2]Base Costs'!$B$8,IF(L1627&lt;=3,L1627*'[2]Base Costs'!$B$9,'[2]Base Costs'!$B$10*M1627))</f>
        <v>2800</v>
      </c>
      <c r="P1627" s="304">
        <f>4*C1627*'[2]Base Costs'!$B$11</f>
        <v>51539.333493512015</v>
      </c>
      <c r="Q1627" s="269">
        <f>'[2]Base Costs'!$B$13+'[2]Base Costs'!$B$14</f>
        <v>414</v>
      </c>
      <c r="R1627" s="303">
        <f>'[2]Base Costs'!$D$2</f>
        <v>1105.3024868650327</v>
      </c>
      <c r="S1627" s="305">
        <f t="shared" si="181"/>
        <v>17328.081772574915</v>
      </c>
    </row>
    <row r="1628" spans="1:19" s="269" customFormat="1" x14ac:dyDescent="0.25">
      <c r="A1628" s="310" t="s">
        <v>1770</v>
      </c>
      <c r="B1628" s="310" t="s">
        <v>1357</v>
      </c>
      <c r="C1628" s="309">
        <v>377.90360702000004</v>
      </c>
      <c r="D1628" s="307">
        <f>C1628*'[2]Base Costs'!$B$5</f>
        <v>377.90360702000004</v>
      </c>
      <c r="E1628" s="307">
        <f t="shared" si="175"/>
        <v>48</v>
      </c>
      <c r="F1628" s="307">
        <f t="shared" si="176"/>
        <v>10</v>
      </c>
      <c r="G1628" s="307">
        <f t="shared" si="177"/>
        <v>3</v>
      </c>
      <c r="H1628" s="306">
        <f>4*D1628*'[2]Base Costs'!$B$7</f>
        <v>75106.074473582892</v>
      </c>
      <c r="I1628" s="304">
        <f>4*IF(E1628&lt;=3,E1628*'[2]Base Costs'!$B$8,IF(F1628&lt;=3,F1628*'[2]Base Costs'!$B$9,'[2]Base Costs'!$B$10*G1628))</f>
        <v>13200</v>
      </c>
      <c r="J1628" s="308">
        <f>C1628*'[2]Base Costs'!$B$6</f>
        <v>95.987516183080018</v>
      </c>
      <c r="K1628" s="307">
        <f t="shared" si="178"/>
        <v>12</v>
      </c>
      <c r="L1628" s="307">
        <f t="shared" si="179"/>
        <v>3</v>
      </c>
      <c r="M1628" s="307">
        <f t="shared" si="180"/>
        <v>1</v>
      </c>
      <c r="N1628" s="306">
        <f>4*J1628*'[2]Base Costs'!$B$7</f>
        <v>19076.942916290056</v>
      </c>
      <c r="O1628" s="304">
        <f>4*IF(K1628&lt;=3,K1628*'[2]Base Costs'!$B$8,IF(L1628&lt;=3,L1628*'[2]Base Costs'!$B$9,'[2]Base Costs'!$B$10*M1628))</f>
        <v>4200</v>
      </c>
      <c r="P1628" s="304">
        <f>4*C1628*'[2]Base Costs'!$B$11</f>
        <v>75580.721404000011</v>
      </c>
      <c r="Q1628" s="269">
        <f>'[2]Base Costs'!$B$13+'[2]Base Costs'!$B$14</f>
        <v>414</v>
      </c>
      <c r="R1628" s="303">
        <f>'[2]Base Costs'!$D$2</f>
        <v>1105.3024868650327</v>
      </c>
      <c r="S1628" s="305">
        <f t="shared" si="181"/>
        <v>24796.245403155088</v>
      </c>
    </row>
    <row r="1629" spans="1:19" s="269" customFormat="1" x14ac:dyDescent="0.25">
      <c r="A1629" s="310" t="s">
        <v>1770</v>
      </c>
      <c r="B1629" s="310" t="s">
        <v>1356</v>
      </c>
      <c r="C1629" s="309">
        <v>90.225435582886874</v>
      </c>
      <c r="D1629" s="307">
        <f>C1629*'[2]Base Costs'!$B$5</f>
        <v>90.225435582886874</v>
      </c>
      <c r="E1629" s="307">
        <f t="shared" si="175"/>
        <v>12</v>
      </c>
      <c r="F1629" s="307">
        <f t="shared" si="176"/>
        <v>3</v>
      </c>
      <c r="G1629" s="307">
        <f t="shared" si="177"/>
        <v>1</v>
      </c>
      <c r="H1629" s="306">
        <f>4*D1629*'[2]Base Costs'!$B$7</f>
        <v>17931.76396948527</v>
      </c>
      <c r="I1629" s="304">
        <f>4*IF(E1629&lt;=3,E1629*'[2]Base Costs'!$B$8,IF(F1629&lt;=3,F1629*'[2]Base Costs'!$B$9,'[2]Base Costs'!$B$10*G1629))</f>
        <v>4200</v>
      </c>
      <c r="J1629" s="308">
        <f>C1629*'[2]Base Costs'!$B$6</f>
        <v>22.917260638053268</v>
      </c>
      <c r="K1629" s="307">
        <f t="shared" si="178"/>
        <v>3</v>
      </c>
      <c r="L1629" s="307">
        <f t="shared" si="179"/>
        <v>1</v>
      </c>
      <c r="M1629" s="307">
        <f t="shared" si="180"/>
        <v>1</v>
      </c>
      <c r="N1629" s="306">
        <f>4*J1629*'[2]Base Costs'!$B$7</f>
        <v>4554.6680482492593</v>
      </c>
      <c r="O1629" s="304">
        <f>4*IF(K1629&lt;=3,K1629*'[2]Base Costs'!$B$8,IF(L1629&lt;=3,L1629*'[2]Base Costs'!$B$9,'[2]Base Costs'!$B$10*M1629))</f>
        <v>1500</v>
      </c>
      <c r="P1629" s="304">
        <f>4*C1629*'[2]Base Costs'!$B$11</f>
        <v>18045.087116577375</v>
      </c>
      <c r="Q1629" s="269">
        <f>'[2]Base Costs'!$B$13+'[2]Base Costs'!$B$14</f>
        <v>414</v>
      </c>
      <c r="R1629" s="303">
        <f>'[2]Base Costs'!$D$2</f>
        <v>1105.3024868650327</v>
      </c>
      <c r="S1629" s="305">
        <f t="shared" si="181"/>
        <v>7573.970535114292</v>
      </c>
    </row>
    <row r="1630" spans="1:19" s="269" customFormat="1" x14ac:dyDescent="0.25">
      <c r="A1630" s="310" t="s">
        <v>1770</v>
      </c>
      <c r="B1630" s="310" t="s">
        <v>1355</v>
      </c>
      <c r="C1630" s="309">
        <v>69.983584763772569</v>
      </c>
      <c r="D1630" s="307">
        <f>C1630*'[2]Base Costs'!$B$5</f>
        <v>69.983584763772569</v>
      </c>
      <c r="E1630" s="307">
        <f t="shared" si="175"/>
        <v>9</v>
      </c>
      <c r="F1630" s="307">
        <f t="shared" si="176"/>
        <v>2</v>
      </c>
      <c r="G1630" s="307">
        <f t="shared" si="177"/>
        <v>1</v>
      </c>
      <c r="H1630" s="306">
        <f>4*D1630*'[2]Base Costs'!$B$7</f>
        <v>13908.817570291218</v>
      </c>
      <c r="I1630" s="304">
        <f>4*IF(E1630&lt;=3,E1630*'[2]Base Costs'!$B$8,IF(F1630&lt;=3,F1630*'[2]Base Costs'!$B$9,'[2]Base Costs'!$B$10*G1630))</f>
        <v>2800</v>
      </c>
      <c r="J1630" s="308">
        <f>C1630*'[2]Base Costs'!$B$6</f>
        <v>17.775830529998231</v>
      </c>
      <c r="K1630" s="307">
        <f t="shared" si="178"/>
        <v>3</v>
      </c>
      <c r="L1630" s="307">
        <f t="shared" si="179"/>
        <v>1</v>
      </c>
      <c r="M1630" s="307">
        <f t="shared" si="180"/>
        <v>1</v>
      </c>
      <c r="N1630" s="306">
        <f>4*J1630*'[2]Base Costs'!$B$7</f>
        <v>3532.839662853969</v>
      </c>
      <c r="O1630" s="304">
        <f>4*IF(K1630&lt;=3,K1630*'[2]Base Costs'!$B$8,IF(L1630&lt;=3,L1630*'[2]Base Costs'!$B$9,'[2]Base Costs'!$B$10*M1630))</f>
        <v>1500</v>
      </c>
      <c r="P1630" s="304">
        <f>4*C1630*'[2]Base Costs'!$B$11</f>
        <v>13996.716952754514</v>
      </c>
      <c r="Q1630" s="269">
        <f>'[2]Base Costs'!$B$13+'[2]Base Costs'!$B$14</f>
        <v>414</v>
      </c>
      <c r="R1630" s="303">
        <f>'[2]Base Costs'!$D$2</f>
        <v>1105.3024868650327</v>
      </c>
      <c r="S1630" s="305">
        <f t="shared" si="181"/>
        <v>6552.1421497190022</v>
      </c>
    </row>
    <row r="1631" spans="1:19" s="269" customFormat="1" x14ac:dyDescent="0.25">
      <c r="A1631" s="310" t="s">
        <v>1770</v>
      </c>
      <c r="B1631" s="310" t="s">
        <v>1353</v>
      </c>
      <c r="C1631" s="309">
        <v>192.89949783085291</v>
      </c>
      <c r="D1631" s="307">
        <f>C1631*'[2]Base Costs'!$B$5</f>
        <v>192.89949783085291</v>
      </c>
      <c r="E1631" s="307">
        <f t="shared" si="175"/>
        <v>25</v>
      </c>
      <c r="F1631" s="307">
        <f t="shared" si="176"/>
        <v>5</v>
      </c>
      <c r="G1631" s="307">
        <f t="shared" si="177"/>
        <v>2</v>
      </c>
      <c r="H1631" s="306">
        <f>4*D1631*'[2]Base Costs'!$B$7</f>
        <v>38337.617796895036</v>
      </c>
      <c r="I1631" s="304">
        <f>4*IF(E1631&lt;=3,E1631*'[2]Base Costs'!$B$8,IF(F1631&lt;=3,F1631*'[2]Base Costs'!$B$9,'[2]Base Costs'!$B$10*G1631))</f>
        <v>8800</v>
      </c>
      <c r="J1631" s="308">
        <f>C1631*'[2]Base Costs'!$B$6</f>
        <v>48.996472449036638</v>
      </c>
      <c r="K1631" s="307">
        <f t="shared" si="178"/>
        <v>7</v>
      </c>
      <c r="L1631" s="307">
        <f t="shared" si="179"/>
        <v>2</v>
      </c>
      <c r="M1631" s="307">
        <f t="shared" si="180"/>
        <v>1</v>
      </c>
      <c r="N1631" s="306">
        <f>4*J1631*'[2]Base Costs'!$B$7</f>
        <v>9737.7549204113384</v>
      </c>
      <c r="O1631" s="304">
        <f>4*IF(K1631&lt;=3,K1631*'[2]Base Costs'!$B$8,IF(L1631&lt;=3,L1631*'[2]Base Costs'!$B$9,'[2]Base Costs'!$B$10*M1631))</f>
        <v>2800</v>
      </c>
      <c r="P1631" s="304">
        <f>4*C1631*'[2]Base Costs'!$B$11</f>
        <v>38579.899566170585</v>
      </c>
      <c r="Q1631" s="269">
        <f>'[2]Base Costs'!$B$13+'[2]Base Costs'!$B$14</f>
        <v>414</v>
      </c>
      <c r="R1631" s="303">
        <f>'[2]Base Costs'!$D$2</f>
        <v>1105.3024868650327</v>
      </c>
      <c r="S1631" s="305">
        <f t="shared" si="181"/>
        <v>14057.05740727637</v>
      </c>
    </row>
    <row r="1632" spans="1:19" s="269" customFormat="1" x14ac:dyDescent="0.25">
      <c r="A1632" s="310" t="s">
        <v>1770</v>
      </c>
      <c r="B1632" s="310" t="s">
        <v>1352</v>
      </c>
      <c r="C1632" s="309">
        <v>98.641966678355729</v>
      </c>
      <c r="D1632" s="307">
        <f>C1632*'[2]Base Costs'!$B$5</f>
        <v>98.641966678355729</v>
      </c>
      <c r="E1632" s="307">
        <f t="shared" si="175"/>
        <v>13</v>
      </c>
      <c r="F1632" s="307">
        <f t="shared" si="176"/>
        <v>3</v>
      </c>
      <c r="G1632" s="307">
        <f t="shared" si="177"/>
        <v>1</v>
      </c>
      <c r="H1632" s="306">
        <f>4*D1632*'[2]Base Costs'!$B$7</f>
        <v>19604.499025523135</v>
      </c>
      <c r="I1632" s="304">
        <f>4*IF(E1632&lt;=3,E1632*'[2]Base Costs'!$B$8,IF(F1632&lt;=3,F1632*'[2]Base Costs'!$B$9,'[2]Base Costs'!$B$10*G1632))</f>
        <v>4200</v>
      </c>
      <c r="J1632" s="308">
        <f>C1632*'[2]Base Costs'!$B$6</f>
        <v>25.055059536302355</v>
      </c>
      <c r="K1632" s="307">
        <f t="shared" si="178"/>
        <v>4</v>
      </c>
      <c r="L1632" s="307">
        <f t="shared" si="179"/>
        <v>1</v>
      </c>
      <c r="M1632" s="307">
        <f t="shared" si="180"/>
        <v>1</v>
      </c>
      <c r="N1632" s="306">
        <f>4*J1632*'[2]Base Costs'!$B$7</f>
        <v>4979.5427524828756</v>
      </c>
      <c r="O1632" s="304">
        <f>4*IF(K1632&lt;=3,K1632*'[2]Base Costs'!$B$8,IF(L1632&lt;=3,L1632*'[2]Base Costs'!$B$9,'[2]Base Costs'!$B$10*M1632))</f>
        <v>1400</v>
      </c>
      <c r="P1632" s="304">
        <f>4*C1632*'[2]Base Costs'!$B$11</f>
        <v>19728.393335671146</v>
      </c>
      <c r="Q1632" s="269">
        <f>'[2]Base Costs'!$B$13+'[2]Base Costs'!$B$14</f>
        <v>414</v>
      </c>
      <c r="R1632" s="303">
        <f>'[2]Base Costs'!$D$2</f>
        <v>1105.3024868650327</v>
      </c>
      <c r="S1632" s="305">
        <f t="shared" si="181"/>
        <v>7898.8452393479083</v>
      </c>
    </row>
    <row r="1633" spans="1:19" s="269" customFormat="1" x14ac:dyDescent="0.25">
      <c r="A1633" s="310" t="s">
        <v>1770</v>
      </c>
      <c r="B1633" s="310" t="s">
        <v>1351</v>
      </c>
      <c r="C1633" s="309">
        <v>126.99986185500001</v>
      </c>
      <c r="D1633" s="307">
        <f>C1633*'[2]Base Costs'!$B$5</f>
        <v>126.99986185500001</v>
      </c>
      <c r="E1633" s="307">
        <f t="shared" si="175"/>
        <v>16</v>
      </c>
      <c r="F1633" s="307">
        <f t="shared" si="176"/>
        <v>4</v>
      </c>
      <c r="G1633" s="307">
        <f t="shared" si="177"/>
        <v>1</v>
      </c>
      <c r="H1633" s="306">
        <f>4*D1633*'[2]Base Costs'!$B$7</f>
        <v>25240.460544510126</v>
      </c>
      <c r="I1633" s="304">
        <f>4*IF(E1633&lt;=3,E1633*'[2]Base Costs'!$B$8,IF(F1633&lt;=3,F1633*'[2]Base Costs'!$B$9,'[2]Base Costs'!$B$10*G1633))</f>
        <v>4400</v>
      </c>
      <c r="J1633" s="308">
        <f>C1633*'[2]Base Costs'!$B$6</f>
        <v>32.257964911169999</v>
      </c>
      <c r="K1633" s="307">
        <f t="shared" si="178"/>
        <v>5</v>
      </c>
      <c r="L1633" s="307">
        <f t="shared" si="179"/>
        <v>1</v>
      </c>
      <c r="M1633" s="307">
        <f t="shared" si="180"/>
        <v>1</v>
      </c>
      <c r="N1633" s="306">
        <f>4*J1633*'[2]Base Costs'!$B$7</f>
        <v>6411.0769783055712</v>
      </c>
      <c r="O1633" s="304">
        <f>4*IF(K1633&lt;=3,K1633*'[2]Base Costs'!$B$8,IF(L1633&lt;=3,L1633*'[2]Base Costs'!$B$9,'[2]Base Costs'!$B$10*M1633))</f>
        <v>1400</v>
      </c>
      <c r="P1633" s="304">
        <f>4*C1633*'[2]Base Costs'!$B$11</f>
        <v>25399.972371</v>
      </c>
      <c r="Q1633" s="269">
        <f>'[2]Base Costs'!$B$13+'[2]Base Costs'!$B$14</f>
        <v>414</v>
      </c>
      <c r="R1633" s="303">
        <f>'[2]Base Costs'!$D$2</f>
        <v>1105.3024868650327</v>
      </c>
      <c r="S1633" s="305">
        <f t="shared" si="181"/>
        <v>9330.3794651706048</v>
      </c>
    </row>
    <row r="1634" spans="1:19" s="269" customFormat="1" x14ac:dyDescent="0.25">
      <c r="A1634" s="310" t="s">
        <v>1770</v>
      </c>
      <c r="B1634" s="310" t="s">
        <v>1350</v>
      </c>
      <c r="C1634" s="309">
        <v>190.20278589880476</v>
      </c>
      <c r="D1634" s="307">
        <f>C1634*'[2]Base Costs'!$B$5</f>
        <v>190.20278589880476</v>
      </c>
      <c r="E1634" s="307">
        <f t="shared" si="175"/>
        <v>24</v>
      </c>
      <c r="F1634" s="307">
        <f t="shared" si="176"/>
        <v>5</v>
      </c>
      <c r="G1634" s="307">
        <f t="shared" si="177"/>
        <v>2</v>
      </c>
      <c r="H1634" s="306">
        <f>4*D1634*'[2]Base Costs'!$B$7</f>
        <v>37801.662480672057</v>
      </c>
      <c r="I1634" s="304">
        <f>4*IF(E1634&lt;=3,E1634*'[2]Base Costs'!$B$8,IF(F1634&lt;=3,F1634*'[2]Base Costs'!$B$9,'[2]Base Costs'!$B$10*G1634))</f>
        <v>8800</v>
      </c>
      <c r="J1634" s="308">
        <f>C1634*'[2]Base Costs'!$B$6</f>
        <v>48.31150761829641</v>
      </c>
      <c r="K1634" s="307">
        <f t="shared" si="178"/>
        <v>7</v>
      </c>
      <c r="L1634" s="307">
        <f t="shared" si="179"/>
        <v>2</v>
      </c>
      <c r="M1634" s="307">
        <f t="shared" si="180"/>
        <v>1</v>
      </c>
      <c r="N1634" s="306">
        <f>4*J1634*'[2]Base Costs'!$B$7</f>
        <v>9601.6222700907038</v>
      </c>
      <c r="O1634" s="304">
        <f>4*IF(K1634&lt;=3,K1634*'[2]Base Costs'!$B$8,IF(L1634&lt;=3,L1634*'[2]Base Costs'!$B$9,'[2]Base Costs'!$B$10*M1634))</f>
        <v>2800</v>
      </c>
      <c r="P1634" s="304">
        <f>4*C1634*'[2]Base Costs'!$B$11</f>
        <v>38040.557179760952</v>
      </c>
      <c r="Q1634" s="269">
        <f>'[2]Base Costs'!$B$13+'[2]Base Costs'!$B$14</f>
        <v>414</v>
      </c>
      <c r="R1634" s="303">
        <f>'[2]Base Costs'!$D$2</f>
        <v>1105.3024868650327</v>
      </c>
      <c r="S1634" s="305">
        <f t="shared" si="181"/>
        <v>13920.924756955737</v>
      </c>
    </row>
    <row r="1635" spans="1:19" s="269" customFormat="1" x14ac:dyDescent="0.25">
      <c r="A1635" s="310" t="s">
        <v>1770</v>
      </c>
      <c r="B1635" s="310" t="s">
        <v>1349</v>
      </c>
      <c r="C1635" s="309">
        <v>222.13063589664603</v>
      </c>
      <c r="D1635" s="307">
        <f>C1635*'[2]Base Costs'!$B$5</f>
        <v>222.13063589664603</v>
      </c>
      <c r="E1635" s="307">
        <f t="shared" si="175"/>
        <v>28</v>
      </c>
      <c r="F1635" s="307">
        <f t="shared" si="176"/>
        <v>6</v>
      </c>
      <c r="G1635" s="307">
        <f t="shared" si="177"/>
        <v>2</v>
      </c>
      <c r="H1635" s="306">
        <f>4*D1635*'[2]Base Costs'!$B$7</f>
        <v>44147.131100643026</v>
      </c>
      <c r="I1635" s="304">
        <f>4*IF(E1635&lt;=3,E1635*'[2]Base Costs'!$B$8,IF(F1635&lt;=3,F1635*'[2]Base Costs'!$B$9,'[2]Base Costs'!$B$10*G1635))</f>
        <v>8800</v>
      </c>
      <c r="J1635" s="308">
        <f>C1635*'[2]Base Costs'!$B$6</f>
        <v>56.421181517748089</v>
      </c>
      <c r="K1635" s="307">
        <f t="shared" si="178"/>
        <v>8</v>
      </c>
      <c r="L1635" s="307">
        <f t="shared" si="179"/>
        <v>2</v>
      </c>
      <c r="M1635" s="307">
        <f t="shared" si="180"/>
        <v>1</v>
      </c>
      <c r="N1635" s="306">
        <f>4*J1635*'[2]Base Costs'!$B$7</f>
        <v>11213.371299563327</v>
      </c>
      <c r="O1635" s="304">
        <f>4*IF(K1635&lt;=3,K1635*'[2]Base Costs'!$B$8,IF(L1635&lt;=3,L1635*'[2]Base Costs'!$B$9,'[2]Base Costs'!$B$10*M1635))</f>
        <v>2800</v>
      </c>
      <c r="P1635" s="304">
        <f>4*C1635*'[2]Base Costs'!$B$11</f>
        <v>44426.127179329203</v>
      </c>
      <c r="Q1635" s="269">
        <f>'[2]Base Costs'!$B$13+'[2]Base Costs'!$B$14</f>
        <v>414</v>
      </c>
      <c r="R1635" s="303">
        <f>'[2]Base Costs'!$D$2</f>
        <v>1105.3024868650327</v>
      </c>
      <c r="S1635" s="305">
        <f t="shared" si="181"/>
        <v>15532.67378642836</v>
      </c>
    </row>
    <row r="1636" spans="1:19" s="269" customFormat="1" x14ac:dyDescent="0.25">
      <c r="A1636" s="310" t="s">
        <v>1770</v>
      </c>
      <c r="B1636" s="310" t="s">
        <v>1348</v>
      </c>
      <c r="C1636" s="309">
        <v>54.289340912249621</v>
      </c>
      <c r="D1636" s="307">
        <f>C1636*'[2]Base Costs'!$B$5</f>
        <v>54.289340912249621</v>
      </c>
      <c r="E1636" s="307">
        <f t="shared" si="175"/>
        <v>7</v>
      </c>
      <c r="F1636" s="307">
        <f t="shared" si="176"/>
        <v>2</v>
      </c>
      <c r="G1636" s="307">
        <f t="shared" si="177"/>
        <v>1</v>
      </c>
      <c r="H1636" s="306">
        <f>4*D1636*'[2]Base Costs'!$B$7</f>
        <v>10789.68077026414</v>
      </c>
      <c r="I1636" s="304">
        <f>4*IF(E1636&lt;=3,E1636*'[2]Base Costs'!$B$8,IF(F1636&lt;=3,F1636*'[2]Base Costs'!$B$9,'[2]Base Costs'!$B$10*G1636))</f>
        <v>2800</v>
      </c>
      <c r="J1636" s="308">
        <f>C1636*'[2]Base Costs'!$B$6</f>
        <v>13.789492591711404</v>
      </c>
      <c r="K1636" s="307">
        <f t="shared" si="178"/>
        <v>2</v>
      </c>
      <c r="L1636" s="307">
        <f t="shared" si="179"/>
        <v>1</v>
      </c>
      <c r="M1636" s="307">
        <f t="shared" si="180"/>
        <v>1</v>
      </c>
      <c r="N1636" s="306">
        <f>4*J1636*'[2]Base Costs'!$B$7</f>
        <v>2740.5789156470919</v>
      </c>
      <c r="O1636" s="304">
        <f>4*IF(K1636&lt;=3,K1636*'[2]Base Costs'!$B$8,IF(L1636&lt;=3,L1636*'[2]Base Costs'!$B$9,'[2]Base Costs'!$B$10*M1636))</f>
        <v>1000</v>
      </c>
      <c r="P1636" s="304">
        <f>4*C1636*'[2]Base Costs'!$B$11</f>
        <v>10857.868182449924</v>
      </c>
      <c r="Q1636" s="269">
        <f>'[2]Base Costs'!$B$13+'[2]Base Costs'!$B$14</f>
        <v>414</v>
      </c>
      <c r="R1636" s="303">
        <f>'[2]Base Costs'!$D$2</f>
        <v>1105.3024868650327</v>
      </c>
      <c r="S1636" s="305">
        <f t="shared" si="181"/>
        <v>5259.8814025121246</v>
      </c>
    </row>
    <row r="1637" spans="1:19" s="269" customFormat="1" x14ac:dyDescent="0.25">
      <c r="A1637" s="310" t="s">
        <v>1770</v>
      </c>
      <c r="B1637" s="310" t="s">
        <v>1347</v>
      </c>
      <c r="C1637" s="309">
        <v>166.80155841500002</v>
      </c>
      <c r="D1637" s="307">
        <f>C1637*'[2]Base Costs'!$B$5</f>
        <v>166.80155841500002</v>
      </c>
      <c r="E1637" s="307">
        <f t="shared" si="175"/>
        <v>21</v>
      </c>
      <c r="F1637" s="307">
        <f t="shared" si="176"/>
        <v>5</v>
      </c>
      <c r="G1637" s="307">
        <f t="shared" si="177"/>
        <v>2</v>
      </c>
      <c r="H1637" s="306">
        <f>4*D1637*'[2]Base Costs'!$B$7</f>
        <v>33150.808925630765</v>
      </c>
      <c r="I1637" s="304">
        <f>4*IF(E1637&lt;=3,E1637*'[2]Base Costs'!$B$8,IF(F1637&lt;=3,F1637*'[2]Base Costs'!$B$9,'[2]Base Costs'!$B$10*G1637))</f>
        <v>8800</v>
      </c>
      <c r="J1637" s="308">
        <f>C1637*'[2]Base Costs'!$B$6</f>
        <v>42.367595837410008</v>
      </c>
      <c r="K1637" s="307">
        <f t="shared" si="178"/>
        <v>6</v>
      </c>
      <c r="L1637" s="307">
        <f t="shared" si="179"/>
        <v>2</v>
      </c>
      <c r="M1637" s="307">
        <f t="shared" si="180"/>
        <v>1</v>
      </c>
      <c r="N1637" s="306">
        <f>4*J1637*'[2]Base Costs'!$B$7</f>
        <v>8420.3054671102163</v>
      </c>
      <c r="O1637" s="304">
        <f>4*IF(K1637&lt;=3,K1637*'[2]Base Costs'!$B$8,IF(L1637&lt;=3,L1637*'[2]Base Costs'!$B$9,'[2]Base Costs'!$B$10*M1637))</f>
        <v>2800</v>
      </c>
      <c r="P1637" s="304">
        <f>4*C1637*'[2]Base Costs'!$B$11</f>
        <v>33360.311683</v>
      </c>
      <c r="Q1637" s="269">
        <f>'[2]Base Costs'!$B$13+'[2]Base Costs'!$B$14</f>
        <v>414</v>
      </c>
      <c r="R1637" s="303">
        <f>'[2]Base Costs'!$D$2</f>
        <v>1105.3024868650327</v>
      </c>
      <c r="S1637" s="305">
        <f t="shared" si="181"/>
        <v>12739.60795397525</v>
      </c>
    </row>
    <row r="1638" spans="1:19" s="269" customFormat="1" x14ac:dyDescent="0.25">
      <c r="A1638" s="310" t="s">
        <v>1770</v>
      </c>
      <c r="B1638" s="310" t="s">
        <v>1346</v>
      </c>
      <c r="C1638" s="309">
        <v>114.85311880035709</v>
      </c>
      <c r="D1638" s="307">
        <f>C1638*'[2]Base Costs'!$B$5</f>
        <v>114.85311880035709</v>
      </c>
      <c r="E1638" s="307">
        <f t="shared" si="175"/>
        <v>15</v>
      </c>
      <c r="F1638" s="307">
        <f t="shared" si="176"/>
        <v>3</v>
      </c>
      <c r="G1638" s="307">
        <f t="shared" si="177"/>
        <v>1</v>
      </c>
      <c r="H1638" s="306">
        <f>4*D1638*'[2]Base Costs'!$B$7</f>
        <v>22826.368242858174</v>
      </c>
      <c r="I1638" s="304">
        <f>4*IF(E1638&lt;=3,E1638*'[2]Base Costs'!$B$8,IF(F1638&lt;=3,F1638*'[2]Base Costs'!$B$9,'[2]Base Costs'!$B$10*G1638))</f>
        <v>4200</v>
      </c>
      <c r="J1638" s="308">
        <f>C1638*'[2]Base Costs'!$B$6</f>
        <v>29.172692175290702</v>
      </c>
      <c r="K1638" s="307">
        <f t="shared" si="178"/>
        <v>4</v>
      </c>
      <c r="L1638" s="307">
        <f t="shared" si="179"/>
        <v>1</v>
      </c>
      <c r="M1638" s="307">
        <f t="shared" si="180"/>
        <v>1</v>
      </c>
      <c r="N1638" s="306">
        <f>4*J1638*'[2]Base Costs'!$B$7</f>
        <v>5797.8975336859758</v>
      </c>
      <c r="O1638" s="304">
        <f>4*IF(K1638&lt;=3,K1638*'[2]Base Costs'!$B$8,IF(L1638&lt;=3,L1638*'[2]Base Costs'!$B$9,'[2]Base Costs'!$B$10*M1638))</f>
        <v>1400</v>
      </c>
      <c r="P1638" s="304">
        <f>4*C1638*'[2]Base Costs'!$B$11</f>
        <v>22970.623760071419</v>
      </c>
      <c r="Q1638" s="269">
        <f>'[2]Base Costs'!$B$13+'[2]Base Costs'!$B$14</f>
        <v>414</v>
      </c>
      <c r="R1638" s="303">
        <f>'[2]Base Costs'!$D$2</f>
        <v>1105.3024868650327</v>
      </c>
      <c r="S1638" s="305">
        <f t="shared" si="181"/>
        <v>8717.2000205510085</v>
      </c>
    </row>
    <row r="1639" spans="1:19" s="269" customFormat="1" x14ac:dyDescent="0.25">
      <c r="A1639" s="310" t="s">
        <v>1770</v>
      </c>
      <c r="B1639" s="310" t="s">
        <v>1345</v>
      </c>
      <c r="C1639" s="309">
        <v>143.00139323499999</v>
      </c>
      <c r="D1639" s="307">
        <f>C1639*'[2]Base Costs'!$B$5</f>
        <v>143.00139323499999</v>
      </c>
      <c r="E1639" s="307">
        <f t="shared" si="175"/>
        <v>18</v>
      </c>
      <c r="F1639" s="307">
        <f t="shared" si="176"/>
        <v>4</v>
      </c>
      <c r="G1639" s="307">
        <f t="shared" si="177"/>
        <v>1</v>
      </c>
      <c r="H1639" s="306">
        <f>4*D1639*'[2]Base Costs'!$B$7</f>
        <v>28420.668897096843</v>
      </c>
      <c r="I1639" s="304">
        <f>4*IF(E1639&lt;=3,E1639*'[2]Base Costs'!$B$8,IF(F1639&lt;=3,F1639*'[2]Base Costs'!$B$9,'[2]Base Costs'!$B$10*G1639))</f>
        <v>4400</v>
      </c>
      <c r="J1639" s="308">
        <f>C1639*'[2]Base Costs'!$B$6</f>
        <v>36.322353881689999</v>
      </c>
      <c r="K1639" s="307">
        <f t="shared" si="178"/>
        <v>5</v>
      </c>
      <c r="L1639" s="307">
        <f t="shared" si="179"/>
        <v>1</v>
      </c>
      <c r="M1639" s="307">
        <f t="shared" si="180"/>
        <v>1</v>
      </c>
      <c r="N1639" s="306">
        <f>4*J1639*'[2]Base Costs'!$B$7</f>
        <v>7218.8498998625982</v>
      </c>
      <c r="O1639" s="304">
        <f>4*IF(K1639&lt;=3,K1639*'[2]Base Costs'!$B$8,IF(L1639&lt;=3,L1639*'[2]Base Costs'!$B$9,'[2]Base Costs'!$B$10*M1639))</f>
        <v>1400</v>
      </c>
      <c r="P1639" s="304">
        <f>4*C1639*'[2]Base Costs'!$B$11</f>
        <v>28600.278646999999</v>
      </c>
      <c r="Q1639" s="269">
        <f>'[2]Base Costs'!$B$13+'[2]Base Costs'!$B$14</f>
        <v>414</v>
      </c>
      <c r="R1639" s="303">
        <f>'[2]Base Costs'!$D$2</f>
        <v>1105.3024868650327</v>
      </c>
      <c r="S1639" s="305">
        <f t="shared" si="181"/>
        <v>10138.15238672763</v>
      </c>
    </row>
    <row r="1640" spans="1:19" s="269" customFormat="1" x14ac:dyDescent="0.25">
      <c r="A1640" s="310" t="s">
        <v>1770</v>
      </c>
      <c r="B1640" s="310" t="s">
        <v>1344</v>
      </c>
      <c r="C1640" s="309">
        <v>241.44394961602202</v>
      </c>
      <c r="D1640" s="307">
        <f>C1640*'[2]Base Costs'!$B$5</f>
        <v>241.44394961602202</v>
      </c>
      <c r="E1640" s="307">
        <f t="shared" si="175"/>
        <v>31</v>
      </c>
      <c r="F1640" s="307">
        <f t="shared" si="176"/>
        <v>7</v>
      </c>
      <c r="G1640" s="307">
        <f t="shared" si="177"/>
        <v>2</v>
      </c>
      <c r="H1640" s="306">
        <f>4*D1640*'[2]Base Costs'!$B$7</f>
        <v>47985.536322486689</v>
      </c>
      <c r="I1640" s="304">
        <f>4*IF(E1640&lt;=3,E1640*'[2]Base Costs'!$B$8,IF(F1640&lt;=3,F1640*'[2]Base Costs'!$B$9,'[2]Base Costs'!$B$10*G1640))</f>
        <v>8800</v>
      </c>
      <c r="J1640" s="308">
        <f>C1640*'[2]Base Costs'!$B$6</f>
        <v>61.326763202469593</v>
      </c>
      <c r="K1640" s="307">
        <f t="shared" si="178"/>
        <v>8</v>
      </c>
      <c r="L1640" s="307">
        <f t="shared" si="179"/>
        <v>2</v>
      </c>
      <c r="M1640" s="307">
        <f t="shared" si="180"/>
        <v>1</v>
      </c>
      <c r="N1640" s="306">
        <f>4*J1640*'[2]Base Costs'!$B$7</f>
        <v>12188.326225911618</v>
      </c>
      <c r="O1640" s="304">
        <f>4*IF(K1640&lt;=3,K1640*'[2]Base Costs'!$B$8,IF(L1640&lt;=3,L1640*'[2]Base Costs'!$B$9,'[2]Base Costs'!$B$10*M1640))</f>
        <v>2800</v>
      </c>
      <c r="P1640" s="304">
        <f>4*C1640*'[2]Base Costs'!$B$11</f>
        <v>48288.789923204407</v>
      </c>
      <c r="Q1640" s="269">
        <f>'[2]Base Costs'!$B$13+'[2]Base Costs'!$B$14</f>
        <v>414</v>
      </c>
      <c r="R1640" s="303">
        <f>'[2]Base Costs'!$D$2</f>
        <v>1105.3024868650327</v>
      </c>
      <c r="S1640" s="305">
        <f t="shared" si="181"/>
        <v>16507.628712776652</v>
      </c>
    </row>
    <row r="1641" spans="1:19" s="269" customFormat="1" x14ac:dyDescent="0.25">
      <c r="A1641" s="310" t="s">
        <v>1770</v>
      </c>
      <c r="B1641" s="310" t="s">
        <v>1343</v>
      </c>
      <c r="C1641" s="309">
        <v>86.58873225402084</v>
      </c>
      <c r="D1641" s="307">
        <f>C1641*'[2]Base Costs'!$B$5</f>
        <v>86.58873225402084</v>
      </c>
      <c r="E1641" s="307">
        <f t="shared" si="175"/>
        <v>11</v>
      </c>
      <c r="F1641" s="307">
        <f t="shared" si="176"/>
        <v>3</v>
      </c>
      <c r="G1641" s="307">
        <f t="shared" si="177"/>
        <v>1</v>
      </c>
      <c r="H1641" s="306">
        <f>4*D1641*'[2]Base Costs'!$B$7</f>
        <v>17208.991003093121</v>
      </c>
      <c r="I1641" s="304">
        <f>4*IF(E1641&lt;=3,E1641*'[2]Base Costs'!$B$8,IF(F1641&lt;=3,F1641*'[2]Base Costs'!$B$9,'[2]Base Costs'!$B$10*G1641))</f>
        <v>4200</v>
      </c>
      <c r="J1641" s="308">
        <f>C1641*'[2]Base Costs'!$B$6</f>
        <v>21.993537992521293</v>
      </c>
      <c r="K1641" s="307">
        <f t="shared" si="178"/>
        <v>3</v>
      </c>
      <c r="L1641" s="307">
        <f t="shared" si="179"/>
        <v>1</v>
      </c>
      <c r="M1641" s="307">
        <f t="shared" si="180"/>
        <v>1</v>
      </c>
      <c r="N1641" s="306">
        <f>4*J1641*'[2]Base Costs'!$B$7</f>
        <v>4371.0837147856528</v>
      </c>
      <c r="O1641" s="304">
        <f>4*IF(K1641&lt;=3,K1641*'[2]Base Costs'!$B$8,IF(L1641&lt;=3,L1641*'[2]Base Costs'!$B$9,'[2]Base Costs'!$B$10*M1641))</f>
        <v>1500</v>
      </c>
      <c r="P1641" s="304">
        <f>4*C1641*'[2]Base Costs'!$B$11</f>
        <v>17317.746450804167</v>
      </c>
      <c r="Q1641" s="269">
        <f>'[2]Base Costs'!$B$13+'[2]Base Costs'!$B$14</f>
        <v>414</v>
      </c>
      <c r="R1641" s="303">
        <f>'[2]Base Costs'!$D$2</f>
        <v>1105.3024868650327</v>
      </c>
      <c r="S1641" s="305">
        <f t="shared" si="181"/>
        <v>7390.3862016506855</v>
      </c>
    </row>
    <row r="1642" spans="1:19" s="269" customFormat="1" x14ac:dyDescent="0.25">
      <c r="A1642" s="310" t="s">
        <v>1770</v>
      </c>
      <c r="B1642" s="310" t="s">
        <v>1342</v>
      </c>
      <c r="C1642" s="309">
        <v>198.03929995308872</v>
      </c>
      <c r="D1642" s="307">
        <f>C1642*'[2]Base Costs'!$B$5</f>
        <v>198.03929995308872</v>
      </c>
      <c r="E1642" s="307">
        <f t="shared" si="175"/>
        <v>25</v>
      </c>
      <c r="F1642" s="307">
        <f t="shared" si="176"/>
        <v>5</v>
      </c>
      <c r="G1642" s="307">
        <f t="shared" si="177"/>
        <v>2</v>
      </c>
      <c r="H1642" s="306">
        <f>4*D1642*'[2]Base Costs'!$B$7</f>
        <v>39359.122629876671</v>
      </c>
      <c r="I1642" s="304">
        <f>4*IF(E1642&lt;=3,E1642*'[2]Base Costs'!$B$8,IF(F1642&lt;=3,F1642*'[2]Base Costs'!$B$9,'[2]Base Costs'!$B$10*G1642))</f>
        <v>8800</v>
      </c>
      <c r="J1642" s="308">
        <f>C1642*'[2]Base Costs'!$B$6</f>
        <v>50.301982188084537</v>
      </c>
      <c r="K1642" s="307">
        <f t="shared" si="178"/>
        <v>7</v>
      </c>
      <c r="L1642" s="307">
        <f t="shared" si="179"/>
        <v>2</v>
      </c>
      <c r="M1642" s="307">
        <f t="shared" si="180"/>
        <v>1</v>
      </c>
      <c r="N1642" s="306">
        <f>4*J1642*'[2]Base Costs'!$B$7</f>
        <v>9997.2171479886747</v>
      </c>
      <c r="O1642" s="304">
        <f>4*IF(K1642&lt;=3,K1642*'[2]Base Costs'!$B$8,IF(L1642&lt;=3,L1642*'[2]Base Costs'!$B$9,'[2]Base Costs'!$B$10*M1642))</f>
        <v>2800</v>
      </c>
      <c r="P1642" s="304">
        <f>4*C1642*'[2]Base Costs'!$B$11</f>
        <v>39607.859990617741</v>
      </c>
      <c r="Q1642" s="269">
        <f>'[2]Base Costs'!$B$13+'[2]Base Costs'!$B$14</f>
        <v>414</v>
      </c>
      <c r="R1642" s="303">
        <f>'[2]Base Costs'!$D$2</f>
        <v>1105.3024868650327</v>
      </c>
      <c r="S1642" s="305">
        <f t="shared" si="181"/>
        <v>14316.519634853707</v>
      </c>
    </row>
    <row r="1643" spans="1:19" s="269" customFormat="1" x14ac:dyDescent="0.25">
      <c r="A1643" s="310" t="s">
        <v>1770</v>
      </c>
      <c r="B1643" s="310" t="s">
        <v>1341</v>
      </c>
      <c r="C1643" s="309">
        <v>349.32123733451454</v>
      </c>
      <c r="D1643" s="307">
        <f>C1643*'[2]Base Costs'!$B$5</f>
        <v>349.32123733451454</v>
      </c>
      <c r="E1643" s="307">
        <f t="shared" si="175"/>
        <v>44</v>
      </c>
      <c r="F1643" s="307">
        <f t="shared" si="176"/>
        <v>9</v>
      </c>
      <c r="G1643" s="307">
        <f t="shared" si="177"/>
        <v>3</v>
      </c>
      <c r="H1643" s="306">
        <f>4*D1643*'[2]Base Costs'!$B$7</f>
        <v>69425.499992810772</v>
      </c>
      <c r="I1643" s="304">
        <f>4*IF(E1643&lt;=3,E1643*'[2]Base Costs'!$B$8,IF(F1643&lt;=3,F1643*'[2]Base Costs'!$B$9,'[2]Base Costs'!$B$10*G1643))</f>
        <v>13200</v>
      </c>
      <c r="J1643" s="308">
        <f>C1643*'[2]Base Costs'!$B$6</f>
        <v>88.727594282966692</v>
      </c>
      <c r="K1643" s="307">
        <f t="shared" si="178"/>
        <v>12</v>
      </c>
      <c r="L1643" s="307">
        <f t="shared" si="179"/>
        <v>3</v>
      </c>
      <c r="M1643" s="307">
        <f t="shared" si="180"/>
        <v>1</v>
      </c>
      <c r="N1643" s="306">
        <f>4*J1643*'[2]Base Costs'!$B$7</f>
        <v>17634.076998173936</v>
      </c>
      <c r="O1643" s="304">
        <f>4*IF(K1643&lt;=3,K1643*'[2]Base Costs'!$B$8,IF(L1643&lt;=3,L1643*'[2]Base Costs'!$B$9,'[2]Base Costs'!$B$10*M1643))</f>
        <v>4200</v>
      </c>
      <c r="P1643" s="304">
        <f>4*C1643*'[2]Base Costs'!$B$11</f>
        <v>69864.247466902903</v>
      </c>
      <c r="Q1643" s="269">
        <f>'[2]Base Costs'!$B$13+'[2]Base Costs'!$B$14</f>
        <v>414</v>
      </c>
      <c r="R1643" s="303">
        <f>'[2]Base Costs'!$D$2</f>
        <v>1105.3024868650327</v>
      </c>
      <c r="S1643" s="305">
        <f t="shared" si="181"/>
        <v>23353.379485038968</v>
      </c>
    </row>
    <row r="1644" spans="1:19" s="269" customFormat="1" x14ac:dyDescent="0.25">
      <c r="A1644" s="310" t="s">
        <v>1770</v>
      </c>
      <c r="B1644" s="310" t="s">
        <v>1340</v>
      </c>
      <c r="C1644" s="309">
        <v>98.699601863905599</v>
      </c>
      <c r="D1644" s="307">
        <f>C1644*'[2]Base Costs'!$B$5</f>
        <v>98.699601863905599</v>
      </c>
      <c r="E1644" s="307">
        <f t="shared" si="175"/>
        <v>13</v>
      </c>
      <c r="F1644" s="307">
        <f t="shared" si="176"/>
        <v>3</v>
      </c>
      <c r="G1644" s="307">
        <f t="shared" si="177"/>
        <v>1</v>
      </c>
      <c r="H1644" s="306">
        <f>4*D1644*'[2]Base Costs'!$B$7</f>
        <v>19615.953672840056</v>
      </c>
      <c r="I1644" s="304">
        <f>4*IF(E1644&lt;=3,E1644*'[2]Base Costs'!$B$8,IF(F1644&lt;=3,F1644*'[2]Base Costs'!$B$9,'[2]Base Costs'!$B$10*G1644))</f>
        <v>4200</v>
      </c>
      <c r="J1644" s="308">
        <f>C1644*'[2]Base Costs'!$B$6</f>
        <v>25.069698873432021</v>
      </c>
      <c r="K1644" s="307">
        <f t="shared" si="178"/>
        <v>4</v>
      </c>
      <c r="L1644" s="307">
        <f t="shared" si="179"/>
        <v>1</v>
      </c>
      <c r="M1644" s="307">
        <f t="shared" si="180"/>
        <v>1</v>
      </c>
      <c r="N1644" s="306">
        <f>4*J1644*'[2]Base Costs'!$B$7</f>
        <v>4982.4522329013744</v>
      </c>
      <c r="O1644" s="304">
        <f>4*IF(K1644&lt;=3,K1644*'[2]Base Costs'!$B$8,IF(L1644&lt;=3,L1644*'[2]Base Costs'!$B$9,'[2]Base Costs'!$B$10*M1644))</f>
        <v>1400</v>
      </c>
      <c r="P1644" s="304">
        <f>4*C1644*'[2]Base Costs'!$B$11</f>
        <v>19739.920372781118</v>
      </c>
      <c r="Q1644" s="269">
        <f>'[2]Base Costs'!$B$13+'[2]Base Costs'!$B$14</f>
        <v>414</v>
      </c>
      <c r="R1644" s="303">
        <f>'[2]Base Costs'!$D$2</f>
        <v>1105.3024868650327</v>
      </c>
      <c r="S1644" s="305">
        <f t="shared" si="181"/>
        <v>7901.7547197664071</v>
      </c>
    </row>
    <row r="1645" spans="1:19" s="269" customFormat="1" x14ac:dyDescent="0.25">
      <c r="A1645" s="310" t="s">
        <v>1770</v>
      </c>
      <c r="B1645" s="310" t="s">
        <v>1339</v>
      </c>
      <c r="C1645" s="309">
        <v>224.44333967546012</v>
      </c>
      <c r="D1645" s="307">
        <f>C1645*'[2]Base Costs'!$B$5</f>
        <v>224.44333967546012</v>
      </c>
      <c r="E1645" s="307">
        <f t="shared" si="175"/>
        <v>29</v>
      </c>
      <c r="F1645" s="307">
        <f t="shared" si="176"/>
        <v>6</v>
      </c>
      <c r="G1645" s="307">
        <f t="shared" si="177"/>
        <v>2</v>
      </c>
      <c r="H1645" s="306">
        <f>4*D1645*'[2]Base Costs'!$B$7</f>
        <v>44606.767100459656</v>
      </c>
      <c r="I1645" s="304">
        <f>4*IF(E1645&lt;=3,E1645*'[2]Base Costs'!$B$8,IF(F1645&lt;=3,F1645*'[2]Base Costs'!$B$9,'[2]Base Costs'!$B$10*G1645))</f>
        <v>8800</v>
      </c>
      <c r="J1645" s="308">
        <f>C1645*'[2]Base Costs'!$B$6</f>
        <v>57.008608277566871</v>
      </c>
      <c r="K1645" s="307">
        <f t="shared" si="178"/>
        <v>8</v>
      </c>
      <c r="L1645" s="307">
        <f t="shared" si="179"/>
        <v>2</v>
      </c>
      <c r="M1645" s="307">
        <f t="shared" si="180"/>
        <v>1</v>
      </c>
      <c r="N1645" s="306">
        <f>4*J1645*'[2]Base Costs'!$B$7</f>
        <v>11330.118843516751</v>
      </c>
      <c r="O1645" s="304">
        <f>4*IF(K1645&lt;=3,K1645*'[2]Base Costs'!$B$8,IF(L1645&lt;=3,L1645*'[2]Base Costs'!$B$9,'[2]Base Costs'!$B$10*M1645))</f>
        <v>2800</v>
      </c>
      <c r="P1645" s="304">
        <f>4*C1645*'[2]Base Costs'!$B$11</f>
        <v>44888.667935092024</v>
      </c>
      <c r="Q1645" s="269">
        <f>'[2]Base Costs'!$B$13+'[2]Base Costs'!$B$14</f>
        <v>414</v>
      </c>
      <c r="R1645" s="303">
        <f>'[2]Base Costs'!$D$2</f>
        <v>1105.3024868650327</v>
      </c>
      <c r="S1645" s="305">
        <f t="shared" si="181"/>
        <v>15649.421330381785</v>
      </c>
    </row>
    <row r="1646" spans="1:19" s="269" customFormat="1" x14ac:dyDescent="0.25">
      <c r="A1646" s="310" t="s">
        <v>1770</v>
      </c>
      <c r="B1646" s="310" t="s">
        <v>1338</v>
      </c>
      <c r="C1646" s="309">
        <v>305.54721946595981</v>
      </c>
      <c r="D1646" s="307">
        <f>C1646*'[2]Base Costs'!$B$5</f>
        <v>305.54721946595981</v>
      </c>
      <c r="E1646" s="307">
        <f t="shared" si="175"/>
        <v>39</v>
      </c>
      <c r="F1646" s="307">
        <f t="shared" si="176"/>
        <v>8</v>
      </c>
      <c r="G1646" s="307">
        <f t="shared" si="177"/>
        <v>2</v>
      </c>
      <c r="H1646" s="306">
        <f>4*D1646*'[2]Base Costs'!$B$7</f>
        <v>60725.676585542729</v>
      </c>
      <c r="I1646" s="304">
        <f>4*IF(E1646&lt;=3,E1646*'[2]Base Costs'!$B$8,IF(F1646&lt;=3,F1646*'[2]Base Costs'!$B$9,'[2]Base Costs'!$B$10*G1646))</f>
        <v>8800</v>
      </c>
      <c r="J1646" s="308">
        <f>C1646*'[2]Base Costs'!$B$6</f>
        <v>77.608993744353796</v>
      </c>
      <c r="K1646" s="307">
        <f t="shared" si="178"/>
        <v>10</v>
      </c>
      <c r="L1646" s="307">
        <f t="shared" si="179"/>
        <v>2</v>
      </c>
      <c r="M1646" s="307">
        <f t="shared" si="180"/>
        <v>1</v>
      </c>
      <c r="N1646" s="306">
        <f>4*J1646*'[2]Base Costs'!$B$7</f>
        <v>15424.321852727853</v>
      </c>
      <c r="O1646" s="304">
        <f>4*IF(K1646&lt;=3,K1646*'[2]Base Costs'!$B$8,IF(L1646&lt;=3,L1646*'[2]Base Costs'!$B$9,'[2]Base Costs'!$B$10*M1646))</f>
        <v>2800</v>
      </c>
      <c r="P1646" s="304">
        <f>4*C1646*'[2]Base Costs'!$B$11</f>
        <v>61109.443893191965</v>
      </c>
      <c r="Q1646" s="269">
        <f>'[2]Base Costs'!$B$13+'[2]Base Costs'!$B$14</f>
        <v>414</v>
      </c>
      <c r="R1646" s="303">
        <f>'[2]Base Costs'!$D$2</f>
        <v>1105.3024868650327</v>
      </c>
      <c r="S1646" s="305">
        <f t="shared" si="181"/>
        <v>19743.624339592887</v>
      </c>
    </row>
    <row r="1647" spans="1:19" s="269" customFormat="1" x14ac:dyDescent="0.25">
      <c r="A1647" s="310" t="s">
        <v>1770</v>
      </c>
      <c r="B1647" s="310" t="s">
        <v>1337</v>
      </c>
      <c r="C1647" s="309">
        <v>131.60120406000001</v>
      </c>
      <c r="D1647" s="307">
        <f>C1647*'[2]Base Costs'!$B$5</f>
        <v>131.60120406000001</v>
      </c>
      <c r="E1647" s="307">
        <f t="shared" si="175"/>
        <v>17</v>
      </c>
      <c r="F1647" s="307">
        <f t="shared" si="176"/>
        <v>4</v>
      </c>
      <c r="G1647" s="307">
        <f t="shared" si="177"/>
        <v>1</v>
      </c>
      <c r="H1647" s="306">
        <f>4*D1647*'[2]Base Costs'!$B$7</f>
        <v>26154.949699700646</v>
      </c>
      <c r="I1647" s="304">
        <f>4*IF(E1647&lt;=3,E1647*'[2]Base Costs'!$B$8,IF(F1647&lt;=3,F1647*'[2]Base Costs'!$B$9,'[2]Base Costs'!$B$10*G1647))</f>
        <v>4400</v>
      </c>
      <c r="J1647" s="308">
        <f>C1647*'[2]Base Costs'!$B$6</f>
        <v>33.426705831240007</v>
      </c>
      <c r="K1647" s="307">
        <f t="shared" si="178"/>
        <v>5</v>
      </c>
      <c r="L1647" s="307">
        <f t="shared" si="179"/>
        <v>1</v>
      </c>
      <c r="M1647" s="307">
        <f t="shared" si="180"/>
        <v>1</v>
      </c>
      <c r="N1647" s="306">
        <f>4*J1647*'[2]Base Costs'!$B$7</f>
        <v>6643.357223723965</v>
      </c>
      <c r="O1647" s="304">
        <f>4*IF(K1647&lt;=3,K1647*'[2]Base Costs'!$B$8,IF(L1647&lt;=3,L1647*'[2]Base Costs'!$B$9,'[2]Base Costs'!$B$10*M1647))</f>
        <v>1400</v>
      </c>
      <c r="P1647" s="304">
        <f>4*C1647*'[2]Base Costs'!$B$11</f>
        <v>26320.240812000004</v>
      </c>
      <c r="Q1647" s="269">
        <f>'[2]Base Costs'!$B$13+'[2]Base Costs'!$B$14</f>
        <v>414</v>
      </c>
      <c r="R1647" s="303">
        <f>'[2]Base Costs'!$D$2</f>
        <v>1105.3024868650327</v>
      </c>
      <c r="S1647" s="305">
        <f t="shared" si="181"/>
        <v>9562.6597105889978</v>
      </c>
    </row>
    <row r="1648" spans="1:19" s="269" customFormat="1" x14ac:dyDescent="0.25">
      <c r="A1648" s="310" t="s">
        <v>1770</v>
      </c>
      <c r="B1648" s="310" t="s">
        <v>1336</v>
      </c>
      <c r="C1648" s="309">
        <v>209.49571354154185</v>
      </c>
      <c r="D1648" s="307">
        <f>C1648*'[2]Base Costs'!$B$5</f>
        <v>209.49571354154185</v>
      </c>
      <c r="E1648" s="307">
        <f t="shared" si="175"/>
        <v>27</v>
      </c>
      <c r="F1648" s="307">
        <f t="shared" si="176"/>
        <v>6</v>
      </c>
      <c r="G1648" s="307">
        <f t="shared" si="177"/>
        <v>2</v>
      </c>
      <c r="H1648" s="306">
        <f>4*D1648*'[2]Base Costs'!$B$7</f>
        <v>41636.016092100195</v>
      </c>
      <c r="I1648" s="304">
        <f>4*IF(E1648&lt;=3,E1648*'[2]Base Costs'!$B$8,IF(F1648&lt;=3,F1648*'[2]Base Costs'!$B$9,'[2]Base Costs'!$B$10*G1648))</f>
        <v>8800</v>
      </c>
      <c r="J1648" s="308">
        <f>C1648*'[2]Base Costs'!$B$6</f>
        <v>53.211911239551632</v>
      </c>
      <c r="K1648" s="307">
        <f t="shared" si="178"/>
        <v>7</v>
      </c>
      <c r="L1648" s="307">
        <f t="shared" si="179"/>
        <v>2</v>
      </c>
      <c r="M1648" s="307">
        <f t="shared" si="180"/>
        <v>1</v>
      </c>
      <c r="N1648" s="306">
        <f>4*J1648*'[2]Base Costs'!$B$7</f>
        <v>10575.54808739345</v>
      </c>
      <c r="O1648" s="304">
        <f>4*IF(K1648&lt;=3,K1648*'[2]Base Costs'!$B$8,IF(L1648&lt;=3,L1648*'[2]Base Costs'!$B$9,'[2]Base Costs'!$B$10*M1648))</f>
        <v>2800</v>
      </c>
      <c r="P1648" s="304">
        <f>4*C1648*'[2]Base Costs'!$B$11</f>
        <v>41899.142708308369</v>
      </c>
      <c r="Q1648" s="269">
        <f>'[2]Base Costs'!$B$13+'[2]Base Costs'!$B$14</f>
        <v>414</v>
      </c>
      <c r="R1648" s="303">
        <f>'[2]Base Costs'!$D$2</f>
        <v>1105.3024868650327</v>
      </c>
      <c r="S1648" s="305">
        <f t="shared" si="181"/>
        <v>14894.850574258482</v>
      </c>
    </row>
    <row r="1649" spans="1:19" s="269" customFormat="1" x14ac:dyDescent="0.25">
      <c r="A1649" s="310" t="s">
        <v>1770</v>
      </c>
      <c r="B1649" s="310" t="s">
        <v>1335</v>
      </c>
      <c r="C1649" s="309">
        <v>61.369193886825713</v>
      </c>
      <c r="D1649" s="307">
        <f>C1649*'[2]Base Costs'!$B$5</f>
        <v>61.369193886825713</v>
      </c>
      <c r="E1649" s="307">
        <f t="shared" si="175"/>
        <v>8</v>
      </c>
      <c r="F1649" s="307">
        <f t="shared" si="176"/>
        <v>2</v>
      </c>
      <c r="G1649" s="307">
        <f t="shared" si="177"/>
        <v>1</v>
      </c>
      <c r="H1649" s="306">
        <f>4*D1649*'[2]Base Costs'!$B$7</f>
        <v>12196.75906984329</v>
      </c>
      <c r="I1649" s="304">
        <f>4*IF(E1649&lt;=3,E1649*'[2]Base Costs'!$B$8,IF(F1649&lt;=3,F1649*'[2]Base Costs'!$B$9,'[2]Base Costs'!$B$10*G1649))</f>
        <v>2800</v>
      </c>
      <c r="J1649" s="308">
        <f>C1649*'[2]Base Costs'!$B$6</f>
        <v>15.587775247253731</v>
      </c>
      <c r="K1649" s="307">
        <f t="shared" si="178"/>
        <v>2</v>
      </c>
      <c r="L1649" s="307">
        <f t="shared" si="179"/>
        <v>1</v>
      </c>
      <c r="M1649" s="307">
        <f t="shared" si="180"/>
        <v>1</v>
      </c>
      <c r="N1649" s="306">
        <f>4*J1649*'[2]Base Costs'!$B$7</f>
        <v>3097.9768037401959</v>
      </c>
      <c r="O1649" s="304">
        <f>4*IF(K1649&lt;=3,K1649*'[2]Base Costs'!$B$8,IF(L1649&lt;=3,L1649*'[2]Base Costs'!$B$9,'[2]Base Costs'!$B$10*M1649))</f>
        <v>1000</v>
      </c>
      <c r="P1649" s="304">
        <f>4*C1649*'[2]Base Costs'!$B$11</f>
        <v>12273.838777365143</v>
      </c>
      <c r="Q1649" s="269">
        <f>'[2]Base Costs'!$B$13+'[2]Base Costs'!$B$14</f>
        <v>414</v>
      </c>
      <c r="R1649" s="303">
        <f>'[2]Base Costs'!$D$2</f>
        <v>1105.3024868650327</v>
      </c>
      <c r="S1649" s="305">
        <f t="shared" si="181"/>
        <v>5617.2792906052291</v>
      </c>
    </row>
    <row r="1650" spans="1:19" s="269" customFormat="1" x14ac:dyDescent="0.25">
      <c r="A1650" s="310" t="s">
        <v>1770</v>
      </c>
      <c r="B1650" s="310" t="s">
        <v>1334</v>
      </c>
      <c r="C1650" s="309">
        <v>268.54038457643162</v>
      </c>
      <c r="D1650" s="307">
        <f>C1650*'[2]Base Costs'!$B$5</f>
        <v>268.54038457643162</v>
      </c>
      <c r="E1650" s="307">
        <f t="shared" si="175"/>
        <v>34</v>
      </c>
      <c r="F1650" s="307">
        <f t="shared" si="176"/>
        <v>7</v>
      </c>
      <c r="G1650" s="307">
        <f t="shared" si="177"/>
        <v>2</v>
      </c>
      <c r="H1650" s="306">
        <f>4*D1650*'[2]Base Costs'!$B$7</f>
        <v>53370.790192258333</v>
      </c>
      <c r="I1650" s="304">
        <f>4*IF(E1650&lt;=3,E1650*'[2]Base Costs'!$B$8,IF(F1650&lt;=3,F1650*'[2]Base Costs'!$B$9,'[2]Base Costs'!$B$10*G1650))</f>
        <v>8800</v>
      </c>
      <c r="J1650" s="308">
        <f>C1650*'[2]Base Costs'!$B$6</f>
        <v>68.209257682413636</v>
      </c>
      <c r="K1650" s="307">
        <f t="shared" si="178"/>
        <v>9</v>
      </c>
      <c r="L1650" s="307">
        <f t="shared" si="179"/>
        <v>2</v>
      </c>
      <c r="M1650" s="307">
        <f t="shared" si="180"/>
        <v>1</v>
      </c>
      <c r="N1650" s="306">
        <f>4*J1650*'[2]Base Costs'!$B$7</f>
        <v>13556.180708833617</v>
      </c>
      <c r="O1650" s="304">
        <f>4*IF(K1650&lt;=3,K1650*'[2]Base Costs'!$B$8,IF(L1650&lt;=3,L1650*'[2]Base Costs'!$B$9,'[2]Base Costs'!$B$10*M1650))</f>
        <v>2800</v>
      </c>
      <c r="P1650" s="304">
        <f>4*C1650*'[2]Base Costs'!$B$11</f>
        <v>53708.076915286321</v>
      </c>
      <c r="Q1650" s="269">
        <f>'[2]Base Costs'!$B$13+'[2]Base Costs'!$B$14</f>
        <v>414</v>
      </c>
      <c r="R1650" s="303">
        <f>'[2]Base Costs'!$D$2</f>
        <v>1105.3024868650327</v>
      </c>
      <c r="S1650" s="305">
        <f t="shared" si="181"/>
        <v>17875.483195698649</v>
      </c>
    </row>
    <row r="1651" spans="1:19" s="269" customFormat="1" x14ac:dyDescent="0.25">
      <c r="A1651" s="310" t="s">
        <v>1770</v>
      </c>
      <c r="B1651" s="310" t="s">
        <v>1333</v>
      </c>
      <c r="C1651" s="309">
        <v>122.88259834500001</v>
      </c>
      <c r="D1651" s="307">
        <f>C1651*'[2]Base Costs'!$B$5</f>
        <v>122.88259834500001</v>
      </c>
      <c r="E1651" s="307">
        <f t="shared" si="175"/>
        <v>16</v>
      </c>
      <c r="F1651" s="307">
        <f t="shared" si="176"/>
        <v>4</v>
      </c>
      <c r="G1651" s="307">
        <f t="shared" si="177"/>
        <v>1</v>
      </c>
      <c r="H1651" s="306">
        <f>4*D1651*'[2]Base Costs'!$B$7</f>
        <v>24422.179125478684</v>
      </c>
      <c r="I1651" s="304">
        <f>4*IF(E1651&lt;=3,E1651*'[2]Base Costs'!$B$8,IF(F1651&lt;=3,F1651*'[2]Base Costs'!$B$9,'[2]Base Costs'!$B$10*G1651))</f>
        <v>4400</v>
      </c>
      <c r="J1651" s="308">
        <f>C1651*'[2]Base Costs'!$B$6</f>
        <v>31.212179979630001</v>
      </c>
      <c r="K1651" s="307">
        <f t="shared" si="178"/>
        <v>4</v>
      </c>
      <c r="L1651" s="307">
        <f t="shared" si="179"/>
        <v>1</v>
      </c>
      <c r="M1651" s="307">
        <f t="shared" si="180"/>
        <v>1</v>
      </c>
      <c r="N1651" s="306">
        <f>4*J1651*'[2]Base Costs'!$B$7</f>
        <v>6203.2334978715862</v>
      </c>
      <c r="O1651" s="304">
        <f>4*IF(K1651&lt;=3,K1651*'[2]Base Costs'!$B$8,IF(L1651&lt;=3,L1651*'[2]Base Costs'!$B$9,'[2]Base Costs'!$B$10*M1651))</f>
        <v>1400</v>
      </c>
      <c r="P1651" s="304">
        <f>4*C1651*'[2]Base Costs'!$B$11</f>
        <v>24576.519669000001</v>
      </c>
      <c r="Q1651" s="269">
        <f>'[2]Base Costs'!$B$13+'[2]Base Costs'!$B$14</f>
        <v>414</v>
      </c>
      <c r="R1651" s="303">
        <f>'[2]Base Costs'!$D$2</f>
        <v>1105.3024868650327</v>
      </c>
      <c r="S1651" s="305">
        <f t="shared" si="181"/>
        <v>9122.5359847366199</v>
      </c>
    </row>
    <row r="1652" spans="1:19" s="269" customFormat="1" x14ac:dyDescent="0.25">
      <c r="A1652" s="310" t="s">
        <v>1770</v>
      </c>
      <c r="B1652" s="310" t="s">
        <v>1332</v>
      </c>
      <c r="C1652" s="309">
        <v>273.05817255623879</v>
      </c>
      <c r="D1652" s="307">
        <f>C1652*'[2]Base Costs'!$B$5</f>
        <v>273.05817255623879</v>
      </c>
      <c r="E1652" s="307">
        <f t="shared" si="175"/>
        <v>35</v>
      </c>
      <c r="F1652" s="307">
        <f t="shared" si="176"/>
        <v>7</v>
      </c>
      <c r="G1652" s="307">
        <f t="shared" si="177"/>
        <v>2</v>
      </c>
      <c r="H1652" s="306">
        <f>4*D1652*'[2]Base Costs'!$B$7</f>
        <v>54268.673446517132</v>
      </c>
      <c r="I1652" s="304">
        <f>4*IF(E1652&lt;=3,E1652*'[2]Base Costs'!$B$8,IF(F1652&lt;=3,F1652*'[2]Base Costs'!$B$9,'[2]Base Costs'!$B$10*G1652))</f>
        <v>8800</v>
      </c>
      <c r="J1652" s="308">
        <f>C1652*'[2]Base Costs'!$B$6</f>
        <v>69.356775829284658</v>
      </c>
      <c r="K1652" s="307">
        <f t="shared" si="178"/>
        <v>9</v>
      </c>
      <c r="L1652" s="307">
        <f t="shared" si="179"/>
        <v>2</v>
      </c>
      <c r="M1652" s="307">
        <f t="shared" si="180"/>
        <v>1</v>
      </c>
      <c r="N1652" s="306">
        <f>4*J1652*'[2]Base Costs'!$B$7</f>
        <v>13784.243055415353</v>
      </c>
      <c r="O1652" s="304">
        <f>4*IF(K1652&lt;=3,K1652*'[2]Base Costs'!$B$8,IF(L1652&lt;=3,L1652*'[2]Base Costs'!$B$9,'[2]Base Costs'!$B$10*M1652))</f>
        <v>2800</v>
      </c>
      <c r="P1652" s="304">
        <f>4*C1652*'[2]Base Costs'!$B$11</f>
        <v>54611.634511247757</v>
      </c>
      <c r="Q1652" s="269">
        <f>'[2]Base Costs'!$B$13+'[2]Base Costs'!$B$14</f>
        <v>414</v>
      </c>
      <c r="R1652" s="303">
        <f>'[2]Base Costs'!$D$2</f>
        <v>1105.3024868650327</v>
      </c>
      <c r="S1652" s="305">
        <f t="shared" si="181"/>
        <v>18103.545542280386</v>
      </c>
    </row>
    <row r="1653" spans="1:19" s="269" customFormat="1" x14ac:dyDescent="0.25">
      <c r="A1653" s="310" t="s">
        <v>1770</v>
      </c>
      <c r="B1653" s="310" t="s">
        <v>1331</v>
      </c>
      <c r="C1653" s="309">
        <v>157.778827784985</v>
      </c>
      <c r="D1653" s="307">
        <f>C1653*'[2]Base Costs'!$B$5</f>
        <v>157.778827784985</v>
      </c>
      <c r="E1653" s="307">
        <f t="shared" si="175"/>
        <v>20</v>
      </c>
      <c r="F1653" s="307">
        <f t="shared" si="176"/>
        <v>4</v>
      </c>
      <c r="G1653" s="307">
        <f t="shared" si="177"/>
        <v>1</v>
      </c>
      <c r="H1653" s="306">
        <f>4*D1653*'[2]Base Costs'!$B$7</f>
        <v>31357.595349299063</v>
      </c>
      <c r="I1653" s="304">
        <f>4*IF(E1653&lt;=3,E1653*'[2]Base Costs'!$B$8,IF(F1653&lt;=3,F1653*'[2]Base Costs'!$B$9,'[2]Base Costs'!$B$10*G1653))</f>
        <v>4400</v>
      </c>
      <c r="J1653" s="308">
        <f>C1653*'[2]Base Costs'!$B$6</f>
        <v>40.075822257386193</v>
      </c>
      <c r="K1653" s="307">
        <f t="shared" si="178"/>
        <v>6</v>
      </c>
      <c r="L1653" s="307">
        <f t="shared" si="179"/>
        <v>2</v>
      </c>
      <c r="M1653" s="307">
        <f t="shared" si="180"/>
        <v>1</v>
      </c>
      <c r="N1653" s="306">
        <f>4*J1653*'[2]Base Costs'!$B$7</f>
        <v>7964.8292187219622</v>
      </c>
      <c r="O1653" s="304">
        <f>4*IF(K1653&lt;=3,K1653*'[2]Base Costs'!$B$8,IF(L1653&lt;=3,L1653*'[2]Base Costs'!$B$9,'[2]Base Costs'!$B$10*M1653))</f>
        <v>2800</v>
      </c>
      <c r="P1653" s="304">
        <f>4*C1653*'[2]Base Costs'!$B$11</f>
        <v>31555.765556997001</v>
      </c>
      <c r="Q1653" s="269">
        <f>'[2]Base Costs'!$B$13+'[2]Base Costs'!$B$14</f>
        <v>414</v>
      </c>
      <c r="R1653" s="303">
        <f>'[2]Base Costs'!$D$2</f>
        <v>1105.3024868650327</v>
      </c>
      <c r="S1653" s="305">
        <f t="shared" si="181"/>
        <v>12284.131705586995</v>
      </c>
    </row>
    <row r="1654" spans="1:19" s="269" customFormat="1" x14ac:dyDescent="0.25">
      <c r="A1654" s="310" t="s">
        <v>1770</v>
      </c>
      <c r="B1654" s="310" t="s">
        <v>1329</v>
      </c>
      <c r="C1654" s="309">
        <v>141.70137382999999</v>
      </c>
      <c r="D1654" s="307">
        <f>C1654*'[2]Base Costs'!$B$5</f>
        <v>141.70137382999999</v>
      </c>
      <c r="E1654" s="307">
        <f t="shared" si="175"/>
        <v>18</v>
      </c>
      <c r="F1654" s="307">
        <f t="shared" si="176"/>
        <v>4</v>
      </c>
      <c r="G1654" s="307">
        <f t="shared" si="177"/>
        <v>1</v>
      </c>
      <c r="H1654" s="306">
        <f>4*D1654*'[2]Base Costs'!$B$7</f>
        <v>28162.297840469524</v>
      </c>
      <c r="I1654" s="304">
        <f>4*IF(E1654&lt;=3,E1654*'[2]Base Costs'!$B$8,IF(F1654&lt;=3,F1654*'[2]Base Costs'!$B$9,'[2]Base Costs'!$B$10*G1654))</f>
        <v>4400</v>
      </c>
      <c r="J1654" s="308">
        <f>C1654*'[2]Base Costs'!$B$6</f>
        <v>35.992148952819996</v>
      </c>
      <c r="K1654" s="307">
        <f t="shared" si="178"/>
        <v>5</v>
      </c>
      <c r="L1654" s="307">
        <f t="shared" si="179"/>
        <v>1</v>
      </c>
      <c r="M1654" s="307">
        <f t="shared" si="180"/>
        <v>1</v>
      </c>
      <c r="N1654" s="306">
        <f>4*J1654*'[2]Base Costs'!$B$7</f>
        <v>7153.2236514792585</v>
      </c>
      <c r="O1654" s="304">
        <f>4*IF(K1654&lt;=3,K1654*'[2]Base Costs'!$B$8,IF(L1654&lt;=3,L1654*'[2]Base Costs'!$B$9,'[2]Base Costs'!$B$10*M1654))</f>
        <v>1400</v>
      </c>
      <c r="P1654" s="304">
        <f>4*C1654*'[2]Base Costs'!$B$11</f>
        <v>28340.274765999999</v>
      </c>
      <c r="Q1654" s="269">
        <f>'[2]Base Costs'!$B$13+'[2]Base Costs'!$B$14</f>
        <v>414</v>
      </c>
      <c r="R1654" s="303">
        <f>'[2]Base Costs'!$D$2</f>
        <v>1105.3024868650327</v>
      </c>
      <c r="S1654" s="305">
        <f t="shared" si="181"/>
        <v>10072.526138344292</v>
      </c>
    </row>
    <row r="1655" spans="1:19" s="269" customFormat="1" x14ac:dyDescent="0.25">
      <c r="A1655" s="310" t="s">
        <v>1770</v>
      </c>
      <c r="B1655" s="310" t="s">
        <v>1328</v>
      </c>
      <c r="C1655" s="309">
        <v>90.000830205</v>
      </c>
      <c r="D1655" s="307">
        <f>C1655*'[2]Base Costs'!$B$5</f>
        <v>90.000830205</v>
      </c>
      <c r="E1655" s="307">
        <f t="shared" si="175"/>
        <v>12</v>
      </c>
      <c r="F1655" s="307">
        <f t="shared" si="176"/>
        <v>3</v>
      </c>
      <c r="G1655" s="307">
        <f t="shared" si="177"/>
        <v>1</v>
      </c>
      <c r="H1655" s="306">
        <f>4*D1655*'[2]Base Costs'!$B$7</f>
        <v>17887.124998262523</v>
      </c>
      <c r="I1655" s="304">
        <f>4*IF(E1655&lt;=3,E1655*'[2]Base Costs'!$B$8,IF(F1655&lt;=3,F1655*'[2]Base Costs'!$B$9,'[2]Base Costs'!$B$10*G1655))</f>
        <v>4200</v>
      </c>
      <c r="J1655" s="308">
        <f>C1655*'[2]Base Costs'!$B$6</f>
        <v>22.860210872069999</v>
      </c>
      <c r="K1655" s="307">
        <f t="shared" si="178"/>
        <v>3</v>
      </c>
      <c r="L1655" s="307">
        <f t="shared" si="179"/>
        <v>1</v>
      </c>
      <c r="M1655" s="307">
        <f t="shared" si="180"/>
        <v>1</v>
      </c>
      <c r="N1655" s="306">
        <f>4*J1655*'[2]Base Costs'!$B$7</f>
        <v>4543.3297495586803</v>
      </c>
      <c r="O1655" s="304">
        <f>4*IF(K1655&lt;=3,K1655*'[2]Base Costs'!$B$8,IF(L1655&lt;=3,L1655*'[2]Base Costs'!$B$9,'[2]Base Costs'!$B$10*M1655))</f>
        <v>1500</v>
      </c>
      <c r="P1655" s="304">
        <f>4*C1655*'[2]Base Costs'!$B$11</f>
        <v>18000.166041</v>
      </c>
      <c r="Q1655" s="269">
        <f>'[2]Base Costs'!$B$13+'[2]Base Costs'!$B$14</f>
        <v>414</v>
      </c>
      <c r="R1655" s="303">
        <f>'[2]Base Costs'!$D$2</f>
        <v>1105.3024868650327</v>
      </c>
      <c r="S1655" s="305">
        <f t="shared" si="181"/>
        <v>7562.632236423713</v>
      </c>
    </row>
    <row r="1656" spans="1:19" s="269" customFormat="1" x14ac:dyDescent="0.25">
      <c r="A1656" s="310" t="s">
        <v>1770</v>
      </c>
      <c r="B1656" s="310" t="s">
        <v>1327</v>
      </c>
      <c r="C1656" s="309">
        <v>330.10293205618183</v>
      </c>
      <c r="D1656" s="307">
        <f>C1656*'[2]Base Costs'!$B$5</f>
        <v>330.10293205618183</v>
      </c>
      <c r="E1656" s="307">
        <f t="shared" si="175"/>
        <v>42</v>
      </c>
      <c r="F1656" s="307">
        <f t="shared" si="176"/>
        <v>9</v>
      </c>
      <c r="G1656" s="307">
        <f t="shared" si="177"/>
        <v>3</v>
      </c>
      <c r="H1656" s="306">
        <f>4*D1656*'[2]Base Costs'!$B$7</f>
        <v>65605.97712857381</v>
      </c>
      <c r="I1656" s="304">
        <f>4*IF(E1656&lt;=3,E1656*'[2]Base Costs'!$B$8,IF(F1656&lt;=3,F1656*'[2]Base Costs'!$B$9,'[2]Base Costs'!$B$10*G1656))</f>
        <v>13200</v>
      </c>
      <c r="J1656" s="308">
        <f>C1656*'[2]Base Costs'!$B$6</f>
        <v>83.846144742270184</v>
      </c>
      <c r="K1656" s="307">
        <f t="shared" si="178"/>
        <v>11</v>
      </c>
      <c r="L1656" s="307">
        <f t="shared" si="179"/>
        <v>3</v>
      </c>
      <c r="M1656" s="307">
        <f t="shared" si="180"/>
        <v>1</v>
      </c>
      <c r="N1656" s="306">
        <f>4*J1656*'[2]Base Costs'!$B$7</f>
        <v>16663.918190657747</v>
      </c>
      <c r="O1656" s="304">
        <f>4*IF(K1656&lt;=3,K1656*'[2]Base Costs'!$B$8,IF(L1656&lt;=3,L1656*'[2]Base Costs'!$B$9,'[2]Base Costs'!$B$10*M1656))</f>
        <v>4200</v>
      </c>
      <c r="P1656" s="304">
        <f>4*C1656*'[2]Base Costs'!$B$11</f>
        <v>66020.586411236363</v>
      </c>
      <c r="Q1656" s="269">
        <f>'[2]Base Costs'!$B$13+'[2]Base Costs'!$B$14</f>
        <v>414</v>
      </c>
      <c r="R1656" s="303">
        <f>'[2]Base Costs'!$D$2</f>
        <v>1105.3024868650327</v>
      </c>
      <c r="S1656" s="305">
        <f t="shared" si="181"/>
        <v>22383.220677522779</v>
      </c>
    </row>
    <row r="1657" spans="1:19" s="269" customFormat="1" x14ac:dyDescent="0.25">
      <c r="A1657" s="310" t="s">
        <v>1770</v>
      </c>
      <c r="B1657" s="310" t="s">
        <v>1326</v>
      </c>
      <c r="C1657" s="309">
        <v>105.50098554</v>
      </c>
      <c r="D1657" s="307">
        <f>C1657*'[2]Base Costs'!$B$5</f>
        <v>105.50098554</v>
      </c>
      <c r="E1657" s="307">
        <f t="shared" si="175"/>
        <v>14</v>
      </c>
      <c r="F1657" s="307">
        <f t="shared" si="176"/>
        <v>3</v>
      </c>
      <c r="G1657" s="307">
        <f t="shared" si="177"/>
        <v>1</v>
      </c>
      <c r="H1657" s="306">
        <f>4*D1657*'[2]Base Costs'!$B$7</f>
        <v>20967.687870161764</v>
      </c>
      <c r="I1657" s="304">
        <f>4*IF(E1657&lt;=3,E1657*'[2]Base Costs'!$B$8,IF(F1657&lt;=3,F1657*'[2]Base Costs'!$B$9,'[2]Base Costs'!$B$10*G1657))</f>
        <v>4200</v>
      </c>
      <c r="J1657" s="308">
        <f>C1657*'[2]Base Costs'!$B$6</f>
        <v>26.79725032716</v>
      </c>
      <c r="K1657" s="307">
        <f t="shared" si="178"/>
        <v>4</v>
      </c>
      <c r="L1657" s="307">
        <f t="shared" si="179"/>
        <v>1</v>
      </c>
      <c r="M1657" s="307">
        <f t="shared" si="180"/>
        <v>1</v>
      </c>
      <c r="N1657" s="306">
        <f>4*J1657*'[2]Base Costs'!$B$7</f>
        <v>5325.7927190210876</v>
      </c>
      <c r="O1657" s="304">
        <f>4*IF(K1657&lt;=3,K1657*'[2]Base Costs'!$B$8,IF(L1657&lt;=3,L1657*'[2]Base Costs'!$B$9,'[2]Base Costs'!$B$10*M1657))</f>
        <v>1400</v>
      </c>
      <c r="P1657" s="304">
        <f>4*C1657*'[2]Base Costs'!$B$11</f>
        <v>21100.197108</v>
      </c>
      <c r="Q1657" s="269">
        <f>'[2]Base Costs'!$B$13+'[2]Base Costs'!$B$14</f>
        <v>414</v>
      </c>
      <c r="R1657" s="303">
        <f>'[2]Base Costs'!$D$2</f>
        <v>1105.3024868650327</v>
      </c>
      <c r="S1657" s="305">
        <f t="shared" si="181"/>
        <v>8245.0952058861203</v>
      </c>
    </row>
    <row r="1658" spans="1:19" s="269" customFormat="1" x14ac:dyDescent="0.25">
      <c r="A1658" s="310" t="s">
        <v>1770</v>
      </c>
      <c r="B1658" s="310" t="s">
        <v>1325</v>
      </c>
      <c r="C1658" s="309">
        <v>206.44519151964727</v>
      </c>
      <c r="D1658" s="307">
        <f>C1658*'[2]Base Costs'!$B$5</f>
        <v>206.44519151964727</v>
      </c>
      <c r="E1658" s="307">
        <f t="shared" si="175"/>
        <v>26</v>
      </c>
      <c r="F1658" s="307">
        <f t="shared" si="176"/>
        <v>6</v>
      </c>
      <c r="G1658" s="307">
        <f t="shared" si="177"/>
        <v>2</v>
      </c>
      <c r="H1658" s="306">
        <f>4*D1658*'[2]Base Costs'!$B$7</f>
        <v>41029.74314338078</v>
      </c>
      <c r="I1658" s="304">
        <f>4*IF(E1658&lt;=3,E1658*'[2]Base Costs'!$B$8,IF(F1658&lt;=3,F1658*'[2]Base Costs'!$B$9,'[2]Base Costs'!$B$10*G1658))</f>
        <v>8800</v>
      </c>
      <c r="J1658" s="308">
        <f>C1658*'[2]Base Costs'!$B$6</f>
        <v>52.437078645990404</v>
      </c>
      <c r="K1658" s="307">
        <f t="shared" si="178"/>
        <v>7</v>
      </c>
      <c r="L1658" s="307">
        <f t="shared" si="179"/>
        <v>2</v>
      </c>
      <c r="M1658" s="307">
        <f t="shared" si="180"/>
        <v>1</v>
      </c>
      <c r="N1658" s="306">
        <f>4*J1658*'[2]Base Costs'!$B$7</f>
        <v>10421.554758418719</v>
      </c>
      <c r="O1658" s="304">
        <f>4*IF(K1658&lt;=3,K1658*'[2]Base Costs'!$B$8,IF(L1658&lt;=3,L1658*'[2]Base Costs'!$B$9,'[2]Base Costs'!$B$10*M1658))</f>
        <v>2800</v>
      </c>
      <c r="P1658" s="304">
        <f>4*C1658*'[2]Base Costs'!$B$11</f>
        <v>41289.038303929454</v>
      </c>
      <c r="Q1658" s="269">
        <f>'[2]Base Costs'!$B$13+'[2]Base Costs'!$B$14</f>
        <v>414</v>
      </c>
      <c r="R1658" s="303">
        <f>'[2]Base Costs'!$D$2</f>
        <v>1105.3024868650327</v>
      </c>
      <c r="S1658" s="305">
        <f t="shared" si="181"/>
        <v>14740.857245283751</v>
      </c>
    </row>
    <row r="1659" spans="1:19" s="269" customFormat="1" x14ac:dyDescent="0.25">
      <c r="A1659" s="310" t="s">
        <v>1770</v>
      </c>
      <c r="B1659" s="310" t="s">
        <v>1324</v>
      </c>
      <c r="C1659" s="309">
        <v>109.98814652083489</v>
      </c>
      <c r="D1659" s="307">
        <f>C1659*'[2]Base Costs'!$B$5</f>
        <v>109.98814652083489</v>
      </c>
      <c r="E1659" s="307">
        <f t="shared" si="175"/>
        <v>14</v>
      </c>
      <c r="F1659" s="307">
        <f t="shared" si="176"/>
        <v>3</v>
      </c>
      <c r="G1659" s="307">
        <f t="shared" si="177"/>
        <v>1</v>
      </c>
      <c r="H1659" s="306">
        <f>4*D1659*'[2]Base Costs'!$B$7</f>
        <v>21859.484192136813</v>
      </c>
      <c r="I1659" s="304">
        <f>4*IF(E1659&lt;=3,E1659*'[2]Base Costs'!$B$8,IF(F1659&lt;=3,F1659*'[2]Base Costs'!$B$9,'[2]Base Costs'!$B$10*G1659))</f>
        <v>4200</v>
      </c>
      <c r="J1659" s="308">
        <f>C1659*'[2]Base Costs'!$B$6</f>
        <v>27.936989216292062</v>
      </c>
      <c r="K1659" s="307">
        <f t="shared" si="178"/>
        <v>4</v>
      </c>
      <c r="L1659" s="307">
        <f t="shared" si="179"/>
        <v>1</v>
      </c>
      <c r="M1659" s="307">
        <f t="shared" si="180"/>
        <v>1</v>
      </c>
      <c r="N1659" s="306">
        <f>4*J1659*'[2]Base Costs'!$B$7</f>
        <v>5552.3089848027503</v>
      </c>
      <c r="O1659" s="304">
        <f>4*IF(K1659&lt;=3,K1659*'[2]Base Costs'!$B$8,IF(L1659&lt;=3,L1659*'[2]Base Costs'!$B$9,'[2]Base Costs'!$B$10*M1659))</f>
        <v>1400</v>
      </c>
      <c r="P1659" s="304">
        <f>4*C1659*'[2]Base Costs'!$B$11</f>
        <v>21997.629304166978</v>
      </c>
      <c r="Q1659" s="269">
        <f>'[2]Base Costs'!$B$13+'[2]Base Costs'!$B$14</f>
        <v>414</v>
      </c>
      <c r="R1659" s="303">
        <f>'[2]Base Costs'!$D$2</f>
        <v>1105.3024868650327</v>
      </c>
      <c r="S1659" s="305">
        <f t="shared" si="181"/>
        <v>8471.6114716677839</v>
      </c>
    </row>
    <row r="1660" spans="1:19" s="269" customFormat="1" x14ac:dyDescent="0.25">
      <c r="A1660" s="310" t="s">
        <v>1770</v>
      </c>
      <c r="B1660" s="310" t="s">
        <v>1323</v>
      </c>
      <c r="C1660" s="309">
        <v>389.08629172531454</v>
      </c>
      <c r="D1660" s="307">
        <f>C1660*'[2]Base Costs'!$B$5</f>
        <v>389.08629172531454</v>
      </c>
      <c r="E1660" s="307">
        <f t="shared" si="175"/>
        <v>49</v>
      </c>
      <c r="F1660" s="307">
        <f t="shared" si="176"/>
        <v>10</v>
      </c>
      <c r="G1660" s="307">
        <f t="shared" si="177"/>
        <v>3</v>
      </c>
      <c r="H1660" s="306">
        <f>4*D1660*'[2]Base Costs'!$B$7</f>
        <v>77328.565962655921</v>
      </c>
      <c r="I1660" s="304">
        <f>4*IF(E1660&lt;=3,E1660*'[2]Base Costs'!$B$8,IF(F1660&lt;=3,F1660*'[2]Base Costs'!$B$9,'[2]Base Costs'!$B$10*G1660))</f>
        <v>13200</v>
      </c>
      <c r="J1660" s="308">
        <f>C1660*'[2]Base Costs'!$B$6</f>
        <v>98.827918098229901</v>
      </c>
      <c r="K1660" s="307">
        <f t="shared" si="178"/>
        <v>13</v>
      </c>
      <c r="L1660" s="307">
        <f t="shared" si="179"/>
        <v>3</v>
      </c>
      <c r="M1660" s="307">
        <f t="shared" si="180"/>
        <v>1</v>
      </c>
      <c r="N1660" s="306">
        <f>4*J1660*'[2]Base Costs'!$B$7</f>
        <v>19641.455754514605</v>
      </c>
      <c r="O1660" s="304">
        <f>4*IF(K1660&lt;=3,K1660*'[2]Base Costs'!$B$8,IF(L1660&lt;=3,L1660*'[2]Base Costs'!$B$9,'[2]Base Costs'!$B$10*M1660))</f>
        <v>4200</v>
      </c>
      <c r="P1660" s="304">
        <f>4*C1660*'[2]Base Costs'!$B$11</f>
        <v>77817.258345062903</v>
      </c>
      <c r="Q1660" s="269">
        <f>'[2]Base Costs'!$B$13+'[2]Base Costs'!$B$14</f>
        <v>414</v>
      </c>
      <c r="R1660" s="303">
        <f>'[2]Base Costs'!$D$2</f>
        <v>1105.3024868650327</v>
      </c>
      <c r="S1660" s="305">
        <f t="shared" si="181"/>
        <v>25360.758241379637</v>
      </c>
    </row>
    <row r="1661" spans="1:19" s="269" customFormat="1" x14ac:dyDescent="0.25">
      <c r="A1661" s="310" t="s">
        <v>1770</v>
      </c>
      <c r="B1661" s="310" t="s">
        <v>1320</v>
      </c>
      <c r="C1661" s="309">
        <v>92.866677443641564</v>
      </c>
      <c r="D1661" s="307">
        <f>C1661*'[2]Base Costs'!$B$5</f>
        <v>92.866677443641564</v>
      </c>
      <c r="E1661" s="307">
        <f t="shared" si="175"/>
        <v>12</v>
      </c>
      <c r="F1661" s="307">
        <f t="shared" si="176"/>
        <v>3</v>
      </c>
      <c r="G1661" s="307">
        <f t="shared" si="177"/>
        <v>1</v>
      </c>
      <c r="H1661" s="306">
        <f>4*D1661*'[2]Base Costs'!$B$7</f>
        <v>18456.694941859103</v>
      </c>
      <c r="I1661" s="304">
        <f>4*IF(E1661&lt;=3,E1661*'[2]Base Costs'!$B$8,IF(F1661&lt;=3,F1661*'[2]Base Costs'!$B$9,'[2]Base Costs'!$B$10*G1661))</f>
        <v>4200</v>
      </c>
      <c r="J1661" s="308">
        <f>C1661*'[2]Base Costs'!$B$6</f>
        <v>23.588136070684957</v>
      </c>
      <c r="K1661" s="307">
        <f t="shared" si="178"/>
        <v>3</v>
      </c>
      <c r="L1661" s="307">
        <f t="shared" si="179"/>
        <v>1</v>
      </c>
      <c r="M1661" s="307">
        <f t="shared" si="180"/>
        <v>1</v>
      </c>
      <c r="N1661" s="306">
        <f>4*J1661*'[2]Base Costs'!$B$7</f>
        <v>4688.0005152322119</v>
      </c>
      <c r="O1661" s="304">
        <f>4*IF(K1661&lt;=3,K1661*'[2]Base Costs'!$B$8,IF(L1661&lt;=3,L1661*'[2]Base Costs'!$B$9,'[2]Base Costs'!$B$10*M1661))</f>
        <v>1500</v>
      </c>
      <c r="P1661" s="304">
        <f>4*C1661*'[2]Base Costs'!$B$11</f>
        <v>18573.335488728313</v>
      </c>
      <c r="Q1661" s="269">
        <f>'[2]Base Costs'!$B$13+'[2]Base Costs'!$B$14</f>
        <v>414</v>
      </c>
      <c r="R1661" s="303">
        <f>'[2]Base Costs'!$D$2</f>
        <v>1105.3024868650327</v>
      </c>
      <c r="S1661" s="305">
        <f t="shared" si="181"/>
        <v>7707.3030020972446</v>
      </c>
    </row>
    <row r="1662" spans="1:19" s="269" customFormat="1" x14ac:dyDescent="0.25">
      <c r="A1662" s="310" t="s">
        <v>1770</v>
      </c>
      <c r="B1662" s="310" t="s">
        <v>1319</v>
      </c>
      <c r="C1662" s="309">
        <v>153.46030928939263</v>
      </c>
      <c r="D1662" s="307">
        <f>C1662*'[2]Base Costs'!$B$5</f>
        <v>153.46030928939263</v>
      </c>
      <c r="E1662" s="307">
        <f t="shared" si="175"/>
        <v>20</v>
      </c>
      <c r="F1662" s="307">
        <f t="shared" si="176"/>
        <v>4</v>
      </c>
      <c r="G1662" s="307">
        <f t="shared" si="177"/>
        <v>1</v>
      </c>
      <c r="H1662" s="306">
        <f>4*D1662*'[2]Base Costs'!$B$7</f>
        <v>30499.315709411054</v>
      </c>
      <c r="I1662" s="304">
        <f>4*IF(E1662&lt;=3,E1662*'[2]Base Costs'!$B$8,IF(F1662&lt;=3,F1662*'[2]Base Costs'!$B$9,'[2]Base Costs'!$B$10*G1662))</f>
        <v>4400</v>
      </c>
      <c r="J1662" s="308">
        <f>C1662*'[2]Base Costs'!$B$6</f>
        <v>38.978918559505729</v>
      </c>
      <c r="K1662" s="307">
        <f t="shared" si="178"/>
        <v>5</v>
      </c>
      <c r="L1662" s="307">
        <f t="shared" si="179"/>
        <v>1</v>
      </c>
      <c r="M1662" s="307">
        <f t="shared" si="180"/>
        <v>1</v>
      </c>
      <c r="N1662" s="306">
        <f>4*J1662*'[2]Base Costs'!$B$7</f>
        <v>7746.8261901904079</v>
      </c>
      <c r="O1662" s="304">
        <f>4*IF(K1662&lt;=3,K1662*'[2]Base Costs'!$B$8,IF(L1662&lt;=3,L1662*'[2]Base Costs'!$B$9,'[2]Base Costs'!$B$10*M1662))</f>
        <v>1400</v>
      </c>
      <c r="P1662" s="304">
        <f>4*C1662*'[2]Base Costs'!$B$11</f>
        <v>30692.061857878525</v>
      </c>
      <c r="Q1662" s="269">
        <f>'[2]Base Costs'!$B$13+'[2]Base Costs'!$B$14</f>
        <v>414</v>
      </c>
      <c r="R1662" s="303">
        <f>'[2]Base Costs'!$D$2</f>
        <v>1105.3024868650327</v>
      </c>
      <c r="S1662" s="305">
        <f t="shared" si="181"/>
        <v>10666.12867705544</v>
      </c>
    </row>
    <row r="1663" spans="1:19" s="269" customFormat="1" x14ac:dyDescent="0.25">
      <c r="A1663" s="310" t="s">
        <v>1770</v>
      </c>
      <c r="B1663" s="310" t="s">
        <v>1318</v>
      </c>
      <c r="C1663" s="309">
        <v>118.15056896646927</v>
      </c>
      <c r="D1663" s="307">
        <f>C1663*'[2]Base Costs'!$B$5</f>
        <v>118.15056896646927</v>
      </c>
      <c r="E1663" s="307">
        <f t="shared" si="175"/>
        <v>15</v>
      </c>
      <c r="F1663" s="307">
        <f t="shared" si="176"/>
        <v>3</v>
      </c>
      <c r="G1663" s="307">
        <f t="shared" si="177"/>
        <v>1</v>
      </c>
      <c r="H1663" s="306">
        <f>4*D1663*'[2]Base Costs'!$B$7</f>
        <v>23481.716678671972</v>
      </c>
      <c r="I1663" s="304">
        <f>4*IF(E1663&lt;=3,E1663*'[2]Base Costs'!$B$8,IF(F1663&lt;=3,F1663*'[2]Base Costs'!$B$9,'[2]Base Costs'!$B$10*G1663))</f>
        <v>4200</v>
      </c>
      <c r="J1663" s="308">
        <f>C1663*'[2]Base Costs'!$B$6</f>
        <v>30.010244517483194</v>
      </c>
      <c r="K1663" s="307">
        <f t="shared" si="178"/>
        <v>4</v>
      </c>
      <c r="L1663" s="307">
        <f t="shared" si="179"/>
        <v>1</v>
      </c>
      <c r="M1663" s="307">
        <f t="shared" si="180"/>
        <v>1</v>
      </c>
      <c r="N1663" s="306">
        <f>4*J1663*'[2]Base Costs'!$B$7</f>
        <v>5964.3560363826809</v>
      </c>
      <c r="O1663" s="304">
        <f>4*IF(K1663&lt;=3,K1663*'[2]Base Costs'!$B$8,IF(L1663&lt;=3,L1663*'[2]Base Costs'!$B$9,'[2]Base Costs'!$B$10*M1663))</f>
        <v>1400</v>
      </c>
      <c r="P1663" s="304">
        <f>4*C1663*'[2]Base Costs'!$B$11</f>
        <v>23630.113793293855</v>
      </c>
      <c r="Q1663" s="269">
        <f>'[2]Base Costs'!$B$13+'[2]Base Costs'!$B$14</f>
        <v>414</v>
      </c>
      <c r="R1663" s="303">
        <f>'[2]Base Costs'!$D$2</f>
        <v>1105.3024868650327</v>
      </c>
      <c r="S1663" s="305">
        <f t="shared" si="181"/>
        <v>8883.6585232477137</v>
      </c>
    </row>
    <row r="1664" spans="1:19" s="269" customFormat="1" x14ac:dyDescent="0.25">
      <c r="A1664" s="310" t="s">
        <v>1770</v>
      </c>
      <c r="B1664" s="310" t="s">
        <v>1317</v>
      </c>
      <c r="C1664" s="309">
        <v>105.26504348071866</v>
      </c>
      <c r="D1664" s="307">
        <f>C1664*'[2]Base Costs'!$B$5</f>
        <v>105.26504348071866</v>
      </c>
      <c r="E1664" s="307">
        <f t="shared" si="175"/>
        <v>14</v>
      </c>
      <c r="F1664" s="307">
        <f t="shared" si="176"/>
        <v>3</v>
      </c>
      <c r="G1664" s="307">
        <f t="shared" si="177"/>
        <v>1</v>
      </c>
      <c r="H1664" s="306">
        <f>4*D1664*'[2]Base Costs'!$B$7</f>
        <v>20920.795801531953</v>
      </c>
      <c r="I1664" s="304">
        <f>4*IF(E1664&lt;=3,E1664*'[2]Base Costs'!$B$8,IF(F1664&lt;=3,F1664*'[2]Base Costs'!$B$9,'[2]Base Costs'!$B$10*G1664))</f>
        <v>4200</v>
      </c>
      <c r="J1664" s="308">
        <f>C1664*'[2]Base Costs'!$B$6</f>
        <v>26.73732104410254</v>
      </c>
      <c r="K1664" s="307">
        <f t="shared" si="178"/>
        <v>4</v>
      </c>
      <c r="L1664" s="307">
        <f t="shared" si="179"/>
        <v>1</v>
      </c>
      <c r="M1664" s="307">
        <f t="shared" si="180"/>
        <v>1</v>
      </c>
      <c r="N1664" s="306">
        <f>4*J1664*'[2]Base Costs'!$B$7</f>
        <v>5313.8821335891162</v>
      </c>
      <c r="O1664" s="304">
        <f>4*IF(K1664&lt;=3,K1664*'[2]Base Costs'!$B$8,IF(L1664&lt;=3,L1664*'[2]Base Costs'!$B$9,'[2]Base Costs'!$B$10*M1664))</f>
        <v>1400</v>
      </c>
      <c r="P1664" s="304">
        <f>4*C1664*'[2]Base Costs'!$B$11</f>
        <v>21053.008696143734</v>
      </c>
      <c r="Q1664" s="269">
        <f>'[2]Base Costs'!$B$13+'[2]Base Costs'!$B$14</f>
        <v>414</v>
      </c>
      <c r="R1664" s="303">
        <f>'[2]Base Costs'!$D$2</f>
        <v>1105.3024868650327</v>
      </c>
      <c r="S1664" s="305">
        <f t="shared" si="181"/>
        <v>8233.1846204541489</v>
      </c>
    </row>
    <row r="1665" spans="1:19" s="269" customFormat="1" x14ac:dyDescent="0.25">
      <c r="A1665" s="310" t="s">
        <v>1770</v>
      </c>
      <c r="B1665" s="310" t="s">
        <v>1316</v>
      </c>
      <c r="C1665" s="309">
        <v>85.324623299425767</v>
      </c>
      <c r="D1665" s="307">
        <f>C1665*'[2]Base Costs'!$B$5</f>
        <v>85.324623299425767</v>
      </c>
      <c r="E1665" s="307">
        <f t="shared" si="175"/>
        <v>11</v>
      </c>
      <c r="F1665" s="307">
        <f t="shared" si="176"/>
        <v>3</v>
      </c>
      <c r="G1665" s="307">
        <f t="shared" si="177"/>
        <v>1</v>
      </c>
      <c r="H1665" s="306">
        <f>4*D1665*'[2]Base Costs'!$B$7</f>
        <v>16957.756933021075</v>
      </c>
      <c r="I1665" s="304">
        <f>4*IF(E1665&lt;=3,E1665*'[2]Base Costs'!$B$8,IF(F1665&lt;=3,F1665*'[2]Base Costs'!$B$9,'[2]Base Costs'!$B$10*G1665))</f>
        <v>4200</v>
      </c>
      <c r="J1665" s="308">
        <f>C1665*'[2]Base Costs'!$B$6</f>
        <v>21.672454318054147</v>
      </c>
      <c r="K1665" s="307">
        <f t="shared" si="178"/>
        <v>3</v>
      </c>
      <c r="L1665" s="307">
        <f t="shared" si="179"/>
        <v>1</v>
      </c>
      <c r="M1665" s="307">
        <f t="shared" si="180"/>
        <v>1</v>
      </c>
      <c r="N1665" s="306">
        <f>4*J1665*'[2]Base Costs'!$B$7</f>
        <v>4307.270260987354</v>
      </c>
      <c r="O1665" s="304">
        <f>4*IF(K1665&lt;=3,K1665*'[2]Base Costs'!$B$8,IF(L1665&lt;=3,L1665*'[2]Base Costs'!$B$9,'[2]Base Costs'!$B$10*M1665))</f>
        <v>1500</v>
      </c>
      <c r="P1665" s="304">
        <f>4*C1665*'[2]Base Costs'!$B$11</f>
        <v>17064.924659885153</v>
      </c>
      <c r="Q1665" s="269">
        <f>'[2]Base Costs'!$B$13+'[2]Base Costs'!$B$14</f>
        <v>414</v>
      </c>
      <c r="R1665" s="303">
        <f>'[2]Base Costs'!$D$2</f>
        <v>1105.3024868650327</v>
      </c>
      <c r="S1665" s="305">
        <f t="shared" si="181"/>
        <v>7326.5727478523868</v>
      </c>
    </row>
    <row r="1666" spans="1:19" s="269" customFormat="1" x14ac:dyDescent="0.25">
      <c r="A1666" s="310" t="s">
        <v>1770</v>
      </c>
      <c r="B1666" s="310" t="s">
        <v>1315</v>
      </c>
      <c r="C1666" s="309">
        <v>193.85205994789726</v>
      </c>
      <c r="D1666" s="307">
        <f>C1666*'[2]Base Costs'!$B$5</f>
        <v>193.85205994789726</v>
      </c>
      <c r="E1666" s="307">
        <f t="shared" si="175"/>
        <v>25</v>
      </c>
      <c r="F1666" s="307">
        <f t="shared" si="176"/>
        <v>5</v>
      </c>
      <c r="G1666" s="307">
        <f t="shared" si="177"/>
        <v>2</v>
      </c>
      <c r="H1666" s="306">
        <f>4*D1666*'[2]Base Costs'!$B$7</f>
        <v>38526.933802284897</v>
      </c>
      <c r="I1666" s="304">
        <f>4*IF(E1666&lt;=3,E1666*'[2]Base Costs'!$B$8,IF(F1666&lt;=3,F1666*'[2]Base Costs'!$B$9,'[2]Base Costs'!$B$10*G1666))</f>
        <v>8800</v>
      </c>
      <c r="J1666" s="308">
        <f>C1666*'[2]Base Costs'!$B$6</f>
        <v>49.238423226765903</v>
      </c>
      <c r="K1666" s="307">
        <f t="shared" si="178"/>
        <v>7</v>
      </c>
      <c r="L1666" s="307">
        <f t="shared" si="179"/>
        <v>2</v>
      </c>
      <c r="M1666" s="307">
        <f t="shared" si="180"/>
        <v>1</v>
      </c>
      <c r="N1666" s="306">
        <f>4*J1666*'[2]Base Costs'!$B$7</f>
        <v>9785.841185780364</v>
      </c>
      <c r="O1666" s="304">
        <f>4*IF(K1666&lt;=3,K1666*'[2]Base Costs'!$B$8,IF(L1666&lt;=3,L1666*'[2]Base Costs'!$B$9,'[2]Base Costs'!$B$10*M1666))</f>
        <v>2800</v>
      </c>
      <c r="P1666" s="304">
        <f>4*C1666*'[2]Base Costs'!$B$11</f>
        <v>38770.41198957945</v>
      </c>
      <c r="Q1666" s="269">
        <f>'[2]Base Costs'!$B$13+'[2]Base Costs'!$B$14</f>
        <v>414</v>
      </c>
      <c r="R1666" s="303">
        <f>'[2]Base Costs'!$D$2</f>
        <v>1105.3024868650327</v>
      </c>
      <c r="S1666" s="305">
        <f t="shared" si="181"/>
        <v>14105.143672645398</v>
      </c>
    </row>
    <row r="1667" spans="1:19" s="269" customFormat="1" x14ac:dyDescent="0.25">
      <c r="A1667" s="310" t="s">
        <v>1770</v>
      </c>
      <c r="B1667" s="310" t="s">
        <v>1314</v>
      </c>
      <c r="C1667" s="309">
        <v>88.1670014121745</v>
      </c>
      <c r="D1667" s="307">
        <f>C1667*'[2]Base Costs'!$B$5</f>
        <v>88.1670014121745</v>
      </c>
      <c r="E1667" s="307">
        <f t="shared" ref="E1667:E1730" si="182">ROUNDUP(D1667/8,0)</f>
        <v>12</v>
      </c>
      <c r="F1667" s="307">
        <f t="shared" ref="F1667:F1730" si="183">ROUNDUP(D1667/40,0)</f>
        <v>3</v>
      </c>
      <c r="G1667" s="307">
        <f t="shared" ref="G1667:G1730" si="184">ROUNDUP(D1667/(40*4),0)</f>
        <v>1</v>
      </c>
      <c r="H1667" s="306">
        <f>4*D1667*'[2]Base Costs'!$B$7</f>
        <v>17522.662528661211</v>
      </c>
      <c r="I1667" s="304">
        <f>4*IF(E1667&lt;=3,E1667*'[2]Base Costs'!$B$8,IF(F1667&lt;=3,F1667*'[2]Base Costs'!$B$9,'[2]Base Costs'!$B$10*G1667))</f>
        <v>4200</v>
      </c>
      <c r="J1667" s="308">
        <f>C1667*'[2]Base Costs'!$B$6</f>
        <v>22.394418358692324</v>
      </c>
      <c r="K1667" s="307">
        <f t="shared" ref="K1667:K1730" si="185">ROUNDUP(J1667/8,0)</f>
        <v>3</v>
      </c>
      <c r="L1667" s="307">
        <f t="shared" ref="L1667:L1730" si="186">ROUNDUP(J1667/40,0)</f>
        <v>1</v>
      </c>
      <c r="M1667" s="307">
        <f t="shared" ref="M1667:M1730" si="187">ROUNDUP(J1667/(40*4),0)</f>
        <v>1</v>
      </c>
      <c r="N1667" s="306">
        <f>4*J1667*'[2]Base Costs'!$B$7</f>
        <v>4450.7562822799482</v>
      </c>
      <c r="O1667" s="304">
        <f>4*IF(K1667&lt;=3,K1667*'[2]Base Costs'!$B$8,IF(L1667&lt;=3,L1667*'[2]Base Costs'!$B$9,'[2]Base Costs'!$B$10*M1667))</f>
        <v>1500</v>
      </c>
      <c r="P1667" s="304">
        <f>4*C1667*'[2]Base Costs'!$B$11</f>
        <v>17633.400282434901</v>
      </c>
      <c r="Q1667" s="269">
        <f>'[2]Base Costs'!$B$13+'[2]Base Costs'!$B$14</f>
        <v>414</v>
      </c>
      <c r="R1667" s="303">
        <f>'[2]Base Costs'!$D$2</f>
        <v>1105.3024868650327</v>
      </c>
      <c r="S1667" s="305">
        <f t="shared" ref="S1667:S1730" si="188">R1667+Q1667+N1667+O1667</f>
        <v>7470.0587691449809</v>
      </c>
    </row>
    <row r="1668" spans="1:19" s="269" customFormat="1" x14ac:dyDescent="0.25">
      <c r="A1668" s="310" t="s">
        <v>1770</v>
      </c>
      <c r="B1668" s="310" t="s">
        <v>1313</v>
      </c>
      <c r="C1668" s="309">
        <v>118.15550238336394</v>
      </c>
      <c r="D1668" s="307">
        <f>C1668*'[2]Base Costs'!$B$5</f>
        <v>118.15550238336394</v>
      </c>
      <c r="E1668" s="307">
        <f t="shared" si="182"/>
        <v>15</v>
      </c>
      <c r="F1668" s="307">
        <f t="shared" si="183"/>
        <v>3</v>
      </c>
      <c r="G1668" s="307">
        <f t="shared" si="184"/>
        <v>1</v>
      </c>
      <c r="H1668" s="306">
        <f>4*D1668*'[2]Base Costs'!$B$7</f>
        <v>23482.697165679285</v>
      </c>
      <c r="I1668" s="304">
        <f>4*IF(E1668&lt;=3,E1668*'[2]Base Costs'!$B$8,IF(F1668&lt;=3,F1668*'[2]Base Costs'!$B$9,'[2]Base Costs'!$B$10*G1668))</f>
        <v>4200</v>
      </c>
      <c r="J1668" s="308">
        <f>C1668*'[2]Base Costs'!$B$6</f>
        <v>30.011497605374441</v>
      </c>
      <c r="K1668" s="307">
        <f t="shared" si="185"/>
        <v>4</v>
      </c>
      <c r="L1668" s="307">
        <f t="shared" si="186"/>
        <v>1</v>
      </c>
      <c r="M1668" s="307">
        <f t="shared" si="187"/>
        <v>1</v>
      </c>
      <c r="N1668" s="306">
        <f>4*J1668*'[2]Base Costs'!$B$7</f>
        <v>5964.6050800825387</v>
      </c>
      <c r="O1668" s="304">
        <f>4*IF(K1668&lt;=3,K1668*'[2]Base Costs'!$B$8,IF(L1668&lt;=3,L1668*'[2]Base Costs'!$B$9,'[2]Base Costs'!$B$10*M1668))</f>
        <v>1400</v>
      </c>
      <c r="P1668" s="304">
        <f>4*C1668*'[2]Base Costs'!$B$11</f>
        <v>23631.100476672789</v>
      </c>
      <c r="Q1668" s="269">
        <f>'[2]Base Costs'!$B$13+'[2]Base Costs'!$B$14</f>
        <v>414</v>
      </c>
      <c r="R1668" s="303">
        <f>'[2]Base Costs'!$D$2</f>
        <v>1105.3024868650327</v>
      </c>
      <c r="S1668" s="305">
        <f t="shared" si="188"/>
        <v>8883.9075669475715</v>
      </c>
    </row>
    <row r="1669" spans="1:19" s="269" customFormat="1" x14ac:dyDescent="0.25">
      <c r="A1669" s="310" t="s">
        <v>1770</v>
      </c>
      <c r="B1669" s="310" t="s">
        <v>1312</v>
      </c>
      <c r="C1669" s="309">
        <v>129.50130577000002</v>
      </c>
      <c r="D1669" s="307">
        <f>C1669*'[2]Base Costs'!$B$5</f>
        <v>129.50130577000002</v>
      </c>
      <c r="E1669" s="307">
        <f t="shared" si="182"/>
        <v>17</v>
      </c>
      <c r="F1669" s="307">
        <f t="shared" si="183"/>
        <v>4</v>
      </c>
      <c r="G1669" s="307">
        <f t="shared" si="184"/>
        <v>1</v>
      </c>
      <c r="H1669" s="306">
        <f>4*D1669*'[2]Base Costs'!$B$7</f>
        <v>25737.607513952888</v>
      </c>
      <c r="I1669" s="304">
        <f>4*IF(E1669&lt;=3,E1669*'[2]Base Costs'!$B$8,IF(F1669&lt;=3,F1669*'[2]Base Costs'!$B$9,'[2]Base Costs'!$B$10*G1669))</f>
        <v>4400</v>
      </c>
      <c r="J1669" s="308">
        <f>C1669*'[2]Base Costs'!$B$6</f>
        <v>32.893331665580007</v>
      </c>
      <c r="K1669" s="307">
        <f t="shared" si="185"/>
        <v>5</v>
      </c>
      <c r="L1669" s="307">
        <f t="shared" si="186"/>
        <v>1</v>
      </c>
      <c r="M1669" s="307">
        <f t="shared" si="187"/>
        <v>1</v>
      </c>
      <c r="N1669" s="306">
        <f>4*J1669*'[2]Base Costs'!$B$7</f>
        <v>6537.3523085440338</v>
      </c>
      <c r="O1669" s="304">
        <f>4*IF(K1669&lt;=3,K1669*'[2]Base Costs'!$B$8,IF(L1669&lt;=3,L1669*'[2]Base Costs'!$B$9,'[2]Base Costs'!$B$10*M1669))</f>
        <v>1400</v>
      </c>
      <c r="P1669" s="304">
        <f>4*C1669*'[2]Base Costs'!$B$11</f>
        <v>25900.261154000003</v>
      </c>
      <c r="Q1669" s="269">
        <f>'[2]Base Costs'!$B$13+'[2]Base Costs'!$B$14</f>
        <v>414</v>
      </c>
      <c r="R1669" s="303">
        <f>'[2]Base Costs'!$D$2</f>
        <v>1105.3024868650327</v>
      </c>
      <c r="S1669" s="305">
        <f t="shared" si="188"/>
        <v>9456.6547954090674</v>
      </c>
    </row>
    <row r="1670" spans="1:19" s="269" customFormat="1" x14ac:dyDescent="0.25">
      <c r="A1670" s="310" t="s">
        <v>1770</v>
      </c>
      <c r="B1670" s="310" t="s">
        <v>1311</v>
      </c>
      <c r="C1670" s="309">
        <v>143.84021580503224</v>
      </c>
      <c r="D1670" s="307">
        <f>C1670*'[2]Base Costs'!$B$5</f>
        <v>143.84021580503224</v>
      </c>
      <c r="E1670" s="307">
        <f t="shared" si="182"/>
        <v>18</v>
      </c>
      <c r="F1670" s="307">
        <f t="shared" si="183"/>
        <v>4</v>
      </c>
      <c r="G1670" s="307">
        <f t="shared" si="184"/>
        <v>1</v>
      </c>
      <c r="H1670" s="306">
        <f>4*D1670*'[2]Base Costs'!$B$7</f>
        <v>28587.379849955334</v>
      </c>
      <c r="I1670" s="304">
        <f>4*IF(E1670&lt;=3,E1670*'[2]Base Costs'!$B$8,IF(F1670&lt;=3,F1670*'[2]Base Costs'!$B$9,'[2]Base Costs'!$B$10*G1670))</f>
        <v>4400</v>
      </c>
      <c r="J1670" s="308">
        <f>C1670*'[2]Base Costs'!$B$6</f>
        <v>36.535414814478187</v>
      </c>
      <c r="K1670" s="307">
        <f t="shared" si="185"/>
        <v>5</v>
      </c>
      <c r="L1670" s="307">
        <f t="shared" si="186"/>
        <v>1</v>
      </c>
      <c r="M1670" s="307">
        <f t="shared" si="187"/>
        <v>1</v>
      </c>
      <c r="N1670" s="306">
        <f>4*J1670*'[2]Base Costs'!$B$7</f>
        <v>7261.1944818886541</v>
      </c>
      <c r="O1670" s="304">
        <f>4*IF(K1670&lt;=3,K1670*'[2]Base Costs'!$B$8,IF(L1670&lt;=3,L1670*'[2]Base Costs'!$B$9,'[2]Base Costs'!$B$10*M1670))</f>
        <v>1400</v>
      </c>
      <c r="P1670" s="304">
        <f>4*C1670*'[2]Base Costs'!$B$11</f>
        <v>28768.043161006448</v>
      </c>
      <c r="Q1670" s="269">
        <f>'[2]Base Costs'!$B$13+'[2]Base Costs'!$B$14</f>
        <v>414</v>
      </c>
      <c r="R1670" s="303">
        <f>'[2]Base Costs'!$D$2</f>
        <v>1105.3024868650327</v>
      </c>
      <c r="S1670" s="305">
        <f t="shared" si="188"/>
        <v>10180.496968753687</v>
      </c>
    </row>
    <row r="1671" spans="1:19" s="269" customFormat="1" x14ac:dyDescent="0.25">
      <c r="A1671" s="310" t="s">
        <v>1770</v>
      </c>
      <c r="B1671" s="310" t="s">
        <v>1310</v>
      </c>
      <c r="C1671" s="309">
        <v>121.91320543</v>
      </c>
      <c r="D1671" s="307">
        <f>C1671*'[2]Base Costs'!$B$5</f>
        <v>121.91320543</v>
      </c>
      <c r="E1671" s="307">
        <f t="shared" si="182"/>
        <v>16</v>
      </c>
      <c r="F1671" s="307">
        <f t="shared" si="183"/>
        <v>4</v>
      </c>
      <c r="G1671" s="307">
        <f t="shared" si="184"/>
        <v>1</v>
      </c>
      <c r="H1671" s="306">
        <f>4*D1671*'[2]Base Costs'!$B$7</f>
        <v>24229.518099979923</v>
      </c>
      <c r="I1671" s="304">
        <f>4*IF(E1671&lt;=3,E1671*'[2]Base Costs'!$B$8,IF(F1671&lt;=3,F1671*'[2]Base Costs'!$B$9,'[2]Base Costs'!$B$10*G1671))</f>
        <v>4400</v>
      </c>
      <c r="J1671" s="308">
        <f>C1671*'[2]Base Costs'!$B$6</f>
        <v>30.965954179220002</v>
      </c>
      <c r="K1671" s="307">
        <f t="shared" si="185"/>
        <v>4</v>
      </c>
      <c r="L1671" s="307">
        <f t="shared" si="186"/>
        <v>1</v>
      </c>
      <c r="M1671" s="307">
        <f t="shared" si="187"/>
        <v>1</v>
      </c>
      <c r="N1671" s="306">
        <f>4*J1671*'[2]Base Costs'!$B$7</f>
        <v>6154.2975973949015</v>
      </c>
      <c r="O1671" s="304">
        <f>4*IF(K1671&lt;=3,K1671*'[2]Base Costs'!$B$8,IF(L1671&lt;=3,L1671*'[2]Base Costs'!$B$9,'[2]Base Costs'!$B$10*M1671))</f>
        <v>1400</v>
      </c>
      <c r="P1671" s="304">
        <f>4*C1671*'[2]Base Costs'!$B$11</f>
        <v>24382.641086</v>
      </c>
      <c r="Q1671" s="269">
        <f>'[2]Base Costs'!$B$13+'[2]Base Costs'!$B$14</f>
        <v>414</v>
      </c>
      <c r="R1671" s="303">
        <f>'[2]Base Costs'!$D$2</f>
        <v>1105.3024868650327</v>
      </c>
      <c r="S1671" s="305">
        <f t="shared" si="188"/>
        <v>9073.6000842599351</v>
      </c>
    </row>
    <row r="1672" spans="1:19" s="269" customFormat="1" x14ac:dyDescent="0.25">
      <c r="A1672" s="310" t="s">
        <v>1770</v>
      </c>
      <c r="B1672" s="310" t="s">
        <v>1309</v>
      </c>
      <c r="C1672" s="309">
        <v>302.55202887403368</v>
      </c>
      <c r="D1672" s="307">
        <f>C1672*'[2]Base Costs'!$B$5</f>
        <v>302.55202887403368</v>
      </c>
      <c r="E1672" s="307">
        <f t="shared" si="182"/>
        <v>38</v>
      </c>
      <c r="F1672" s="307">
        <f t="shared" si="183"/>
        <v>8</v>
      </c>
      <c r="G1672" s="307">
        <f t="shared" si="184"/>
        <v>2</v>
      </c>
      <c r="H1672" s="306">
        <f>4*D1672*'[2]Base Costs'!$B$7</f>
        <v>60130.40042654096</v>
      </c>
      <c r="I1672" s="304">
        <f>4*IF(E1672&lt;=3,E1672*'[2]Base Costs'!$B$8,IF(F1672&lt;=3,F1672*'[2]Base Costs'!$B$9,'[2]Base Costs'!$B$10*G1672))</f>
        <v>8800</v>
      </c>
      <c r="J1672" s="308">
        <f>C1672*'[2]Base Costs'!$B$6</f>
        <v>76.84821533400455</v>
      </c>
      <c r="K1672" s="307">
        <f t="shared" si="185"/>
        <v>10</v>
      </c>
      <c r="L1672" s="307">
        <f t="shared" si="186"/>
        <v>2</v>
      </c>
      <c r="M1672" s="307">
        <f t="shared" si="187"/>
        <v>1</v>
      </c>
      <c r="N1672" s="306">
        <f>4*J1672*'[2]Base Costs'!$B$7</f>
        <v>15273.121708341403</v>
      </c>
      <c r="O1672" s="304">
        <f>4*IF(K1672&lt;=3,K1672*'[2]Base Costs'!$B$8,IF(L1672&lt;=3,L1672*'[2]Base Costs'!$B$9,'[2]Base Costs'!$B$10*M1672))</f>
        <v>2800</v>
      </c>
      <c r="P1672" s="304">
        <f>4*C1672*'[2]Base Costs'!$B$11</f>
        <v>60510.405774806735</v>
      </c>
      <c r="Q1672" s="269">
        <f>'[2]Base Costs'!$B$13+'[2]Base Costs'!$B$14</f>
        <v>414</v>
      </c>
      <c r="R1672" s="303">
        <f>'[2]Base Costs'!$D$2</f>
        <v>1105.3024868650327</v>
      </c>
      <c r="S1672" s="305">
        <f t="shared" si="188"/>
        <v>19592.424195206437</v>
      </c>
    </row>
    <row r="1673" spans="1:19" s="269" customFormat="1" x14ac:dyDescent="0.25">
      <c r="A1673" s="310" t="s">
        <v>1770</v>
      </c>
      <c r="B1673" s="310" t="s">
        <v>1308</v>
      </c>
      <c r="C1673" s="309">
        <v>137.96160345572358</v>
      </c>
      <c r="D1673" s="307">
        <f>C1673*'[2]Base Costs'!$B$5</f>
        <v>137.96160345572358</v>
      </c>
      <c r="E1673" s="307">
        <f t="shared" si="182"/>
        <v>18</v>
      </c>
      <c r="F1673" s="307">
        <f t="shared" si="183"/>
        <v>4</v>
      </c>
      <c r="G1673" s="307">
        <f t="shared" si="184"/>
        <v>1</v>
      </c>
      <c r="H1673" s="306">
        <f>4*D1673*'[2]Base Costs'!$B$7</f>
        <v>27419.040917204329</v>
      </c>
      <c r="I1673" s="304">
        <f>4*IF(E1673&lt;=3,E1673*'[2]Base Costs'!$B$8,IF(F1673&lt;=3,F1673*'[2]Base Costs'!$B$9,'[2]Base Costs'!$B$10*G1673))</f>
        <v>4400</v>
      </c>
      <c r="J1673" s="308">
        <f>C1673*'[2]Base Costs'!$B$6</f>
        <v>35.042247277753788</v>
      </c>
      <c r="K1673" s="307">
        <f t="shared" si="185"/>
        <v>5</v>
      </c>
      <c r="L1673" s="307">
        <f t="shared" si="186"/>
        <v>1</v>
      </c>
      <c r="M1673" s="307">
        <f t="shared" si="187"/>
        <v>1</v>
      </c>
      <c r="N1673" s="306">
        <f>4*J1673*'[2]Base Costs'!$B$7</f>
        <v>6964.4363929698993</v>
      </c>
      <c r="O1673" s="304">
        <f>4*IF(K1673&lt;=3,K1673*'[2]Base Costs'!$B$8,IF(L1673&lt;=3,L1673*'[2]Base Costs'!$B$9,'[2]Base Costs'!$B$10*M1673))</f>
        <v>1400</v>
      </c>
      <c r="P1673" s="304">
        <f>4*C1673*'[2]Base Costs'!$B$11</f>
        <v>27592.320691144716</v>
      </c>
      <c r="Q1673" s="269">
        <f>'[2]Base Costs'!$B$13+'[2]Base Costs'!$B$14</f>
        <v>414</v>
      </c>
      <c r="R1673" s="303">
        <f>'[2]Base Costs'!$D$2</f>
        <v>1105.3024868650327</v>
      </c>
      <c r="S1673" s="305">
        <f t="shared" si="188"/>
        <v>9883.7388798349311</v>
      </c>
    </row>
    <row r="1674" spans="1:19" s="269" customFormat="1" x14ac:dyDescent="0.25">
      <c r="A1674" s="310" t="s">
        <v>1770</v>
      </c>
      <c r="B1674" s="310" t="s">
        <v>1307</v>
      </c>
      <c r="C1674" s="309">
        <v>77.396861225996304</v>
      </c>
      <c r="D1674" s="307">
        <f>C1674*'[2]Base Costs'!$B$5</f>
        <v>77.396861225996304</v>
      </c>
      <c r="E1674" s="307">
        <f t="shared" si="182"/>
        <v>10</v>
      </c>
      <c r="F1674" s="307">
        <f t="shared" si="183"/>
        <v>2</v>
      </c>
      <c r="G1674" s="307">
        <f t="shared" si="184"/>
        <v>1</v>
      </c>
      <c r="H1674" s="306">
        <f>4*D1674*'[2]Base Costs'!$B$7</f>
        <v>15382.161787499412</v>
      </c>
      <c r="I1674" s="304">
        <f>4*IF(E1674&lt;=3,E1674*'[2]Base Costs'!$B$8,IF(F1674&lt;=3,F1674*'[2]Base Costs'!$B$9,'[2]Base Costs'!$B$10*G1674))</f>
        <v>2800</v>
      </c>
      <c r="J1674" s="308">
        <f>C1674*'[2]Base Costs'!$B$6</f>
        <v>19.658802751403062</v>
      </c>
      <c r="K1674" s="307">
        <f t="shared" si="185"/>
        <v>3</v>
      </c>
      <c r="L1674" s="307">
        <f t="shared" si="186"/>
        <v>1</v>
      </c>
      <c r="M1674" s="307">
        <f t="shared" si="187"/>
        <v>1</v>
      </c>
      <c r="N1674" s="306">
        <f>4*J1674*'[2]Base Costs'!$B$7</f>
        <v>3907.0690940248505</v>
      </c>
      <c r="O1674" s="304">
        <f>4*IF(K1674&lt;=3,K1674*'[2]Base Costs'!$B$8,IF(L1674&lt;=3,L1674*'[2]Base Costs'!$B$9,'[2]Base Costs'!$B$10*M1674))</f>
        <v>1500</v>
      </c>
      <c r="P1674" s="304">
        <f>4*C1674*'[2]Base Costs'!$B$11</f>
        <v>15479.372245199262</v>
      </c>
      <c r="Q1674" s="269">
        <f>'[2]Base Costs'!$B$13+'[2]Base Costs'!$B$14</f>
        <v>414</v>
      </c>
      <c r="R1674" s="303">
        <f>'[2]Base Costs'!$D$2</f>
        <v>1105.3024868650327</v>
      </c>
      <c r="S1674" s="305">
        <f t="shared" si="188"/>
        <v>6926.3715808898833</v>
      </c>
    </row>
    <row r="1675" spans="1:19" s="269" customFormat="1" x14ac:dyDescent="0.25">
      <c r="A1675" s="310" t="s">
        <v>1770</v>
      </c>
      <c r="B1675" s="310" t="s">
        <v>1305</v>
      </c>
      <c r="C1675" s="309">
        <v>219.68130989538875</v>
      </c>
      <c r="D1675" s="307">
        <f>C1675*'[2]Base Costs'!$B$5</f>
        <v>219.68130989538875</v>
      </c>
      <c r="E1675" s="307">
        <f t="shared" si="182"/>
        <v>28</v>
      </c>
      <c r="F1675" s="307">
        <f t="shared" si="183"/>
        <v>6</v>
      </c>
      <c r="G1675" s="307">
        <f t="shared" si="184"/>
        <v>2</v>
      </c>
      <c r="H1675" s="306">
        <f>4*D1675*'[2]Base Costs'!$B$7</f>
        <v>43660.34225384915</v>
      </c>
      <c r="I1675" s="304">
        <f>4*IF(E1675&lt;=3,E1675*'[2]Base Costs'!$B$8,IF(F1675&lt;=3,F1675*'[2]Base Costs'!$B$9,'[2]Base Costs'!$B$10*G1675))</f>
        <v>8800</v>
      </c>
      <c r="J1675" s="308">
        <f>C1675*'[2]Base Costs'!$B$6</f>
        <v>55.799052713428743</v>
      </c>
      <c r="K1675" s="307">
        <f t="shared" si="185"/>
        <v>7</v>
      </c>
      <c r="L1675" s="307">
        <f t="shared" si="186"/>
        <v>2</v>
      </c>
      <c r="M1675" s="307">
        <f t="shared" si="187"/>
        <v>1</v>
      </c>
      <c r="N1675" s="306">
        <f>4*J1675*'[2]Base Costs'!$B$7</f>
        <v>11089.726932477684</v>
      </c>
      <c r="O1675" s="304">
        <f>4*IF(K1675&lt;=3,K1675*'[2]Base Costs'!$B$8,IF(L1675&lt;=3,L1675*'[2]Base Costs'!$B$9,'[2]Base Costs'!$B$10*M1675))</f>
        <v>2800</v>
      </c>
      <c r="P1675" s="304">
        <f>4*C1675*'[2]Base Costs'!$B$11</f>
        <v>43936.261979077753</v>
      </c>
      <c r="Q1675" s="269">
        <f>'[2]Base Costs'!$B$13+'[2]Base Costs'!$B$14</f>
        <v>414</v>
      </c>
      <c r="R1675" s="303">
        <f>'[2]Base Costs'!$D$2</f>
        <v>1105.3024868650327</v>
      </c>
      <c r="S1675" s="305">
        <f t="shared" si="188"/>
        <v>15409.029419342718</v>
      </c>
    </row>
    <row r="1676" spans="1:19" s="269" customFormat="1" x14ac:dyDescent="0.25">
      <c r="A1676" s="310" t="s">
        <v>1770</v>
      </c>
      <c r="B1676" s="310" t="s">
        <v>1304</v>
      </c>
      <c r="C1676" s="309">
        <v>211.97186051013387</v>
      </c>
      <c r="D1676" s="307">
        <f>C1676*'[2]Base Costs'!$B$5</f>
        <v>211.97186051013387</v>
      </c>
      <c r="E1676" s="307">
        <f t="shared" si="182"/>
        <v>27</v>
      </c>
      <c r="F1676" s="307">
        <f t="shared" si="183"/>
        <v>6</v>
      </c>
      <c r="G1676" s="307">
        <f t="shared" si="184"/>
        <v>2</v>
      </c>
      <c r="H1676" s="306">
        <f>4*D1676*'[2]Base Costs'!$B$7</f>
        <v>42128.135445226049</v>
      </c>
      <c r="I1676" s="304">
        <f>4*IF(E1676&lt;=3,E1676*'[2]Base Costs'!$B$8,IF(F1676&lt;=3,F1676*'[2]Base Costs'!$B$9,'[2]Base Costs'!$B$10*G1676))</f>
        <v>8800</v>
      </c>
      <c r="J1676" s="308">
        <f>C1676*'[2]Base Costs'!$B$6</f>
        <v>53.840852569574004</v>
      </c>
      <c r="K1676" s="307">
        <f t="shared" si="185"/>
        <v>7</v>
      </c>
      <c r="L1676" s="307">
        <f t="shared" si="186"/>
        <v>2</v>
      </c>
      <c r="M1676" s="307">
        <f t="shared" si="187"/>
        <v>1</v>
      </c>
      <c r="N1676" s="306">
        <f>4*J1676*'[2]Base Costs'!$B$7</f>
        <v>10700.546403087417</v>
      </c>
      <c r="O1676" s="304">
        <f>4*IF(K1676&lt;=3,K1676*'[2]Base Costs'!$B$8,IF(L1676&lt;=3,L1676*'[2]Base Costs'!$B$9,'[2]Base Costs'!$B$10*M1676))</f>
        <v>2800</v>
      </c>
      <c r="P1676" s="304">
        <f>4*C1676*'[2]Base Costs'!$B$11</f>
        <v>42394.372102026769</v>
      </c>
      <c r="Q1676" s="269">
        <f>'[2]Base Costs'!$B$13+'[2]Base Costs'!$B$14</f>
        <v>414</v>
      </c>
      <c r="R1676" s="303">
        <f>'[2]Base Costs'!$D$2</f>
        <v>1105.3024868650327</v>
      </c>
      <c r="S1676" s="305">
        <f t="shared" si="188"/>
        <v>15019.848889952449</v>
      </c>
    </row>
    <row r="1677" spans="1:19" s="269" customFormat="1" x14ac:dyDescent="0.25">
      <c r="A1677" s="310" t="s">
        <v>1770</v>
      </c>
      <c r="B1677" s="310" t="s">
        <v>1303</v>
      </c>
      <c r="C1677" s="309">
        <v>169.99983843000001</v>
      </c>
      <c r="D1677" s="307">
        <f>C1677*'[2]Base Costs'!$B$5</f>
        <v>169.99983843000001</v>
      </c>
      <c r="E1677" s="307">
        <f t="shared" si="182"/>
        <v>22</v>
      </c>
      <c r="F1677" s="307">
        <f t="shared" si="183"/>
        <v>5</v>
      </c>
      <c r="G1677" s="307">
        <f t="shared" si="184"/>
        <v>2</v>
      </c>
      <c r="H1677" s="306">
        <f>4*D1677*'[2]Base Costs'!$B$7</f>
        <v>33786.447888931929</v>
      </c>
      <c r="I1677" s="304">
        <f>4*IF(E1677&lt;=3,E1677*'[2]Base Costs'!$B$8,IF(F1677&lt;=3,F1677*'[2]Base Costs'!$B$9,'[2]Base Costs'!$B$10*G1677))</f>
        <v>8800</v>
      </c>
      <c r="J1677" s="308">
        <f>C1677*'[2]Base Costs'!$B$6</f>
        <v>43.179958961220002</v>
      </c>
      <c r="K1677" s="307">
        <f t="shared" si="185"/>
        <v>6</v>
      </c>
      <c r="L1677" s="307">
        <f t="shared" si="186"/>
        <v>2</v>
      </c>
      <c r="M1677" s="307">
        <f t="shared" si="187"/>
        <v>1</v>
      </c>
      <c r="N1677" s="306">
        <f>4*J1677*'[2]Base Costs'!$B$7</f>
        <v>8581.7577637887098</v>
      </c>
      <c r="O1677" s="304">
        <f>4*IF(K1677&lt;=3,K1677*'[2]Base Costs'!$B$8,IF(L1677&lt;=3,L1677*'[2]Base Costs'!$B$9,'[2]Base Costs'!$B$10*M1677))</f>
        <v>2800</v>
      </c>
      <c r="P1677" s="304">
        <f>4*C1677*'[2]Base Costs'!$B$11</f>
        <v>33999.967686000004</v>
      </c>
      <c r="Q1677" s="269">
        <f>'[2]Base Costs'!$B$13+'[2]Base Costs'!$B$14</f>
        <v>414</v>
      </c>
      <c r="R1677" s="303">
        <f>'[2]Base Costs'!$D$2</f>
        <v>1105.3024868650327</v>
      </c>
      <c r="S1677" s="305">
        <f t="shared" si="188"/>
        <v>12901.060250653743</v>
      </c>
    </row>
    <row r="1678" spans="1:19" s="269" customFormat="1" x14ac:dyDescent="0.25">
      <c r="A1678" s="310" t="s">
        <v>1770</v>
      </c>
      <c r="B1678" s="310" t="s">
        <v>1302</v>
      </c>
      <c r="C1678" s="309">
        <v>164.52804647774531</v>
      </c>
      <c r="D1678" s="307">
        <f>C1678*'[2]Base Costs'!$B$5</f>
        <v>164.52804647774531</v>
      </c>
      <c r="E1678" s="307">
        <f t="shared" si="182"/>
        <v>21</v>
      </c>
      <c r="F1678" s="307">
        <f t="shared" si="183"/>
        <v>5</v>
      </c>
      <c r="G1678" s="307">
        <f t="shared" si="184"/>
        <v>2</v>
      </c>
      <c r="H1678" s="306">
        <f>4*D1678*'[2]Base Costs'!$B$7</f>
        <v>32698.962069173016</v>
      </c>
      <c r="I1678" s="304">
        <f>4*IF(E1678&lt;=3,E1678*'[2]Base Costs'!$B$8,IF(F1678&lt;=3,F1678*'[2]Base Costs'!$B$9,'[2]Base Costs'!$B$10*G1678))</f>
        <v>8800</v>
      </c>
      <c r="J1678" s="308">
        <f>C1678*'[2]Base Costs'!$B$6</f>
        <v>41.790123805347307</v>
      </c>
      <c r="K1678" s="307">
        <f t="shared" si="185"/>
        <v>6</v>
      </c>
      <c r="L1678" s="307">
        <f t="shared" si="186"/>
        <v>2</v>
      </c>
      <c r="M1678" s="307">
        <f t="shared" si="187"/>
        <v>1</v>
      </c>
      <c r="N1678" s="306">
        <f>4*J1678*'[2]Base Costs'!$B$7</f>
        <v>8305.5363655699457</v>
      </c>
      <c r="O1678" s="304">
        <f>4*IF(K1678&lt;=3,K1678*'[2]Base Costs'!$B$8,IF(L1678&lt;=3,L1678*'[2]Base Costs'!$B$9,'[2]Base Costs'!$B$10*M1678))</f>
        <v>2800</v>
      </c>
      <c r="P1678" s="304">
        <f>4*C1678*'[2]Base Costs'!$B$11</f>
        <v>32905.60929554906</v>
      </c>
      <c r="Q1678" s="269">
        <f>'[2]Base Costs'!$B$13+'[2]Base Costs'!$B$14</f>
        <v>414</v>
      </c>
      <c r="R1678" s="303">
        <f>'[2]Base Costs'!$D$2</f>
        <v>1105.3024868650327</v>
      </c>
      <c r="S1678" s="305">
        <f t="shared" si="188"/>
        <v>12624.838852434979</v>
      </c>
    </row>
    <row r="1679" spans="1:19" s="269" customFormat="1" x14ac:dyDescent="0.25">
      <c r="A1679" s="310" t="s">
        <v>1770</v>
      </c>
      <c r="B1679" s="310" t="s">
        <v>1301</v>
      </c>
      <c r="C1679" s="309">
        <v>275.26967615240824</v>
      </c>
      <c r="D1679" s="307">
        <f>C1679*'[2]Base Costs'!$B$5</f>
        <v>275.26967615240824</v>
      </c>
      <c r="E1679" s="307">
        <f t="shared" si="182"/>
        <v>35</v>
      </c>
      <c r="F1679" s="307">
        <f t="shared" si="183"/>
        <v>7</v>
      </c>
      <c r="G1679" s="307">
        <f t="shared" si="184"/>
        <v>2</v>
      </c>
      <c r="H1679" s="306">
        <f>4*D1679*'[2]Base Costs'!$B$7</f>
        <v>54708.196517234232</v>
      </c>
      <c r="I1679" s="304">
        <f>4*IF(E1679&lt;=3,E1679*'[2]Base Costs'!$B$8,IF(F1679&lt;=3,F1679*'[2]Base Costs'!$B$9,'[2]Base Costs'!$B$10*G1679))</f>
        <v>8800</v>
      </c>
      <c r="J1679" s="308">
        <f>C1679*'[2]Base Costs'!$B$6</f>
        <v>69.918497742711693</v>
      </c>
      <c r="K1679" s="307">
        <f t="shared" si="185"/>
        <v>9</v>
      </c>
      <c r="L1679" s="307">
        <f t="shared" si="186"/>
        <v>2</v>
      </c>
      <c r="M1679" s="307">
        <f t="shared" si="187"/>
        <v>1</v>
      </c>
      <c r="N1679" s="306">
        <f>4*J1679*'[2]Base Costs'!$B$7</f>
        <v>13895.881915377495</v>
      </c>
      <c r="O1679" s="304">
        <f>4*IF(K1679&lt;=3,K1679*'[2]Base Costs'!$B$8,IF(L1679&lt;=3,L1679*'[2]Base Costs'!$B$9,'[2]Base Costs'!$B$10*M1679))</f>
        <v>2800</v>
      </c>
      <c r="P1679" s="304">
        <f>4*C1679*'[2]Base Costs'!$B$11</f>
        <v>55053.935230481649</v>
      </c>
      <c r="Q1679" s="269">
        <f>'[2]Base Costs'!$B$13+'[2]Base Costs'!$B$14</f>
        <v>414</v>
      </c>
      <c r="R1679" s="303">
        <f>'[2]Base Costs'!$D$2</f>
        <v>1105.3024868650327</v>
      </c>
      <c r="S1679" s="305">
        <f t="shared" si="188"/>
        <v>18215.184402242528</v>
      </c>
    </row>
    <row r="1680" spans="1:19" s="269" customFormat="1" x14ac:dyDescent="0.25">
      <c r="A1680" s="310" t="s">
        <v>1770</v>
      </c>
      <c r="B1680" s="310" t="s">
        <v>1300</v>
      </c>
      <c r="C1680" s="309">
        <v>158.71506939704997</v>
      </c>
      <c r="D1680" s="307">
        <f>C1680*'[2]Base Costs'!$B$5</f>
        <v>158.71506939704997</v>
      </c>
      <c r="E1680" s="307">
        <f t="shared" si="182"/>
        <v>20</v>
      </c>
      <c r="F1680" s="307">
        <f t="shared" si="183"/>
        <v>4</v>
      </c>
      <c r="G1680" s="307">
        <f t="shared" si="184"/>
        <v>1</v>
      </c>
      <c r="H1680" s="306">
        <f>4*D1680*'[2]Base Costs'!$B$7</f>
        <v>31543.667752247304</v>
      </c>
      <c r="I1680" s="304">
        <f>4*IF(E1680&lt;=3,E1680*'[2]Base Costs'!$B$8,IF(F1680&lt;=3,F1680*'[2]Base Costs'!$B$9,'[2]Base Costs'!$B$10*G1680))</f>
        <v>4400</v>
      </c>
      <c r="J1680" s="308">
        <f>C1680*'[2]Base Costs'!$B$6</f>
        <v>40.313627626850696</v>
      </c>
      <c r="K1680" s="307">
        <f t="shared" si="185"/>
        <v>6</v>
      </c>
      <c r="L1680" s="307">
        <f t="shared" si="186"/>
        <v>2</v>
      </c>
      <c r="M1680" s="307">
        <f t="shared" si="187"/>
        <v>1</v>
      </c>
      <c r="N1680" s="306">
        <f>4*J1680*'[2]Base Costs'!$B$7</f>
        <v>8012.091609070816</v>
      </c>
      <c r="O1680" s="304">
        <f>4*IF(K1680&lt;=3,K1680*'[2]Base Costs'!$B$8,IF(L1680&lt;=3,L1680*'[2]Base Costs'!$B$9,'[2]Base Costs'!$B$10*M1680))</f>
        <v>2800</v>
      </c>
      <c r="P1680" s="304">
        <f>4*C1680*'[2]Base Costs'!$B$11</f>
        <v>31743.013879409995</v>
      </c>
      <c r="Q1680" s="269">
        <f>'[2]Base Costs'!$B$13+'[2]Base Costs'!$B$14</f>
        <v>414</v>
      </c>
      <c r="R1680" s="303">
        <f>'[2]Base Costs'!$D$2</f>
        <v>1105.3024868650327</v>
      </c>
      <c r="S1680" s="305">
        <f t="shared" si="188"/>
        <v>12331.394095935848</v>
      </c>
    </row>
    <row r="1681" spans="1:19" s="269" customFormat="1" x14ac:dyDescent="0.25">
      <c r="A1681" s="310" t="s">
        <v>1770</v>
      </c>
      <c r="B1681" s="310" t="s">
        <v>1299</v>
      </c>
      <c r="C1681" s="309">
        <v>182.60169922</v>
      </c>
      <c r="D1681" s="307">
        <f>C1681*'[2]Base Costs'!$B$5</f>
        <v>182.60169922</v>
      </c>
      <c r="E1681" s="307">
        <f t="shared" si="182"/>
        <v>23</v>
      </c>
      <c r="F1681" s="307">
        <f t="shared" si="183"/>
        <v>5</v>
      </c>
      <c r="G1681" s="307">
        <f t="shared" si="184"/>
        <v>2</v>
      </c>
      <c r="H1681" s="306">
        <f>4*D1681*'[2]Base Costs'!$B$7</f>
        <v>36290.992109779683</v>
      </c>
      <c r="I1681" s="304">
        <f>4*IF(E1681&lt;=3,E1681*'[2]Base Costs'!$B$8,IF(F1681&lt;=3,F1681*'[2]Base Costs'!$B$9,'[2]Base Costs'!$B$10*G1681))</f>
        <v>8800</v>
      </c>
      <c r="J1681" s="308">
        <f>C1681*'[2]Base Costs'!$B$6</f>
        <v>46.380831601880004</v>
      </c>
      <c r="K1681" s="307">
        <f t="shared" si="185"/>
        <v>6</v>
      </c>
      <c r="L1681" s="307">
        <f t="shared" si="186"/>
        <v>2</v>
      </c>
      <c r="M1681" s="307">
        <f t="shared" si="187"/>
        <v>1</v>
      </c>
      <c r="N1681" s="306">
        <f>4*J1681*'[2]Base Costs'!$B$7</f>
        <v>9217.9119958840402</v>
      </c>
      <c r="O1681" s="304">
        <f>4*IF(K1681&lt;=3,K1681*'[2]Base Costs'!$B$8,IF(L1681&lt;=3,L1681*'[2]Base Costs'!$B$9,'[2]Base Costs'!$B$10*M1681))</f>
        <v>2800</v>
      </c>
      <c r="P1681" s="304">
        <f>4*C1681*'[2]Base Costs'!$B$11</f>
        <v>36520.339844000002</v>
      </c>
      <c r="Q1681" s="269">
        <f>'[2]Base Costs'!$B$13+'[2]Base Costs'!$B$14</f>
        <v>414</v>
      </c>
      <c r="R1681" s="303">
        <f>'[2]Base Costs'!$D$2</f>
        <v>1105.3024868650327</v>
      </c>
      <c r="S1681" s="305">
        <f t="shared" si="188"/>
        <v>13537.214482749074</v>
      </c>
    </row>
    <row r="1682" spans="1:19" s="269" customFormat="1" x14ac:dyDescent="0.25">
      <c r="A1682" s="310" t="s">
        <v>1770</v>
      </c>
      <c r="B1682" s="310" t="s">
        <v>1298</v>
      </c>
      <c r="C1682" s="309">
        <v>127.00109738</v>
      </c>
      <c r="D1682" s="307">
        <f>C1682*'[2]Base Costs'!$B$5</f>
        <v>127.00109738</v>
      </c>
      <c r="E1682" s="307">
        <f t="shared" si="182"/>
        <v>16</v>
      </c>
      <c r="F1682" s="307">
        <f t="shared" si="183"/>
        <v>4</v>
      </c>
      <c r="G1682" s="307">
        <f t="shared" si="184"/>
        <v>1</v>
      </c>
      <c r="H1682" s="306">
        <f>4*D1682*'[2]Base Costs'!$B$7</f>
        <v>25240.706097690723</v>
      </c>
      <c r="I1682" s="304">
        <f>4*IF(E1682&lt;=3,E1682*'[2]Base Costs'!$B$8,IF(F1682&lt;=3,F1682*'[2]Base Costs'!$B$9,'[2]Base Costs'!$B$10*G1682))</f>
        <v>4400</v>
      </c>
      <c r="J1682" s="308">
        <f>C1682*'[2]Base Costs'!$B$6</f>
        <v>32.258278734520005</v>
      </c>
      <c r="K1682" s="307">
        <f t="shared" si="185"/>
        <v>5</v>
      </c>
      <c r="L1682" s="307">
        <f t="shared" si="186"/>
        <v>1</v>
      </c>
      <c r="M1682" s="307">
        <f t="shared" si="187"/>
        <v>1</v>
      </c>
      <c r="N1682" s="306">
        <f>4*J1682*'[2]Base Costs'!$B$7</f>
        <v>6411.1393488134445</v>
      </c>
      <c r="O1682" s="304">
        <f>4*IF(K1682&lt;=3,K1682*'[2]Base Costs'!$B$8,IF(L1682&lt;=3,L1682*'[2]Base Costs'!$B$9,'[2]Base Costs'!$B$10*M1682))</f>
        <v>1400</v>
      </c>
      <c r="P1682" s="304">
        <f>4*C1682*'[2]Base Costs'!$B$11</f>
        <v>25400.219476000002</v>
      </c>
      <c r="Q1682" s="269">
        <f>'[2]Base Costs'!$B$13+'[2]Base Costs'!$B$14</f>
        <v>414</v>
      </c>
      <c r="R1682" s="303">
        <f>'[2]Base Costs'!$D$2</f>
        <v>1105.3024868650327</v>
      </c>
      <c r="S1682" s="305">
        <f t="shared" si="188"/>
        <v>9330.4418356784772</v>
      </c>
    </row>
    <row r="1683" spans="1:19" s="269" customFormat="1" x14ac:dyDescent="0.25">
      <c r="A1683" s="310" t="s">
        <v>1770</v>
      </c>
      <c r="B1683" s="310" t="s">
        <v>1297</v>
      </c>
      <c r="C1683" s="309">
        <v>104.3146920227445</v>
      </c>
      <c r="D1683" s="307">
        <f>C1683*'[2]Base Costs'!$B$5</f>
        <v>104.3146920227445</v>
      </c>
      <c r="E1683" s="307">
        <f t="shared" si="182"/>
        <v>14</v>
      </c>
      <c r="F1683" s="307">
        <f t="shared" si="183"/>
        <v>3</v>
      </c>
      <c r="G1683" s="307">
        <f t="shared" si="184"/>
        <v>1</v>
      </c>
      <c r="H1683" s="306">
        <f>4*D1683*'[2]Base Costs'!$B$7</f>
        <v>20731.919151368336</v>
      </c>
      <c r="I1683" s="304">
        <f>4*IF(E1683&lt;=3,E1683*'[2]Base Costs'!$B$8,IF(F1683&lt;=3,F1683*'[2]Base Costs'!$B$9,'[2]Base Costs'!$B$10*G1683))</f>
        <v>4200</v>
      </c>
      <c r="J1683" s="308">
        <f>C1683*'[2]Base Costs'!$B$6</f>
        <v>26.495931773777102</v>
      </c>
      <c r="K1683" s="307">
        <f t="shared" si="185"/>
        <v>4</v>
      </c>
      <c r="L1683" s="307">
        <f t="shared" si="186"/>
        <v>1</v>
      </c>
      <c r="M1683" s="307">
        <f t="shared" si="187"/>
        <v>1</v>
      </c>
      <c r="N1683" s="306">
        <f>4*J1683*'[2]Base Costs'!$B$7</f>
        <v>5265.9074644475568</v>
      </c>
      <c r="O1683" s="304">
        <f>4*IF(K1683&lt;=3,K1683*'[2]Base Costs'!$B$8,IF(L1683&lt;=3,L1683*'[2]Base Costs'!$B$9,'[2]Base Costs'!$B$10*M1683))</f>
        <v>1400</v>
      </c>
      <c r="P1683" s="304">
        <f>4*C1683*'[2]Base Costs'!$B$11</f>
        <v>20862.938404548899</v>
      </c>
      <c r="Q1683" s="269">
        <f>'[2]Base Costs'!$B$13+'[2]Base Costs'!$B$14</f>
        <v>414</v>
      </c>
      <c r="R1683" s="303">
        <f>'[2]Base Costs'!$D$2</f>
        <v>1105.3024868650327</v>
      </c>
      <c r="S1683" s="305">
        <f t="shared" si="188"/>
        <v>8185.2099513125895</v>
      </c>
    </row>
    <row r="1684" spans="1:19" s="269" customFormat="1" x14ac:dyDescent="0.25">
      <c r="A1684" s="310" t="s">
        <v>1770</v>
      </c>
      <c r="B1684" s="310" t="s">
        <v>1296</v>
      </c>
      <c r="C1684" s="309">
        <v>110.71418391378715</v>
      </c>
      <c r="D1684" s="307">
        <f>C1684*'[2]Base Costs'!$B$5</f>
        <v>110.71418391378715</v>
      </c>
      <c r="E1684" s="307">
        <f t="shared" si="182"/>
        <v>14</v>
      </c>
      <c r="F1684" s="307">
        <f t="shared" si="183"/>
        <v>3</v>
      </c>
      <c r="G1684" s="307">
        <f t="shared" si="184"/>
        <v>1</v>
      </c>
      <c r="H1684" s="306">
        <f>4*D1684*'[2]Base Costs'!$B$7</f>
        <v>22003.779767761716</v>
      </c>
      <c r="I1684" s="304">
        <f>4*IF(E1684&lt;=3,E1684*'[2]Base Costs'!$B$8,IF(F1684&lt;=3,F1684*'[2]Base Costs'!$B$9,'[2]Base Costs'!$B$10*G1684))</f>
        <v>4200</v>
      </c>
      <c r="J1684" s="308">
        <f>C1684*'[2]Base Costs'!$B$6</f>
        <v>28.121402714101936</v>
      </c>
      <c r="K1684" s="307">
        <f t="shared" si="185"/>
        <v>4</v>
      </c>
      <c r="L1684" s="307">
        <f t="shared" si="186"/>
        <v>1</v>
      </c>
      <c r="M1684" s="307">
        <f t="shared" si="187"/>
        <v>1</v>
      </c>
      <c r="N1684" s="306">
        <f>4*J1684*'[2]Base Costs'!$B$7</f>
        <v>5588.9600610114758</v>
      </c>
      <c r="O1684" s="304">
        <f>4*IF(K1684&lt;=3,K1684*'[2]Base Costs'!$B$8,IF(L1684&lt;=3,L1684*'[2]Base Costs'!$B$9,'[2]Base Costs'!$B$10*M1684))</f>
        <v>1400</v>
      </c>
      <c r="P1684" s="304">
        <f>4*C1684*'[2]Base Costs'!$B$11</f>
        <v>22142.836782757429</v>
      </c>
      <c r="Q1684" s="269">
        <f>'[2]Base Costs'!$B$13+'[2]Base Costs'!$B$14</f>
        <v>414</v>
      </c>
      <c r="R1684" s="303">
        <f>'[2]Base Costs'!$D$2</f>
        <v>1105.3024868650327</v>
      </c>
      <c r="S1684" s="305">
        <f t="shared" si="188"/>
        <v>8508.2625478765076</v>
      </c>
    </row>
    <row r="1685" spans="1:19" s="269" customFormat="1" x14ac:dyDescent="0.25">
      <c r="A1685" s="310" t="s">
        <v>1770</v>
      </c>
      <c r="B1685" s="310" t="s">
        <v>1295</v>
      </c>
      <c r="C1685" s="309">
        <v>58.458963675588443</v>
      </c>
      <c r="D1685" s="307">
        <f>C1685*'[2]Base Costs'!$B$5</f>
        <v>58.458963675588443</v>
      </c>
      <c r="E1685" s="307">
        <f t="shared" si="182"/>
        <v>8</v>
      </c>
      <c r="F1685" s="307">
        <f t="shared" si="183"/>
        <v>2</v>
      </c>
      <c r="G1685" s="307">
        <f t="shared" si="184"/>
        <v>1</v>
      </c>
      <c r="H1685" s="306">
        <f>4*D1685*'[2]Base Costs'!$B$7</f>
        <v>11618.368276741152</v>
      </c>
      <c r="I1685" s="304">
        <f>4*IF(E1685&lt;=3,E1685*'[2]Base Costs'!$B$8,IF(F1685&lt;=3,F1685*'[2]Base Costs'!$B$9,'[2]Base Costs'!$B$10*G1685))</f>
        <v>2800</v>
      </c>
      <c r="J1685" s="308">
        <f>C1685*'[2]Base Costs'!$B$6</f>
        <v>14.848576773599465</v>
      </c>
      <c r="K1685" s="307">
        <f t="shared" si="185"/>
        <v>2</v>
      </c>
      <c r="L1685" s="307">
        <f t="shared" si="186"/>
        <v>1</v>
      </c>
      <c r="M1685" s="307">
        <f t="shared" si="187"/>
        <v>1</v>
      </c>
      <c r="N1685" s="306">
        <f>4*J1685*'[2]Base Costs'!$B$7</f>
        <v>2951.0655422922523</v>
      </c>
      <c r="O1685" s="304">
        <f>4*IF(K1685&lt;=3,K1685*'[2]Base Costs'!$B$8,IF(L1685&lt;=3,L1685*'[2]Base Costs'!$B$9,'[2]Base Costs'!$B$10*M1685))</f>
        <v>1000</v>
      </c>
      <c r="P1685" s="304">
        <f>4*C1685*'[2]Base Costs'!$B$11</f>
        <v>11691.792735117688</v>
      </c>
      <c r="Q1685" s="269">
        <f>'[2]Base Costs'!$B$13+'[2]Base Costs'!$B$14</f>
        <v>414</v>
      </c>
      <c r="R1685" s="303">
        <f>'[2]Base Costs'!$D$2</f>
        <v>1105.3024868650327</v>
      </c>
      <c r="S1685" s="305">
        <f t="shared" si="188"/>
        <v>5470.3680291572855</v>
      </c>
    </row>
    <row r="1686" spans="1:19" s="269" customFormat="1" x14ac:dyDescent="0.25">
      <c r="A1686" s="310" t="s">
        <v>1770</v>
      </c>
      <c r="B1686" s="310" t="s">
        <v>1294</v>
      </c>
      <c r="C1686" s="309">
        <v>193.44840003171038</v>
      </c>
      <c r="D1686" s="307">
        <f>C1686*'[2]Base Costs'!$B$5</f>
        <v>193.44840003171038</v>
      </c>
      <c r="E1686" s="307">
        <f t="shared" si="182"/>
        <v>25</v>
      </c>
      <c r="F1686" s="307">
        <f t="shared" si="183"/>
        <v>5</v>
      </c>
      <c r="G1686" s="307">
        <f t="shared" si="184"/>
        <v>2</v>
      </c>
      <c r="H1686" s="306">
        <f>4*D1686*'[2]Base Costs'!$B$7</f>
        <v>38446.708815902253</v>
      </c>
      <c r="I1686" s="304">
        <f>4*IF(E1686&lt;=3,E1686*'[2]Base Costs'!$B$8,IF(F1686&lt;=3,F1686*'[2]Base Costs'!$B$9,'[2]Base Costs'!$B$10*G1686))</f>
        <v>8800</v>
      </c>
      <c r="J1686" s="308">
        <f>C1686*'[2]Base Costs'!$B$6</f>
        <v>49.135893608054438</v>
      </c>
      <c r="K1686" s="307">
        <f t="shared" si="185"/>
        <v>7</v>
      </c>
      <c r="L1686" s="307">
        <f t="shared" si="186"/>
        <v>2</v>
      </c>
      <c r="M1686" s="307">
        <f t="shared" si="187"/>
        <v>1</v>
      </c>
      <c r="N1686" s="306">
        <f>4*J1686*'[2]Base Costs'!$B$7</f>
        <v>9765.4640392391721</v>
      </c>
      <c r="O1686" s="304">
        <f>4*IF(K1686&lt;=3,K1686*'[2]Base Costs'!$B$8,IF(L1686&lt;=3,L1686*'[2]Base Costs'!$B$9,'[2]Base Costs'!$B$10*M1686))</f>
        <v>2800</v>
      </c>
      <c r="P1686" s="304">
        <f>4*C1686*'[2]Base Costs'!$B$11</f>
        <v>38689.680006342074</v>
      </c>
      <c r="Q1686" s="269">
        <f>'[2]Base Costs'!$B$13+'[2]Base Costs'!$B$14</f>
        <v>414</v>
      </c>
      <c r="R1686" s="303">
        <f>'[2]Base Costs'!$D$2</f>
        <v>1105.3024868650327</v>
      </c>
      <c r="S1686" s="305">
        <f t="shared" si="188"/>
        <v>14084.766526104206</v>
      </c>
    </row>
    <row r="1687" spans="1:19" s="269" customFormat="1" x14ac:dyDescent="0.25">
      <c r="A1687" s="310" t="s">
        <v>1770</v>
      </c>
      <c r="B1687" s="310" t="s">
        <v>1293</v>
      </c>
      <c r="C1687" s="309">
        <v>58.200640650000004</v>
      </c>
      <c r="D1687" s="307">
        <f>C1687*'[2]Base Costs'!$B$5</f>
        <v>58.200640650000004</v>
      </c>
      <c r="E1687" s="307">
        <f t="shared" si="182"/>
        <v>8</v>
      </c>
      <c r="F1687" s="307">
        <f t="shared" si="183"/>
        <v>2</v>
      </c>
      <c r="G1687" s="307">
        <f t="shared" si="184"/>
        <v>1</v>
      </c>
      <c r="H1687" s="306">
        <f>4*D1687*'[2]Base Costs'!$B$7</f>
        <v>11567.028125343602</v>
      </c>
      <c r="I1687" s="304">
        <f>4*IF(E1687&lt;=3,E1687*'[2]Base Costs'!$B$8,IF(F1687&lt;=3,F1687*'[2]Base Costs'!$B$9,'[2]Base Costs'!$B$10*G1687))</f>
        <v>2800</v>
      </c>
      <c r="J1687" s="308">
        <f>C1687*'[2]Base Costs'!$B$6</f>
        <v>14.782962725100001</v>
      </c>
      <c r="K1687" s="307">
        <f t="shared" si="185"/>
        <v>2</v>
      </c>
      <c r="L1687" s="307">
        <f t="shared" si="186"/>
        <v>1</v>
      </c>
      <c r="M1687" s="307">
        <f t="shared" si="187"/>
        <v>1</v>
      </c>
      <c r="N1687" s="306">
        <f>4*J1687*'[2]Base Costs'!$B$7</f>
        <v>2938.0251438372752</v>
      </c>
      <c r="O1687" s="304">
        <f>4*IF(K1687&lt;=3,K1687*'[2]Base Costs'!$B$8,IF(L1687&lt;=3,L1687*'[2]Base Costs'!$B$9,'[2]Base Costs'!$B$10*M1687))</f>
        <v>1000</v>
      </c>
      <c r="P1687" s="304">
        <f>4*C1687*'[2]Base Costs'!$B$11</f>
        <v>11640.128130000001</v>
      </c>
      <c r="Q1687" s="269">
        <f>'[2]Base Costs'!$B$13+'[2]Base Costs'!$B$14</f>
        <v>414</v>
      </c>
      <c r="R1687" s="303">
        <f>'[2]Base Costs'!$D$2</f>
        <v>1105.3024868650327</v>
      </c>
      <c r="S1687" s="305">
        <f t="shared" si="188"/>
        <v>5457.3276307023079</v>
      </c>
    </row>
    <row r="1688" spans="1:19" s="269" customFormat="1" x14ac:dyDescent="0.25">
      <c r="A1688" s="310" t="s">
        <v>1770</v>
      </c>
      <c r="B1688" s="310" t="s">
        <v>1292</v>
      </c>
      <c r="C1688" s="309">
        <v>87.212593718697633</v>
      </c>
      <c r="D1688" s="307">
        <f>C1688*'[2]Base Costs'!$B$5</f>
        <v>87.212593718697633</v>
      </c>
      <c r="E1688" s="307">
        <f t="shared" si="182"/>
        <v>11</v>
      </c>
      <c r="F1688" s="307">
        <f t="shared" si="183"/>
        <v>3</v>
      </c>
      <c r="G1688" s="307">
        <f t="shared" si="184"/>
        <v>1</v>
      </c>
      <c r="H1688" s="306">
        <f>4*D1688*'[2]Base Costs'!$B$7</f>
        <v>17332.979726028843</v>
      </c>
      <c r="I1688" s="304">
        <f>4*IF(E1688&lt;=3,E1688*'[2]Base Costs'!$B$8,IF(F1688&lt;=3,F1688*'[2]Base Costs'!$B$9,'[2]Base Costs'!$B$10*G1688))</f>
        <v>4200</v>
      </c>
      <c r="J1688" s="308">
        <f>C1688*'[2]Base Costs'!$B$6</f>
        <v>22.151998804549198</v>
      </c>
      <c r="K1688" s="307">
        <f t="shared" si="185"/>
        <v>3</v>
      </c>
      <c r="L1688" s="307">
        <f t="shared" si="186"/>
        <v>1</v>
      </c>
      <c r="M1688" s="307">
        <f t="shared" si="187"/>
        <v>1</v>
      </c>
      <c r="N1688" s="306">
        <f>4*J1688*'[2]Base Costs'!$B$7</f>
        <v>4402.5768504113266</v>
      </c>
      <c r="O1688" s="304">
        <f>4*IF(K1688&lt;=3,K1688*'[2]Base Costs'!$B$8,IF(L1688&lt;=3,L1688*'[2]Base Costs'!$B$9,'[2]Base Costs'!$B$10*M1688))</f>
        <v>1500</v>
      </c>
      <c r="P1688" s="304">
        <f>4*C1688*'[2]Base Costs'!$B$11</f>
        <v>17442.518743739525</v>
      </c>
      <c r="Q1688" s="269">
        <f>'[2]Base Costs'!$B$13+'[2]Base Costs'!$B$14</f>
        <v>414</v>
      </c>
      <c r="R1688" s="303">
        <f>'[2]Base Costs'!$D$2</f>
        <v>1105.3024868650327</v>
      </c>
      <c r="S1688" s="305">
        <f t="shared" si="188"/>
        <v>7421.8793372763594</v>
      </c>
    </row>
    <row r="1689" spans="1:19" s="269" customFormat="1" x14ac:dyDescent="0.25">
      <c r="A1689" s="310" t="s">
        <v>1770</v>
      </c>
      <c r="B1689" s="310" t="s">
        <v>1291</v>
      </c>
      <c r="C1689" s="309">
        <v>212.85245513137443</v>
      </c>
      <c r="D1689" s="307">
        <f>C1689*'[2]Base Costs'!$B$5</f>
        <v>212.85245513137443</v>
      </c>
      <c r="E1689" s="307">
        <f t="shared" si="182"/>
        <v>27</v>
      </c>
      <c r="F1689" s="307">
        <f t="shared" si="183"/>
        <v>6</v>
      </c>
      <c r="G1689" s="307">
        <f t="shared" si="184"/>
        <v>2</v>
      </c>
      <c r="H1689" s="306">
        <f>4*D1689*'[2]Base Costs'!$B$7</f>
        <v>42303.148342629887</v>
      </c>
      <c r="I1689" s="304">
        <f>4*IF(E1689&lt;=3,E1689*'[2]Base Costs'!$B$8,IF(F1689&lt;=3,F1689*'[2]Base Costs'!$B$9,'[2]Base Costs'!$B$10*G1689))</f>
        <v>8800</v>
      </c>
      <c r="J1689" s="308">
        <f>C1689*'[2]Base Costs'!$B$6</f>
        <v>54.064523603369103</v>
      </c>
      <c r="K1689" s="307">
        <f t="shared" si="185"/>
        <v>7</v>
      </c>
      <c r="L1689" s="307">
        <f t="shared" si="186"/>
        <v>2</v>
      </c>
      <c r="M1689" s="307">
        <f t="shared" si="187"/>
        <v>1</v>
      </c>
      <c r="N1689" s="306">
        <f>4*J1689*'[2]Base Costs'!$B$7</f>
        <v>10744.999679027991</v>
      </c>
      <c r="O1689" s="304">
        <f>4*IF(K1689&lt;=3,K1689*'[2]Base Costs'!$B$8,IF(L1689&lt;=3,L1689*'[2]Base Costs'!$B$9,'[2]Base Costs'!$B$10*M1689))</f>
        <v>2800</v>
      </c>
      <c r="P1689" s="304">
        <f>4*C1689*'[2]Base Costs'!$B$11</f>
        <v>42570.491026274889</v>
      </c>
      <c r="Q1689" s="269">
        <f>'[2]Base Costs'!$B$13+'[2]Base Costs'!$B$14</f>
        <v>414</v>
      </c>
      <c r="R1689" s="303">
        <f>'[2]Base Costs'!$D$2</f>
        <v>1105.3024868650327</v>
      </c>
      <c r="S1689" s="305">
        <f t="shared" si="188"/>
        <v>15064.302165893023</v>
      </c>
    </row>
    <row r="1690" spans="1:19" s="269" customFormat="1" x14ac:dyDescent="0.25">
      <c r="A1690" s="310" t="s">
        <v>1770</v>
      </c>
      <c r="B1690" s="310" t="s">
        <v>1290</v>
      </c>
      <c r="C1690" s="309">
        <v>67.223889579993212</v>
      </c>
      <c r="D1690" s="307">
        <f>C1690*'[2]Base Costs'!$B$5</f>
        <v>67.223889579993212</v>
      </c>
      <c r="E1690" s="307">
        <f t="shared" si="182"/>
        <v>9</v>
      </c>
      <c r="F1690" s="307">
        <f t="shared" si="183"/>
        <v>2</v>
      </c>
      <c r="G1690" s="307">
        <f t="shared" si="184"/>
        <v>1</v>
      </c>
      <c r="H1690" s="306">
        <f>4*D1690*'[2]Base Costs'!$B$7</f>
        <v>13360.344710686173</v>
      </c>
      <c r="I1690" s="304">
        <f>4*IF(E1690&lt;=3,E1690*'[2]Base Costs'!$B$8,IF(F1690&lt;=3,F1690*'[2]Base Costs'!$B$9,'[2]Base Costs'!$B$10*G1690))</f>
        <v>2800</v>
      </c>
      <c r="J1690" s="308">
        <f>C1690*'[2]Base Costs'!$B$6</f>
        <v>17.074867953318275</v>
      </c>
      <c r="K1690" s="307">
        <f t="shared" si="185"/>
        <v>3</v>
      </c>
      <c r="L1690" s="307">
        <f t="shared" si="186"/>
        <v>1</v>
      </c>
      <c r="M1690" s="307">
        <f t="shared" si="187"/>
        <v>1</v>
      </c>
      <c r="N1690" s="306">
        <f>4*J1690*'[2]Base Costs'!$B$7</f>
        <v>3393.5275565142879</v>
      </c>
      <c r="O1690" s="304">
        <f>4*IF(K1690&lt;=3,K1690*'[2]Base Costs'!$B$8,IF(L1690&lt;=3,L1690*'[2]Base Costs'!$B$9,'[2]Base Costs'!$B$10*M1690))</f>
        <v>1500</v>
      </c>
      <c r="P1690" s="304">
        <f>4*C1690*'[2]Base Costs'!$B$11</f>
        <v>13444.777915998642</v>
      </c>
      <c r="Q1690" s="269">
        <f>'[2]Base Costs'!$B$13+'[2]Base Costs'!$B$14</f>
        <v>414</v>
      </c>
      <c r="R1690" s="303">
        <f>'[2]Base Costs'!$D$2</f>
        <v>1105.3024868650327</v>
      </c>
      <c r="S1690" s="305">
        <f t="shared" si="188"/>
        <v>6412.8300433793211</v>
      </c>
    </row>
    <row r="1691" spans="1:19" s="269" customFormat="1" x14ac:dyDescent="0.25">
      <c r="A1691" s="310" t="s">
        <v>1770</v>
      </c>
      <c r="B1691" s="310" t="s">
        <v>1289</v>
      </c>
      <c r="C1691" s="309">
        <v>165.8970737047853</v>
      </c>
      <c r="D1691" s="307">
        <f>C1691*'[2]Base Costs'!$B$5</f>
        <v>165.8970737047853</v>
      </c>
      <c r="E1691" s="307">
        <f t="shared" si="182"/>
        <v>21</v>
      </c>
      <c r="F1691" s="307">
        <f t="shared" si="183"/>
        <v>5</v>
      </c>
      <c r="G1691" s="307">
        <f t="shared" si="184"/>
        <v>2</v>
      </c>
      <c r="H1691" s="306">
        <f>4*D1691*'[2]Base Costs'!$B$7</f>
        <v>32971.048016383851</v>
      </c>
      <c r="I1691" s="304">
        <f>4*IF(E1691&lt;=3,E1691*'[2]Base Costs'!$B$8,IF(F1691&lt;=3,F1691*'[2]Base Costs'!$B$9,'[2]Base Costs'!$B$10*G1691))</f>
        <v>8800</v>
      </c>
      <c r="J1691" s="308">
        <f>C1691*'[2]Base Costs'!$B$6</f>
        <v>42.137856721015467</v>
      </c>
      <c r="K1691" s="307">
        <f t="shared" si="185"/>
        <v>6</v>
      </c>
      <c r="L1691" s="307">
        <f t="shared" si="186"/>
        <v>2</v>
      </c>
      <c r="M1691" s="307">
        <f t="shared" si="187"/>
        <v>1</v>
      </c>
      <c r="N1691" s="306">
        <f>4*J1691*'[2]Base Costs'!$B$7</f>
        <v>8374.6461961614987</v>
      </c>
      <c r="O1691" s="304">
        <f>4*IF(K1691&lt;=3,K1691*'[2]Base Costs'!$B$8,IF(L1691&lt;=3,L1691*'[2]Base Costs'!$B$9,'[2]Base Costs'!$B$10*M1691))</f>
        <v>2800</v>
      </c>
      <c r="P1691" s="304">
        <f>4*C1691*'[2]Base Costs'!$B$11</f>
        <v>33179.414740957058</v>
      </c>
      <c r="Q1691" s="269">
        <f>'[2]Base Costs'!$B$13+'[2]Base Costs'!$B$14</f>
        <v>414</v>
      </c>
      <c r="R1691" s="303">
        <f>'[2]Base Costs'!$D$2</f>
        <v>1105.3024868650327</v>
      </c>
      <c r="S1691" s="305">
        <f t="shared" si="188"/>
        <v>12693.94868302653</v>
      </c>
    </row>
    <row r="1692" spans="1:19" s="269" customFormat="1" x14ac:dyDescent="0.25">
      <c r="A1692" s="310" t="s">
        <v>1770</v>
      </c>
      <c r="B1692" s="310" t="s">
        <v>1288</v>
      </c>
      <c r="C1692" s="309">
        <v>104.30827613347316</v>
      </c>
      <c r="D1692" s="307">
        <f>C1692*'[2]Base Costs'!$B$5</f>
        <v>104.30827613347316</v>
      </c>
      <c r="E1692" s="307">
        <f t="shared" si="182"/>
        <v>14</v>
      </c>
      <c r="F1692" s="307">
        <f t="shared" si="183"/>
        <v>3</v>
      </c>
      <c r="G1692" s="307">
        <f t="shared" si="184"/>
        <v>1</v>
      </c>
      <c r="H1692" s="306">
        <f>4*D1692*'[2]Base Costs'!$B$7</f>
        <v>20730.644031870994</v>
      </c>
      <c r="I1692" s="304">
        <f>4*IF(E1692&lt;=3,E1692*'[2]Base Costs'!$B$8,IF(F1692&lt;=3,F1692*'[2]Base Costs'!$B$9,'[2]Base Costs'!$B$10*G1692))</f>
        <v>4200</v>
      </c>
      <c r="J1692" s="308">
        <f>C1692*'[2]Base Costs'!$B$6</f>
        <v>26.494302137902181</v>
      </c>
      <c r="K1692" s="307">
        <f t="shared" si="185"/>
        <v>4</v>
      </c>
      <c r="L1692" s="307">
        <f t="shared" si="186"/>
        <v>1</v>
      </c>
      <c r="M1692" s="307">
        <f t="shared" si="187"/>
        <v>1</v>
      </c>
      <c r="N1692" s="306">
        <f>4*J1692*'[2]Base Costs'!$B$7</f>
        <v>5265.5835840952323</v>
      </c>
      <c r="O1692" s="304">
        <f>4*IF(K1692&lt;=3,K1692*'[2]Base Costs'!$B$8,IF(L1692&lt;=3,L1692*'[2]Base Costs'!$B$9,'[2]Base Costs'!$B$10*M1692))</f>
        <v>1400</v>
      </c>
      <c r="P1692" s="304">
        <f>4*C1692*'[2]Base Costs'!$B$11</f>
        <v>20861.655226694631</v>
      </c>
      <c r="Q1692" s="269">
        <f>'[2]Base Costs'!$B$13+'[2]Base Costs'!$B$14</f>
        <v>414</v>
      </c>
      <c r="R1692" s="303">
        <f>'[2]Base Costs'!$D$2</f>
        <v>1105.3024868650327</v>
      </c>
      <c r="S1692" s="305">
        <f t="shared" si="188"/>
        <v>8184.886070960265</v>
      </c>
    </row>
    <row r="1693" spans="1:19" s="269" customFormat="1" x14ac:dyDescent="0.25">
      <c r="A1693" s="310" t="s">
        <v>1770</v>
      </c>
      <c r="B1693" s="310" t="s">
        <v>1287</v>
      </c>
      <c r="C1693" s="309">
        <v>235.85087904820685</v>
      </c>
      <c r="D1693" s="307">
        <f>C1693*'[2]Base Costs'!$B$5</f>
        <v>235.85087904820685</v>
      </c>
      <c r="E1693" s="307">
        <f t="shared" si="182"/>
        <v>30</v>
      </c>
      <c r="F1693" s="307">
        <f t="shared" si="183"/>
        <v>6</v>
      </c>
      <c r="G1693" s="307">
        <f t="shared" si="184"/>
        <v>2</v>
      </c>
      <c r="H1693" s="306">
        <f>4*D1693*'[2]Base Costs'!$B$7</f>
        <v>46873.947105556828</v>
      </c>
      <c r="I1693" s="304">
        <f>4*IF(E1693&lt;=3,E1693*'[2]Base Costs'!$B$8,IF(F1693&lt;=3,F1693*'[2]Base Costs'!$B$9,'[2]Base Costs'!$B$10*G1693))</f>
        <v>8800</v>
      </c>
      <c r="J1693" s="308">
        <f>C1693*'[2]Base Costs'!$B$6</f>
        <v>59.906123278244543</v>
      </c>
      <c r="K1693" s="307">
        <f t="shared" si="185"/>
        <v>8</v>
      </c>
      <c r="L1693" s="307">
        <f t="shared" si="186"/>
        <v>2</v>
      </c>
      <c r="M1693" s="307">
        <f t="shared" si="187"/>
        <v>1</v>
      </c>
      <c r="N1693" s="306">
        <f>4*J1693*'[2]Base Costs'!$B$7</f>
        <v>11905.982564811435</v>
      </c>
      <c r="O1693" s="304">
        <f>4*IF(K1693&lt;=3,K1693*'[2]Base Costs'!$B$8,IF(L1693&lt;=3,L1693*'[2]Base Costs'!$B$9,'[2]Base Costs'!$B$10*M1693))</f>
        <v>2800</v>
      </c>
      <c r="P1693" s="304">
        <f>4*C1693*'[2]Base Costs'!$B$11</f>
        <v>47170.175809641369</v>
      </c>
      <c r="Q1693" s="269">
        <f>'[2]Base Costs'!$B$13+'[2]Base Costs'!$B$14</f>
        <v>414</v>
      </c>
      <c r="R1693" s="303">
        <f>'[2]Base Costs'!$D$2</f>
        <v>1105.3024868650327</v>
      </c>
      <c r="S1693" s="305">
        <f t="shared" si="188"/>
        <v>16225.285051676467</v>
      </c>
    </row>
    <row r="1694" spans="1:19" s="269" customFormat="1" x14ac:dyDescent="0.25">
      <c r="A1694" s="310" t="s">
        <v>1770</v>
      </c>
      <c r="B1694" s="310" t="s">
        <v>1286</v>
      </c>
      <c r="C1694" s="309">
        <v>128.05969519999999</v>
      </c>
      <c r="D1694" s="307">
        <f>C1694*'[2]Base Costs'!$B$5</f>
        <v>128.05969519999999</v>
      </c>
      <c r="E1694" s="307">
        <f t="shared" si="182"/>
        <v>17</v>
      </c>
      <c r="F1694" s="307">
        <f t="shared" si="183"/>
        <v>4</v>
      </c>
      <c r="G1694" s="307">
        <f t="shared" si="184"/>
        <v>1</v>
      </c>
      <c r="H1694" s="306">
        <f>4*D1694*'[2]Base Costs'!$B$7</f>
        <v>25451.096062828801</v>
      </c>
      <c r="I1694" s="304">
        <f>4*IF(E1694&lt;=3,E1694*'[2]Base Costs'!$B$8,IF(F1694&lt;=3,F1694*'[2]Base Costs'!$B$9,'[2]Base Costs'!$B$10*G1694))</f>
        <v>4400</v>
      </c>
      <c r="J1694" s="308">
        <f>C1694*'[2]Base Costs'!$B$6</f>
        <v>32.527162580799995</v>
      </c>
      <c r="K1694" s="307">
        <f t="shared" si="185"/>
        <v>5</v>
      </c>
      <c r="L1694" s="307">
        <f t="shared" si="186"/>
        <v>1</v>
      </c>
      <c r="M1694" s="307">
        <f t="shared" si="187"/>
        <v>1</v>
      </c>
      <c r="N1694" s="306">
        <f>4*J1694*'[2]Base Costs'!$B$7</f>
        <v>6464.5783999585155</v>
      </c>
      <c r="O1694" s="304">
        <f>4*IF(K1694&lt;=3,K1694*'[2]Base Costs'!$B$8,IF(L1694&lt;=3,L1694*'[2]Base Costs'!$B$9,'[2]Base Costs'!$B$10*M1694))</f>
        <v>1400</v>
      </c>
      <c r="P1694" s="304">
        <f>4*C1694*'[2]Base Costs'!$B$11</f>
        <v>25611.939039999997</v>
      </c>
      <c r="Q1694" s="269">
        <f>'[2]Base Costs'!$B$13+'[2]Base Costs'!$B$14</f>
        <v>414</v>
      </c>
      <c r="R1694" s="303">
        <f>'[2]Base Costs'!$D$2</f>
        <v>1105.3024868650327</v>
      </c>
      <c r="S1694" s="305">
        <f t="shared" si="188"/>
        <v>9383.8808868235483</v>
      </c>
    </row>
    <row r="1695" spans="1:19" s="269" customFormat="1" x14ac:dyDescent="0.25">
      <c r="A1695" s="310" t="s">
        <v>1770</v>
      </c>
      <c r="B1695" s="310" t="s">
        <v>1285</v>
      </c>
      <c r="C1695" s="309">
        <v>45.400354544999999</v>
      </c>
      <c r="D1695" s="307">
        <f>C1695*'[2]Base Costs'!$B$5</f>
        <v>45.400354544999999</v>
      </c>
      <c r="E1695" s="307">
        <f t="shared" si="182"/>
        <v>6</v>
      </c>
      <c r="F1695" s="307">
        <f t="shared" si="183"/>
        <v>2</v>
      </c>
      <c r="G1695" s="307">
        <f t="shared" si="184"/>
        <v>1</v>
      </c>
      <c r="H1695" s="306">
        <f>4*D1695*'[2]Base Costs'!$B$7</f>
        <v>9023.0480636914817</v>
      </c>
      <c r="I1695" s="304">
        <f>4*IF(E1695&lt;=3,E1695*'[2]Base Costs'!$B$8,IF(F1695&lt;=3,F1695*'[2]Base Costs'!$B$9,'[2]Base Costs'!$B$10*G1695))</f>
        <v>2800</v>
      </c>
      <c r="J1695" s="308">
        <f>C1695*'[2]Base Costs'!$B$6</f>
        <v>11.531690054429999</v>
      </c>
      <c r="K1695" s="307">
        <f t="shared" si="185"/>
        <v>2</v>
      </c>
      <c r="L1695" s="307">
        <f t="shared" si="186"/>
        <v>1</v>
      </c>
      <c r="M1695" s="307">
        <f t="shared" si="187"/>
        <v>1</v>
      </c>
      <c r="N1695" s="306">
        <f>4*J1695*'[2]Base Costs'!$B$7</f>
        <v>2291.8542081776363</v>
      </c>
      <c r="O1695" s="304">
        <f>4*IF(K1695&lt;=3,K1695*'[2]Base Costs'!$B$8,IF(L1695&lt;=3,L1695*'[2]Base Costs'!$B$9,'[2]Base Costs'!$B$10*M1695))</f>
        <v>1000</v>
      </c>
      <c r="P1695" s="304">
        <f>4*C1695*'[2]Base Costs'!$B$11</f>
        <v>9080.070909</v>
      </c>
      <c r="Q1695" s="269">
        <f>'[2]Base Costs'!$B$13+'[2]Base Costs'!$B$14</f>
        <v>414</v>
      </c>
      <c r="R1695" s="303">
        <f>'[2]Base Costs'!$D$2</f>
        <v>1105.3024868650327</v>
      </c>
      <c r="S1695" s="305">
        <f t="shared" si="188"/>
        <v>4811.1566950426695</v>
      </c>
    </row>
    <row r="1696" spans="1:19" s="269" customFormat="1" x14ac:dyDescent="0.25">
      <c r="A1696" s="310" t="s">
        <v>1770</v>
      </c>
      <c r="B1696" s="310" t="s">
        <v>1284</v>
      </c>
      <c r="C1696" s="309">
        <v>155.15947041766569</v>
      </c>
      <c r="D1696" s="307">
        <f>C1696*'[2]Base Costs'!$B$5</f>
        <v>155.15947041766569</v>
      </c>
      <c r="E1696" s="307">
        <f t="shared" si="182"/>
        <v>20</v>
      </c>
      <c r="F1696" s="307">
        <f t="shared" si="183"/>
        <v>4</v>
      </c>
      <c r="G1696" s="307">
        <f t="shared" si="184"/>
        <v>1</v>
      </c>
      <c r="H1696" s="306">
        <f>4*D1696*'[2]Base Costs'!$B$7</f>
        <v>30837.013788688553</v>
      </c>
      <c r="I1696" s="304">
        <f>4*IF(E1696&lt;=3,E1696*'[2]Base Costs'!$B$8,IF(F1696&lt;=3,F1696*'[2]Base Costs'!$B$9,'[2]Base Costs'!$B$10*G1696))</f>
        <v>4400</v>
      </c>
      <c r="J1696" s="308">
        <f>C1696*'[2]Base Costs'!$B$6</f>
        <v>39.410505486087082</v>
      </c>
      <c r="K1696" s="307">
        <f t="shared" si="185"/>
        <v>5</v>
      </c>
      <c r="L1696" s="307">
        <f t="shared" si="186"/>
        <v>1</v>
      </c>
      <c r="M1696" s="307">
        <f t="shared" si="187"/>
        <v>1</v>
      </c>
      <c r="N1696" s="306">
        <f>4*J1696*'[2]Base Costs'!$B$7</f>
        <v>7832.6015023268919</v>
      </c>
      <c r="O1696" s="304">
        <f>4*IF(K1696&lt;=3,K1696*'[2]Base Costs'!$B$8,IF(L1696&lt;=3,L1696*'[2]Base Costs'!$B$9,'[2]Base Costs'!$B$10*M1696))</f>
        <v>1400</v>
      </c>
      <c r="P1696" s="304">
        <f>4*C1696*'[2]Base Costs'!$B$11</f>
        <v>31031.894083533138</v>
      </c>
      <c r="Q1696" s="269">
        <f>'[2]Base Costs'!$B$13+'[2]Base Costs'!$B$14</f>
        <v>414</v>
      </c>
      <c r="R1696" s="303">
        <f>'[2]Base Costs'!$D$2</f>
        <v>1105.3024868650327</v>
      </c>
      <c r="S1696" s="305">
        <f t="shared" si="188"/>
        <v>10751.903989191924</v>
      </c>
    </row>
    <row r="1697" spans="1:19" s="269" customFormat="1" x14ac:dyDescent="0.25">
      <c r="A1697" s="310" t="s">
        <v>1770</v>
      </c>
      <c r="B1697" s="310" t="s">
        <v>1283</v>
      </c>
      <c r="C1697" s="309">
        <v>257.22057671716198</v>
      </c>
      <c r="D1697" s="307">
        <f>C1697*'[2]Base Costs'!$B$5</f>
        <v>257.22057671716198</v>
      </c>
      <c r="E1697" s="307">
        <f t="shared" si="182"/>
        <v>33</v>
      </c>
      <c r="F1697" s="307">
        <f t="shared" si="183"/>
        <v>7</v>
      </c>
      <c r="G1697" s="307">
        <f t="shared" si="184"/>
        <v>2</v>
      </c>
      <c r="H1697" s="306">
        <f>4*D1697*'[2]Base Costs'!$B$7</f>
        <v>51121.04629907565</v>
      </c>
      <c r="I1697" s="304">
        <f>4*IF(E1697&lt;=3,E1697*'[2]Base Costs'!$B$8,IF(F1697&lt;=3,F1697*'[2]Base Costs'!$B$9,'[2]Base Costs'!$B$10*G1697))</f>
        <v>8800</v>
      </c>
      <c r="J1697" s="308">
        <f>C1697*'[2]Base Costs'!$B$6</f>
        <v>65.334026486159146</v>
      </c>
      <c r="K1697" s="307">
        <f t="shared" si="185"/>
        <v>9</v>
      </c>
      <c r="L1697" s="307">
        <f t="shared" si="186"/>
        <v>2</v>
      </c>
      <c r="M1697" s="307">
        <f t="shared" si="187"/>
        <v>1</v>
      </c>
      <c r="N1697" s="306">
        <f>4*J1697*'[2]Base Costs'!$B$7</f>
        <v>12984.745759965215</v>
      </c>
      <c r="O1697" s="304">
        <f>4*IF(K1697&lt;=3,K1697*'[2]Base Costs'!$B$8,IF(L1697&lt;=3,L1697*'[2]Base Costs'!$B$9,'[2]Base Costs'!$B$10*M1697))</f>
        <v>2800</v>
      </c>
      <c r="P1697" s="304">
        <f>4*C1697*'[2]Base Costs'!$B$11</f>
        <v>51444.115343432393</v>
      </c>
      <c r="Q1697" s="269">
        <f>'[2]Base Costs'!$B$13+'[2]Base Costs'!$B$14</f>
        <v>414</v>
      </c>
      <c r="R1697" s="303">
        <f>'[2]Base Costs'!$D$2</f>
        <v>1105.3024868650327</v>
      </c>
      <c r="S1697" s="305">
        <f t="shared" si="188"/>
        <v>17304.048246830247</v>
      </c>
    </row>
    <row r="1698" spans="1:19" s="269" customFormat="1" x14ac:dyDescent="0.25">
      <c r="A1698" s="310" t="s">
        <v>1770</v>
      </c>
      <c r="B1698" s="310" t="s">
        <v>1282</v>
      </c>
      <c r="C1698" s="309">
        <v>125.52404520175999</v>
      </c>
      <c r="D1698" s="307">
        <f>C1698*'[2]Base Costs'!$B$5</f>
        <v>125.52404520175999</v>
      </c>
      <c r="E1698" s="307">
        <f t="shared" si="182"/>
        <v>16</v>
      </c>
      <c r="F1698" s="307">
        <f t="shared" si="183"/>
        <v>4</v>
      </c>
      <c r="G1698" s="307">
        <f t="shared" si="184"/>
        <v>1</v>
      </c>
      <c r="H1698" s="306">
        <f>4*D1698*'[2]Base Costs'!$B$7</f>
        <v>24947.15083957859</v>
      </c>
      <c r="I1698" s="304">
        <f>4*IF(E1698&lt;=3,E1698*'[2]Base Costs'!$B$8,IF(F1698&lt;=3,F1698*'[2]Base Costs'!$B$9,'[2]Base Costs'!$B$10*G1698))</f>
        <v>4400</v>
      </c>
      <c r="J1698" s="308">
        <f>C1698*'[2]Base Costs'!$B$6</f>
        <v>31.883107481247038</v>
      </c>
      <c r="K1698" s="307">
        <f t="shared" si="185"/>
        <v>4</v>
      </c>
      <c r="L1698" s="307">
        <f t="shared" si="186"/>
        <v>1</v>
      </c>
      <c r="M1698" s="307">
        <f t="shared" si="187"/>
        <v>1</v>
      </c>
      <c r="N1698" s="306">
        <f>4*J1698*'[2]Base Costs'!$B$7</f>
        <v>6336.5763132529619</v>
      </c>
      <c r="O1698" s="304">
        <f>4*IF(K1698&lt;=3,K1698*'[2]Base Costs'!$B$8,IF(L1698&lt;=3,L1698*'[2]Base Costs'!$B$9,'[2]Base Costs'!$B$10*M1698))</f>
        <v>1400</v>
      </c>
      <c r="P1698" s="304">
        <f>4*C1698*'[2]Base Costs'!$B$11</f>
        <v>25104.809040351996</v>
      </c>
      <c r="Q1698" s="269">
        <f>'[2]Base Costs'!$B$13+'[2]Base Costs'!$B$14</f>
        <v>414</v>
      </c>
      <c r="R1698" s="303">
        <f>'[2]Base Costs'!$D$2</f>
        <v>1105.3024868650327</v>
      </c>
      <c r="S1698" s="305">
        <f t="shared" si="188"/>
        <v>9255.8788001179946</v>
      </c>
    </row>
    <row r="1699" spans="1:19" s="269" customFormat="1" x14ac:dyDescent="0.25">
      <c r="A1699" s="310" t="s">
        <v>1770</v>
      </c>
      <c r="B1699" s="310" t="s">
        <v>1281</v>
      </c>
      <c r="C1699" s="309">
        <v>244.90501935947015</v>
      </c>
      <c r="D1699" s="307">
        <f>C1699*'[2]Base Costs'!$B$5</f>
        <v>244.90501935947015</v>
      </c>
      <c r="E1699" s="307">
        <f t="shared" si="182"/>
        <v>31</v>
      </c>
      <c r="F1699" s="307">
        <f t="shared" si="183"/>
        <v>7</v>
      </c>
      <c r="G1699" s="307">
        <f t="shared" si="184"/>
        <v>2</v>
      </c>
      <c r="H1699" s="306">
        <f>4*D1699*'[2]Base Costs'!$B$7</f>
        <v>48673.403167578545</v>
      </c>
      <c r="I1699" s="304">
        <f>4*IF(E1699&lt;=3,E1699*'[2]Base Costs'!$B$8,IF(F1699&lt;=3,F1699*'[2]Base Costs'!$B$9,'[2]Base Costs'!$B$10*G1699))</f>
        <v>8800</v>
      </c>
      <c r="J1699" s="308">
        <f>C1699*'[2]Base Costs'!$B$6</f>
        <v>62.205874917305415</v>
      </c>
      <c r="K1699" s="307">
        <f t="shared" si="185"/>
        <v>8</v>
      </c>
      <c r="L1699" s="307">
        <f t="shared" si="186"/>
        <v>2</v>
      </c>
      <c r="M1699" s="307">
        <f t="shared" si="187"/>
        <v>1</v>
      </c>
      <c r="N1699" s="306">
        <f>4*J1699*'[2]Base Costs'!$B$7</f>
        <v>12363.044404564949</v>
      </c>
      <c r="O1699" s="304">
        <f>4*IF(K1699&lt;=3,K1699*'[2]Base Costs'!$B$8,IF(L1699&lt;=3,L1699*'[2]Base Costs'!$B$9,'[2]Base Costs'!$B$10*M1699))</f>
        <v>2800</v>
      </c>
      <c r="P1699" s="304">
        <f>4*C1699*'[2]Base Costs'!$B$11</f>
        <v>48981.003871894027</v>
      </c>
      <c r="Q1699" s="269">
        <f>'[2]Base Costs'!$B$13+'[2]Base Costs'!$B$14</f>
        <v>414</v>
      </c>
      <c r="R1699" s="303">
        <f>'[2]Base Costs'!$D$2</f>
        <v>1105.3024868650327</v>
      </c>
      <c r="S1699" s="305">
        <f t="shared" si="188"/>
        <v>16682.346891429981</v>
      </c>
    </row>
    <row r="1700" spans="1:19" s="269" customFormat="1" x14ac:dyDescent="0.25">
      <c r="A1700" s="310" t="s">
        <v>1770</v>
      </c>
      <c r="B1700" s="310" t="s">
        <v>1280</v>
      </c>
      <c r="C1700" s="309">
        <v>323.50337335802305</v>
      </c>
      <c r="D1700" s="307">
        <f>C1700*'[2]Base Costs'!$B$5</f>
        <v>323.50337335802305</v>
      </c>
      <c r="E1700" s="307">
        <f t="shared" si="182"/>
        <v>41</v>
      </c>
      <c r="F1700" s="307">
        <f t="shared" si="183"/>
        <v>9</v>
      </c>
      <c r="G1700" s="307">
        <f t="shared" si="184"/>
        <v>3</v>
      </c>
      <c r="H1700" s="306">
        <f>4*D1700*'[2]Base Costs'!$B$7</f>
        <v>64294.354434666944</v>
      </c>
      <c r="I1700" s="304">
        <f>4*IF(E1700&lt;=3,E1700*'[2]Base Costs'!$B$8,IF(F1700&lt;=3,F1700*'[2]Base Costs'!$B$9,'[2]Base Costs'!$B$10*G1700))</f>
        <v>13200</v>
      </c>
      <c r="J1700" s="308">
        <f>C1700*'[2]Base Costs'!$B$6</f>
        <v>82.169856832937853</v>
      </c>
      <c r="K1700" s="307">
        <f t="shared" si="185"/>
        <v>11</v>
      </c>
      <c r="L1700" s="307">
        <f t="shared" si="186"/>
        <v>3</v>
      </c>
      <c r="M1700" s="307">
        <f t="shared" si="187"/>
        <v>1</v>
      </c>
      <c r="N1700" s="306">
        <f>4*J1700*'[2]Base Costs'!$B$7</f>
        <v>16330.766026405403</v>
      </c>
      <c r="O1700" s="304">
        <f>4*IF(K1700&lt;=3,K1700*'[2]Base Costs'!$B$8,IF(L1700&lt;=3,L1700*'[2]Base Costs'!$B$9,'[2]Base Costs'!$B$10*M1700))</f>
        <v>4200</v>
      </c>
      <c r="P1700" s="304">
        <f>4*C1700*'[2]Base Costs'!$B$11</f>
        <v>64700.674671604611</v>
      </c>
      <c r="Q1700" s="269">
        <f>'[2]Base Costs'!$B$13+'[2]Base Costs'!$B$14</f>
        <v>414</v>
      </c>
      <c r="R1700" s="303">
        <f>'[2]Base Costs'!$D$2</f>
        <v>1105.3024868650327</v>
      </c>
      <c r="S1700" s="305">
        <f t="shared" si="188"/>
        <v>22050.068513270435</v>
      </c>
    </row>
    <row r="1701" spans="1:19" s="269" customFormat="1" x14ac:dyDescent="0.25">
      <c r="A1701" s="310" t="s">
        <v>1770</v>
      </c>
      <c r="B1701" s="310" t="s">
        <v>1279</v>
      </c>
      <c r="C1701" s="309">
        <v>92.160391613570326</v>
      </c>
      <c r="D1701" s="307">
        <f>C1701*'[2]Base Costs'!$B$5</f>
        <v>92.160391613570326</v>
      </c>
      <c r="E1701" s="307">
        <f t="shared" si="182"/>
        <v>12</v>
      </c>
      <c r="F1701" s="307">
        <f t="shared" si="183"/>
        <v>3</v>
      </c>
      <c r="G1701" s="307">
        <f t="shared" si="184"/>
        <v>1</v>
      </c>
      <c r="H1701" s="306">
        <f>4*D1701*'[2]Base Costs'!$B$7</f>
        <v>18316.324870847424</v>
      </c>
      <c r="I1701" s="304">
        <f>4*IF(E1701&lt;=3,E1701*'[2]Base Costs'!$B$8,IF(F1701&lt;=3,F1701*'[2]Base Costs'!$B$9,'[2]Base Costs'!$B$10*G1701))</f>
        <v>4200</v>
      </c>
      <c r="J1701" s="308">
        <f>C1701*'[2]Base Costs'!$B$6</f>
        <v>23.408739469846864</v>
      </c>
      <c r="K1701" s="307">
        <f t="shared" si="185"/>
        <v>3</v>
      </c>
      <c r="L1701" s="307">
        <f t="shared" si="186"/>
        <v>1</v>
      </c>
      <c r="M1701" s="307">
        <f t="shared" si="187"/>
        <v>1</v>
      </c>
      <c r="N1701" s="306">
        <f>4*J1701*'[2]Base Costs'!$B$7</f>
        <v>4652.3465171952457</v>
      </c>
      <c r="O1701" s="304">
        <f>4*IF(K1701&lt;=3,K1701*'[2]Base Costs'!$B$8,IF(L1701&lt;=3,L1701*'[2]Base Costs'!$B$9,'[2]Base Costs'!$B$10*M1701))</f>
        <v>1500</v>
      </c>
      <c r="P1701" s="304">
        <f>4*C1701*'[2]Base Costs'!$B$11</f>
        <v>18432.078322714064</v>
      </c>
      <c r="Q1701" s="269">
        <f>'[2]Base Costs'!$B$13+'[2]Base Costs'!$B$14</f>
        <v>414</v>
      </c>
      <c r="R1701" s="303">
        <f>'[2]Base Costs'!$D$2</f>
        <v>1105.3024868650327</v>
      </c>
      <c r="S1701" s="305">
        <f t="shared" si="188"/>
        <v>7671.6490040602785</v>
      </c>
    </row>
    <row r="1702" spans="1:19" s="269" customFormat="1" x14ac:dyDescent="0.25">
      <c r="A1702" s="310" t="s">
        <v>1770</v>
      </c>
      <c r="B1702" s="310" t="s">
        <v>1278</v>
      </c>
      <c r="C1702" s="309">
        <v>224.89775036448839</v>
      </c>
      <c r="D1702" s="307">
        <f>C1702*'[2]Base Costs'!$B$5</f>
        <v>224.89775036448839</v>
      </c>
      <c r="E1702" s="307">
        <f t="shared" si="182"/>
        <v>29</v>
      </c>
      <c r="F1702" s="307">
        <f t="shared" si="183"/>
        <v>6</v>
      </c>
      <c r="G1702" s="307">
        <f t="shared" si="184"/>
        <v>2</v>
      </c>
      <c r="H1702" s="306">
        <f>4*D1702*'[2]Base Costs'!$B$7</f>
        <v>44697.078498439885</v>
      </c>
      <c r="I1702" s="304">
        <f>4*IF(E1702&lt;=3,E1702*'[2]Base Costs'!$B$8,IF(F1702&lt;=3,F1702*'[2]Base Costs'!$B$9,'[2]Base Costs'!$B$10*G1702))</f>
        <v>8800</v>
      </c>
      <c r="J1702" s="308">
        <f>C1702*'[2]Base Costs'!$B$6</f>
        <v>57.124028592580053</v>
      </c>
      <c r="K1702" s="307">
        <f t="shared" si="185"/>
        <v>8</v>
      </c>
      <c r="L1702" s="307">
        <f t="shared" si="186"/>
        <v>2</v>
      </c>
      <c r="M1702" s="307">
        <f t="shared" si="187"/>
        <v>1</v>
      </c>
      <c r="N1702" s="306">
        <f>4*J1702*'[2]Base Costs'!$B$7</f>
        <v>11353.057938603732</v>
      </c>
      <c r="O1702" s="304">
        <f>4*IF(K1702&lt;=3,K1702*'[2]Base Costs'!$B$8,IF(L1702&lt;=3,L1702*'[2]Base Costs'!$B$9,'[2]Base Costs'!$B$10*M1702))</f>
        <v>2800</v>
      </c>
      <c r="P1702" s="304">
        <f>4*C1702*'[2]Base Costs'!$B$11</f>
        <v>44979.550072897677</v>
      </c>
      <c r="Q1702" s="269">
        <f>'[2]Base Costs'!$B$13+'[2]Base Costs'!$B$14</f>
        <v>414</v>
      </c>
      <c r="R1702" s="303">
        <f>'[2]Base Costs'!$D$2</f>
        <v>1105.3024868650327</v>
      </c>
      <c r="S1702" s="305">
        <f t="shared" si="188"/>
        <v>15672.360425468763</v>
      </c>
    </row>
    <row r="1703" spans="1:19" s="269" customFormat="1" x14ac:dyDescent="0.25">
      <c r="A1703" s="310" t="s">
        <v>1770</v>
      </c>
      <c r="B1703" s="310" t="s">
        <v>1277</v>
      </c>
      <c r="C1703" s="309">
        <v>87.68734147569117</v>
      </c>
      <c r="D1703" s="307">
        <f>C1703*'[2]Base Costs'!$B$5</f>
        <v>87.68734147569117</v>
      </c>
      <c r="E1703" s="307">
        <f t="shared" si="182"/>
        <v>11</v>
      </c>
      <c r="F1703" s="307">
        <f t="shared" si="183"/>
        <v>3</v>
      </c>
      <c r="G1703" s="307">
        <f t="shared" si="184"/>
        <v>1</v>
      </c>
      <c r="H1703" s="306">
        <f>4*D1703*'[2]Base Costs'!$B$7</f>
        <v>17427.332994244767</v>
      </c>
      <c r="I1703" s="304">
        <f>4*IF(E1703&lt;=3,E1703*'[2]Base Costs'!$B$8,IF(F1703&lt;=3,F1703*'[2]Base Costs'!$B$9,'[2]Base Costs'!$B$10*G1703))</f>
        <v>4200</v>
      </c>
      <c r="J1703" s="308">
        <f>C1703*'[2]Base Costs'!$B$6</f>
        <v>22.272584734825557</v>
      </c>
      <c r="K1703" s="307">
        <f t="shared" si="185"/>
        <v>3</v>
      </c>
      <c r="L1703" s="307">
        <f t="shared" si="186"/>
        <v>1</v>
      </c>
      <c r="M1703" s="307">
        <f t="shared" si="187"/>
        <v>1</v>
      </c>
      <c r="N1703" s="306">
        <f>4*J1703*'[2]Base Costs'!$B$7</f>
        <v>4426.542580538171</v>
      </c>
      <c r="O1703" s="304">
        <f>4*IF(K1703&lt;=3,K1703*'[2]Base Costs'!$B$8,IF(L1703&lt;=3,L1703*'[2]Base Costs'!$B$9,'[2]Base Costs'!$B$10*M1703))</f>
        <v>1500</v>
      </c>
      <c r="P1703" s="304">
        <f>4*C1703*'[2]Base Costs'!$B$11</f>
        <v>17537.468295138235</v>
      </c>
      <c r="Q1703" s="269">
        <f>'[2]Base Costs'!$B$13+'[2]Base Costs'!$B$14</f>
        <v>414</v>
      </c>
      <c r="R1703" s="303">
        <f>'[2]Base Costs'!$D$2</f>
        <v>1105.3024868650327</v>
      </c>
      <c r="S1703" s="305">
        <f t="shared" si="188"/>
        <v>7445.8450674032038</v>
      </c>
    </row>
    <row r="1704" spans="1:19" s="269" customFormat="1" x14ac:dyDescent="0.25">
      <c r="A1704" s="310" t="s">
        <v>1770</v>
      </c>
      <c r="B1704" s="310" t="s">
        <v>1276</v>
      </c>
      <c r="C1704" s="309">
        <v>174.19830422119884</v>
      </c>
      <c r="D1704" s="307">
        <f>C1704*'[2]Base Costs'!$B$5</f>
        <v>174.19830422119884</v>
      </c>
      <c r="E1704" s="307">
        <f t="shared" si="182"/>
        <v>22</v>
      </c>
      <c r="F1704" s="307">
        <f t="shared" si="183"/>
        <v>5</v>
      </c>
      <c r="G1704" s="307">
        <f t="shared" si="184"/>
        <v>2</v>
      </c>
      <c r="H1704" s="306">
        <f>4*D1704*'[2]Base Costs'!$B$7</f>
        <v>34620.867774137951</v>
      </c>
      <c r="I1704" s="304">
        <f>4*IF(E1704&lt;=3,E1704*'[2]Base Costs'!$B$8,IF(F1704&lt;=3,F1704*'[2]Base Costs'!$B$9,'[2]Base Costs'!$B$10*G1704))</f>
        <v>8800</v>
      </c>
      <c r="J1704" s="308">
        <f>C1704*'[2]Base Costs'!$B$6</f>
        <v>44.246369272184509</v>
      </c>
      <c r="K1704" s="307">
        <f t="shared" si="185"/>
        <v>6</v>
      </c>
      <c r="L1704" s="307">
        <f t="shared" si="186"/>
        <v>2</v>
      </c>
      <c r="M1704" s="307">
        <f t="shared" si="187"/>
        <v>1</v>
      </c>
      <c r="N1704" s="306">
        <f>4*J1704*'[2]Base Costs'!$B$7</f>
        <v>8793.7004146310392</v>
      </c>
      <c r="O1704" s="304">
        <f>4*IF(K1704&lt;=3,K1704*'[2]Base Costs'!$B$8,IF(L1704&lt;=3,L1704*'[2]Base Costs'!$B$9,'[2]Base Costs'!$B$10*M1704))</f>
        <v>2800</v>
      </c>
      <c r="P1704" s="304">
        <f>4*C1704*'[2]Base Costs'!$B$11</f>
        <v>34839.66084423977</v>
      </c>
      <c r="Q1704" s="269">
        <f>'[2]Base Costs'!$B$13+'[2]Base Costs'!$B$14</f>
        <v>414</v>
      </c>
      <c r="R1704" s="303">
        <f>'[2]Base Costs'!$D$2</f>
        <v>1105.3024868650327</v>
      </c>
      <c r="S1704" s="305">
        <f t="shared" si="188"/>
        <v>13113.002901496071</v>
      </c>
    </row>
    <row r="1705" spans="1:19" s="269" customFormat="1" x14ac:dyDescent="0.25">
      <c r="A1705" s="310" t="s">
        <v>1770</v>
      </c>
      <c r="B1705" s="310" t="s">
        <v>1275</v>
      </c>
      <c r="C1705" s="309">
        <v>132.41124484050991</v>
      </c>
      <c r="D1705" s="307">
        <f>C1705*'[2]Base Costs'!$B$5</f>
        <v>132.41124484050991</v>
      </c>
      <c r="E1705" s="307">
        <f t="shared" si="182"/>
        <v>17</v>
      </c>
      <c r="F1705" s="307">
        <f t="shared" si="183"/>
        <v>4</v>
      </c>
      <c r="G1705" s="307">
        <f t="shared" si="184"/>
        <v>1</v>
      </c>
      <c r="H1705" s="306">
        <f>4*D1705*'[2]Base Costs'!$B$7</f>
        <v>26315.940444582306</v>
      </c>
      <c r="I1705" s="304">
        <f>4*IF(E1705&lt;=3,E1705*'[2]Base Costs'!$B$8,IF(F1705&lt;=3,F1705*'[2]Base Costs'!$B$9,'[2]Base Costs'!$B$10*G1705))</f>
        <v>4400</v>
      </c>
      <c r="J1705" s="308">
        <f>C1705*'[2]Base Costs'!$B$6</f>
        <v>33.632456189489517</v>
      </c>
      <c r="K1705" s="307">
        <f t="shared" si="185"/>
        <v>5</v>
      </c>
      <c r="L1705" s="307">
        <f t="shared" si="186"/>
        <v>1</v>
      </c>
      <c r="M1705" s="307">
        <f t="shared" si="187"/>
        <v>1</v>
      </c>
      <c r="N1705" s="306">
        <f>4*J1705*'[2]Base Costs'!$B$7</f>
        <v>6684.2488729239058</v>
      </c>
      <c r="O1705" s="304">
        <f>4*IF(K1705&lt;=3,K1705*'[2]Base Costs'!$B$8,IF(L1705&lt;=3,L1705*'[2]Base Costs'!$B$9,'[2]Base Costs'!$B$10*M1705))</f>
        <v>1400</v>
      </c>
      <c r="P1705" s="304">
        <f>4*C1705*'[2]Base Costs'!$B$11</f>
        <v>26482.248968101983</v>
      </c>
      <c r="Q1705" s="269">
        <f>'[2]Base Costs'!$B$13+'[2]Base Costs'!$B$14</f>
        <v>414</v>
      </c>
      <c r="R1705" s="303">
        <f>'[2]Base Costs'!$D$2</f>
        <v>1105.3024868650327</v>
      </c>
      <c r="S1705" s="305">
        <f t="shared" si="188"/>
        <v>9603.5513597889385</v>
      </c>
    </row>
    <row r="1706" spans="1:19" s="269" customFormat="1" x14ac:dyDescent="0.25">
      <c r="A1706" s="310" t="s">
        <v>1770</v>
      </c>
      <c r="B1706" s="310" t="s">
        <v>1273</v>
      </c>
      <c r="C1706" s="309">
        <v>113.43245090109825</v>
      </c>
      <c r="D1706" s="307">
        <f>C1706*'[2]Base Costs'!$B$5</f>
        <v>113.43245090109825</v>
      </c>
      <c r="E1706" s="307">
        <f t="shared" si="182"/>
        <v>15</v>
      </c>
      <c r="F1706" s="307">
        <f t="shared" si="183"/>
        <v>3</v>
      </c>
      <c r="G1706" s="307">
        <f t="shared" si="184"/>
        <v>1</v>
      </c>
      <c r="H1706" s="306">
        <f>4*D1706*'[2]Base Costs'!$B$7</f>
        <v>22544.019021887874</v>
      </c>
      <c r="I1706" s="304">
        <f>4*IF(E1706&lt;=3,E1706*'[2]Base Costs'!$B$8,IF(F1706&lt;=3,F1706*'[2]Base Costs'!$B$9,'[2]Base Costs'!$B$10*G1706))</f>
        <v>4200</v>
      </c>
      <c r="J1706" s="308">
        <f>C1706*'[2]Base Costs'!$B$6</f>
        <v>28.811842528878955</v>
      </c>
      <c r="K1706" s="307">
        <f t="shared" si="185"/>
        <v>4</v>
      </c>
      <c r="L1706" s="307">
        <f t="shared" si="186"/>
        <v>1</v>
      </c>
      <c r="M1706" s="307">
        <f t="shared" si="187"/>
        <v>1</v>
      </c>
      <c r="N1706" s="306">
        <f>4*J1706*'[2]Base Costs'!$B$7</f>
        <v>5726.1808315595199</v>
      </c>
      <c r="O1706" s="304">
        <f>4*IF(K1706&lt;=3,K1706*'[2]Base Costs'!$B$8,IF(L1706&lt;=3,L1706*'[2]Base Costs'!$B$9,'[2]Base Costs'!$B$10*M1706))</f>
        <v>1400</v>
      </c>
      <c r="P1706" s="304">
        <f>4*C1706*'[2]Base Costs'!$B$11</f>
        <v>22686.490180219651</v>
      </c>
      <c r="Q1706" s="269">
        <f>'[2]Base Costs'!$B$13+'[2]Base Costs'!$B$14</f>
        <v>414</v>
      </c>
      <c r="R1706" s="303">
        <f>'[2]Base Costs'!$D$2</f>
        <v>1105.3024868650327</v>
      </c>
      <c r="S1706" s="305">
        <f t="shared" si="188"/>
        <v>8645.4833184245526</v>
      </c>
    </row>
    <row r="1707" spans="1:19" s="269" customFormat="1" x14ac:dyDescent="0.25">
      <c r="A1707" s="310" t="s">
        <v>1770</v>
      </c>
      <c r="B1707" s="310" t="s">
        <v>1272</v>
      </c>
      <c r="C1707" s="309">
        <v>228.40211676000001</v>
      </c>
      <c r="D1707" s="307">
        <f>C1707*'[2]Base Costs'!$B$5</f>
        <v>228.40211676000001</v>
      </c>
      <c r="E1707" s="307">
        <f t="shared" si="182"/>
        <v>29</v>
      </c>
      <c r="F1707" s="307">
        <f t="shared" si="183"/>
        <v>6</v>
      </c>
      <c r="G1707" s="307">
        <f t="shared" si="184"/>
        <v>2</v>
      </c>
      <c r="H1707" s="306">
        <f>4*D1707*'[2]Base Costs'!$B$7</f>
        <v>45393.55029334945</v>
      </c>
      <c r="I1707" s="304">
        <f>4*IF(E1707&lt;=3,E1707*'[2]Base Costs'!$B$8,IF(F1707&lt;=3,F1707*'[2]Base Costs'!$B$9,'[2]Base Costs'!$B$10*G1707))</f>
        <v>8800</v>
      </c>
      <c r="J1707" s="308">
        <f>C1707*'[2]Base Costs'!$B$6</f>
        <v>58.014137657040003</v>
      </c>
      <c r="K1707" s="307">
        <f t="shared" si="185"/>
        <v>8</v>
      </c>
      <c r="L1707" s="307">
        <f t="shared" si="186"/>
        <v>2</v>
      </c>
      <c r="M1707" s="307">
        <f t="shared" si="187"/>
        <v>1</v>
      </c>
      <c r="N1707" s="306">
        <f>4*J1707*'[2]Base Costs'!$B$7</f>
        <v>11529.961774510761</v>
      </c>
      <c r="O1707" s="304">
        <f>4*IF(K1707&lt;=3,K1707*'[2]Base Costs'!$B$8,IF(L1707&lt;=3,L1707*'[2]Base Costs'!$B$9,'[2]Base Costs'!$B$10*M1707))</f>
        <v>2800</v>
      </c>
      <c r="P1707" s="304">
        <f>4*C1707*'[2]Base Costs'!$B$11</f>
        <v>45680.423352000005</v>
      </c>
      <c r="Q1707" s="269">
        <f>'[2]Base Costs'!$B$13+'[2]Base Costs'!$B$14</f>
        <v>414</v>
      </c>
      <c r="R1707" s="303">
        <f>'[2]Base Costs'!$D$2</f>
        <v>1105.3024868650327</v>
      </c>
      <c r="S1707" s="305">
        <f t="shared" si="188"/>
        <v>15849.264261375793</v>
      </c>
    </row>
    <row r="1708" spans="1:19" s="269" customFormat="1" x14ac:dyDescent="0.25">
      <c r="A1708" s="310" t="s">
        <v>1770</v>
      </c>
      <c r="B1708" s="310" t="s">
        <v>1271</v>
      </c>
      <c r="C1708" s="309">
        <v>114.45731638924393</v>
      </c>
      <c r="D1708" s="307">
        <f>C1708*'[2]Base Costs'!$B$5</f>
        <v>114.45731638924393</v>
      </c>
      <c r="E1708" s="307">
        <f t="shared" si="182"/>
        <v>15</v>
      </c>
      <c r="F1708" s="307">
        <f t="shared" si="183"/>
        <v>3</v>
      </c>
      <c r="G1708" s="307">
        <f t="shared" si="184"/>
        <v>1</v>
      </c>
      <c r="H1708" s="306">
        <f>4*D1708*'[2]Base Costs'!$B$7</f>
        <v>22747.704888463897</v>
      </c>
      <c r="I1708" s="304">
        <f>4*IF(E1708&lt;=3,E1708*'[2]Base Costs'!$B$8,IF(F1708&lt;=3,F1708*'[2]Base Costs'!$B$9,'[2]Base Costs'!$B$10*G1708))</f>
        <v>4200</v>
      </c>
      <c r="J1708" s="308">
        <f>C1708*'[2]Base Costs'!$B$6</f>
        <v>29.07215836286796</v>
      </c>
      <c r="K1708" s="307">
        <f t="shared" si="185"/>
        <v>4</v>
      </c>
      <c r="L1708" s="307">
        <f t="shared" si="186"/>
        <v>1</v>
      </c>
      <c r="M1708" s="307">
        <f t="shared" si="187"/>
        <v>1</v>
      </c>
      <c r="N1708" s="306">
        <f>4*J1708*'[2]Base Costs'!$B$7</f>
        <v>5777.9170416698307</v>
      </c>
      <c r="O1708" s="304">
        <f>4*IF(K1708&lt;=3,K1708*'[2]Base Costs'!$B$8,IF(L1708&lt;=3,L1708*'[2]Base Costs'!$B$9,'[2]Base Costs'!$B$10*M1708))</f>
        <v>1400</v>
      </c>
      <c r="P1708" s="304">
        <f>4*C1708*'[2]Base Costs'!$B$11</f>
        <v>22891.463277848787</v>
      </c>
      <c r="Q1708" s="269">
        <f>'[2]Base Costs'!$B$13+'[2]Base Costs'!$B$14</f>
        <v>414</v>
      </c>
      <c r="R1708" s="303">
        <f>'[2]Base Costs'!$D$2</f>
        <v>1105.3024868650327</v>
      </c>
      <c r="S1708" s="305">
        <f t="shared" si="188"/>
        <v>8697.2195285348644</v>
      </c>
    </row>
    <row r="1709" spans="1:19" s="269" customFormat="1" x14ac:dyDescent="0.25">
      <c r="A1709" s="310" t="s">
        <v>1770</v>
      </c>
      <c r="B1709" s="310" t="s">
        <v>1270</v>
      </c>
      <c r="C1709" s="309">
        <v>263.08676298</v>
      </c>
      <c r="D1709" s="307">
        <f>C1709*'[2]Base Costs'!$B$5</f>
        <v>263.08676298</v>
      </c>
      <c r="E1709" s="307">
        <f t="shared" si="182"/>
        <v>33</v>
      </c>
      <c r="F1709" s="307">
        <f t="shared" si="183"/>
        <v>7</v>
      </c>
      <c r="G1709" s="307">
        <f t="shared" si="184"/>
        <v>2</v>
      </c>
      <c r="H1709" s="306">
        <f>4*D1709*'[2]Base Costs'!$B$7</f>
        <v>52286.915621697131</v>
      </c>
      <c r="I1709" s="304">
        <f>4*IF(E1709&lt;=3,E1709*'[2]Base Costs'!$B$8,IF(F1709&lt;=3,F1709*'[2]Base Costs'!$B$9,'[2]Base Costs'!$B$10*G1709))</f>
        <v>8800</v>
      </c>
      <c r="J1709" s="308">
        <f>C1709*'[2]Base Costs'!$B$6</f>
        <v>66.824037796919995</v>
      </c>
      <c r="K1709" s="307">
        <f t="shared" si="185"/>
        <v>9</v>
      </c>
      <c r="L1709" s="307">
        <f t="shared" si="186"/>
        <v>2</v>
      </c>
      <c r="M1709" s="307">
        <f t="shared" si="187"/>
        <v>1</v>
      </c>
      <c r="N1709" s="306">
        <f>4*J1709*'[2]Base Costs'!$B$7</f>
        <v>13280.876567911069</v>
      </c>
      <c r="O1709" s="304">
        <f>4*IF(K1709&lt;=3,K1709*'[2]Base Costs'!$B$8,IF(L1709&lt;=3,L1709*'[2]Base Costs'!$B$9,'[2]Base Costs'!$B$10*M1709))</f>
        <v>2800</v>
      </c>
      <c r="P1709" s="304">
        <f>4*C1709*'[2]Base Costs'!$B$11</f>
        <v>52617.352595999997</v>
      </c>
      <c r="Q1709" s="269">
        <f>'[2]Base Costs'!$B$13+'[2]Base Costs'!$B$14</f>
        <v>414</v>
      </c>
      <c r="R1709" s="303">
        <f>'[2]Base Costs'!$D$2</f>
        <v>1105.3024868650327</v>
      </c>
      <c r="S1709" s="305">
        <f t="shared" si="188"/>
        <v>17600.179054776101</v>
      </c>
    </row>
    <row r="1710" spans="1:19" s="269" customFormat="1" x14ac:dyDescent="0.25">
      <c r="A1710" s="310" t="s">
        <v>1770</v>
      </c>
      <c r="B1710" s="310" t="s">
        <v>1269</v>
      </c>
      <c r="C1710" s="309">
        <v>128.66832611556072</v>
      </c>
      <c r="D1710" s="307">
        <f>C1710*'[2]Base Costs'!$B$5</f>
        <v>128.66832611556072</v>
      </c>
      <c r="E1710" s="307">
        <f t="shared" si="182"/>
        <v>17</v>
      </c>
      <c r="F1710" s="307">
        <f t="shared" si="183"/>
        <v>4</v>
      </c>
      <c r="G1710" s="307">
        <f t="shared" si="184"/>
        <v>1</v>
      </c>
      <c r="H1710" s="306">
        <f>4*D1710*'[2]Base Costs'!$B$7</f>
        <v>25572.057805511002</v>
      </c>
      <c r="I1710" s="304">
        <f>4*IF(E1710&lt;=3,E1710*'[2]Base Costs'!$B$8,IF(F1710&lt;=3,F1710*'[2]Base Costs'!$B$9,'[2]Base Costs'!$B$10*G1710))</f>
        <v>4400</v>
      </c>
      <c r="J1710" s="308">
        <f>C1710*'[2]Base Costs'!$B$6</f>
        <v>32.681754833352421</v>
      </c>
      <c r="K1710" s="307">
        <f t="shared" si="185"/>
        <v>5</v>
      </c>
      <c r="L1710" s="307">
        <f t="shared" si="186"/>
        <v>1</v>
      </c>
      <c r="M1710" s="307">
        <f t="shared" si="187"/>
        <v>1</v>
      </c>
      <c r="N1710" s="306">
        <f>4*J1710*'[2]Base Costs'!$B$7</f>
        <v>6495.3026825997949</v>
      </c>
      <c r="O1710" s="304">
        <f>4*IF(K1710&lt;=3,K1710*'[2]Base Costs'!$B$8,IF(L1710&lt;=3,L1710*'[2]Base Costs'!$B$9,'[2]Base Costs'!$B$10*M1710))</f>
        <v>1400</v>
      </c>
      <c r="P1710" s="304">
        <f>4*C1710*'[2]Base Costs'!$B$11</f>
        <v>25733.665223112144</v>
      </c>
      <c r="Q1710" s="269">
        <f>'[2]Base Costs'!$B$13+'[2]Base Costs'!$B$14</f>
        <v>414</v>
      </c>
      <c r="R1710" s="303">
        <f>'[2]Base Costs'!$D$2</f>
        <v>1105.3024868650327</v>
      </c>
      <c r="S1710" s="305">
        <f t="shared" si="188"/>
        <v>9414.6051694648268</v>
      </c>
    </row>
    <row r="1711" spans="1:19" s="269" customFormat="1" x14ac:dyDescent="0.25">
      <c r="A1711" s="310" t="s">
        <v>1770</v>
      </c>
      <c r="B1711" s="310" t="s">
        <v>1268</v>
      </c>
      <c r="C1711" s="309">
        <v>121.45905843572037</v>
      </c>
      <c r="D1711" s="307">
        <f>C1711*'[2]Base Costs'!$B$5</f>
        <v>121.45905843572037</v>
      </c>
      <c r="E1711" s="307">
        <f t="shared" si="182"/>
        <v>16</v>
      </c>
      <c r="F1711" s="307">
        <f t="shared" si="183"/>
        <v>4</v>
      </c>
      <c r="G1711" s="307">
        <f t="shared" si="184"/>
        <v>1</v>
      </c>
      <c r="H1711" s="306">
        <f>4*D1711*'[2]Base Costs'!$B$7</f>
        <v>24139.259109748811</v>
      </c>
      <c r="I1711" s="304">
        <f>4*IF(E1711&lt;=3,E1711*'[2]Base Costs'!$B$8,IF(F1711&lt;=3,F1711*'[2]Base Costs'!$B$9,'[2]Base Costs'!$B$10*G1711))</f>
        <v>4400</v>
      </c>
      <c r="J1711" s="308">
        <f>C1711*'[2]Base Costs'!$B$6</f>
        <v>30.850600842672975</v>
      </c>
      <c r="K1711" s="307">
        <f t="shared" si="185"/>
        <v>4</v>
      </c>
      <c r="L1711" s="307">
        <f t="shared" si="186"/>
        <v>1</v>
      </c>
      <c r="M1711" s="307">
        <f t="shared" si="187"/>
        <v>1</v>
      </c>
      <c r="N1711" s="306">
        <f>4*J1711*'[2]Base Costs'!$B$7</f>
        <v>6131.3718138761988</v>
      </c>
      <c r="O1711" s="304">
        <f>4*IF(K1711&lt;=3,K1711*'[2]Base Costs'!$B$8,IF(L1711&lt;=3,L1711*'[2]Base Costs'!$B$9,'[2]Base Costs'!$B$10*M1711))</f>
        <v>1400</v>
      </c>
      <c r="P1711" s="304">
        <f>4*C1711*'[2]Base Costs'!$B$11</f>
        <v>24291.811687144072</v>
      </c>
      <c r="Q1711" s="269">
        <f>'[2]Base Costs'!$B$13+'[2]Base Costs'!$B$14</f>
        <v>414</v>
      </c>
      <c r="R1711" s="303">
        <f>'[2]Base Costs'!$D$2</f>
        <v>1105.3024868650327</v>
      </c>
      <c r="S1711" s="305">
        <f t="shared" si="188"/>
        <v>9050.6743007412315</v>
      </c>
    </row>
    <row r="1712" spans="1:19" s="269" customFormat="1" x14ac:dyDescent="0.25">
      <c r="A1712" s="310" t="s">
        <v>1770</v>
      </c>
      <c r="B1712" s="310" t="s">
        <v>1267</v>
      </c>
      <c r="C1712" s="309">
        <v>45.888703472314937</v>
      </c>
      <c r="D1712" s="307">
        <f>C1712*'[2]Base Costs'!$B$5</f>
        <v>45.888703472314937</v>
      </c>
      <c r="E1712" s="307">
        <f t="shared" si="182"/>
        <v>6</v>
      </c>
      <c r="F1712" s="307">
        <f t="shared" si="183"/>
        <v>2</v>
      </c>
      <c r="G1712" s="307">
        <f t="shared" si="184"/>
        <v>1</v>
      </c>
      <c r="H1712" s="306">
        <f>4*D1712*'[2]Base Costs'!$B$7</f>
        <v>9120.104482901761</v>
      </c>
      <c r="I1712" s="304">
        <f>4*IF(E1712&lt;=3,E1712*'[2]Base Costs'!$B$8,IF(F1712&lt;=3,F1712*'[2]Base Costs'!$B$9,'[2]Base Costs'!$B$10*G1712))</f>
        <v>2800</v>
      </c>
      <c r="J1712" s="308">
        <f>C1712*'[2]Base Costs'!$B$6</f>
        <v>11.655730681967993</v>
      </c>
      <c r="K1712" s="307">
        <f t="shared" si="185"/>
        <v>2</v>
      </c>
      <c r="L1712" s="307">
        <f t="shared" si="186"/>
        <v>1</v>
      </c>
      <c r="M1712" s="307">
        <f t="shared" si="187"/>
        <v>1</v>
      </c>
      <c r="N1712" s="306">
        <f>4*J1712*'[2]Base Costs'!$B$7</f>
        <v>2316.5065386570473</v>
      </c>
      <c r="O1712" s="304">
        <f>4*IF(K1712&lt;=3,K1712*'[2]Base Costs'!$B$8,IF(L1712&lt;=3,L1712*'[2]Base Costs'!$B$9,'[2]Base Costs'!$B$10*M1712))</f>
        <v>1000</v>
      </c>
      <c r="P1712" s="304">
        <f>4*C1712*'[2]Base Costs'!$B$11</f>
        <v>9177.7406944629874</v>
      </c>
      <c r="Q1712" s="269">
        <f>'[2]Base Costs'!$B$13+'[2]Base Costs'!$B$14</f>
        <v>414</v>
      </c>
      <c r="R1712" s="303">
        <f>'[2]Base Costs'!$D$2</f>
        <v>1105.3024868650327</v>
      </c>
      <c r="S1712" s="305">
        <f t="shared" si="188"/>
        <v>4835.8090255220795</v>
      </c>
    </row>
    <row r="1713" spans="1:19" s="269" customFormat="1" x14ac:dyDescent="0.25">
      <c r="A1713" s="310" t="s">
        <v>1770</v>
      </c>
      <c r="B1713" s="310" t="s">
        <v>1266</v>
      </c>
      <c r="C1713" s="309">
        <v>316.402879095</v>
      </c>
      <c r="D1713" s="307">
        <f>C1713*'[2]Base Costs'!$B$5</f>
        <v>316.402879095</v>
      </c>
      <c r="E1713" s="307">
        <f t="shared" si="182"/>
        <v>40</v>
      </c>
      <c r="F1713" s="307">
        <f t="shared" si="183"/>
        <v>8</v>
      </c>
      <c r="G1713" s="307">
        <f t="shared" si="184"/>
        <v>2</v>
      </c>
      <c r="H1713" s="306">
        <f>4*D1713*'[2]Base Costs'!$B$7</f>
        <v>62883.173802856691</v>
      </c>
      <c r="I1713" s="304">
        <f>4*IF(E1713&lt;=3,E1713*'[2]Base Costs'!$B$8,IF(F1713&lt;=3,F1713*'[2]Base Costs'!$B$9,'[2]Base Costs'!$B$10*G1713))</f>
        <v>8800</v>
      </c>
      <c r="J1713" s="308">
        <f>C1713*'[2]Base Costs'!$B$6</f>
        <v>80.366331290130006</v>
      </c>
      <c r="K1713" s="307">
        <f t="shared" si="185"/>
        <v>11</v>
      </c>
      <c r="L1713" s="307">
        <f t="shared" si="186"/>
        <v>3</v>
      </c>
      <c r="M1713" s="307">
        <f t="shared" si="187"/>
        <v>1</v>
      </c>
      <c r="N1713" s="306">
        <f>4*J1713*'[2]Base Costs'!$B$7</f>
        <v>15972.326145925601</v>
      </c>
      <c r="O1713" s="304">
        <f>4*IF(K1713&lt;=3,K1713*'[2]Base Costs'!$B$8,IF(L1713&lt;=3,L1713*'[2]Base Costs'!$B$9,'[2]Base Costs'!$B$10*M1713))</f>
        <v>4200</v>
      </c>
      <c r="P1713" s="304">
        <f>4*C1713*'[2]Base Costs'!$B$11</f>
        <v>63280.575818999998</v>
      </c>
      <c r="Q1713" s="269">
        <f>'[2]Base Costs'!$B$13+'[2]Base Costs'!$B$14</f>
        <v>414</v>
      </c>
      <c r="R1713" s="303">
        <f>'[2]Base Costs'!$D$2</f>
        <v>1105.3024868650327</v>
      </c>
      <c r="S1713" s="305">
        <f t="shared" si="188"/>
        <v>21691.628632790635</v>
      </c>
    </row>
    <row r="1714" spans="1:19" s="269" customFormat="1" x14ac:dyDescent="0.25">
      <c r="A1714" s="310" t="s">
        <v>1770</v>
      </c>
      <c r="B1714" s="310" t="s">
        <v>1265</v>
      </c>
      <c r="C1714" s="309">
        <v>377.3221915368195</v>
      </c>
      <c r="D1714" s="307">
        <f>C1714*'[2]Base Costs'!$B$5</f>
        <v>377.3221915368195</v>
      </c>
      <c r="E1714" s="307">
        <f t="shared" si="182"/>
        <v>48</v>
      </c>
      <c r="F1714" s="307">
        <f t="shared" si="183"/>
        <v>10</v>
      </c>
      <c r="G1714" s="307">
        <f t="shared" si="184"/>
        <v>3</v>
      </c>
      <c r="H1714" s="306">
        <f>4*D1714*'[2]Base Costs'!$B$7</f>
        <v>74990.521634793666</v>
      </c>
      <c r="I1714" s="304">
        <f>4*IF(E1714&lt;=3,E1714*'[2]Base Costs'!$B$8,IF(F1714&lt;=3,F1714*'[2]Base Costs'!$B$9,'[2]Base Costs'!$B$10*G1714))</f>
        <v>13200</v>
      </c>
      <c r="J1714" s="308">
        <f>C1714*'[2]Base Costs'!$B$6</f>
        <v>95.839836650352154</v>
      </c>
      <c r="K1714" s="307">
        <f t="shared" si="185"/>
        <v>12</v>
      </c>
      <c r="L1714" s="307">
        <f t="shared" si="186"/>
        <v>3</v>
      </c>
      <c r="M1714" s="307">
        <f t="shared" si="187"/>
        <v>1</v>
      </c>
      <c r="N1714" s="306">
        <f>4*J1714*'[2]Base Costs'!$B$7</f>
        <v>19047.59249523759</v>
      </c>
      <c r="O1714" s="304">
        <f>4*IF(K1714&lt;=3,K1714*'[2]Base Costs'!$B$8,IF(L1714&lt;=3,L1714*'[2]Base Costs'!$B$9,'[2]Base Costs'!$B$10*M1714))</f>
        <v>4200</v>
      </c>
      <c r="P1714" s="304">
        <f>4*C1714*'[2]Base Costs'!$B$11</f>
        <v>75464.438307363904</v>
      </c>
      <c r="Q1714" s="269">
        <f>'[2]Base Costs'!$B$13+'[2]Base Costs'!$B$14</f>
        <v>414</v>
      </c>
      <c r="R1714" s="303">
        <f>'[2]Base Costs'!$D$2</f>
        <v>1105.3024868650327</v>
      </c>
      <c r="S1714" s="305">
        <f t="shared" si="188"/>
        <v>24766.894982102622</v>
      </c>
    </row>
    <row r="1715" spans="1:19" s="269" customFormat="1" x14ac:dyDescent="0.25">
      <c r="A1715" s="310" t="s">
        <v>1770</v>
      </c>
      <c r="B1715" s="310" t="s">
        <v>1264</v>
      </c>
      <c r="C1715" s="309">
        <v>226.8252758864534</v>
      </c>
      <c r="D1715" s="307">
        <f>C1715*'[2]Base Costs'!$B$5</f>
        <v>226.8252758864534</v>
      </c>
      <c r="E1715" s="307">
        <f t="shared" si="182"/>
        <v>29</v>
      </c>
      <c r="F1715" s="307">
        <f t="shared" si="183"/>
        <v>6</v>
      </c>
      <c r="G1715" s="307">
        <f t="shared" si="184"/>
        <v>2</v>
      </c>
      <c r="H1715" s="306">
        <f>4*D1715*'[2]Base Costs'!$B$7</f>
        <v>45080.162630777304</v>
      </c>
      <c r="I1715" s="304">
        <f>4*IF(E1715&lt;=3,E1715*'[2]Base Costs'!$B$8,IF(F1715&lt;=3,F1715*'[2]Base Costs'!$B$9,'[2]Base Costs'!$B$10*G1715))</f>
        <v>8800</v>
      </c>
      <c r="J1715" s="308">
        <f>C1715*'[2]Base Costs'!$B$6</f>
        <v>57.613620075159162</v>
      </c>
      <c r="K1715" s="307">
        <f t="shared" si="185"/>
        <v>8</v>
      </c>
      <c r="L1715" s="307">
        <f t="shared" si="186"/>
        <v>2</v>
      </c>
      <c r="M1715" s="307">
        <f t="shared" si="187"/>
        <v>1</v>
      </c>
      <c r="N1715" s="306">
        <f>4*J1715*'[2]Base Costs'!$B$7</f>
        <v>11450.361308217434</v>
      </c>
      <c r="O1715" s="304">
        <f>4*IF(K1715&lt;=3,K1715*'[2]Base Costs'!$B$8,IF(L1715&lt;=3,L1715*'[2]Base Costs'!$B$9,'[2]Base Costs'!$B$10*M1715))</f>
        <v>2800</v>
      </c>
      <c r="P1715" s="304">
        <f>4*C1715*'[2]Base Costs'!$B$11</f>
        <v>45365.055177290677</v>
      </c>
      <c r="Q1715" s="269">
        <f>'[2]Base Costs'!$B$13+'[2]Base Costs'!$B$14</f>
        <v>414</v>
      </c>
      <c r="R1715" s="303">
        <f>'[2]Base Costs'!$D$2</f>
        <v>1105.3024868650327</v>
      </c>
      <c r="S1715" s="305">
        <f t="shared" si="188"/>
        <v>15769.663795082466</v>
      </c>
    </row>
    <row r="1716" spans="1:19" s="269" customFormat="1" x14ac:dyDescent="0.25">
      <c r="A1716" s="310" t="s">
        <v>1770</v>
      </c>
      <c r="B1716" s="310" t="s">
        <v>1263</v>
      </c>
      <c r="C1716" s="309">
        <v>191.98063083429784</v>
      </c>
      <c r="D1716" s="307">
        <f>C1716*'[2]Base Costs'!$B$5</f>
        <v>191.98063083429784</v>
      </c>
      <c r="E1716" s="307">
        <f t="shared" si="182"/>
        <v>24</v>
      </c>
      <c r="F1716" s="307">
        <f t="shared" si="183"/>
        <v>5</v>
      </c>
      <c r="G1716" s="307">
        <f t="shared" si="184"/>
        <v>2</v>
      </c>
      <c r="H1716" s="306">
        <f>4*D1716*'[2]Base Costs'!$B$7</f>
        <v>38154.998494531697</v>
      </c>
      <c r="I1716" s="304">
        <f>4*IF(E1716&lt;=3,E1716*'[2]Base Costs'!$B$8,IF(F1716&lt;=3,F1716*'[2]Base Costs'!$B$9,'[2]Base Costs'!$B$10*G1716))</f>
        <v>8800</v>
      </c>
      <c r="J1716" s="308">
        <f>C1716*'[2]Base Costs'!$B$6</f>
        <v>48.763080231911651</v>
      </c>
      <c r="K1716" s="307">
        <f t="shared" si="185"/>
        <v>7</v>
      </c>
      <c r="L1716" s="307">
        <f t="shared" si="186"/>
        <v>2</v>
      </c>
      <c r="M1716" s="307">
        <f t="shared" si="187"/>
        <v>1</v>
      </c>
      <c r="N1716" s="306">
        <f>4*J1716*'[2]Base Costs'!$B$7</f>
        <v>9691.3696176110498</v>
      </c>
      <c r="O1716" s="304">
        <f>4*IF(K1716&lt;=3,K1716*'[2]Base Costs'!$B$8,IF(L1716&lt;=3,L1716*'[2]Base Costs'!$B$9,'[2]Base Costs'!$B$10*M1716))</f>
        <v>2800</v>
      </c>
      <c r="P1716" s="304">
        <f>4*C1716*'[2]Base Costs'!$B$11</f>
        <v>38396.126166859569</v>
      </c>
      <c r="Q1716" s="269">
        <f>'[2]Base Costs'!$B$13+'[2]Base Costs'!$B$14</f>
        <v>414</v>
      </c>
      <c r="R1716" s="303">
        <f>'[2]Base Costs'!$D$2</f>
        <v>1105.3024868650327</v>
      </c>
      <c r="S1716" s="305">
        <f t="shared" si="188"/>
        <v>14010.672104476082</v>
      </c>
    </row>
    <row r="1717" spans="1:19" s="269" customFormat="1" x14ac:dyDescent="0.25">
      <c r="A1717" s="310" t="s">
        <v>1770</v>
      </c>
      <c r="B1717" s="310" t="s">
        <v>1262</v>
      </c>
      <c r="C1717" s="309">
        <v>97.089381598037335</v>
      </c>
      <c r="D1717" s="307">
        <f>C1717*'[2]Base Costs'!$B$5</f>
        <v>97.089381598037335</v>
      </c>
      <c r="E1717" s="307">
        <f t="shared" si="182"/>
        <v>13</v>
      </c>
      <c r="F1717" s="307">
        <f t="shared" si="183"/>
        <v>3</v>
      </c>
      <c r="G1717" s="307">
        <f t="shared" si="184"/>
        <v>1</v>
      </c>
      <c r="H1717" s="306">
        <f>4*D1717*'[2]Base Costs'!$B$7</f>
        <v>19295.932056320336</v>
      </c>
      <c r="I1717" s="304">
        <f>4*IF(E1717&lt;=3,E1717*'[2]Base Costs'!$B$8,IF(F1717&lt;=3,F1717*'[2]Base Costs'!$B$9,'[2]Base Costs'!$B$10*G1717))</f>
        <v>4200</v>
      </c>
      <c r="J1717" s="308">
        <f>C1717*'[2]Base Costs'!$B$6</f>
        <v>24.660702925901482</v>
      </c>
      <c r="K1717" s="307">
        <f t="shared" si="185"/>
        <v>4</v>
      </c>
      <c r="L1717" s="307">
        <f t="shared" si="186"/>
        <v>1</v>
      </c>
      <c r="M1717" s="307">
        <f t="shared" si="187"/>
        <v>1</v>
      </c>
      <c r="N1717" s="306">
        <f>4*J1717*'[2]Base Costs'!$B$7</f>
        <v>4901.166742305365</v>
      </c>
      <c r="O1717" s="304">
        <f>4*IF(K1717&lt;=3,K1717*'[2]Base Costs'!$B$8,IF(L1717&lt;=3,L1717*'[2]Base Costs'!$B$9,'[2]Base Costs'!$B$10*M1717))</f>
        <v>1400</v>
      </c>
      <c r="P1717" s="304">
        <f>4*C1717*'[2]Base Costs'!$B$11</f>
        <v>19417.876319607465</v>
      </c>
      <c r="Q1717" s="269">
        <f>'[2]Base Costs'!$B$13+'[2]Base Costs'!$B$14</f>
        <v>414</v>
      </c>
      <c r="R1717" s="303">
        <f>'[2]Base Costs'!$D$2</f>
        <v>1105.3024868650327</v>
      </c>
      <c r="S1717" s="305">
        <f t="shared" si="188"/>
        <v>7820.4692291703977</v>
      </c>
    </row>
    <row r="1718" spans="1:19" s="269" customFormat="1" x14ac:dyDescent="0.25">
      <c r="A1718" s="310" t="s">
        <v>1770</v>
      </c>
      <c r="B1718" s="310" t="s">
        <v>1261</v>
      </c>
      <c r="C1718" s="309">
        <v>150.58014520421099</v>
      </c>
      <c r="D1718" s="307">
        <f>C1718*'[2]Base Costs'!$B$5</f>
        <v>150.58014520421099</v>
      </c>
      <c r="E1718" s="307">
        <f t="shared" si="182"/>
        <v>19</v>
      </c>
      <c r="F1718" s="307">
        <f t="shared" si="183"/>
        <v>4</v>
      </c>
      <c r="G1718" s="307">
        <f t="shared" si="184"/>
        <v>1</v>
      </c>
      <c r="H1718" s="306">
        <f>4*D1718*'[2]Base Costs'!$B$7</f>
        <v>29926.900378465714</v>
      </c>
      <c r="I1718" s="304">
        <f>4*IF(E1718&lt;=3,E1718*'[2]Base Costs'!$B$8,IF(F1718&lt;=3,F1718*'[2]Base Costs'!$B$9,'[2]Base Costs'!$B$10*G1718))</f>
        <v>4400</v>
      </c>
      <c r="J1718" s="308">
        <f>C1718*'[2]Base Costs'!$B$6</f>
        <v>38.247356881869592</v>
      </c>
      <c r="K1718" s="307">
        <f t="shared" si="185"/>
        <v>5</v>
      </c>
      <c r="L1718" s="307">
        <f t="shared" si="186"/>
        <v>1</v>
      </c>
      <c r="M1718" s="307">
        <f t="shared" si="187"/>
        <v>1</v>
      </c>
      <c r="N1718" s="306">
        <f>4*J1718*'[2]Base Costs'!$B$7</f>
        <v>7601.4326961302913</v>
      </c>
      <c r="O1718" s="304">
        <f>4*IF(K1718&lt;=3,K1718*'[2]Base Costs'!$B$8,IF(L1718&lt;=3,L1718*'[2]Base Costs'!$B$9,'[2]Base Costs'!$B$10*M1718))</f>
        <v>1400</v>
      </c>
      <c r="P1718" s="304">
        <f>4*C1718*'[2]Base Costs'!$B$11</f>
        <v>30116.029040842197</v>
      </c>
      <c r="Q1718" s="269">
        <f>'[2]Base Costs'!$B$13+'[2]Base Costs'!$B$14</f>
        <v>414</v>
      </c>
      <c r="R1718" s="303">
        <f>'[2]Base Costs'!$D$2</f>
        <v>1105.3024868650327</v>
      </c>
      <c r="S1718" s="305">
        <f t="shared" si="188"/>
        <v>10520.735182995324</v>
      </c>
    </row>
    <row r="1719" spans="1:19" s="269" customFormat="1" x14ac:dyDescent="0.25">
      <c r="A1719" s="310" t="s">
        <v>1770</v>
      </c>
      <c r="B1719" s="310" t="s">
        <v>1260</v>
      </c>
      <c r="C1719" s="309">
        <v>212.58280860649643</v>
      </c>
      <c r="D1719" s="307">
        <f>C1719*'[2]Base Costs'!$B$5</f>
        <v>212.58280860649643</v>
      </c>
      <c r="E1719" s="307">
        <f t="shared" si="182"/>
        <v>27</v>
      </c>
      <c r="F1719" s="307">
        <f t="shared" si="183"/>
        <v>6</v>
      </c>
      <c r="G1719" s="307">
        <f t="shared" si="184"/>
        <v>2</v>
      </c>
      <c r="H1719" s="306">
        <f>4*D1719*'[2]Base Costs'!$B$7</f>
        <v>42249.55771368953</v>
      </c>
      <c r="I1719" s="304">
        <f>4*IF(E1719&lt;=3,E1719*'[2]Base Costs'!$B$8,IF(F1719&lt;=3,F1719*'[2]Base Costs'!$B$9,'[2]Base Costs'!$B$10*G1719))</f>
        <v>8800</v>
      </c>
      <c r="J1719" s="308">
        <f>C1719*'[2]Base Costs'!$B$6</f>
        <v>53.996033386050094</v>
      </c>
      <c r="K1719" s="307">
        <f t="shared" si="185"/>
        <v>7</v>
      </c>
      <c r="L1719" s="307">
        <f t="shared" si="186"/>
        <v>2</v>
      </c>
      <c r="M1719" s="307">
        <f t="shared" si="187"/>
        <v>1</v>
      </c>
      <c r="N1719" s="306">
        <f>4*J1719*'[2]Base Costs'!$B$7</f>
        <v>10731.387659277141</v>
      </c>
      <c r="O1719" s="304">
        <f>4*IF(K1719&lt;=3,K1719*'[2]Base Costs'!$B$8,IF(L1719&lt;=3,L1719*'[2]Base Costs'!$B$9,'[2]Base Costs'!$B$10*M1719))</f>
        <v>2800</v>
      </c>
      <c r="P1719" s="304">
        <f>4*C1719*'[2]Base Costs'!$B$11</f>
        <v>42516.561721299287</v>
      </c>
      <c r="Q1719" s="269">
        <f>'[2]Base Costs'!$B$13+'[2]Base Costs'!$B$14</f>
        <v>414</v>
      </c>
      <c r="R1719" s="303">
        <f>'[2]Base Costs'!$D$2</f>
        <v>1105.3024868650327</v>
      </c>
      <c r="S1719" s="305">
        <f t="shared" si="188"/>
        <v>15050.690146142173</v>
      </c>
    </row>
    <row r="1720" spans="1:19" s="269" customFormat="1" x14ac:dyDescent="0.25">
      <c r="A1720" s="310" t="s">
        <v>1770</v>
      </c>
      <c r="B1720" s="310" t="s">
        <v>1259</v>
      </c>
      <c r="C1720" s="309">
        <v>146.83639355891611</v>
      </c>
      <c r="D1720" s="307">
        <f>C1720*'[2]Base Costs'!$B$5</f>
        <v>146.83639355891611</v>
      </c>
      <c r="E1720" s="307">
        <f t="shared" si="182"/>
        <v>19</v>
      </c>
      <c r="F1720" s="307">
        <f t="shared" si="183"/>
        <v>4</v>
      </c>
      <c r="G1720" s="307">
        <f t="shared" si="184"/>
        <v>1</v>
      </c>
      <c r="H1720" s="306">
        <f>4*D1720*'[2]Base Costs'!$B$7</f>
        <v>29182.85220147323</v>
      </c>
      <c r="I1720" s="304">
        <f>4*IF(E1720&lt;=3,E1720*'[2]Base Costs'!$B$8,IF(F1720&lt;=3,F1720*'[2]Base Costs'!$B$9,'[2]Base Costs'!$B$10*G1720))</f>
        <v>4400</v>
      </c>
      <c r="J1720" s="308">
        <f>C1720*'[2]Base Costs'!$B$6</f>
        <v>37.296443963964691</v>
      </c>
      <c r="K1720" s="307">
        <f t="shared" si="185"/>
        <v>5</v>
      </c>
      <c r="L1720" s="307">
        <f t="shared" si="186"/>
        <v>1</v>
      </c>
      <c r="M1720" s="307">
        <f t="shared" si="187"/>
        <v>1</v>
      </c>
      <c r="N1720" s="306">
        <f>4*J1720*'[2]Base Costs'!$B$7</f>
        <v>7412.4444591741994</v>
      </c>
      <c r="O1720" s="304">
        <f>4*IF(K1720&lt;=3,K1720*'[2]Base Costs'!$B$8,IF(L1720&lt;=3,L1720*'[2]Base Costs'!$B$9,'[2]Base Costs'!$B$10*M1720))</f>
        <v>1400</v>
      </c>
      <c r="P1720" s="304">
        <f>4*C1720*'[2]Base Costs'!$B$11</f>
        <v>29367.278711783223</v>
      </c>
      <c r="Q1720" s="269">
        <f>'[2]Base Costs'!$B$13+'[2]Base Costs'!$B$14</f>
        <v>414</v>
      </c>
      <c r="R1720" s="303">
        <f>'[2]Base Costs'!$D$2</f>
        <v>1105.3024868650327</v>
      </c>
      <c r="S1720" s="305">
        <f t="shared" si="188"/>
        <v>10331.746946039231</v>
      </c>
    </row>
    <row r="1721" spans="1:19" s="269" customFormat="1" x14ac:dyDescent="0.25">
      <c r="A1721" s="310" t="s">
        <v>1770</v>
      </c>
      <c r="B1721" s="310" t="s">
        <v>1258</v>
      </c>
      <c r="C1721" s="309">
        <v>89.265692830000006</v>
      </c>
      <c r="D1721" s="307">
        <f>C1721*'[2]Base Costs'!$B$5</f>
        <v>89.265692830000006</v>
      </c>
      <c r="E1721" s="307">
        <f t="shared" si="182"/>
        <v>12</v>
      </c>
      <c r="F1721" s="307">
        <f t="shared" si="183"/>
        <v>3</v>
      </c>
      <c r="G1721" s="307">
        <f t="shared" si="184"/>
        <v>1</v>
      </c>
      <c r="H1721" s="306">
        <f>4*D1721*'[2]Base Costs'!$B$7</f>
        <v>17741.020855805524</v>
      </c>
      <c r="I1721" s="304">
        <f>4*IF(E1721&lt;=3,E1721*'[2]Base Costs'!$B$8,IF(F1721&lt;=3,F1721*'[2]Base Costs'!$B$9,'[2]Base Costs'!$B$10*G1721))</f>
        <v>4200</v>
      </c>
      <c r="J1721" s="308">
        <f>C1721*'[2]Base Costs'!$B$6</f>
        <v>22.67348597882</v>
      </c>
      <c r="K1721" s="307">
        <f t="shared" si="185"/>
        <v>3</v>
      </c>
      <c r="L1721" s="307">
        <f t="shared" si="186"/>
        <v>1</v>
      </c>
      <c r="M1721" s="307">
        <f t="shared" si="187"/>
        <v>1</v>
      </c>
      <c r="N1721" s="306">
        <f>4*J1721*'[2]Base Costs'!$B$7</f>
        <v>4506.2192973746032</v>
      </c>
      <c r="O1721" s="304">
        <f>4*IF(K1721&lt;=3,K1721*'[2]Base Costs'!$B$8,IF(L1721&lt;=3,L1721*'[2]Base Costs'!$B$9,'[2]Base Costs'!$B$10*M1721))</f>
        <v>1500</v>
      </c>
      <c r="P1721" s="304">
        <f>4*C1721*'[2]Base Costs'!$B$11</f>
        <v>17853.138566000001</v>
      </c>
      <c r="Q1721" s="269">
        <f>'[2]Base Costs'!$B$13+'[2]Base Costs'!$B$14</f>
        <v>414</v>
      </c>
      <c r="R1721" s="303">
        <f>'[2]Base Costs'!$D$2</f>
        <v>1105.3024868650327</v>
      </c>
      <c r="S1721" s="305">
        <f t="shared" si="188"/>
        <v>7525.521784239636</v>
      </c>
    </row>
    <row r="1722" spans="1:19" s="269" customFormat="1" x14ac:dyDescent="0.25">
      <c r="A1722" s="310" t="s">
        <v>1770</v>
      </c>
      <c r="B1722" s="310" t="s">
        <v>1257</v>
      </c>
      <c r="C1722" s="309">
        <v>182.08779260428619</v>
      </c>
      <c r="D1722" s="307">
        <f>C1722*'[2]Base Costs'!$B$5</f>
        <v>182.08779260428619</v>
      </c>
      <c r="E1722" s="307">
        <f t="shared" si="182"/>
        <v>23</v>
      </c>
      <c r="F1722" s="307">
        <f t="shared" si="183"/>
        <v>5</v>
      </c>
      <c r="G1722" s="307">
        <f t="shared" si="184"/>
        <v>2</v>
      </c>
      <c r="H1722" s="306">
        <f>4*D1722*'[2]Base Costs'!$B$7</f>
        <v>36188.856253346261</v>
      </c>
      <c r="I1722" s="304">
        <f>4*IF(E1722&lt;=3,E1722*'[2]Base Costs'!$B$8,IF(F1722&lt;=3,F1722*'[2]Base Costs'!$B$9,'[2]Base Costs'!$B$10*G1722))</f>
        <v>8800</v>
      </c>
      <c r="J1722" s="308">
        <f>C1722*'[2]Base Costs'!$B$6</f>
        <v>46.250299321488697</v>
      </c>
      <c r="K1722" s="307">
        <f t="shared" si="185"/>
        <v>6</v>
      </c>
      <c r="L1722" s="307">
        <f t="shared" si="186"/>
        <v>2</v>
      </c>
      <c r="M1722" s="307">
        <f t="shared" si="187"/>
        <v>1</v>
      </c>
      <c r="N1722" s="306">
        <f>4*J1722*'[2]Base Costs'!$B$7</f>
        <v>9191.9694883499506</v>
      </c>
      <c r="O1722" s="304">
        <f>4*IF(K1722&lt;=3,K1722*'[2]Base Costs'!$B$8,IF(L1722&lt;=3,L1722*'[2]Base Costs'!$B$9,'[2]Base Costs'!$B$10*M1722))</f>
        <v>2800</v>
      </c>
      <c r="P1722" s="304">
        <f>4*C1722*'[2]Base Costs'!$B$11</f>
        <v>36417.558520857237</v>
      </c>
      <c r="Q1722" s="269">
        <f>'[2]Base Costs'!$B$13+'[2]Base Costs'!$B$14</f>
        <v>414</v>
      </c>
      <c r="R1722" s="303">
        <f>'[2]Base Costs'!$D$2</f>
        <v>1105.3024868650327</v>
      </c>
      <c r="S1722" s="305">
        <f t="shared" si="188"/>
        <v>13511.271975214982</v>
      </c>
    </row>
    <row r="1723" spans="1:19" s="269" customFormat="1" x14ac:dyDescent="0.25">
      <c r="A1723" s="310" t="s">
        <v>1770</v>
      </c>
      <c r="B1723" s="310" t="s">
        <v>1256</v>
      </c>
      <c r="C1723" s="309">
        <v>176.70157313500002</v>
      </c>
      <c r="D1723" s="307">
        <f>C1723*'[2]Base Costs'!$B$5</f>
        <v>176.70157313500002</v>
      </c>
      <c r="E1723" s="307">
        <f t="shared" si="182"/>
        <v>23</v>
      </c>
      <c r="F1723" s="307">
        <f t="shared" si="183"/>
        <v>5</v>
      </c>
      <c r="G1723" s="307">
        <f t="shared" si="184"/>
        <v>2</v>
      </c>
      <c r="H1723" s="306">
        <f>4*D1723*'[2]Base Costs'!$B$7</f>
        <v>35118.377451142449</v>
      </c>
      <c r="I1723" s="304">
        <f>4*IF(E1723&lt;=3,E1723*'[2]Base Costs'!$B$8,IF(F1723&lt;=3,F1723*'[2]Base Costs'!$B$9,'[2]Base Costs'!$B$10*G1723))</f>
        <v>8800</v>
      </c>
      <c r="J1723" s="308">
        <f>C1723*'[2]Base Costs'!$B$6</f>
        <v>44.882199576290006</v>
      </c>
      <c r="K1723" s="307">
        <f t="shared" si="185"/>
        <v>6</v>
      </c>
      <c r="L1723" s="307">
        <f t="shared" si="186"/>
        <v>2</v>
      </c>
      <c r="M1723" s="307">
        <f t="shared" si="187"/>
        <v>1</v>
      </c>
      <c r="N1723" s="306">
        <f>4*J1723*'[2]Base Costs'!$B$7</f>
        <v>8920.0678725901817</v>
      </c>
      <c r="O1723" s="304">
        <f>4*IF(K1723&lt;=3,K1723*'[2]Base Costs'!$B$8,IF(L1723&lt;=3,L1723*'[2]Base Costs'!$B$9,'[2]Base Costs'!$B$10*M1723))</f>
        <v>2800</v>
      </c>
      <c r="P1723" s="304">
        <f>4*C1723*'[2]Base Costs'!$B$11</f>
        <v>35340.314627000007</v>
      </c>
      <c r="Q1723" s="269">
        <f>'[2]Base Costs'!$B$13+'[2]Base Costs'!$B$14</f>
        <v>414</v>
      </c>
      <c r="R1723" s="303">
        <f>'[2]Base Costs'!$D$2</f>
        <v>1105.3024868650327</v>
      </c>
      <c r="S1723" s="305">
        <f t="shared" si="188"/>
        <v>13239.370359455213</v>
      </c>
    </row>
    <row r="1724" spans="1:19" s="269" customFormat="1" x14ac:dyDescent="0.25">
      <c r="A1724" s="310" t="s">
        <v>1770</v>
      </c>
      <c r="B1724" s="310" t="s">
        <v>1255</v>
      </c>
      <c r="C1724" s="309">
        <v>323.29910327221512</v>
      </c>
      <c r="D1724" s="307">
        <f>C1724*'[2]Base Costs'!$B$5</f>
        <v>323.29910327221512</v>
      </c>
      <c r="E1724" s="307">
        <f t="shared" si="182"/>
        <v>41</v>
      </c>
      <c r="F1724" s="307">
        <f t="shared" si="183"/>
        <v>9</v>
      </c>
      <c r="G1724" s="307">
        <f t="shared" si="184"/>
        <v>3</v>
      </c>
      <c r="H1724" s="306">
        <f>4*D1724*'[2]Base Costs'!$B$7</f>
        <v>64253.756980733131</v>
      </c>
      <c r="I1724" s="304">
        <f>4*IF(E1724&lt;=3,E1724*'[2]Base Costs'!$B$8,IF(F1724&lt;=3,F1724*'[2]Base Costs'!$B$9,'[2]Base Costs'!$B$10*G1724))</f>
        <v>13200</v>
      </c>
      <c r="J1724" s="308">
        <f>C1724*'[2]Base Costs'!$B$6</f>
        <v>82.117972231142645</v>
      </c>
      <c r="K1724" s="307">
        <f t="shared" si="185"/>
        <v>11</v>
      </c>
      <c r="L1724" s="307">
        <f t="shared" si="186"/>
        <v>3</v>
      </c>
      <c r="M1724" s="307">
        <f t="shared" si="187"/>
        <v>1</v>
      </c>
      <c r="N1724" s="306">
        <f>4*J1724*'[2]Base Costs'!$B$7</f>
        <v>16320.454273106216</v>
      </c>
      <c r="O1724" s="304">
        <f>4*IF(K1724&lt;=3,K1724*'[2]Base Costs'!$B$8,IF(L1724&lt;=3,L1724*'[2]Base Costs'!$B$9,'[2]Base Costs'!$B$10*M1724))</f>
        <v>4200</v>
      </c>
      <c r="P1724" s="304">
        <f>4*C1724*'[2]Base Costs'!$B$11</f>
        <v>64659.820654443021</v>
      </c>
      <c r="Q1724" s="269">
        <f>'[2]Base Costs'!$B$13+'[2]Base Costs'!$B$14</f>
        <v>414</v>
      </c>
      <c r="R1724" s="303">
        <f>'[2]Base Costs'!$D$2</f>
        <v>1105.3024868650327</v>
      </c>
      <c r="S1724" s="305">
        <f t="shared" si="188"/>
        <v>22039.756759971249</v>
      </c>
    </row>
    <row r="1725" spans="1:19" s="269" customFormat="1" x14ac:dyDescent="0.25">
      <c r="A1725" s="310" t="s">
        <v>1770</v>
      </c>
      <c r="B1725" s="310" t="s">
        <v>1254</v>
      </c>
      <c r="C1725" s="309">
        <v>89.900752680000011</v>
      </c>
      <c r="D1725" s="307">
        <f>C1725*'[2]Base Costs'!$B$5</f>
        <v>89.900752680000011</v>
      </c>
      <c r="E1725" s="307">
        <f t="shared" si="182"/>
        <v>12</v>
      </c>
      <c r="F1725" s="307">
        <f t="shared" si="183"/>
        <v>3</v>
      </c>
      <c r="G1725" s="307">
        <f t="shared" si="184"/>
        <v>1</v>
      </c>
      <c r="H1725" s="306">
        <f>4*D1725*'[2]Base Costs'!$B$7</f>
        <v>17867.235190633925</v>
      </c>
      <c r="I1725" s="304">
        <f>4*IF(E1725&lt;=3,E1725*'[2]Base Costs'!$B$8,IF(F1725&lt;=3,F1725*'[2]Base Costs'!$B$9,'[2]Base Costs'!$B$10*G1725))</f>
        <v>4200</v>
      </c>
      <c r="J1725" s="308">
        <f>C1725*'[2]Base Costs'!$B$6</f>
        <v>22.834791180720003</v>
      </c>
      <c r="K1725" s="307">
        <f t="shared" si="185"/>
        <v>3</v>
      </c>
      <c r="L1725" s="307">
        <f t="shared" si="186"/>
        <v>1</v>
      </c>
      <c r="M1725" s="307">
        <f t="shared" si="187"/>
        <v>1</v>
      </c>
      <c r="N1725" s="306">
        <f>4*J1725*'[2]Base Costs'!$B$7</f>
        <v>4538.2777384210167</v>
      </c>
      <c r="O1725" s="304">
        <f>4*IF(K1725&lt;=3,K1725*'[2]Base Costs'!$B$8,IF(L1725&lt;=3,L1725*'[2]Base Costs'!$B$9,'[2]Base Costs'!$B$10*M1725))</f>
        <v>1500</v>
      </c>
      <c r="P1725" s="304">
        <f>4*C1725*'[2]Base Costs'!$B$11</f>
        <v>17980.150536000001</v>
      </c>
      <c r="Q1725" s="269">
        <f>'[2]Base Costs'!$B$13+'[2]Base Costs'!$B$14</f>
        <v>414</v>
      </c>
      <c r="R1725" s="303">
        <f>'[2]Base Costs'!$D$2</f>
        <v>1105.3024868650327</v>
      </c>
      <c r="S1725" s="305">
        <f t="shared" si="188"/>
        <v>7557.5802252860494</v>
      </c>
    </row>
    <row r="1726" spans="1:19" s="269" customFormat="1" x14ac:dyDescent="0.25">
      <c r="A1726" s="310" t="s">
        <v>1770</v>
      </c>
      <c r="B1726" s="310" t="s">
        <v>1253</v>
      </c>
      <c r="C1726" s="309">
        <v>147.82469150825142</v>
      </c>
      <c r="D1726" s="307">
        <f>C1726*'[2]Base Costs'!$B$5</f>
        <v>147.82469150825142</v>
      </c>
      <c r="E1726" s="307">
        <f t="shared" si="182"/>
        <v>19</v>
      </c>
      <c r="F1726" s="307">
        <f t="shared" si="183"/>
        <v>4</v>
      </c>
      <c r="G1726" s="307">
        <f t="shared" si="184"/>
        <v>1</v>
      </c>
      <c r="H1726" s="306">
        <f>4*D1726*'[2]Base Costs'!$B$7</f>
        <v>29379.270489115923</v>
      </c>
      <c r="I1726" s="304">
        <f>4*IF(E1726&lt;=3,E1726*'[2]Base Costs'!$B$8,IF(F1726&lt;=3,F1726*'[2]Base Costs'!$B$9,'[2]Base Costs'!$B$10*G1726))</f>
        <v>4400</v>
      </c>
      <c r="J1726" s="308">
        <f>C1726*'[2]Base Costs'!$B$6</f>
        <v>37.547471643095861</v>
      </c>
      <c r="K1726" s="307">
        <f t="shared" si="185"/>
        <v>5</v>
      </c>
      <c r="L1726" s="307">
        <f t="shared" si="186"/>
        <v>1</v>
      </c>
      <c r="M1726" s="307">
        <f t="shared" si="187"/>
        <v>1</v>
      </c>
      <c r="N1726" s="306">
        <f>4*J1726*'[2]Base Costs'!$B$7</f>
        <v>7462.3347042354444</v>
      </c>
      <c r="O1726" s="304">
        <f>4*IF(K1726&lt;=3,K1726*'[2]Base Costs'!$B$8,IF(L1726&lt;=3,L1726*'[2]Base Costs'!$B$9,'[2]Base Costs'!$B$10*M1726))</f>
        <v>1400</v>
      </c>
      <c r="P1726" s="304">
        <f>4*C1726*'[2]Base Costs'!$B$11</f>
        <v>29564.938301650283</v>
      </c>
      <c r="Q1726" s="269">
        <f>'[2]Base Costs'!$B$13+'[2]Base Costs'!$B$14</f>
        <v>414</v>
      </c>
      <c r="R1726" s="303">
        <f>'[2]Base Costs'!$D$2</f>
        <v>1105.3024868650327</v>
      </c>
      <c r="S1726" s="305">
        <f t="shared" si="188"/>
        <v>10381.637191100477</v>
      </c>
    </row>
    <row r="1727" spans="1:19" s="269" customFormat="1" x14ac:dyDescent="0.25">
      <c r="A1727" s="310" t="s">
        <v>1770</v>
      </c>
      <c r="B1727" s="310" t="s">
        <v>1252</v>
      </c>
      <c r="C1727" s="309">
        <v>93.00160744800867</v>
      </c>
      <c r="D1727" s="307">
        <f>C1727*'[2]Base Costs'!$B$5</f>
        <v>93.00160744800867</v>
      </c>
      <c r="E1727" s="307">
        <f t="shared" si="182"/>
        <v>12</v>
      </c>
      <c r="F1727" s="307">
        <f t="shared" si="183"/>
        <v>3</v>
      </c>
      <c r="G1727" s="307">
        <f t="shared" si="184"/>
        <v>1</v>
      </c>
      <c r="H1727" s="306">
        <f>4*D1727*'[2]Base Costs'!$B$7</f>
        <v>18483.511470647038</v>
      </c>
      <c r="I1727" s="304">
        <f>4*IF(E1727&lt;=3,E1727*'[2]Base Costs'!$B$8,IF(F1727&lt;=3,F1727*'[2]Base Costs'!$B$9,'[2]Base Costs'!$B$10*G1727))</f>
        <v>4200</v>
      </c>
      <c r="J1727" s="308">
        <f>C1727*'[2]Base Costs'!$B$6</f>
        <v>23.622408291794201</v>
      </c>
      <c r="K1727" s="307">
        <f t="shared" si="185"/>
        <v>3</v>
      </c>
      <c r="L1727" s="307">
        <f t="shared" si="186"/>
        <v>1</v>
      </c>
      <c r="M1727" s="307">
        <f t="shared" si="187"/>
        <v>1</v>
      </c>
      <c r="N1727" s="306">
        <f>4*J1727*'[2]Base Costs'!$B$7</f>
        <v>4694.8119135443476</v>
      </c>
      <c r="O1727" s="304">
        <f>4*IF(K1727&lt;=3,K1727*'[2]Base Costs'!$B$8,IF(L1727&lt;=3,L1727*'[2]Base Costs'!$B$9,'[2]Base Costs'!$B$10*M1727))</f>
        <v>1500</v>
      </c>
      <c r="P1727" s="304">
        <f>4*C1727*'[2]Base Costs'!$B$11</f>
        <v>18600.321489601734</v>
      </c>
      <c r="Q1727" s="269">
        <f>'[2]Base Costs'!$B$13+'[2]Base Costs'!$B$14</f>
        <v>414</v>
      </c>
      <c r="R1727" s="303">
        <f>'[2]Base Costs'!$D$2</f>
        <v>1105.3024868650327</v>
      </c>
      <c r="S1727" s="305">
        <f t="shared" si="188"/>
        <v>7714.1144004093803</v>
      </c>
    </row>
    <row r="1728" spans="1:19" s="269" customFormat="1" x14ac:dyDescent="0.25">
      <c r="A1728" s="310" t="s">
        <v>1770</v>
      </c>
      <c r="B1728" s="310" t="s">
        <v>1251</v>
      </c>
      <c r="C1728" s="309">
        <v>48.416922474725553</v>
      </c>
      <c r="D1728" s="307">
        <f>C1728*'[2]Base Costs'!$B$5</f>
        <v>48.416922474725553</v>
      </c>
      <c r="E1728" s="307">
        <f t="shared" si="182"/>
        <v>7</v>
      </c>
      <c r="F1728" s="307">
        <f t="shared" si="183"/>
        <v>2</v>
      </c>
      <c r="G1728" s="307">
        <f t="shared" si="184"/>
        <v>1</v>
      </c>
      <c r="H1728" s="306">
        <f>4*D1728*'[2]Base Costs'!$B$7</f>
        <v>9622.5728403168559</v>
      </c>
      <c r="I1728" s="304">
        <f>4*IF(E1728&lt;=3,E1728*'[2]Base Costs'!$B$8,IF(F1728&lt;=3,F1728*'[2]Base Costs'!$B$9,'[2]Base Costs'!$B$10*G1728))</f>
        <v>2800</v>
      </c>
      <c r="J1728" s="308">
        <f>C1728*'[2]Base Costs'!$B$6</f>
        <v>12.29789830858029</v>
      </c>
      <c r="K1728" s="307">
        <f t="shared" si="185"/>
        <v>2</v>
      </c>
      <c r="L1728" s="307">
        <f t="shared" si="186"/>
        <v>1</v>
      </c>
      <c r="M1728" s="307">
        <f t="shared" si="187"/>
        <v>1</v>
      </c>
      <c r="N1728" s="306">
        <f>4*J1728*'[2]Base Costs'!$B$7</f>
        <v>2444.1335014404817</v>
      </c>
      <c r="O1728" s="304">
        <f>4*IF(K1728&lt;=3,K1728*'[2]Base Costs'!$B$8,IF(L1728&lt;=3,L1728*'[2]Base Costs'!$B$9,'[2]Base Costs'!$B$10*M1728))</f>
        <v>1000</v>
      </c>
      <c r="P1728" s="304">
        <f>4*C1728*'[2]Base Costs'!$B$11</f>
        <v>9683.3844949451104</v>
      </c>
      <c r="Q1728" s="269">
        <f>'[2]Base Costs'!$B$13+'[2]Base Costs'!$B$14</f>
        <v>414</v>
      </c>
      <c r="R1728" s="303">
        <f>'[2]Base Costs'!$D$2</f>
        <v>1105.3024868650327</v>
      </c>
      <c r="S1728" s="305">
        <f t="shared" si="188"/>
        <v>4963.4359883055149</v>
      </c>
    </row>
    <row r="1729" spans="1:19" s="269" customFormat="1" x14ac:dyDescent="0.25">
      <c r="A1729" s="310" t="s">
        <v>1770</v>
      </c>
      <c r="B1729" s="310" t="s">
        <v>1250</v>
      </c>
      <c r="C1729" s="309">
        <v>83.50707829649113</v>
      </c>
      <c r="D1729" s="307">
        <f>C1729*'[2]Base Costs'!$B$5</f>
        <v>83.50707829649113</v>
      </c>
      <c r="E1729" s="307">
        <f t="shared" si="182"/>
        <v>11</v>
      </c>
      <c r="F1729" s="307">
        <f t="shared" si="183"/>
        <v>3</v>
      </c>
      <c r="G1729" s="307">
        <f t="shared" si="184"/>
        <v>1</v>
      </c>
      <c r="H1729" s="306">
        <f>4*D1729*'[2]Base Costs'!$B$7</f>
        <v>16596.530768957837</v>
      </c>
      <c r="I1729" s="304">
        <f>4*IF(E1729&lt;=3,E1729*'[2]Base Costs'!$B$8,IF(F1729&lt;=3,F1729*'[2]Base Costs'!$B$9,'[2]Base Costs'!$B$10*G1729))</f>
        <v>4200</v>
      </c>
      <c r="J1729" s="308">
        <f>C1729*'[2]Base Costs'!$B$6</f>
        <v>21.210797887308747</v>
      </c>
      <c r="K1729" s="307">
        <f t="shared" si="185"/>
        <v>3</v>
      </c>
      <c r="L1729" s="307">
        <f t="shared" si="186"/>
        <v>1</v>
      </c>
      <c r="M1729" s="307">
        <f t="shared" si="187"/>
        <v>1</v>
      </c>
      <c r="N1729" s="306">
        <f>4*J1729*'[2]Base Costs'!$B$7</f>
        <v>4215.5188153152903</v>
      </c>
      <c r="O1729" s="304">
        <f>4*IF(K1729&lt;=3,K1729*'[2]Base Costs'!$B$8,IF(L1729&lt;=3,L1729*'[2]Base Costs'!$B$9,'[2]Base Costs'!$B$10*M1729))</f>
        <v>1500</v>
      </c>
      <c r="P1729" s="304">
        <f>4*C1729*'[2]Base Costs'!$B$11</f>
        <v>16701.415659298225</v>
      </c>
      <c r="Q1729" s="269">
        <f>'[2]Base Costs'!$B$13+'[2]Base Costs'!$B$14</f>
        <v>414</v>
      </c>
      <c r="R1729" s="303">
        <f>'[2]Base Costs'!$D$2</f>
        <v>1105.3024868650327</v>
      </c>
      <c r="S1729" s="305">
        <f t="shared" si="188"/>
        <v>7234.8213021803231</v>
      </c>
    </row>
    <row r="1730" spans="1:19" s="269" customFormat="1" x14ac:dyDescent="0.25">
      <c r="A1730" s="310" t="s">
        <v>1770</v>
      </c>
      <c r="B1730" s="310" t="s">
        <v>1249</v>
      </c>
      <c r="C1730" s="309">
        <v>114.50104385</v>
      </c>
      <c r="D1730" s="307">
        <f>C1730*'[2]Base Costs'!$B$5</f>
        <v>114.50104385</v>
      </c>
      <c r="E1730" s="307">
        <f t="shared" si="182"/>
        <v>15</v>
      </c>
      <c r="F1730" s="307">
        <f t="shared" si="183"/>
        <v>3</v>
      </c>
      <c r="G1730" s="307">
        <f t="shared" si="184"/>
        <v>1</v>
      </c>
      <c r="H1730" s="306">
        <f>4*D1730*'[2]Base Costs'!$B$7</f>
        <v>22756.395458924402</v>
      </c>
      <c r="I1730" s="304">
        <f>4*IF(E1730&lt;=3,E1730*'[2]Base Costs'!$B$8,IF(F1730&lt;=3,F1730*'[2]Base Costs'!$B$9,'[2]Base Costs'!$B$10*G1730))</f>
        <v>4200</v>
      </c>
      <c r="J1730" s="308">
        <f>C1730*'[2]Base Costs'!$B$6</f>
        <v>29.0832651379</v>
      </c>
      <c r="K1730" s="307">
        <f t="shared" si="185"/>
        <v>4</v>
      </c>
      <c r="L1730" s="307">
        <f t="shared" si="186"/>
        <v>1</v>
      </c>
      <c r="M1730" s="307">
        <f t="shared" si="187"/>
        <v>1</v>
      </c>
      <c r="N1730" s="306">
        <f>4*J1730*'[2]Base Costs'!$B$7</f>
        <v>5780.1244465667987</v>
      </c>
      <c r="O1730" s="304">
        <f>4*IF(K1730&lt;=3,K1730*'[2]Base Costs'!$B$8,IF(L1730&lt;=3,L1730*'[2]Base Costs'!$B$9,'[2]Base Costs'!$B$10*M1730))</f>
        <v>1400</v>
      </c>
      <c r="P1730" s="304">
        <f>4*C1730*'[2]Base Costs'!$B$11</f>
        <v>22900.208770000001</v>
      </c>
      <c r="Q1730" s="269">
        <f>'[2]Base Costs'!$B$13+'[2]Base Costs'!$B$14</f>
        <v>414</v>
      </c>
      <c r="R1730" s="303">
        <f>'[2]Base Costs'!$D$2</f>
        <v>1105.3024868650327</v>
      </c>
      <c r="S1730" s="305">
        <f t="shared" si="188"/>
        <v>8699.4269334318305</v>
      </c>
    </row>
    <row r="1731" spans="1:19" s="269" customFormat="1" x14ac:dyDescent="0.25">
      <c r="A1731" s="310" t="s">
        <v>1770</v>
      </c>
      <c r="B1731" s="310" t="s">
        <v>1248</v>
      </c>
      <c r="C1731" s="309">
        <v>137.20939543037375</v>
      </c>
      <c r="D1731" s="307">
        <f>C1731*'[2]Base Costs'!$B$5</f>
        <v>137.20939543037375</v>
      </c>
      <c r="E1731" s="307">
        <f t="shared" ref="E1731:E1794" si="189">ROUNDUP(D1731/8,0)</f>
        <v>18</v>
      </c>
      <c r="F1731" s="307">
        <f t="shared" ref="F1731:F1794" si="190">ROUNDUP(D1731/40,0)</f>
        <v>4</v>
      </c>
      <c r="G1731" s="307">
        <f t="shared" ref="G1731:G1794" si="191">ROUNDUP(D1731/(40*4),0)</f>
        <v>1</v>
      </c>
      <c r="H1731" s="306">
        <f>4*D1731*'[2]Base Costs'!$B$7</f>
        <v>27269.544085414203</v>
      </c>
      <c r="I1731" s="304">
        <f>4*IF(E1731&lt;=3,E1731*'[2]Base Costs'!$B$8,IF(F1731&lt;=3,F1731*'[2]Base Costs'!$B$9,'[2]Base Costs'!$B$10*G1731))</f>
        <v>4400</v>
      </c>
      <c r="J1731" s="308">
        <f>C1731*'[2]Base Costs'!$B$6</f>
        <v>34.85118643931493</v>
      </c>
      <c r="K1731" s="307">
        <f t="shared" ref="K1731:K1794" si="192">ROUNDUP(J1731/8,0)</f>
        <v>5</v>
      </c>
      <c r="L1731" s="307">
        <f t="shared" ref="L1731:L1794" si="193">ROUNDUP(J1731/40,0)</f>
        <v>1</v>
      </c>
      <c r="M1731" s="307">
        <f t="shared" ref="M1731:M1794" si="194">ROUNDUP(J1731/(40*4),0)</f>
        <v>1</v>
      </c>
      <c r="N1731" s="306">
        <f>4*J1731*'[2]Base Costs'!$B$7</f>
        <v>6926.4641976952071</v>
      </c>
      <c r="O1731" s="304">
        <f>4*IF(K1731&lt;=3,K1731*'[2]Base Costs'!$B$8,IF(L1731&lt;=3,L1731*'[2]Base Costs'!$B$9,'[2]Base Costs'!$B$10*M1731))</f>
        <v>1400</v>
      </c>
      <c r="P1731" s="304">
        <f>4*C1731*'[2]Base Costs'!$B$11</f>
        <v>27441.87908607475</v>
      </c>
      <c r="Q1731" s="269">
        <f>'[2]Base Costs'!$B$13+'[2]Base Costs'!$B$14</f>
        <v>414</v>
      </c>
      <c r="R1731" s="303">
        <f>'[2]Base Costs'!$D$2</f>
        <v>1105.3024868650327</v>
      </c>
      <c r="S1731" s="305">
        <f t="shared" ref="S1731:S1794" si="195">R1731+Q1731+N1731+O1731</f>
        <v>9845.7666845602398</v>
      </c>
    </row>
    <row r="1732" spans="1:19" s="269" customFormat="1" x14ac:dyDescent="0.25">
      <c r="A1732" s="310" t="s">
        <v>1770</v>
      </c>
      <c r="B1732" s="310" t="s">
        <v>1246</v>
      </c>
      <c r="C1732" s="309">
        <v>324.33072228523935</v>
      </c>
      <c r="D1732" s="307">
        <f>C1732*'[2]Base Costs'!$B$5</f>
        <v>324.33072228523935</v>
      </c>
      <c r="E1732" s="307">
        <f t="shared" si="189"/>
        <v>41</v>
      </c>
      <c r="F1732" s="307">
        <f t="shared" si="190"/>
        <v>9</v>
      </c>
      <c r="G1732" s="307">
        <f t="shared" si="191"/>
        <v>3</v>
      </c>
      <c r="H1732" s="306">
        <f>4*D1732*'[2]Base Costs'!$B$7</f>
        <v>64458.785069857615</v>
      </c>
      <c r="I1732" s="304">
        <f>4*IF(E1732&lt;=3,E1732*'[2]Base Costs'!$B$8,IF(F1732&lt;=3,F1732*'[2]Base Costs'!$B$9,'[2]Base Costs'!$B$10*G1732))</f>
        <v>13200</v>
      </c>
      <c r="J1732" s="308">
        <f>C1732*'[2]Base Costs'!$B$6</f>
        <v>82.380003460450794</v>
      </c>
      <c r="K1732" s="307">
        <f t="shared" si="192"/>
        <v>11</v>
      </c>
      <c r="L1732" s="307">
        <f t="shared" si="193"/>
        <v>3</v>
      </c>
      <c r="M1732" s="307">
        <f t="shared" si="194"/>
        <v>1</v>
      </c>
      <c r="N1732" s="306">
        <f>4*J1732*'[2]Base Costs'!$B$7</f>
        <v>16372.531407743834</v>
      </c>
      <c r="O1732" s="304">
        <f>4*IF(K1732&lt;=3,K1732*'[2]Base Costs'!$B$8,IF(L1732&lt;=3,L1732*'[2]Base Costs'!$B$9,'[2]Base Costs'!$B$10*M1732))</f>
        <v>4200</v>
      </c>
      <c r="P1732" s="304">
        <f>4*C1732*'[2]Base Costs'!$B$11</f>
        <v>64866.144457047871</v>
      </c>
      <c r="Q1732" s="269">
        <f>'[2]Base Costs'!$B$13+'[2]Base Costs'!$B$14</f>
        <v>414</v>
      </c>
      <c r="R1732" s="303">
        <f>'[2]Base Costs'!$D$2</f>
        <v>1105.3024868650327</v>
      </c>
      <c r="S1732" s="305">
        <f t="shared" si="195"/>
        <v>22091.833894608866</v>
      </c>
    </row>
    <row r="1733" spans="1:19" s="269" customFormat="1" x14ac:dyDescent="0.25">
      <c r="A1733" s="310" t="s">
        <v>1770</v>
      </c>
      <c r="B1733" s="310" t="s">
        <v>1245</v>
      </c>
      <c r="C1733" s="309">
        <v>87.552401625562993</v>
      </c>
      <c r="D1733" s="307">
        <f>C1733*'[2]Base Costs'!$B$5</f>
        <v>87.552401625562993</v>
      </c>
      <c r="E1733" s="307">
        <f t="shared" si="189"/>
        <v>11</v>
      </c>
      <c r="F1733" s="307">
        <f t="shared" si="190"/>
        <v>3</v>
      </c>
      <c r="G1733" s="307">
        <f t="shared" si="191"/>
        <v>1</v>
      </c>
      <c r="H1733" s="306">
        <f>4*D1733*'[2]Base Costs'!$B$7</f>
        <v>17400.514508670894</v>
      </c>
      <c r="I1733" s="304">
        <f>4*IF(E1733&lt;=3,E1733*'[2]Base Costs'!$B$8,IF(F1733&lt;=3,F1733*'[2]Base Costs'!$B$9,'[2]Base Costs'!$B$10*G1733))</f>
        <v>4200</v>
      </c>
      <c r="J1733" s="308">
        <f>C1733*'[2]Base Costs'!$B$6</f>
        <v>22.238310012892999</v>
      </c>
      <c r="K1733" s="307">
        <f t="shared" si="192"/>
        <v>3</v>
      </c>
      <c r="L1733" s="307">
        <f t="shared" si="193"/>
        <v>1</v>
      </c>
      <c r="M1733" s="307">
        <f t="shared" si="194"/>
        <v>1</v>
      </c>
      <c r="N1733" s="306">
        <f>4*J1733*'[2]Base Costs'!$B$7</f>
        <v>4419.7306852024067</v>
      </c>
      <c r="O1733" s="304">
        <f>4*IF(K1733&lt;=3,K1733*'[2]Base Costs'!$B$8,IF(L1733&lt;=3,L1733*'[2]Base Costs'!$B$9,'[2]Base Costs'!$B$10*M1733))</f>
        <v>1500</v>
      </c>
      <c r="P1733" s="304">
        <f>4*C1733*'[2]Base Costs'!$B$11</f>
        <v>17510.4803251126</v>
      </c>
      <c r="Q1733" s="269">
        <f>'[2]Base Costs'!$B$13+'[2]Base Costs'!$B$14</f>
        <v>414</v>
      </c>
      <c r="R1733" s="303">
        <f>'[2]Base Costs'!$D$2</f>
        <v>1105.3024868650327</v>
      </c>
      <c r="S1733" s="305">
        <f t="shared" si="195"/>
        <v>7439.0331720674394</v>
      </c>
    </row>
    <row r="1734" spans="1:19" s="269" customFormat="1" x14ac:dyDescent="0.25">
      <c r="A1734" s="310" t="s">
        <v>1770</v>
      </c>
      <c r="B1734" s="310" t="s">
        <v>1243</v>
      </c>
      <c r="C1734" s="309">
        <v>60.240373279535149</v>
      </c>
      <c r="D1734" s="307">
        <f>C1734*'[2]Base Costs'!$B$5</f>
        <v>60.240373279535149</v>
      </c>
      <c r="E1734" s="307">
        <f t="shared" si="189"/>
        <v>8</v>
      </c>
      <c r="F1734" s="307">
        <f t="shared" si="190"/>
        <v>2</v>
      </c>
      <c r="G1734" s="307">
        <f t="shared" si="191"/>
        <v>1</v>
      </c>
      <c r="H1734" s="306">
        <f>4*D1734*'[2]Base Costs'!$B$7</f>
        <v>11972.412747067936</v>
      </c>
      <c r="I1734" s="304">
        <f>4*IF(E1734&lt;=3,E1734*'[2]Base Costs'!$B$8,IF(F1734&lt;=3,F1734*'[2]Base Costs'!$B$9,'[2]Base Costs'!$B$10*G1734))</f>
        <v>2800</v>
      </c>
      <c r="J1734" s="308">
        <f>C1734*'[2]Base Costs'!$B$6</f>
        <v>15.301054813001928</v>
      </c>
      <c r="K1734" s="307">
        <f t="shared" si="192"/>
        <v>2</v>
      </c>
      <c r="L1734" s="307">
        <f t="shared" si="193"/>
        <v>1</v>
      </c>
      <c r="M1734" s="307">
        <f t="shared" si="194"/>
        <v>1</v>
      </c>
      <c r="N1734" s="306">
        <f>4*J1734*'[2]Base Costs'!$B$7</f>
        <v>3040.9928377552556</v>
      </c>
      <c r="O1734" s="304">
        <f>4*IF(K1734&lt;=3,K1734*'[2]Base Costs'!$B$8,IF(L1734&lt;=3,L1734*'[2]Base Costs'!$B$9,'[2]Base Costs'!$B$10*M1734))</f>
        <v>1000</v>
      </c>
      <c r="P1734" s="304">
        <f>4*C1734*'[2]Base Costs'!$B$11</f>
        <v>12048.07465590703</v>
      </c>
      <c r="Q1734" s="269">
        <f>'[2]Base Costs'!$B$13+'[2]Base Costs'!$B$14</f>
        <v>414</v>
      </c>
      <c r="R1734" s="303">
        <f>'[2]Base Costs'!$D$2</f>
        <v>1105.3024868650327</v>
      </c>
      <c r="S1734" s="305">
        <f t="shared" si="195"/>
        <v>5560.2953246202887</v>
      </c>
    </row>
    <row r="1735" spans="1:19" s="269" customFormat="1" x14ac:dyDescent="0.25">
      <c r="A1735" s="310" t="s">
        <v>1770</v>
      </c>
      <c r="B1735" s="310" t="s">
        <v>1241</v>
      </c>
      <c r="C1735" s="309">
        <v>158.34488400000001</v>
      </c>
      <c r="D1735" s="307">
        <f>C1735*'[2]Base Costs'!$B$5</f>
        <v>158.34488400000001</v>
      </c>
      <c r="E1735" s="307">
        <f t="shared" si="189"/>
        <v>20</v>
      </c>
      <c r="F1735" s="307">
        <f t="shared" si="190"/>
        <v>4</v>
      </c>
      <c r="G1735" s="307">
        <f t="shared" si="191"/>
        <v>1</v>
      </c>
      <c r="H1735" s="306">
        <f>4*D1735*'[2]Base Costs'!$B$7</f>
        <v>31470.095625696005</v>
      </c>
      <c r="I1735" s="304">
        <f>4*IF(E1735&lt;=3,E1735*'[2]Base Costs'!$B$8,IF(F1735&lt;=3,F1735*'[2]Base Costs'!$B$9,'[2]Base Costs'!$B$10*G1735))</f>
        <v>4400</v>
      </c>
      <c r="J1735" s="308">
        <f>C1735*'[2]Base Costs'!$B$6</f>
        <v>40.219600536000002</v>
      </c>
      <c r="K1735" s="307">
        <f t="shared" si="192"/>
        <v>6</v>
      </c>
      <c r="L1735" s="307">
        <f t="shared" si="193"/>
        <v>2</v>
      </c>
      <c r="M1735" s="307">
        <f t="shared" si="194"/>
        <v>1</v>
      </c>
      <c r="N1735" s="306">
        <f>4*J1735*'[2]Base Costs'!$B$7</f>
        <v>7993.4042889267857</v>
      </c>
      <c r="O1735" s="304">
        <f>4*IF(K1735&lt;=3,K1735*'[2]Base Costs'!$B$8,IF(L1735&lt;=3,L1735*'[2]Base Costs'!$B$9,'[2]Base Costs'!$B$10*M1735))</f>
        <v>2800</v>
      </c>
      <c r="P1735" s="304">
        <f>4*C1735*'[2]Base Costs'!$B$11</f>
        <v>31668.9768</v>
      </c>
      <c r="Q1735" s="269">
        <f>'[2]Base Costs'!$B$13+'[2]Base Costs'!$B$14</f>
        <v>414</v>
      </c>
      <c r="R1735" s="303">
        <f>'[2]Base Costs'!$D$2</f>
        <v>1105.3024868650327</v>
      </c>
      <c r="S1735" s="305">
        <f t="shared" si="195"/>
        <v>12312.706775791819</v>
      </c>
    </row>
    <row r="1736" spans="1:19" s="269" customFormat="1" x14ac:dyDescent="0.25">
      <c r="A1736" s="310" t="s">
        <v>1770</v>
      </c>
      <c r="B1736" s="310" t="s">
        <v>1240</v>
      </c>
      <c r="C1736" s="309">
        <v>132.55910389060767</v>
      </c>
      <c r="D1736" s="307">
        <f>C1736*'[2]Base Costs'!$B$5</f>
        <v>132.55910389060767</v>
      </c>
      <c r="E1736" s="307">
        <f t="shared" si="189"/>
        <v>17</v>
      </c>
      <c r="F1736" s="307">
        <f t="shared" si="190"/>
        <v>4</v>
      </c>
      <c r="G1736" s="307">
        <f t="shared" si="191"/>
        <v>1</v>
      </c>
      <c r="H1736" s="306">
        <f>4*D1736*'[2]Base Costs'!$B$7</f>
        <v>26345.326543634936</v>
      </c>
      <c r="I1736" s="304">
        <f>4*IF(E1736&lt;=3,E1736*'[2]Base Costs'!$B$8,IF(F1736&lt;=3,F1736*'[2]Base Costs'!$B$9,'[2]Base Costs'!$B$10*G1736))</f>
        <v>4400</v>
      </c>
      <c r="J1736" s="308">
        <f>C1736*'[2]Base Costs'!$B$6</f>
        <v>33.670012388214353</v>
      </c>
      <c r="K1736" s="307">
        <f t="shared" si="192"/>
        <v>5</v>
      </c>
      <c r="L1736" s="307">
        <f t="shared" si="193"/>
        <v>1</v>
      </c>
      <c r="M1736" s="307">
        <f t="shared" si="194"/>
        <v>1</v>
      </c>
      <c r="N1736" s="306">
        <f>4*J1736*'[2]Base Costs'!$B$7</f>
        <v>6691.7129420832744</v>
      </c>
      <c r="O1736" s="304">
        <f>4*IF(K1736&lt;=3,K1736*'[2]Base Costs'!$B$8,IF(L1736&lt;=3,L1736*'[2]Base Costs'!$B$9,'[2]Base Costs'!$B$10*M1736))</f>
        <v>1400</v>
      </c>
      <c r="P1736" s="304">
        <f>4*C1736*'[2]Base Costs'!$B$11</f>
        <v>26511.820778121535</v>
      </c>
      <c r="Q1736" s="269">
        <f>'[2]Base Costs'!$B$13+'[2]Base Costs'!$B$14</f>
        <v>414</v>
      </c>
      <c r="R1736" s="303">
        <f>'[2]Base Costs'!$D$2</f>
        <v>1105.3024868650327</v>
      </c>
      <c r="S1736" s="305">
        <f t="shared" si="195"/>
        <v>9611.0154289483071</v>
      </c>
    </row>
    <row r="1737" spans="1:19" s="269" customFormat="1" x14ac:dyDescent="0.25">
      <c r="A1737" s="310" t="s">
        <v>1770</v>
      </c>
      <c r="B1737" s="310" t="s">
        <v>1239</v>
      </c>
      <c r="C1737" s="309">
        <v>425.5115991567377</v>
      </c>
      <c r="D1737" s="307">
        <f>C1737*'[2]Base Costs'!$B$5</f>
        <v>425.5115991567377</v>
      </c>
      <c r="E1737" s="307">
        <f t="shared" si="189"/>
        <v>54</v>
      </c>
      <c r="F1737" s="307">
        <f t="shared" si="190"/>
        <v>11</v>
      </c>
      <c r="G1737" s="307">
        <f t="shared" si="191"/>
        <v>3</v>
      </c>
      <c r="H1737" s="306">
        <f>4*D1737*'[2]Base Costs'!$B$7</f>
        <v>84567.877262806694</v>
      </c>
      <c r="I1737" s="304">
        <f>4*IF(E1737&lt;=3,E1737*'[2]Base Costs'!$B$8,IF(F1737&lt;=3,F1737*'[2]Base Costs'!$B$9,'[2]Base Costs'!$B$10*G1737))</f>
        <v>13200</v>
      </c>
      <c r="J1737" s="308">
        <f>C1737*'[2]Base Costs'!$B$6</f>
        <v>108.07994618581138</v>
      </c>
      <c r="K1737" s="307">
        <f t="shared" si="192"/>
        <v>14</v>
      </c>
      <c r="L1737" s="307">
        <f t="shared" si="193"/>
        <v>3</v>
      </c>
      <c r="M1737" s="307">
        <f t="shared" si="194"/>
        <v>1</v>
      </c>
      <c r="N1737" s="306">
        <f>4*J1737*'[2]Base Costs'!$B$7</f>
        <v>21480.240824752898</v>
      </c>
      <c r="O1737" s="304">
        <f>4*IF(K1737&lt;=3,K1737*'[2]Base Costs'!$B$8,IF(L1737&lt;=3,L1737*'[2]Base Costs'!$B$9,'[2]Base Costs'!$B$10*M1737))</f>
        <v>4200</v>
      </c>
      <c r="P1737" s="304">
        <f>4*C1737*'[2]Base Costs'!$B$11</f>
        <v>85102.319831347544</v>
      </c>
      <c r="Q1737" s="269">
        <f>'[2]Base Costs'!$B$13+'[2]Base Costs'!$B$14</f>
        <v>414</v>
      </c>
      <c r="R1737" s="303">
        <f>'[2]Base Costs'!$D$2</f>
        <v>1105.3024868650327</v>
      </c>
      <c r="S1737" s="305">
        <f t="shared" si="195"/>
        <v>27199.54331161793</v>
      </c>
    </row>
    <row r="1738" spans="1:19" s="269" customFormat="1" x14ac:dyDescent="0.25">
      <c r="A1738" s="310" t="s">
        <v>1770</v>
      </c>
      <c r="B1738" s="310" t="s">
        <v>1238</v>
      </c>
      <c r="C1738" s="309">
        <v>65.000723145000009</v>
      </c>
      <c r="D1738" s="307">
        <f>C1738*'[2]Base Costs'!$B$5</f>
        <v>65.000723145000009</v>
      </c>
      <c r="E1738" s="307">
        <f t="shared" si="189"/>
        <v>9</v>
      </c>
      <c r="F1738" s="307">
        <f t="shared" si="190"/>
        <v>2</v>
      </c>
      <c r="G1738" s="307">
        <f t="shared" si="191"/>
        <v>1</v>
      </c>
      <c r="H1738" s="306">
        <f>4*D1738*'[2]Base Costs'!$B$7</f>
        <v>12918.503720729883</v>
      </c>
      <c r="I1738" s="304">
        <f>4*IF(E1738&lt;=3,E1738*'[2]Base Costs'!$B$8,IF(F1738&lt;=3,F1738*'[2]Base Costs'!$B$9,'[2]Base Costs'!$B$10*G1738))</f>
        <v>2800</v>
      </c>
      <c r="J1738" s="308">
        <f>C1738*'[2]Base Costs'!$B$6</f>
        <v>16.510183678830003</v>
      </c>
      <c r="K1738" s="307">
        <f t="shared" si="192"/>
        <v>3</v>
      </c>
      <c r="L1738" s="307">
        <f t="shared" si="193"/>
        <v>1</v>
      </c>
      <c r="M1738" s="307">
        <f t="shared" si="194"/>
        <v>1</v>
      </c>
      <c r="N1738" s="306">
        <f>4*J1738*'[2]Base Costs'!$B$7</f>
        <v>3281.2999450653906</v>
      </c>
      <c r="O1738" s="304">
        <f>4*IF(K1738&lt;=3,K1738*'[2]Base Costs'!$B$8,IF(L1738&lt;=3,L1738*'[2]Base Costs'!$B$9,'[2]Base Costs'!$B$10*M1738))</f>
        <v>1500</v>
      </c>
      <c r="P1738" s="304">
        <f>4*C1738*'[2]Base Costs'!$B$11</f>
        <v>13000.144629000002</v>
      </c>
      <c r="Q1738" s="269">
        <f>'[2]Base Costs'!$B$13+'[2]Base Costs'!$B$14</f>
        <v>414</v>
      </c>
      <c r="R1738" s="303">
        <f>'[2]Base Costs'!$D$2</f>
        <v>1105.3024868650327</v>
      </c>
      <c r="S1738" s="305">
        <f t="shared" si="195"/>
        <v>6300.6024319304233</v>
      </c>
    </row>
    <row r="1739" spans="1:19" s="269" customFormat="1" x14ac:dyDescent="0.25">
      <c r="A1739" s="310" t="s">
        <v>1770</v>
      </c>
      <c r="B1739" s="310" t="s">
        <v>1237</v>
      </c>
      <c r="C1739" s="309">
        <v>266.38893104272717</v>
      </c>
      <c r="D1739" s="307">
        <f>C1739*'[2]Base Costs'!$B$5</f>
        <v>266.38893104272717</v>
      </c>
      <c r="E1739" s="307">
        <f t="shared" si="189"/>
        <v>34</v>
      </c>
      <c r="F1739" s="307">
        <f t="shared" si="190"/>
        <v>7</v>
      </c>
      <c r="G1739" s="307">
        <f t="shared" si="191"/>
        <v>2</v>
      </c>
      <c r="H1739" s="306">
        <f>4*D1739*'[2]Base Costs'!$B$7</f>
        <v>52943.201711155773</v>
      </c>
      <c r="I1739" s="304">
        <f>4*IF(E1739&lt;=3,E1739*'[2]Base Costs'!$B$8,IF(F1739&lt;=3,F1739*'[2]Base Costs'!$B$9,'[2]Base Costs'!$B$10*G1739))</f>
        <v>8800</v>
      </c>
      <c r="J1739" s="308">
        <f>C1739*'[2]Base Costs'!$B$6</f>
        <v>67.662788484852697</v>
      </c>
      <c r="K1739" s="307">
        <f t="shared" si="192"/>
        <v>9</v>
      </c>
      <c r="L1739" s="307">
        <f t="shared" si="193"/>
        <v>2</v>
      </c>
      <c r="M1739" s="307">
        <f t="shared" si="194"/>
        <v>1</v>
      </c>
      <c r="N1739" s="306">
        <f>4*J1739*'[2]Base Costs'!$B$7</f>
        <v>13447.573234633566</v>
      </c>
      <c r="O1739" s="304">
        <f>4*IF(K1739&lt;=3,K1739*'[2]Base Costs'!$B$8,IF(L1739&lt;=3,L1739*'[2]Base Costs'!$B$9,'[2]Base Costs'!$B$10*M1739))</f>
        <v>2800</v>
      </c>
      <c r="P1739" s="304">
        <f>4*C1739*'[2]Base Costs'!$B$11</f>
        <v>53277.786208545433</v>
      </c>
      <c r="Q1739" s="269">
        <f>'[2]Base Costs'!$B$13+'[2]Base Costs'!$B$14</f>
        <v>414</v>
      </c>
      <c r="R1739" s="303">
        <f>'[2]Base Costs'!$D$2</f>
        <v>1105.3024868650327</v>
      </c>
      <c r="S1739" s="305">
        <f t="shared" si="195"/>
        <v>17766.8757214986</v>
      </c>
    </row>
    <row r="1740" spans="1:19" s="269" customFormat="1" x14ac:dyDescent="0.25">
      <c r="A1740" s="310" t="s">
        <v>1770</v>
      </c>
      <c r="B1740" s="310" t="s">
        <v>1236</v>
      </c>
      <c r="C1740" s="309">
        <v>272.22710348260313</v>
      </c>
      <c r="D1740" s="307">
        <f>C1740*'[2]Base Costs'!$B$5</f>
        <v>272.22710348260313</v>
      </c>
      <c r="E1740" s="307">
        <f t="shared" si="189"/>
        <v>35</v>
      </c>
      <c r="F1740" s="307">
        <f t="shared" si="190"/>
        <v>7</v>
      </c>
      <c r="G1740" s="307">
        <f t="shared" si="191"/>
        <v>2</v>
      </c>
      <c r="H1740" s="306">
        <f>4*D1740*'[2]Base Costs'!$B$7</f>
        <v>54103.50345454648</v>
      </c>
      <c r="I1740" s="304">
        <f>4*IF(E1740&lt;=3,E1740*'[2]Base Costs'!$B$8,IF(F1740&lt;=3,F1740*'[2]Base Costs'!$B$9,'[2]Base Costs'!$B$10*G1740))</f>
        <v>8800</v>
      </c>
      <c r="J1740" s="308">
        <f>C1740*'[2]Base Costs'!$B$6</f>
        <v>69.145684284581193</v>
      </c>
      <c r="K1740" s="307">
        <f t="shared" si="192"/>
        <v>9</v>
      </c>
      <c r="L1740" s="307">
        <f t="shared" si="193"/>
        <v>2</v>
      </c>
      <c r="M1740" s="307">
        <f t="shared" si="194"/>
        <v>1</v>
      </c>
      <c r="N1740" s="306">
        <f>4*J1740*'[2]Base Costs'!$B$7</f>
        <v>13742.289877454807</v>
      </c>
      <c r="O1740" s="304">
        <f>4*IF(K1740&lt;=3,K1740*'[2]Base Costs'!$B$8,IF(L1740&lt;=3,L1740*'[2]Base Costs'!$B$9,'[2]Base Costs'!$B$10*M1740))</f>
        <v>2800</v>
      </c>
      <c r="P1740" s="304">
        <f>4*C1740*'[2]Base Costs'!$B$11</f>
        <v>54445.420696520625</v>
      </c>
      <c r="Q1740" s="269">
        <f>'[2]Base Costs'!$B$13+'[2]Base Costs'!$B$14</f>
        <v>414</v>
      </c>
      <c r="R1740" s="303">
        <f>'[2]Base Costs'!$D$2</f>
        <v>1105.3024868650327</v>
      </c>
      <c r="S1740" s="305">
        <f t="shared" si="195"/>
        <v>18061.59236431984</v>
      </c>
    </row>
    <row r="1741" spans="1:19" s="269" customFormat="1" x14ac:dyDescent="0.25">
      <c r="A1741" s="310" t="s">
        <v>1770</v>
      </c>
      <c r="B1741" s="310" t="s">
        <v>1235</v>
      </c>
      <c r="C1741" s="309">
        <v>251.17172864724895</v>
      </c>
      <c r="D1741" s="307">
        <f>C1741*'[2]Base Costs'!$B$5</f>
        <v>251.17172864724895</v>
      </c>
      <c r="E1741" s="307">
        <f t="shared" si="189"/>
        <v>32</v>
      </c>
      <c r="F1741" s="307">
        <f t="shared" si="190"/>
        <v>7</v>
      </c>
      <c r="G1741" s="307">
        <f t="shared" si="191"/>
        <v>2</v>
      </c>
      <c r="H1741" s="306">
        <f>4*D1741*'[2]Base Costs'!$B$7</f>
        <v>49918.874038268856</v>
      </c>
      <c r="I1741" s="304">
        <f>4*IF(E1741&lt;=3,E1741*'[2]Base Costs'!$B$8,IF(F1741&lt;=3,F1741*'[2]Base Costs'!$B$9,'[2]Base Costs'!$B$10*G1741))</f>
        <v>8800</v>
      </c>
      <c r="J1741" s="308">
        <f>C1741*'[2]Base Costs'!$B$6</f>
        <v>63.797619076401233</v>
      </c>
      <c r="K1741" s="307">
        <f t="shared" si="192"/>
        <v>8</v>
      </c>
      <c r="L1741" s="307">
        <f t="shared" si="193"/>
        <v>2</v>
      </c>
      <c r="M1741" s="307">
        <f t="shared" si="194"/>
        <v>1</v>
      </c>
      <c r="N1741" s="306">
        <f>4*J1741*'[2]Base Costs'!$B$7</f>
        <v>12679.394005720289</v>
      </c>
      <c r="O1741" s="304">
        <f>4*IF(K1741&lt;=3,K1741*'[2]Base Costs'!$B$8,IF(L1741&lt;=3,L1741*'[2]Base Costs'!$B$9,'[2]Base Costs'!$B$10*M1741))</f>
        <v>2800</v>
      </c>
      <c r="P1741" s="304">
        <f>4*C1741*'[2]Base Costs'!$B$11</f>
        <v>50234.345729449793</v>
      </c>
      <c r="Q1741" s="269">
        <f>'[2]Base Costs'!$B$13+'[2]Base Costs'!$B$14</f>
        <v>414</v>
      </c>
      <c r="R1741" s="303">
        <f>'[2]Base Costs'!$D$2</f>
        <v>1105.3024868650327</v>
      </c>
      <c r="S1741" s="305">
        <f t="shared" si="195"/>
        <v>16998.696492585321</v>
      </c>
    </row>
    <row r="1742" spans="1:19" s="269" customFormat="1" x14ac:dyDescent="0.25">
      <c r="A1742" s="310" t="s">
        <v>1770</v>
      </c>
      <c r="B1742" s="310" t="s">
        <v>1234</v>
      </c>
      <c r="C1742" s="309">
        <v>215.93721451119526</v>
      </c>
      <c r="D1742" s="307">
        <f>C1742*'[2]Base Costs'!$B$5</f>
        <v>215.93721451119526</v>
      </c>
      <c r="E1742" s="307">
        <f t="shared" si="189"/>
        <v>27</v>
      </c>
      <c r="F1742" s="307">
        <f t="shared" si="190"/>
        <v>6</v>
      </c>
      <c r="G1742" s="307">
        <f t="shared" si="191"/>
        <v>2</v>
      </c>
      <c r="H1742" s="306">
        <f>4*D1742*'[2]Base Costs'!$B$7</f>
        <v>42916.225760812995</v>
      </c>
      <c r="I1742" s="304">
        <f>4*IF(E1742&lt;=3,E1742*'[2]Base Costs'!$B$8,IF(F1742&lt;=3,F1742*'[2]Base Costs'!$B$9,'[2]Base Costs'!$B$10*G1742))</f>
        <v>8800</v>
      </c>
      <c r="J1742" s="308">
        <f>C1742*'[2]Base Costs'!$B$6</f>
        <v>54.848052485843596</v>
      </c>
      <c r="K1742" s="307">
        <f t="shared" si="192"/>
        <v>7</v>
      </c>
      <c r="L1742" s="307">
        <f t="shared" si="193"/>
        <v>2</v>
      </c>
      <c r="M1742" s="307">
        <f t="shared" si="194"/>
        <v>1</v>
      </c>
      <c r="N1742" s="306">
        <f>4*J1742*'[2]Base Costs'!$B$7</f>
        <v>10900.721343246501</v>
      </c>
      <c r="O1742" s="304">
        <f>4*IF(K1742&lt;=3,K1742*'[2]Base Costs'!$B$8,IF(L1742&lt;=3,L1742*'[2]Base Costs'!$B$9,'[2]Base Costs'!$B$10*M1742))</f>
        <v>2800</v>
      </c>
      <c r="P1742" s="304">
        <f>4*C1742*'[2]Base Costs'!$B$11</f>
        <v>43187.442902239054</v>
      </c>
      <c r="Q1742" s="269">
        <f>'[2]Base Costs'!$B$13+'[2]Base Costs'!$B$14</f>
        <v>414</v>
      </c>
      <c r="R1742" s="303">
        <f>'[2]Base Costs'!$D$2</f>
        <v>1105.3024868650327</v>
      </c>
      <c r="S1742" s="305">
        <f t="shared" si="195"/>
        <v>15220.023830111535</v>
      </c>
    </row>
    <row r="1743" spans="1:19" s="269" customFormat="1" x14ac:dyDescent="0.25">
      <c r="A1743" s="310" t="s">
        <v>1770</v>
      </c>
      <c r="B1743" s="310" t="s">
        <v>1233</v>
      </c>
      <c r="C1743" s="309">
        <v>122.69974064500001</v>
      </c>
      <c r="D1743" s="307">
        <f>C1743*'[2]Base Costs'!$B$5</f>
        <v>122.69974064500001</v>
      </c>
      <c r="E1743" s="307">
        <f t="shared" si="189"/>
        <v>16</v>
      </c>
      <c r="F1743" s="307">
        <f t="shared" si="190"/>
        <v>4</v>
      </c>
      <c r="G1743" s="307">
        <f t="shared" si="191"/>
        <v>1</v>
      </c>
      <c r="H1743" s="306">
        <f>4*D1743*'[2]Base Costs'!$B$7</f>
        <v>24385.837254749884</v>
      </c>
      <c r="I1743" s="304">
        <f>4*IF(E1743&lt;=3,E1743*'[2]Base Costs'!$B$8,IF(F1743&lt;=3,F1743*'[2]Base Costs'!$B$9,'[2]Base Costs'!$B$10*G1743))</f>
        <v>4400</v>
      </c>
      <c r="J1743" s="308">
        <f>C1743*'[2]Base Costs'!$B$6</f>
        <v>31.165734123830003</v>
      </c>
      <c r="K1743" s="307">
        <f t="shared" si="192"/>
        <v>4</v>
      </c>
      <c r="L1743" s="307">
        <f t="shared" si="193"/>
        <v>1</v>
      </c>
      <c r="M1743" s="307">
        <f t="shared" si="194"/>
        <v>1</v>
      </c>
      <c r="N1743" s="306">
        <f>4*J1743*'[2]Base Costs'!$B$7</f>
        <v>6194.0026627064708</v>
      </c>
      <c r="O1743" s="304">
        <f>4*IF(K1743&lt;=3,K1743*'[2]Base Costs'!$B$8,IF(L1743&lt;=3,L1743*'[2]Base Costs'!$B$9,'[2]Base Costs'!$B$10*M1743))</f>
        <v>1400</v>
      </c>
      <c r="P1743" s="304">
        <f>4*C1743*'[2]Base Costs'!$B$11</f>
        <v>24539.948129</v>
      </c>
      <c r="Q1743" s="269">
        <f>'[2]Base Costs'!$B$13+'[2]Base Costs'!$B$14</f>
        <v>414</v>
      </c>
      <c r="R1743" s="303">
        <f>'[2]Base Costs'!$D$2</f>
        <v>1105.3024868650327</v>
      </c>
      <c r="S1743" s="305">
        <f t="shared" si="195"/>
        <v>9113.3051495715044</v>
      </c>
    </row>
    <row r="1744" spans="1:19" s="269" customFormat="1" x14ac:dyDescent="0.25">
      <c r="A1744" s="310" t="s">
        <v>1770</v>
      </c>
      <c r="B1744" s="310" t="s">
        <v>1232</v>
      </c>
      <c r="C1744" s="309">
        <v>284.73730066098074</v>
      </c>
      <c r="D1744" s="307">
        <f>C1744*'[2]Base Costs'!$B$5</f>
        <v>284.73730066098074</v>
      </c>
      <c r="E1744" s="307">
        <f t="shared" si="189"/>
        <v>36</v>
      </c>
      <c r="F1744" s="307">
        <f t="shared" si="190"/>
        <v>8</v>
      </c>
      <c r="G1744" s="307">
        <f t="shared" si="191"/>
        <v>2</v>
      </c>
      <c r="H1744" s="306">
        <f>4*D1744*'[2]Base Costs'!$B$7</f>
        <v>56589.830082565961</v>
      </c>
      <c r="I1744" s="304">
        <f>4*IF(E1744&lt;=3,E1744*'[2]Base Costs'!$B$8,IF(F1744&lt;=3,F1744*'[2]Base Costs'!$B$9,'[2]Base Costs'!$B$10*G1744))</f>
        <v>8800</v>
      </c>
      <c r="J1744" s="308">
        <f>C1744*'[2]Base Costs'!$B$6</f>
        <v>72.323274367889113</v>
      </c>
      <c r="K1744" s="307">
        <f t="shared" si="192"/>
        <v>10</v>
      </c>
      <c r="L1744" s="307">
        <f t="shared" si="193"/>
        <v>2</v>
      </c>
      <c r="M1744" s="307">
        <f t="shared" si="194"/>
        <v>1</v>
      </c>
      <c r="N1744" s="306">
        <f>4*J1744*'[2]Base Costs'!$B$7</f>
        <v>14373.816840971756</v>
      </c>
      <c r="O1744" s="304">
        <f>4*IF(K1744&lt;=3,K1744*'[2]Base Costs'!$B$8,IF(L1744&lt;=3,L1744*'[2]Base Costs'!$B$9,'[2]Base Costs'!$B$10*M1744))</f>
        <v>2800</v>
      </c>
      <c r="P1744" s="304">
        <f>4*C1744*'[2]Base Costs'!$B$11</f>
        <v>56947.460132196145</v>
      </c>
      <c r="Q1744" s="269">
        <f>'[2]Base Costs'!$B$13+'[2]Base Costs'!$B$14</f>
        <v>414</v>
      </c>
      <c r="R1744" s="303">
        <f>'[2]Base Costs'!$D$2</f>
        <v>1105.3024868650327</v>
      </c>
      <c r="S1744" s="305">
        <f t="shared" si="195"/>
        <v>18693.11932783679</v>
      </c>
    </row>
    <row r="1745" spans="1:19" s="269" customFormat="1" x14ac:dyDescent="0.25">
      <c r="A1745" s="310" t="s">
        <v>1770</v>
      </c>
      <c r="B1745" s="310" t="s">
        <v>1231</v>
      </c>
      <c r="C1745" s="309">
        <v>107.08975253495692</v>
      </c>
      <c r="D1745" s="307">
        <f>C1745*'[2]Base Costs'!$B$5</f>
        <v>107.08975253495692</v>
      </c>
      <c r="E1745" s="307">
        <f t="shared" si="189"/>
        <v>14</v>
      </c>
      <c r="F1745" s="307">
        <f t="shared" si="190"/>
        <v>3</v>
      </c>
      <c r="G1745" s="307">
        <f t="shared" si="191"/>
        <v>1</v>
      </c>
      <c r="H1745" s="306">
        <f>4*D1745*'[2]Base Costs'!$B$7</f>
        <v>21283.445777807479</v>
      </c>
      <c r="I1745" s="304">
        <f>4*IF(E1745&lt;=3,E1745*'[2]Base Costs'!$B$8,IF(F1745&lt;=3,F1745*'[2]Base Costs'!$B$9,'[2]Base Costs'!$B$10*G1745))</f>
        <v>4200</v>
      </c>
      <c r="J1745" s="308">
        <f>C1745*'[2]Base Costs'!$B$6</f>
        <v>27.200797143879058</v>
      </c>
      <c r="K1745" s="307">
        <f t="shared" si="192"/>
        <v>4</v>
      </c>
      <c r="L1745" s="307">
        <f t="shared" si="193"/>
        <v>1</v>
      </c>
      <c r="M1745" s="307">
        <f t="shared" si="194"/>
        <v>1</v>
      </c>
      <c r="N1745" s="306">
        <f>4*J1745*'[2]Base Costs'!$B$7</f>
        <v>5405.9952275631003</v>
      </c>
      <c r="O1745" s="304">
        <f>4*IF(K1745&lt;=3,K1745*'[2]Base Costs'!$B$8,IF(L1745&lt;=3,L1745*'[2]Base Costs'!$B$9,'[2]Base Costs'!$B$10*M1745))</f>
        <v>1400</v>
      </c>
      <c r="P1745" s="304">
        <f>4*C1745*'[2]Base Costs'!$B$11</f>
        <v>21417.950506991383</v>
      </c>
      <c r="Q1745" s="269">
        <f>'[2]Base Costs'!$B$13+'[2]Base Costs'!$B$14</f>
        <v>414</v>
      </c>
      <c r="R1745" s="303">
        <f>'[2]Base Costs'!$D$2</f>
        <v>1105.3024868650327</v>
      </c>
      <c r="S1745" s="305">
        <f t="shared" si="195"/>
        <v>8325.2977144281322</v>
      </c>
    </row>
    <row r="1746" spans="1:19" s="269" customFormat="1" x14ac:dyDescent="0.25">
      <c r="A1746" s="310" t="s">
        <v>1770</v>
      </c>
      <c r="B1746" s="310" t="s">
        <v>1230</v>
      </c>
      <c r="C1746" s="309">
        <v>56.000417730000002</v>
      </c>
      <c r="D1746" s="307">
        <f>C1746*'[2]Base Costs'!$B$5</f>
        <v>56.000417730000002</v>
      </c>
      <c r="E1746" s="307">
        <f t="shared" si="189"/>
        <v>8</v>
      </c>
      <c r="F1746" s="307">
        <f t="shared" si="190"/>
        <v>2</v>
      </c>
      <c r="G1746" s="307">
        <f t="shared" si="191"/>
        <v>1</v>
      </c>
      <c r="H1746" s="306">
        <f>4*D1746*'[2]Base Costs'!$B$7</f>
        <v>11129.747021331123</v>
      </c>
      <c r="I1746" s="304">
        <f>4*IF(E1746&lt;=3,E1746*'[2]Base Costs'!$B$8,IF(F1746&lt;=3,F1746*'[2]Base Costs'!$B$9,'[2]Base Costs'!$B$10*G1746))</f>
        <v>2800</v>
      </c>
      <c r="J1746" s="308">
        <f>C1746*'[2]Base Costs'!$B$6</f>
        <v>14.22410610342</v>
      </c>
      <c r="K1746" s="307">
        <f t="shared" si="192"/>
        <v>2</v>
      </c>
      <c r="L1746" s="307">
        <f t="shared" si="193"/>
        <v>1</v>
      </c>
      <c r="M1746" s="307">
        <f t="shared" si="194"/>
        <v>1</v>
      </c>
      <c r="N1746" s="306">
        <f>4*J1746*'[2]Base Costs'!$B$7</f>
        <v>2826.9557434181052</v>
      </c>
      <c r="O1746" s="304">
        <f>4*IF(K1746&lt;=3,K1746*'[2]Base Costs'!$B$8,IF(L1746&lt;=3,L1746*'[2]Base Costs'!$B$9,'[2]Base Costs'!$B$10*M1746))</f>
        <v>1000</v>
      </c>
      <c r="P1746" s="304">
        <f>4*C1746*'[2]Base Costs'!$B$11</f>
        <v>11200.083546</v>
      </c>
      <c r="Q1746" s="269">
        <f>'[2]Base Costs'!$B$13+'[2]Base Costs'!$B$14</f>
        <v>414</v>
      </c>
      <c r="R1746" s="303">
        <f>'[2]Base Costs'!$D$2</f>
        <v>1105.3024868650327</v>
      </c>
      <c r="S1746" s="305">
        <f t="shared" si="195"/>
        <v>5346.2582302831379</v>
      </c>
    </row>
    <row r="1747" spans="1:19" s="269" customFormat="1" x14ac:dyDescent="0.25">
      <c r="A1747" s="310" t="s">
        <v>1770</v>
      </c>
      <c r="B1747" s="310" t="s">
        <v>1229</v>
      </c>
      <c r="C1747" s="309">
        <v>101.00120349000001</v>
      </c>
      <c r="D1747" s="307">
        <f>C1747*'[2]Base Costs'!$B$5</f>
        <v>101.00120349000001</v>
      </c>
      <c r="E1747" s="307">
        <f t="shared" si="189"/>
        <v>13</v>
      </c>
      <c r="F1747" s="307">
        <f t="shared" si="190"/>
        <v>3</v>
      </c>
      <c r="G1747" s="307">
        <f t="shared" si="191"/>
        <v>1</v>
      </c>
      <c r="H1747" s="306">
        <f>4*D1747*'[2]Base Costs'!$B$7</f>
        <v>20073.383186416566</v>
      </c>
      <c r="I1747" s="304">
        <f>4*IF(E1747&lt;=3,E1747*'[2]Base Costs'!$B$8,IF(F1747&lt;=3,F1747*'[2]Base Costs'!$B$9,'[2]Base Costs'!$B$10*G1747))</f>
        <v>4200</v>
      </c>
      <c r="J1747" s="308">
        <f>C1747*'[2]Base Costs'!$B$6</f>
        <v>25.654305686460003</v>
      </c>
      <c r="K1747" s="307">
        <f t="shared" si="192"/>
        <v>4</v>
      </c>
      <c r="L1747" s="307">
        <f t="shared" si="193"/>
        <v>1</v>
      </c>
      <c r="M1747" s="307">
        <f t="shared" si="194"/>
        <v>1</v>
      </c>
      <c r="N1747" s="306">
        <f>4*J1747*'[2]Base Costs'!$B$7</f>
        <v>5098.6393293498077</v>
      </c>
      <c r="O1747" s="304">
        <f>4*IF(K1747&lt;=3,K1747*'[2]Base Costs'!$B$8,IF(L1747&lt;=3,L1747*'[2]Base Costs'!$B$9,'[2]Base Costs'!$B$10*M1747))</f>
        <v>1400</v>
      </c>
      <c r="P1747" s="304">
        <f>4*C1747*'[2]Base Costs'!$B$11</f>
        <v>20200.240698000001</v>
      </c>
      <c r="Q1747" s="269">
        <f>'[2]Base Costs'!$B$13+'[2]Base Costs'!$B$14</f>
        <v>414</v>
      </c>
      <c r="R1747" s="303">
        <f>'[2]Base Costs'!$D$2</f>
        <v>1105.3024868650327</v>
      </c>
      <c r="S1747" s="305">
        <f t="shared" si="195"/>
        <v>8017.9418162148404</v>
      </c>
    </row>
    <row r="1748" spans="1:19" s="269" customFormat="1" x14ac:dyDescent="0.25">
      <c r="A1748" s="310" t="s">
        <v>1770</v>
      </c>
      <c r="B1748" s="310" t="s">
        <v>1228</v>
      </c>
      <c r="C1748" s="309">
        <v>547.83304169411929</v>
      </c>
      <c r="D1748" s="307">
        <f>C1748*'[2]Base Costs'!$B$5</f>
        <v>547.83304169411929</v>
      </c>
      <c r="E1748" s="307">
        <f t="shared" si="189"/>
        <v>69</v>
      </c>
      <c r="F1748" s="307">
        <f t="shared" si="190"/>
        <v>14</v>
      </c>
      <c r="G1748" s="307">
        <f t="shared" si="191"/>
        <v>4</v>
      </c>
      <c r="H1748" s="306">
        <f>4*D1748*'[2]Base Costs'!$B$7</f>
        <v>108878.53003845605</v>
      </c>
      <c r="I1748" s="304">
        <f>4*IF(E1748&lt;=3,E1748*'[2]Base Costs'!$B$8,IF(F1748&lt;=3,F1748*'[2]Base Costs'!$B$9,'[2]Base Costs'!$B$10*G1748))</f>
        <v>17600</v>
      </c>
      <c r="J1748" s="308">
        <f>C1748*'[2]Base Costs'!$B$6</f>
        <v>139.1495925903063</v>
      </c>
      <c r="K1748" s="307">
        <f t="shared" si="192"/>
        <v>18</v>
      </c>
      <c r="L1748" s="307">
        <f t="shared" si="193"/>
        <v>4</v>
      </c>
      <c r="M1748" s="307">
        <f t="shared" si="194"/>
        <v>1</v>
      </c>
      <c r="N1748" s="306">
        <f>4*J1748*'[2]Base Costs'!$B$7</f>
        <v>27655.146629767838</v>
      </c>
      <c r="O1748" s="304">
        <f>4*IF(K1748&lt;=3,K1748*'[2]Base Costs'!$B$8,IF(L1748&lt;=3,L1748*'[2]Base Costs'!$B$9,'[2]Base Costs'!$B$10*M1748))</f>
        <v>4400</v>
      </c>
      <c r="P1748" s="304">
        <f>4*C1748*'[2]Base Costs'!$B$11</f>
        <v>109566.60833882386</v>
      </c>
      <c r="Q1748" s="269">
        <f>'[2]Base Costs'!$B$13+'[2]Base Costs'!$B$14</f>
        <v>414</v>
      </c>
      <c r="R1748" s="303">
        <f>'[2]Base Costs'!$D$2</f>
        <v>1105.3024868650327</v>
      </c>
      <c r="S1748" s="305">
        <f t="shared" si="195"/>
        <v>33574.449116632866</v>
      </c>
    </row>
    <row r="1749" spans="1:19" s="269" customFormat="1" x14ac:dyDescent="0.25">
      <c r="A1749" s="310" t="s">
        <v>1770</v>
      </c>
      <c r="B1749" s="310" t="s">
        <v>1227</v>
      </c>
      <c r="C1749" s="309">
        <v>55.568938953241513</v>
      </c>
      <c r="D1749" s="307">
        <f>C1749*'[2]Base Costs'!$B$5</f>
        <v>55.568938953241513</v>
      </c>
      <c r="E1749" s="307">
        <f t="shared" si="189"/>
        <v>7</v>
      </c>
      <c r="F1749" s="307">
        <f t="shared" si="190"/>
        <v>2</v>
      </c>
      <c r="G1749" s="307">
        <f t="shared" si="191"/>
        <v>1</v>
      </c>
      <c r="H1749" s="306">
        <f>4*D1749*'[2]Base Costs'!$B$7</f>
        <v>11043.993203323033</v>
      </c>
      <c r="I1749" s="304">
        <f>4*IF(E1749&lt;=3,E1749*'[2]Base Costs'!$B$8,IF(F1749&lt;=3,F1749*'[2]Base Costs'!$B$9,'[2]Base Costs'!$B$10*G1749))</f>
        <v>2800</v>
      </c>
      <c r="J1749" s="308">
        <f>C1749*'[2]Base Costs'!$B$6</f>
        <v>14.114510494123344</v>
      </c>
      <c r="K1749" s="307">
        <f t="shared" si="192"/>
        <v>2</v>
      </c>
      <c r="L1749" s="307">
        <f t="shared" si="193"/>
        <v>1</v>
      </c>
      <c r="M1749" s="307">
        <f t="shared" si="194"/>
        <v>1</v>
      </c>
      <c r="N1749" s="306">
        <f>4*J1749*'[2]Base Costs'!$B$7</f>
        <v>2805.1742736440501</v>
      </c>
      <c r="O1749" s="304">
        <f>4*IF(K1749&lt;=3,K1749*'[2]Base Costs'!$B$8,IF(L1749&lt;=3,L1749*'[2]Base Costs'!$B$9,'[2]Base Costs'!$B$10*M1749))</f>
        <v>1000</v>
      </c>
      <c r="P1749" s="304">
        <f>4*C1749*'[2]Base Costs'!$B$11</f>
        <v>11113.787790648303</v>
      </c>
      <c r="Q1749" s="269">
        <f>'[2]Base Costs'!$B$13+'[2]Base Costs'!$B$14</f>
        <v>414</v>
      </c>
      <c r="R1749" s="303">
        <f>'[2]Base Costs'!$D$2</f>
        <v>1105.3024868650327</v>
      </c>
      <c r="S1749" s="305">
        <f t="shared" si="195"/>
        <v>5324.4767605090829</v>
      </c>
    </row>
    <row r="1750" spans="1:19" s="269" customFormat="1" x14ac:dyDescent="0.25">
      <c r="A1750" s="310" t="s">
        <v>1770</v>
      </c>
      <c r="B1750" s="310" t="s">
        <v>1226</v>
      </c>
      <c r="C1750" s="309">
        <v>229.30207317</v>
      </c>
      <c r="D1750" s="307">
        <f>C1750*'[2]Base Costs'!$B$5</f>
        <v>229.30207317</v>
      </c>
      <c r="E1750" s="307">
        <f t="shared" si="189"/>
        <v>29</v>
      </c>
      <c r="F1750" s="307">
        <f t="shared" si="190"/>
        <v>6</v>
      </c>
      <c r="G1750" s="307">
        <f t="shared" si="191"/>
        <v>2</v>
      </c>
      <c r="H1750" s="306">
        <f>4*D1750*'[2]Base Costs'!$B$7</f>
        <v>45572.411230098485</v>
      </c>
      <c r="I1750" s="304">
        <f>4*IF(E1750&lt;=3,E1750*'[2]Base Costs'!$B$8,IF(F1750&lt;=3,F1750*'[2]Base Costs'!$B$9,'[2]Base Costs'!$B$10*G1750))</f>
        <v>8800</v>
      </c>
      <c r="J1750" s="308">
        <f>C1750*'[2]Base Costs'!$B$6</f>
        <v>58.242726585180002</v>
      </c>
      <c r="K1750" s="307">
        <f t="shared" si="192"/>
        <v>8</v>
      </c>
      <c r="L1750" s="307">
        <f t="shared" si="193"/>
        <v>2</v>
      </c>
      <c r="M1750" s="307">
        <f t="shared" si="194"/>
        <v>1</v>
      </c>
      <c r="N1750" s="306">
        <f>4*J1750*'[2]Base Costs'!$B$7</f>
        <v>11575.392452445016</v>
      </c>
      <c r="O1750" s="304">
        <f>4*IF(K1750&lt;=3,K1750*'[2]Base Costs'!$B$8,IF(L1750&lt;=3,L1750*'[2]Base Costs'!$B$9,'[2]Base Costs'!$B$10*M1750))</f>
        <v>2800</v>
      </c>
      <c r="P1750" s="304">
        <f>4*C1750*'[2]Base Costs'!$B$11</f>
        <v>45860.414634000001</v>
      </c>
      <c r="Q1750" s="269">
        <f>'[2]Base Costs'!$B$13+'[2]Base Costs'!$B$14</f>
        <v>414</v>
      </c>
      <c r="R1750" s="303">
        <f>'[2]Base Costs'!$D$2</f>
        <v>1105.3024868650327</v>
      </c>
      <c r="S1750" s="305">
        <f t="shared" si="195"/>
        <v>15894.694939310048</v>
      </c>
    </row>
    <row r="1751" spans="1:19" s="269" customFormat="1" x14ac:dyDescent="0.25">
      <c r="A1751" s="310" t="s">
        <v>1770</v>
      </c>
      <c r="B1751" s="310" t="s">
        <v>1225</v>
      </c>
      <c r="C1751" s="309">
        <v>105.60106306500001</v>
      </c>
      <c r="D1751" s="307">
        <f>C1751*'[2]Base Costs'!$B$5</f>
        <v>105.60106306500001</v>
      </c>
      <c r="E1751" s="307">
        <f t="shared" si="189"/>
        <v>14</v>
      </c>
      <c r="F1751" s="307">
        <f t="shared" si="190"/>
        <v>3</v>
      </c>
      <c r="G1751" s="307">
        <f t="shared" si="191"/>
        <v>1</v>
      </c>
      <c r="H1751" s="306">
        <f>4*D1751*'[2]Base Costs'!$B$7</f>
        <v>20987.577677790363</v>
      </c>
      <c r="I1751" s="304">
        <f>4*IF(E1751&lt;=3,E1751*'[2]Base Costs'!$B$8,IF(F1751&lt;=3,F1751*'[2]Base Costs'!$B$9,'[2]Base Costs'!$B$10*G1751))</f>
        <v>4200</v>
      </c>
      <c r="J1751" s="308">
        <f>C1751*'[2]Base Costs'!$B$6</f>
        <v>26.822670018510003</v>
      </c>
      <c r="K1751" s="307">
        <f t="shared" si="192"/>
        <v>4</v>
      </c>
      <c r="L1751" s="307">
        <f t="shared" si="193"/>
        <v>1</v>
      </c>
      <c r="M1751" s="307">
        <f t="shared" si="194"/>
        <v>1</v>
      </c>
      <c r="N1751" s="306">
        <f>4*J1751*'[2]Base Costs'!$B$7</f>
        <v>5330.844730158753</v>
      </c>
      <c r="O1751" s="304">
        <f>4*IF(K1751&lt;=3,K1751*'[2]Base Costs'!$B$8,IF(L1751&lt;=3,L1751*'[2]Base Costs'!$B$9,'[2]Base Costs'!$B$10*M1751))</f>
        <v>1400</v>
      </c>
      <c r="P1751" s="304">
        <f>4*C1751*'[2]Base Costs'!$B$11</f>
        <v>21120.212613</v>
      </c>
      <c r="Q1751" s="269">
        <f>'[2]Base Costs'!$B$13+'[2]Base Costs'!$B$14</f>
        <v>414</v>
      </c>
      <c r="R1751" s="303">
        <f>'[2]Base Costs'!$D$2</f>
        <v>1105.3024868650327</v>
      </c>
      <c r="S1751" s="305">
        <f t="shared" si="195"/>
        <v>8250.1472170237867</v>
      </c>
    </row>
    <row r="1752" spans="1:19" s="269" customFormat="1" x14ac:dyDescent="0.25">
      <c r="A1752" s="310" t="s">
        <v>1770</v>
      </c>
      <c r="B1752" s="310" t="s">
        <v>1224</v>
      </c>
      <c r="C1752" s="309">
        <v>66.215839016861949</v>
      </c>
      <c r="D1752" s="307">
        <f>C1752*'[2]Base Costs'!$B$5</f>
        <v>66.215839016861949</v>
      </c>
      <c r="E1752" s="307">
        <f t="shared" si="189"/>
        <v>9</v>
      </c>
      <c r="F1752" s="307">
        <f t="shared" si="190"/>
        <v>2</v>
      </c>
      <c r="G1752" s="307">
        <f t="shared" si="191"/>
        <v>1</v>
      </c>
      <c r="H1752" s="306">
        <f>4*D1752*'[2]Base Costs'!$B$7</f>
        <v>13160.000709567214</v>
      </c>
      <c r="I1752" s="304">
        <f>4*IF(E1752&lt;=3,E1752*'[2]Base Costs'!$B$8,IF(F1752&lt;=3,F1752*'[2]Base Costs'!$B$9,'[2]Base Costs'!$B$10*G1752))</f>
        <v>2800</v>
      </c>
      <c r="J1752" s="308">
        <f>C1752*'[2]Base Costs'!$B$6</f>
        <v>16.818823110282935</v>
      </c>
      <c r="K1752" s="307">
        <f t="shared" si="192"/>
        <v>3</v>
      </c>
      <c r="L1752" s="307">
        <f t="shared" si="193"/>
        <v>1</v>
      </c>
      <c r="M1752" s="307">
        <f t="shared" si="194"/>
        <v>1</v>
      </c>
      <c r="N1752" s="306">
        <f>4*J1752*'[2]Base Costs'!$B$7</f>
        <v>3342.640180230072</v>
      </c>
      <c r="O1752" s="304">
        <f>4*IF(K1752&lt;=3,K1752*'[2]Base Costs'!$B$8,IF(L1752&lt;=3,L1752*'[2]Base Costs'!$B$9,'[2]Base Costs'!$B$10*M1752))</f>
        <v>1500</v>
      </c>
      <c r="P1752" s="304">
        <f>4*C1752*'[2]Base Costs'!$B$11</f>
        <v>13243.167803372389</v>
      </c>
      <c r="Q1752" s="269">
        <f>'[2]Base Costs'!$B$13+'[2]Base Costs'!$B$14</f>
        <v>414</v>
      </c>
      <c r="R1752" s="303">
        <f>'[2]Base Costs'!$D$2</f>
        <v>1105.3024868650327</v>
      </c>
      <c r="S1752" s="305">
        <f t="shared" si="195"/>
        <v>6361.9426670951052</v>
      </c>
    </row>
    <row r="1753" spans="1:19" s="269" customFormat="1" x14ac:dyDescent="0.25">
      <c r="A1753" s="310" t="s">
        <v>1770</v>
      </c>
      <c r="B1753" s="310" t="s">
        <v>1223</v>
      </c>
      <c r="C1753" s="309">
        <v>169.33088618168878</v>
      </c>
      <c r="D1753" s="307">
        <f>C1753*'[2]Base Costs'!$B$5</f>
        <v>169.33088618168878</v>
      </c>
      <c r="E1753" s="307">
        <f t="shared" si="189"/>
        <v>22</v>
      </c>
      <c r="F1753" s="307">
        <f t="shared" si="190"/>
        <v>5</v>
      </c>
      <c r="G1753" s="307">
        <f t="shared" si="191"/>
        <v>2</v>
      </c>
      <c r="H1753" s="306">
        <f>4*D1753*'[2]Base Costs'!$B$7</f>
        <v>33653.497643293558</v>
      </c>
      <c r="I1753" s="304">
        <f>4*IF(E1753&lt;=3,E1753*'[2]Base Costs'!$B$8,IF(F1753&lt;=3,F1753*'[2]Base Costs'!$B$9,'[2]Base Costs'!$B$10*G1753))</f>
        <v>8800</v>
      </c>
      <c r="J1753" s="308">
        <f>C1753*'[2]Base Costs'!$B$6</f>
        <v>43.010045090148949</v>
      </c>
      <c r="K1753" s="307">
        <f t="shared" si="192"/>
        <v>6</v>
      </c>
      <c r="L1753" s="307">
        <f t="shared" si="193"/>
        <v>2</v>
      </c>
      <c r="M1753" s="307">
        <f t="shared" si="194"/>
        <v>1</v>
      </c>
      <c r="N1753" s="306">
        <f>4*J1753*'[2]Base Costs'!$B$7</f>
        <v>8547.9884013965639</v>
      </c>
      <c r="O1753" s="304">
        <f>4*IF(K1753&lt;=3,K1753*'[2]Base Costs'!$B$8,IF(L1753&lt;=3,L1753*'[2]Base Costs'!$B$9,'[2]Base Costs'!$B$10*M1753))</f>
        <v>2800</v>
      </c>
      <c r="P1753" s="304">
        <f>4*C1753*'[2]Base Costs'!$B$11</f>
        <v>33866.177236337753</v>
      </c>
      <c r="Q1753" s="269">
        <f>'[2]Base Costs'!$B$13+'[2]Base Costs'!$B$14</f>
        <v>414</v>
      </c>
      <c r="R1753" s="303">
        <f>'[2]Base Costs'!$D$2</f>
        <v>1105.3024868650327</v>
      </c>
      <c r="S1753" s="305">
        <f t="shared" si="195"/>
        <v>12867.290888261596</v>
      </c>
    </row>
    <row r="1754" spans="1:19" s="269" customFormat="1" x14ac:dyDescent="0.25">
      <c r="A1754" s="310" t="s">
        <v>1770</v>
      </c>
      <c r="B1754" s="310" t="s">
        <v>1221</v>
      </c>
      <c r="C1754" s="309">
        <v>158.33425848500002</v>
      </c>
      <c r="D1754" s="307">
        <f>C1754*'[2]Base Costs'!$B$5</f>
        <v>158.33425848500002</v>
      </c>
      <c r="E1754" s="307">
        <f t="shared" si="189"/>
        <v>20</v>
      </c>
      <c r="F1754" s="307">
        <f t="shared" si="190"/>
        <v>4</v>
      </c>
      <c r="G1754" s="307">
        <f t="shared" si="191"/>
        <v>1</v>
      </c>
      <c r="H1754" s="306">
        <f>4*D1754*'[2]Base Costs'!$B$7</f>
        <v>31467.98386834285</v>
      </c>
      <c r="I1754" s="304">
        <f>4*IF(E1754&lt;=3,E1754*'[2]Base Costs'!$B$8,IF(F1754&lt;=3,F1754*'[2]Base Costs'!$B$9,'[2]Base Costs'!$B$10*G1754))</f>
        <v>4400</v>
      </c>
      <c r="J1754" s="308">
        <f>C1754*'[2]Base Costs'!$B$6</f>
        <v>40.216901655190007</v>
      </c>
      <c r="K1754" s="307">
        <f t="shared" si="192"/>
        <v>6</v>
      </c>
      <c r="L1754" s="307">
        <f t="shared" si="193"/>
        <v>2</v>
      </c>
      <c r="M1754" s="307">
        <f t="shared" si="194"/>
        <v>1</v>
      </c>
      <c r="N1754" s="306">
        <f>4*J1754*'[2]Base Costs'!$B$7</f>
        <v>7992.8679025590836</v>
      </c>
      <c r="O1754" s="304">
        <f>4*IF(K1754&lt;=3,K1754*'[2]Base Costs'!$B$8,IF(L1754&lt;=3,L1754*'[2]Base Costs'!$B$9,'[2]Base Costs'!$B$10*M1754))</f>
        <v>2800</v>
      </c>
      <c r="P1754" s="304">
        <f>4*C1754*'[2]Base Costs'!$B$11</f>
        <v>31666.851697000006</v>
      </c>
      <c r="Q1754" s="269">
        <f>'[2]Base Costs'!$B$13+'[2]Base Costs'!$B$14</f>
        <v>414</v>
      </c>
      <c r="R1754" s="303">
        <f>'[2]Base Costs'!$D$2</f>
        <v>1105.3024868650327</v>
      </c>
      <c r="S1754" s="305">
        <f t="shared" si="195"/>
        <v>12312.170389424116</v>
      </c>
    </row>
    <row r="1755" spans="1:19" s="269" customFormat="1" x14ac:dyDescent="0.25">
      <c r="A1755" s="310" t="s">
        <v>1770</v>
      </c>
      <c r="B1755" s="310" t="s">
        <v>1219</v>
      </c>
      <c r="C1755" s="309">
        <v>124.03188691914401</v>
      </c>
      <c r="D1755" s="307">
        <f>C1755*'[2]Base Costs'!$B$5</f>
        <v>124.03188691914401</v>
      </c>
      <c r="E1755" s="307">
        <f t="shared" si="189"/>
        <v>16</v>
      </c>
      <c r="F1755" s="307">
        <f t="shared" si="190"/>
        <v>4</v>
      </c>
      <c r="G1755" s="307">
        <f t="shared" si="191"/>
        <v>1</v>
      </c>
      <c r="H1755" s="306">
        <f>4*D1755*'[2]Base Costs'!$B$7</f>
        <v>24650.59333385836</v>
      </c>
      <c r="I1755" s="304">
        <f>4*IF(E1755&lt;=3,E1755*'[2]Base Costs'!$B$8,IF(F1755&lt;=3,F1755*'[2]Base Costs'!$B$9,'[2]Base Costs'!$B$10*G1755))</f>
        <v>4400</v>
      </c>
      <c r="J1755" s="308">
        <f>C1755*'[2]Base Costs'!$B$6</f>
        <v>31.504099277462579</v>
      </c>
      <c r="K1755" s="307">
        <f t="shared" si="192"/>
        <v>4</v>
      </c>
      <c r="L1755" s="307">
        <f t="shared" si="193"/>
        <v>1</v>
      </c>
      <c r="M1755" s="307">
        <f t="shared" si="194"/>
        <v>1</v>
      </c>
      <c r="N1755" s="306">
        <f>4*J1755*'[2]Base Costs'!$B$7</f>
        <v>6261.2507068000241</v>
      </c>
      <c r="O1755" s="304">
        <f>4*IF(K1755&lt;=3,K1755*'[2]Base Costs'!$B$8,IF(L1755&lt;=3,L1755*'[2]Base Costs'!$B$9,'[2]Base Costs'!$B$10*M1755))</f>
        <v>1400</v>
      </c>
      <c r="P1755" s="304">
        <f>4*C1755*'[2]Base Costs'!$B$11</f>
        <v>24806.377383828803</v>
      </c>
      <c r="Q1755" s="269">
        <f>'[2]Base Costs'!$B$13+'[2]Base Costs'!$B$14</f>
        <v>414</v>
      </c>
      <c r="R1755" s="303">
        <f>'[2]Base Costs'!$D$2</f>
        <v>1105.3024868650327</v>
      </c>
      <c r="S1755" s="305">
        <f t="shared" si="195"/>
        <v>9180.5531936650568</v>
      </c>
    </row>
    <row r="1756" spans="1:19" s="269" customFormat="1" x14ac:dyDescent="0.25">
      <c r="A1756" s="310" t="s">
        <v>1770</v>
      </c>
      <c r="B1756" s="310" t="s">
        <v>1218</v>
      </c>
      <c r="C1756" s="309">
        <v>272.40262147999999</v>
      </c>
      <c r="D1756" s="307">
        <f>C1756*'[2]Base Costs'!$B$5</f>
        <v>272.40262147999999</v>
      </c>
      <c r="E1756" s="307">
        <f t="shared" si="189"/>
        <v>35</v>
      </c>
      <c r="F1756" s="307">
        <f t="shared" si="190"/>
        <v>7</v>
      </c>
      <c r="G1756" s="307">
        <f t="shared" si="191"/>
        <v>2</v>
      </c>
      <c r="H1756" s="306">
        <f>4*D1756*'[2]Base Costs'!$B$7</f>
        <v>54138.386603421124</v>
      </c>
      <c r="I1756" s="304">
        <f>4*IF(E1756&lt;=3,E1756*'[2]Base Costs'!$B$8,IF(F1756&lt;=3,F1756*'[2]Base Costs'!$B$9,'[2]Base Costs'!$B$10*G1756))</f>
        <v>8800</v>
      </c>
      <c r="J1756" s="308">
        <f>C1756*'[2]Base Costs'!$B$6</f>
        <v>69.190265855920003</v>
      </c>
      <c r="K1756" s="307">
        <f t="shared" si="192"/>
        <v>9</v>
      </c>
      <c r="L1756" s="307">
        <f t="shared" si="193"/>
        <v>2</v>
      </c>
      <c r="M1756" s="307">
        <f t="shared" si="194"/>
        <v>1</v>
      </c>
      <c r="N1756" s="306">
        <f>4*J1756*'[2]Base Costs'!$B$7</f>
        <v>13751.150197268968</v>
      </c>
      <c r="O1756" s="304">
        <f>4*IF(K1756&lt;=3,K1756*'[2]Base Costs'!$B$8,IF(L1756&lt;=3,L1756*'[2]Base Costs'!$B$9,'[2]Base Costs'!$B$10*M1756))</f>
        <v>2800</v>
      </c>
      <c r="P1756" s="304">
        <f>4*C1756*'[2]Base Costs'!$B$11</f>
        <v>54480.524295999996</v>
      </c>
      <c r="Q1756" s="269">
        <f>'[2]Base Costs'!$B$13+'[2]Base Costs'!$B$14</f>
        <v>414</v>
      </c>
      <c r="R1756" s="303">
        <f>'[2]Base Costs'!$D$2</f>
        <v>1105.3024868650327</v>
      </c>
      <c r="S1756" s="305">
        <f t="shared" si="195"/>
        <v>18070.452684134001</v>
      </c>
    </row>
    <row r="1757" spans="1:19" s="269" customFormat="1" x14ac:dyDescent="0.25">
      <c r="A1757" s="310" t="s">
        <v>1770</v>
      </c>
      <c r="B1757" s="310" t="s">
        <v>1217</v>
      </c>
      <c r="C1757" s="309">
        <v>84.700675060000009</v>
      </c>
      <c r="D1757" s="307">
        <f>C1757*'[2]Base Costs'!$B$5</f>
        <v>84.700675060000009</v>
      </c>
      <c r="E1757" s="307">
        <f t="shared" si="189"/>
        <v>11</v>
      </c>
      <c r="F1757" s="307">
        <f t="shared" si="190"/>
        <v>3</v>
      </c>
      <c r="G1757" s="307">
        <f t="shared" si="191"/>
        <v>1</v>
      </c>
      <c r="H1757" s="306">
        <f>4*D1757*'[2]Base Costs'!$B$7</f>
        <v>16833.750964124643</v>
      </c>
      <c r="I1757" s="304">
        <f>4*IF(E1757&lt;=3,E1757*'[2]Base Costs'!$B$8,IF(F1757&lt;=3,F1757*'[2]Base Costs'!$B$9,'[2]Base Costs'!$B$10*G1757))</f>
        <v>4200</v>
      </c>
      <c r="J1757" s="308">
        <f>C1757*'[2]Base Costs'!$B$6</f>
        <v>21.513971465240001</v>
      </c>
      <c r="K1757" s="307">
        <f t="shared" si="192"/>
        <v>3</v>
      </c>
      <c r="L1757" s="307">
        <f t="shared" si="193"/>
        <v>1</v>
      </c>
      <c r="M1757" s="307">
        <f t="shared" si="194"/>
        <v>1</v>
      </c>
      <c r="N1757" s="306">
        <f>4*J1757*'[2]Base Costs'!$B$7</f>
        <v>4275.7727448876594</v>
      </c>
      <c r="O1757" s="304">
        <f>4*IF(K1757&lt;=3,K1757*'[2]Base Costs'!$B$8,IF(L1757&lt;=3,L1757*'[2]Base Costs'!$B$9,'[2]Base Costs'!$B$10*M1757))</f>
        <v>1500</v>
      </c>
      <c r="P1757" s="304">
        <f>4*C1757*'[2]Base Costs'!$B$11</f>
        <v>16940.135012000002</v>
      </c>
      <c r="Q1757" s="269">
        <f>'[2]Base Costs'!$B$13+'[2]Base Costs'!$B$14</f>
        <v>414</v>
      </c>
      <c r="R1757" s="303">
        <f>'[2]Base Costs'!$D$2</f>
        <v>1105.3024868650327</v>
      </c>
      <c r="S1757" s="305">
        <f t="shared" si="195"/>
        <v>7295.0752317526922</v>
      </c>
    </row>
    <row r="1758" spans="1:19" s="269" customFormat="1" x14ac:dyDescent="0.25">
      <c r="A1758" s="310" t="s">
        <v>1770</v>
      </c>
      <c r="B1758" s="310" t="s">
        <v>1216</v>
      </c>
      <c r="C1758" s="309">
        <v>500.92583807990377</v>
      </c>
      <c r="D1758" s="307">
        <f>C1758*'[2]Base Costs'!$B$5</f>
        <v>500.92583807990377</v>
      </c>
      <c r="E1758" s="307">
        <f t="shared" si="189"/>
        <v>63</v>
      </c>
      <c r="F1758" s="307">
        <f t="shared" si="190"/>
        <v>13</v>
      </c>
      <c r="G1758" s="307">
        <f t="shared" si="191"/>
        <v>4</v>
      </c>
      <c r="H1758" s="306">
        <f>4*D1758*'[2]Base Costs'!$B$7</f>
        <v>99556.004763352408</v>
      </c>
      <c r="I1758" s="304">
        <f>4*IF(E1758&lt;=3,E1758*'[2]Base Costs'!$B$8,IF(F1758&lt;=3,F1758*'[2]Base Costs'!$B$9,'[2]Base Costs'!$B$10*G1758))</f>
        <v>17600</v>
      </c>
      <c r="J1758" s="308">
        <f>C1758*'[2]Base Costs'!$B$6</f>
        <v>127.23516287229556</v>
      </c>
      <c r="K1758" s="307">
        <f t="shared" si="192"/>
        <v>16</v>
      </c>
      <c r="L1758" s="307">
        <f t="shared" si="193"/>
        <v>4</v>
      </c>
      <c r="M1758" s="307">
        <f t="shared" si="194"/>
        <v>1</v>
      </c>
      <c r="N1758" s="306">
        <f>4*J1758*'[2]Base Costs'!$B$7</f>
        <v>25287.225209891512</v>
      </c>
      <c r="O1758" s="304">
        <f>4*IF(K1758&lt;=3,K1758*'[2]Base Costs'!$B$8,IF(L1758&lt;=3,L1758*'[2]Base Costs'!$B$9,'[2]Base Costs'!$B$10*M1758))</f>
        <v>4400</v>
      </c>
      <c r="P1758" s="304">
        <f>4*C1758*'[2]Base Costs'!$B$11</f>
        <v>100185.16761598075</v>
      </c>
      <c r="Q1758" s="269">
        <f>'[2]Base Costs'!$B$13+'[2]Base Costs'!$B$14</f>
        <v>414</v>
      </c>
      <c r="R1758" s="303">
        <f>'[2]Base Costs'!$D$2</f>
        <v>1105.3024868650327</v>
      </c>
      <c r="S1758" s="305">
        <f t="shared" si="195"/>
        <v>31206.527696756544</v>
      </c>
    </row>
    <row r="1759" spans="1:19" s="269" customFormat="1" x14ac:dyDescent="0.25">
      <c r="A1759" s="310" t="s">
        <v>1770</v>
      </c>
      <c r="B1759" s="310" t="s">
        <v>1215</v>
      </c>
      <c r="C1759" s="309">
        <v>271.23604928656829</v>
      </c>
      <c r="D1759" s="307">
        <f>C1759*'[2]Base Costs'!$B$5</f>
        <v>271.23604928656829</v>
      </c>
      <c r="E1759" s="307">
        <f t="shared" si="189"/>
        <v>34</v>
      </c>
      <c r="F1759" s="307">
        <f t="shared" si="190"/>
        <v>7</v>
      </c>
      <c r="G1759" s="307">
        <f t="shared" si="191"/>
        <v>2</v>
      </c>
      <c r="H1759" s="306">
        <f>4*D1759*'[2]Base Costs'!$B$7</f>
        <v>53906.537379409732</v>
      </c>
      <c r="I1759" s="304">
        <f>4*IF(E1759&lt;=3,E1759*'[2]Base Costs'!$B$8,IF(F1759&lt;=3,F1759*'[2]Base Costs'!$B$9,'[2]Base Costs'!$B$10*G1759))</f>
        <v>8800</v>
      </c>
      <c r="J1759" s="308">
        <f>C1759*'[2]Base Costs'!$B$6</f>
        <v>68.893956518788343</v>
      </c>
      <c r="K1759" s="307">
        <f t="shared" si="192"/>
        <v>9</v>
      </c>
      <c r="L1759" s="307">
        <f t="shared" si="193"/>
        <v>2</v>
      </c>
      <c r="M1759" s="307">
        <f t="shared" si="194"/>
        <v>1</v>
      </c>
      <c r="N1759" s="306">
        <f>4*J1759*'[2]Base Costs'!$B$7</f>
        <v>13692.260494370072</v>
      </c>
      <c r="O1759" s="304">
        <f>4*IF(K1759&lt;=3,K1759*'[2]Base Costs'!$B$8,IF(L1759&lt;=3,L1759*'[2]Base Costs'!$B$9,'[2]Base Costs'!$B$10*M1759))</f>
        <v>2800</v>
      </c>
      <c r="P1759" s="304">
        <f>4*C1759*'[2]Base Costs'!$B$11</f>
        <v>54247.209857313661</v>
      </c>
      <c r="Q1759" s="269">
        <f>'[2]Base Costs'!$B$13+'[2]Base Costs'!$B$14</f>
        <v>414</v>
      </c>
      <c r="R1759" s="303">
        <f>'[2]Base Costs'!$D$2</f>
        <v>1105.3024868650327</v>
      </c>
      <c r="S1759" s="305">
        <f t="shared" si="195"/>
        <v>18011.562981235104</v>
      </c>
    </row>
    <row r="1760" spans="1:19" s="269" customFormat="1" x14ac:dyDescent="0.25">
      <c r="A1760" s="310" t="s">
        <v>1770</v>
      </c>
      <c r="B1760" s="310" t="s">
        <v>1214</v>
      </c>
      <c r="C1760" s="309">
        <v>55.179221049848231</v>
      </c>
      <c r="D1760" s="307">
        <f>C1760*'[2]Base Costs'!$B$5</f>
        <v>55.179221049848231</v>
      </c>
      <c r="E1760" s="307">
        <f t="shared" si="189"/>
        <v>7</v>
      </c>
      <c r="F1760" s="307">
        <f t="shared" si="190"/>
        <v>2</v>
      </c>
      <c r="G1760" s="307">
        <f t="shared" si="191"/>
        <v>1</v>
      </c>
      <c r="H1760" s="306">
        <f>4*D1760*'[2]Base Costs'!$B$7</f>
        <v>10966.539108331039</v>
      </c>
      <c r="I1760" s="304">
        <f>4*IF(E1760&lt;=3,E1760*'[2]Base Costs'!$B$8,IF(F1760&lt;=3,F1760*'[2]Base Costs'!$B$9,'[2]Base Costs'!$B$10*G1760))</f>
        <v>2800</v>
      </c>
      <c r="J1760" s="308">
        <f>C1760*'[2]Base Costs'!$B$6</f>
        <v>14.01552214666145</v>
      </c>
      <c r="K1760" s="307">
        <f t="shared" si="192"/>
        <v>2</v>
      </c>
      <c r="L1760" s="307">
        <f t="shared" si="193"/>
        <v>1</v>
      </c>
      <c r="M1760" s="307">
        <f t="shared" si="194"/>
        <v>1</v>
      </c>
      <c r="N1760" s="306">
        <f>4*J1760*'[2]Base Costs'!$B$7</f>
        <v>2785.5009335160835</v>
      </c>
      <c r="O1760" s="304">
        <f>4*IF(K1760&lt;=3,K1760*'[2]Base Costs'!$B$8,IF(L1760&lt;=3,L1760*'[2]Base Costs'!$B$9,'[2]Base Costs'!$B$10*M1760))</f>
        <v>1000</v>
      </c>
      <c r="P1760" s="304">
        <f>4*C1760*'[2]Base Costs'!$B$11</f>
        <v>11035.844209969646</v>
      </c>
      <c r="Q1760" s="269">
        <f>'[2]Base Costs'!$B$13+'[2]Base Costs'!$B$14</f>
        <v>414</v>
      </c>
      <c r="R1760" s="303">
        <f>'[2]Base Costs'!$D$2</f>
        <v>1105.3024868650327</v>
      </c>
      <c r="S1760" s="305">
        <f t="shared" si="195"/>
        <v>5304.8034203811167</v>
      </c>
    </row>
    <row r="1761" spans="1:19" s="269" customFormat="1" x14ac:dyDescent="0.25">
      <c r="A1761" s="310" t="s">
        <v>1770</v>
      </c>
      <c r="B1761" s="310" t="s">
        <v>1213</v>
      </c>
      <c r="C1761" s="309">
        <v>97.718446909709357</v>
      </c>
      <c r="D1761" s="307">
        <f>C1761*'[2]Base Costs'!$B$5</f>
        <v>97.718446909709357</v>
      </c>
      <c r="E1761" s="307">
        <f t="shared" si="189"/>
        <v>13</v>
      </c>
      <c r="F1761" s="307">
        <f t="shared" si="190"/>
        <v>3</v>
      </c>
      <c r="G1761" s="307">
        <f t="shared" si="191"/>
        <v>1</v>
      </c>
      <c r="H1761" s="306">
        <f>4*D1761*'[2]Base Costs'!$B$7</f>
        <v>19420.955012623279</v>
      </c>
      <c r="I1761" s="304">
        <f>4*IF(E1761&lt;=3,E1761*'[2]Base Costs'!$B$8,IF(F1761&lt;=3,F1761*'[2]Base Costs'!$B$9,'[2]Base Costs'!$B$10*G1761))</f>
        <v>4200</v>
      </c>
      <c r="J1761" s="308">
        <f>C1761*'[2]Base Costs'!$B$6</f>
        <v>24.820485515066178</v>
      </c>
      <c r="K1761" s="307">
        <f t="shared" si="192"/>
        <v>4</v>
      </c>
      <c r="L1761" s="307">
        <f t="shared" si="193"/>
        <v>1</v>
      </c>
      <c r="M1761" s="307">
        <f t="shared" si="194"/>
        <v>1</v>
      </c>
      <c r="N1761" s="306">
        <f>4*J1761*'[2]Base Costs'!$B$7</f>
        <v>4932.9225732063132</v>
      </c>
      <c r="O1761" s="304">
        <f>4*IF(K1761&lt;=3,K1761*'[2]Base Costs'!$B$8,IF(L1761&lt;=3,L1761*'[2]Base Costs'!$B$9,'[2]Base Costs'!$B$10*M1761))</f>
        <v>1400</v>
      </c>
      <c r="P1761" s="304">
        <f>4*C1761*'[2]Base Costs'!$B$11</f>
        <v>19543.689381941873</v>
      </c>
      <c r="Q1761" s="269">
        <f>'[2]Base Costs'!$B$13+'[2]Base Costs'!$B$14</f>
        <v>414</v>
      </c>
      <c r="R1761" s="303">
        <f>'[2]Base Costs'!$D$2</f>
        <v>1105.3024868650327</v>
      </c>
      <c r="S1761" s="305">
        <f t="shared" si="195"/>
        <v>7852.225060071346</v>
      </c>
    </row>
    <row r="1762" spans="1:19" s="269" customFormat="1" x14ac:dyDescent="0.25">
      <c r="A1762" s="310" t="s">
        <v>1770</v>
      </c>
      <c r="B1762" s="310" t="s">
        <v>1212</v>
      </c>
      <c r="C1762" s="309">
        <v>396.16338875329086</v>
      </c>
      <c r="D1762" s="307">
        <f>C1762*'[2]Base Costs'!$B$5</f>
        <v>396.16338875329086</v>
      </c>
      <c r="E1762" s="307">
        <f t="shared" si="189"/>
        <v>50</v>
      </c>
      <c r="F1762" s="307">
        <f t="shared" si="190"/>
        <v>10</v>
      </c>
      <c r="G1762" s="307">
        <f t="shared" si="191"/>
        <v>3</v>
      </c>
      <c r="H1762" s="306">
        <f>4*D1762*'[2]Base Costs'!$B$7</f>
        <v>78735.096534384051</v>
      </c>
      <c r="I1762" s="304">
        <f>4*IF(E1762&lt;=3,E1762*'[2]Base Costs'!$B$8,IF(F1762&lt;=3,F1762*'[2]Base Costs'!$B$9,'[2]Base Costs'!$B$10*G1762))</f>
        <v>13200</v>
      </c>
      <c r="J1762" s="308">
        <f>C1762*'[2]Base Costs'!$B$6</f>
        <v>100.62550074333588</v>
      </c>
      <c r="K1762" s="307">
        <f t="shared" si="192"/>
        <v>13</v>
      </c>
      <c r="L1762" s="307">
        <f t="shared" si="193"/>
        <v>3</v>
      </c>
      <c r="M1762" s="307">
        <f t="shared" si="194"/>
        <v>1</v>
      </c>
      <c r="N1762" s="306">
        <f>4*J1762*'[2]Base Costs'!$B$7</f>
        <v>19998.714519733549</v>
      </c>
      <c r="O1762" s="304">
        <f>4*IF(K1762&lt;=3,K1762*'[2]Base Costs'!$B$8,IF(L1762&lt;=3,L1762*'[2]Base Costs'!$B$9,'[2]Base Costs'!$B$10*M1762))</f>
        <v>4200</v>
      </c>
      <c r="P1762" s="304">
        <f>4*C1762*'[2]Base Costs'!$B$11</f>
        <v>79232.677750658171</v>
      </c>
      <c r="Q1762" s="269">
        <f>'[2]Base Costs'!$B$13+'[2]Base Costs'!$B$14</f>
        <v>414</v>
      </c>
      <c r="R1762" s="303">
        <f>'[2]Base Costs'!$D$2</f>
        <v>1105.3024868650327</v>
      </c>
      <c r="S1762" s="305">
        <f t="shared" si="195"/>
        <v>25718.01700659858</v>
      </c>
    </row>
    <row r="1763" spans="1:19" s="269" customFormat="1" x14ac:dyDescent="0.25">
      <c r="A1763" s="310" t="s">
        <v>1770</v>
      </c>
      <c r="B1763" s="310" t="s">
        <v>1211</v>
      </c>
      <c r="C1763" s="309">
        <v>227.07572616675225</v>
      </c>
      <c r="D1763" s="307">
        <f>C1763*'[2]Base Costs'!$B$5</f>
        <v>227.07572616675225</v>
      </c>
      <c r="E1763" s="307">
        <f t="shared" si="189"/>
        <v>29</v>
      </c>
      <c r="F1763" s="307">
        <f t="shared" si="190"/>
        <v>6</v>
      </c>
      <c r="G1763" s="307">
        <f t="shared" si="191"/>
        <v>2</v>
      </c>
      <c r="H1763" s="306">
        <f>4*D1763*'[2]Base Costs'!$B$7</f>
        <v>45129.938121285013</v>
      </c>
      <c r="I1763" s="304">
        <f>4*IF(E1763&lt;=3,E1763*'[2]Base Costs'!$B$8,IF(F1763&lt;=3,F1763*'[2]Base Costs'!$B$9,'[2]Base Costs'!$B$10*G1763))</f>
        <v>8800</v>
      </c>
      <c r="J1763" s="308">
        <f>C1763*'[2]Base Costs'!$B$6</f>
        <v>57.677234446355072</v>
      </c>
      <c r="K1763" s="307">
        <f t="shared" si="192"/>
        <v>8</v>
      </c>
      <c r="L1763" s="307">
        <f t="shared" si="193"/>
        <v>2</v>
      </c>
      <c r="M1763" s="307">
        <f t="shared" si="194"/>
        <v>1</v>
      </c>
      <c r="N1763" s="306">
        <f>4*J1763*'[2]Base Costs'!$B$7</f>
        <v>11463.004282806394</v>
      </c>
      <c r="O1763" s="304">
        <f>4*IF(K1763&lt;=3,K1763*'[2]Base Costs'!$B$8,IF(L1763&lt;=3,L1763*'[2]Base Costs'!$B$9,'[2]Base Costs'!$B$10*M1763))</f>
        <v>2800</v>
      </c>
      <c r="P1763" s="304">
        <f>4*C1763*'[2]Base Costs'!$B$11</f>
        <v>45415.145233350449</v>
      </c>
      <c r="Q1763" s="269">
        <f>'[2]Base Costs'!$B$13+'[2]Base Costs'!$B$14</f>
        <v>414</v>
      </c>
      <c r="R1763" s="303">
        <f>'[2]Base Costs'!$D$2</f>
        <v>1105.3024868650327</v>
      </c>
      <c r="S1763" s="305">
        <f t="shared" si="195"/>
        <v>15782.306769671428</v>
      </c>
    </row>
    <row r="1764" spans="1:19" s="269" customFormat="1" x14ac:dyDescent="0.25">
      <c r="A1764" s="310" t="s">
        <v>1770</v>
      </c>
      <c r="B1764" s="310" t="s">
        <v>1210</v>
      </c>
      <c r="C1764" s="309">
        <v>203.63997181500002</v>
      </c>
      <c r="D1764" s="307">
        <f>C1764*'[2]Base Costs'!$B$5</f>
        <v>203.63997181500002</v>
      </c>
      <c r="E1764" s="307">
        <f t="shared" si="189"/>
        <v>26</v>
      </c>
      <c r="F1764" s="307">
        <f t="shared" si="190"/>
        <v>6</v>
      </c>
      <c r="G1764" s="307">
        <f t="shared" si="191"/>
        <v>2</v>
      </c>
      <c r="H1764" s="306">
        <f>4*D1764*'[2]Base Costs'!$B$7</f>
        <v>40472.222558400368</v>
      </c>
      <c r="I1764" s="304">
        <f>4*IF(E1764&lt;=3,E1764*'[2]Base Costs'!$B$8,IF(F1764&lt;=3,F1764*'[2]Base Costs'!$B$9,'[2]Base Costs'!$B$10*G1764))</f>
        <v>8800</v>
      </c>
      <c r="J1764" s="308">
        <f>C1764*'[2]Base Costs'!$B$6</f>
        <v>51.724552841010009</v>
      </c>
      <c r="K1764" s="307">
        <f t="shared" si="192"/>
        <v>7</v>
      </c>
      <c r="L1764" s="307">
        <f t="shared" si="193"/>
        <v>2</v>
      </c>
      <c r="M1764" s="307">
        <f t="shared" si="194"/>
        <v>1</v>
      </c>
      <c r="N1764" s="306">
        <f>4*J1764*'[2]Base Costs'!$B$7</f>
        <v>10279.944529833694</v>
      </c>
      <c r="O1764" s="304">
        <f>4*IF(K1764&lt;=3,K1764*'[2]Base Costs'!$B$8,IF(L1764&lt;=3,L1764*'[2]Base Costs'!$B$9,'[2]Base Costs'!$B$10*M1764))</f>
        <v>2800</v>
      </c>
      <c r="P1764" s="304">
        <f>4*C1764*'[2]Base Costs'!$B$11</f>
        <v>40727.994363000005</v>
      </c>
      <c r="Q1764" s="269">
        <f>'[2]Base Costs'!$B$13+'[2]Base Costs'!$B$14</f>
        <v>414</v>
      </c>
      <c r="R1764" s="303">
        <f>'[2]Base Costs'!$D$2</f>
        <v>1105.3024868650327</v>
      </c>
      <c r="S1764" s="305">
        <f t="shared" si="195"/>
        <v>14599.247016698726</v>
      </c>
    </row>
    <row r="1765" spans="1:19" s="269" customFormat="1" x14ac:dyDescent="0.25">
      <c r="A1765" s="310" t="s">
        <v>1770</v>
      </c>
      <c r="B1765" s="310" t="s">
        <v>1209</v>
      </c>
      <c r="C1765" s="309">
        <v>32.400407600000001</v>
      </c>
      <c r="D1765" s="307">
        <f>C1765*'[2]Base Costs'!$B$5</f>
        <v>32.400407600000001</v>
      </c>
      <c r="E1765" s="307">
        <f t="shared" si="189"/>
        <v>5</v>
      </c>
      <c r="F1765" s="307">
        <f t="shared" si="190"/>
        <v>1</v>
      </c>
      <c r="G1765" s="307">
        <f t="shared" si="191"/>
        <v>1</v>
      </c>
      <c r="H1765" s="306">
        <f>4*D1765*'[2]Base Costs'!$B$7</f>
        <v>6439.3866080544012</v>
      </c>
      <c r="I1765" s="304">
        <f>4*IF(E1765&lt;=3,E1765*'[2]Base Costs'!$B$8,IF(F1765&lt;=3,F1765*'[2]Base Costs'!$B$9,'[2]Base Costs'!$B$10*G1765))</f>
        <v>1400</v>
      </c>
      <c r="J1765" s="308">
        <f>C1765*'[2]Base Costs'!$B$6</f>
        <v>8.2297035304000001</v>
      </c>
      <c r="K1765" s="307">
        <f t="shared" si="192"/>
        <v>2</v>
      </c>
      <c r="L1765" s="307">
        <f t="shared" si="193"/>
        <v>1</v>
      </c>
      <c r="M1765" s="307">
        <f t="shared" si="194"/>
        <v>1</v>
      </c>
      <c r="N1765" s="306">
        <f>4*J1765*'[2]Base Costs'!$B$7</f>
        <v>1635.6041984458179</v>
      </c>
      <c r="O1765" s="304">
        <f>4*IF(K1765&lt;=3,K1765*'[2]Base Costs'!$B$8,IF(L1765&lt;=3,L1765*'[2]Base Costs'!$B$9,'[2]Base Costs'!$B$10*M1765))</f>
        <v>1000</v>
      </c>
      <c r="P1765" s="304">
        <f>4*C1765*'[2]Base Costs'!$B$11</f>
        <v>6480.0815200000006</v>
      </c>
      <c r="Q1765" s="269">
        <f>'[2]Base Costs'!$B$13+'[2]Base Costs'!$B$14</f>
        <v>414</v>
      </c>
      <c r="R1765" s="303">
        <f>'[2]Base Costs'!$D$2</f>
        <v>1105.3024868650327</v>
      </c>
      <c r="S1765" s="305">
        <f t="shared" si="195"/>
        <v>4154.9066853108507</v>
      </c>
    </row>
    <row r="1766" spans="1:19" s="269" customFormat="1" x14ac:dyDescent="0.25">
      <c r="A1766" s="310" t="s">
        <v>1770</v>
      </c>
      <c r="B1766" s="310" t="s">
        <v>1208</v>
      </c>
      <c r="C1766" s="309">
        <v>79.99999664500001</v>
      </c>
      <c r="D1766" s="307">
        <f>C1766*'[2]Base Costs'!$B$5</f>
        <v>79.99999664500001</v>
      </c>
      <c r="E1766" s="307">
        <f t="shared" si="189"/>
        <v>10</v>
      </c>
      <c r="F1766" s="307">
        <f t="shared" si="190"/>
        <v>2</v>
      </c>
      <c r="G1766" s="307">
        <f t="shared" si="191"/>
        <v>1</v>
      </c>
      <c r="H1766" s="306">
        <f>4*D1766*'[2]Base Costs'!$B$7</f>
        <v>15899.519333213884</v>
      </c>
      <c r="I1766" s="304">
        <f>4*IF(E1766&lt;=3,E1766*'[2]Base Costs'!$B$8,IF(F1766&lt;=3,F1766*'[2]Base Costs'!$B$9,'[2]Base Costs'!$B$10*G1766))</f>
        <v>2800</v>
      </c>
      <c r="J1766" s="308">
        <f>C1766*'[2]Base Costs'!$B$6</f>
        <v>20.319999147830003</v>
      </c>
      <c r="K1766" s="307">
        <f t="shared" si="192"/>
        <v>3</v>
      </c>
      <c r="L1766" s="307">
        <f t="shared" si="193"/>
        <v>1</v>
      </c>
      <c r="M1766" s="307">
        <f t="shared" si="194"/>
        <v>1</v>
      </c>
      <c r="N1766" s="306">
        <f>4*J1766*'[2]Base Costs'!$B$7</f>
        <v>4038.4779106363267</v>
      </c>
      <c r="O1766" s="304">
        <f>4*IF(K1766&lt;=3,K1766*'[2]Base Costs'!$B$8,IF(L1766&lt;=3,L1766*'[2]Base Costs'!$B$9,'[2]Base Costs'!$B$10*M1766))</f>
        <v>1500</v>
      </c>
      <c r="P1766" s="304">
        <f>4*C1766*'[2]Base Costs'!$B$11</f>
        <v>15999.999329000002</v>
      </c>
      <c r="Q1766" s="269">
        <f>'[2]Base Costs'!$B$13+'[2]Base Costs'!$B$14</f>
        <v>414</v>
      </c>
      <c r="R1766" s="303">
        <f>'[2]Base Costs'!$D$2</f>
        <v>1105.3024868650327</v>
      </c>
      <c r="S1766" s="305">
        <f t="shared" si="195"/>
        <v>7057.7803975013594</v>
      </c>
    </row>
    <row r="1767" spans="1:19" s="269" customFormat="1" x14ac:dyDescent="0.25">
      <c r="A1767" s="310" t="s">
        <v>1770</v>
      </c>
      <c r="B1767" s="310" t="s">
        <v>1207</v>
      </c>
      <c r="C1767" s="309">
        <v>116.95283143176324</v>
      </c>
      <c r="D1767" s="307">
        <f>C1767*'[2]Base Costs'!$B$5</f>
        <v>116.95283143176324</v>
      </c>
      <c r="E1767" s="307">
        <f t="shared" si="189"/>
        <v>15</v>
      </c>
      <c r="F1767" s="307">
        <f t="shared" si="190"/>
        <v>3</v>
      </c>
      <c r="G1767" s="307">
        <f t="shared" si="191"/>
        <v>1</v>
      </c>
      <c r="H1767" s="306">
        <f>4*D1767*'[2]Base Costs'!$B$7</f>
        <v>23243.673530074357</v>
      </c>
      <c r="I1767" s="304">
        <f>4*IF(E1767&lt;=3,E1767*'[2]Base Costs'!$B$8,IF(F1767&lt;=3,F1767*'[2]Base Costs'!$B$9,'[2]Base Costs'!$B$10*G1767))</f>
        <v>4200</v>
      </c>
      <c r="J1767" s="308">
        <f>C1767*'[2]Base Costs'!$B$6</f>
        <v>29.706019183667863</v>
      </c>
      <c r="K1767" s="307">
        <f t="shared" si="192"/>
        <v>4</v>
      </c>
      <c r="L1767" s="307">
        <f t="shared" si="193"/>
        <v>1</v>
      </c>
      <c r="M1767" s="307">
        <f t="shared" si="194"/>
        <v>1</v>
      </c>
      <c r="N1767" s="306">
        <f>4*J1767*'[2]Base Costs'!$B$7</f>
        <v>5903.8930766388867</v>
      </c>
      <c r="O1767" s="304">
        <f>4*IF(K1767&lt;=3,K1767*'[2]Base Costs'!$B$8,IF(L1767&lt;=3,L1767*'[2]Base Costs'!$B$9,'[2]Base Costs'!$B$10*M1767))</f>
        <v>1400</v>
      </c>
      <c r="P1767" s="304">
        <f>4*C1767*'[2]Base Costs'!$B$11</f>
        <v>23390.566286352649</v>
      </c>
      <c r="Q1767" s="269">
        <f>'[2]Base Costs'!$B$13+'[2]Base Costs'!$B$14</f>
        <v>414</v>
      </c>
      <c r="R1767" s="303">
        <f>'[2]Base Costs'!$D$2</f>
        <v>1105.3024868650327</v>
      </c>
      <c r="S1767" s="305">
        <f t="shared" si="195"/>
        <v>8823.1955635039194</v>
      </c>
    </row>
    <row r="1768" spans="1:19" s="269" customFormat="1" x14ac:dyDescent="0.25">
      <c r="A1768" s="310" t="s">
        <v>1770</v>
      </c>
      <c r="B1768" s="310" t="s">
        <v>1206</v>
      </c>
      <c r="C1768" s="309">
        <v>152.97462721210522</v>
      </c>
      <c r="D1768" s="307">
        <f>C1768*'[2]Base Costs'!$B$5</f>
        <v>152.97462721210522</v>
      </c>
      <c r="E1768" s="307">
        <f t="shared" si="189"/>
        <v>20</v>
      </c>
      <c r="F1768" s="307">
        <f t="shared" si="190"/>
        <v>4</v>
      </c>
      <c r="G1768" s="307">
        <f t="shared" si="191"/>
        <v>1</v>
      </c>
      <c r="H1768" s="306">
        <f>4*D1768*'[2]Base Costs'!$B$7</f>
        <v>30402.789310642645</v>
      </c>
      <c r="I1768" s="304">
        <f>4*IF(E1768&lt;=3,E1768*'[2]Base Costs'!$B$8,IF(F1768&lt;=3,F1768*'[2]Base Costs'!$B$9,'[2]Base Costs'!$B$10*G1768))</f>
        <v>4400</v>
      </c>
      <c r="J1768" s="308">
        <f>C1768*'[2]Base Costs'!$B$6</f>
        <v>38.855555311874724</v>
      </c>
      <c r="K1768" s="307">
        <f t="shared" si="192"/>
        <v>5</v>
      </c>
      <c r="L1768" s="307">
        <f t="shared" si="193"/>
        <v>1</v>
      </c>
      <c r="M1768" s="307">
        <f t="shared" si="194"/>
        <v>1</v>
      </c>
      <c r="N1768" s="306">
        <f>4*J1768*'[2]Base Costs'!$B$7</f>
        <v>7722.3084849032311</v>
      </c>
      <c r="O1768" s="304">
        <f>4*IF(K1768&lt;=3,K1768*'[2]Base Costs'!$B$8,IF(L1768&lt;=3,L1768*'[2]Base Costs'!$B$9,'[2]Base Costs'!$B$10*M1768))</f>
        <v>1400</v>
      </c>
      <c r="P1768" s="304">
        <f>4*C1768*'[2]Base Costs'!$B$11</f>
        <v>30594.925442421045</v>
      </c>
      <c r="Q1768" s="269">
        <f>'[2]Base Costs'!$B$13+'[2]Base Costs'!$B$14</f>
        <v>414</v>
      </c>
      <c r="R1768" s="303">
        <f>'[2]Base Costs'!$D$2</f>
        <v>1105.3024868650327</v>
      </c>
      <c r="S1768" s="305">
        <f t="shared" si="195"/>
        <v>10641.610971768263</v>
      </c>
    </row>
    <row r="1769" spans="1:19" s="269" customFormat="1" x14ac:dyDescent="0.25">
      <c r="A1769" s="310" t="s">
        <v>1770</v>
      </c>
      <c r="B1769" s="310" t="s">
        <v>1205</v>
      </c>
      <c r="C1769" s="309">
        <v>127.76464693815387</v>
      </c>
      <c r="D1769" s="307">
        <f>C1769*'[2]Base Costs'!$B$5</f>
        <v>127.76464693815387</v>
      </c>
      <c r="E1769" s="307">
        <f t="shared" si="189"/>
        <v>16</v>
      </c>
      <c r="F1769" s="307">
        <f t="shared" si="190"/>
        <v>4</v>
      </c>
      <c r="G1769" s="307">
        <f t="shared" si="191"/>
        <v>1</v>
      </c>
      <c r="H1769" s="306">
        <f>4*D1769*'[2]Base Costs'!$B$7</f>
        <v>25392.456991076459</v>
      </c>
      <c r="I1769" s="304">
        <f>4*IF(E1769&lt;=3,E1769*'[2]Base Costs'!$B$8,IF(F1769&lt;=3,F1769*'[2]Base Costs'!$B$9,'[2]Base Costs'!$B$10*G1769))</f>
        <v>4400</v>
      </c>
      <c r="J1769" s="308">
        <f>C1769*'[2]Base Costs'!$B$6</f>
        <v>32.452220322291083</v>
      </c>
      <c r="K1769" s="307">
        <f t="shared" si="192"/>
        <v>5</v>
      </c>
      <c r="L1769" s="307">
        <f t="shared" si="193"/>
        <v>1</v>
      </c>
      <c r="M1769" s="307">
        <f t="shared" si="194"/>
        <v>1</v>
      </c>
      <c r="N1769" s="306">
        <f>4*J1769*'[2]Base Costs'!$B$7</f>
        <v>6449.6840757334203</v>
      </c>
      <c r="O1769" s="304">
        <f>4*IF(K1769&lt;=3,K1769*'[2]Base Costs'!$B$8,IF(L1769&lt;=3,L1769*'[2]Base Costs'!$B$9,'[2]Base Costs'!$B$10*M1769))</f>
        <v>1400</v>
      </c>
      <c r="P1769" s="304">
        <f>4*C1769*'[2]Base Costs'!$B$11</f>
        <v>25552.929387630775</v>
      </c>
      <c r="Q1769" s="269">
        <f>'[2]Base Costs'!$B$13+'[2]Base Costs'!$B$14</f>
        <v>414</v>
      </c>
      <c r="R1769" s="303">
        <f>'[2]Base Costs'!$D$2</f>
        <v>1105.3024868650327</v>
      </c>
      <c r="S1769" s="305">
        <f t="shared" si="195"/>
        <v>9368.986562598453</v>
      </c>
    </row>
    <row r="1770" spans="1:19" s="269" customFormat="1" x14ac:dyDescent="0.25">
      <c r="A1770" s="310" t="s">
        <v>1770</v>
      </c>
      <c r="B1770" s="310" t="s">
        <v>1204</v>
      </c>
      <c r="C1770" s="309">
        <v>97.165392574999998</v>
      </c>
      <c r="D1770" s="307">
        <f>C1770*'[2]Base Costs'!$B$5</f>
        <v>97.165392574999998</v>
      </c>
      <c r="E1770" s="307">
        <f t="shared" si="189"/>
        <v>13</v>
      </c>
      <c r="F1770" s="307">
        <f t="shared" si="190"/>
        <v>3</v>
      </c>
      <c r="G1770" s="307">
        <f t="shared" si="191"/>
        <v>1</v>
      </c>
      <c r="H1770" s="306">
        <f>4*D1770*'[2]Base Costs'!$B$7</f>
        <v>19311.038781925803</v>
      </c>
      <c r="I1770" s="304">
        <f>4*IF(E1770&lt;=3,E1770*'[2]Base Costs'!$B$8,IF(F1770&lt;=3,F1770*'[2]Base Costs'!$B$9,'[2]Base Costs'!$B$10*G1770))</f>
        <v>4200</v>
      </c>
      <c r="J1770" s="308">
        <f>C1770*'[2]Base Costs'!$B$6</f>
        <v>24.680009714050001</v>
      </c>
      <c r="K1770" s="307">
        <f t="shared" si="192"/>
        <v>4</v>
      </c>
      <c r="L1770" s="307">
        <f t="shared" si="193"/>
        <v>1</v>
      </c>
      <c r="M1770" s="307">
        <f t="shared" si="194"/>
        <v>1</v>
      </c>
      <c r="N1770" s="306">
        <f>4*J1770*'[2]Base Costs'!$B$7</f>
        <v>4905.0038506091541</v>
      </c>
      <c r="O1770" s="304">
        <f>4*IF(K1770&lt;=3,K1770*'[2]Base Costs'!$B$8,IF(L1770&lt;=3,L1770*'[2]Base Costs'!$B$9,'[2]Base Costs'!$B$10*M1770))</f>
        <v>1400</v>
      </c>
      <c r="P1770" s="304">
        <f>4*C1770*'[2]Base Costs'!$B$11</f>
        <v>19433.078515000001</v>
      </c>
      <c r="Q1770" s="269">
        <f>'[2]Base Costs'!$B$13+'[2]Base Costs'!$B$14</f>
        <v>414</v>
      </c>
      <c r="R1770" s="303">
        <f>'[2]Base Costs'!$D$2</f>
        <v>1105.3024868650327</v>
      </c>
      <c r="S1770" s="305">
        <f t="shared" si="195"/>
        <v>7824.3063374741869</v>
      </c>
    </row>
    <row r="1771" spans="1:19" s="269" customFormat="1" x14ac:dyDescent="0.25">
      <c r="A1771" s="310" t="s">
        <v>1770</v>
      </c>
      <c r="B1771" s="310" t="s">
        <v>1203</v>
      </c>
      <c r="C1771" s="309">
        <v>74.690582717929885</v>
      </c>
      <c r="D1771" s="307">
        <f>C1771*'[2]Base Costs'!$B$5</f>
        <v>74.690582717929885</v>
      </c>
      <c r="E1771" s="307">
        <f t="shared" si="189"/>
        <v>10</v>
      </c>
      <c r="F1771" s="307">
        <f t="shared" si="190"/>
        <v>2</v>
      </c>
      <c r="G1771" s="307">
        <f t="shared" si="191"/>
        <v>1</v>
      </c>
      <c r="H1771" s="306">
        <f>4*D1771*'[2]Base Costs'!$B$7</f>
        <v>14844.30517169226</v>
      </c>
      <c r="I1771" s="304">
        <f>4*IF(E1771&lt;=3,E1771*'[2]Base Costs'!$B$8,IF(F1771&lt;=3,F1771*'[2]Base Costs'!$B$9,'[2]Base Costs'!$B$10*G1771))</f>
        <v>2800</v>
      </c>
      <c r="J1771" s="308">
        <f>C1771*'[2]Base Costs'!$B$6</f>
        <v>18.971408010354192</v>
      </c>
      <c r="K1771" s="307">
        <f t="shared" si="192"/>
        <v>3</v>
      </c>
      <c r="L1771" s="307">
        <f t="shared" si="193"/>
        <v>1</v>
      </c>
      <c r="M1771" s="307">
        <f t="shared" si="194"/>
        <v>1</v>
      </c>
      <c r="N1771" s="306">
        <f>4*J1771*'[2]Base Costs'!$B$7</f>
        <v>3770.4535136098343</v>
      </c>
      <c r="O1771" s="304">
        <f>4*IF(K1771&lt;=3,K1771*'[2]Base Costs'!$B$8,IF(L1771&lt;=3,L1771*'[2]Base Costs'!$B$9,'[2]Base Costs'!$B$10*M1771))</f>
        <v>1500</v>
      </c>
      <c r="P1771" s="304">
        <f>4*C1771*'[2]Base Costs'!$B$11</f>
        <v>14938.116543585977</v>
      </c>
      <c r="Q1771" s="269">
        <f>'[2]Base Costs'!$B$13+'[2]Base Costs'!$B$14</f>
        <v>414</v>
      </c>
      <c r="R1771" s="303">
        <f>'[2]Base Costs'!$D$2</f>
        <v>1105.3024868650327</v>
      </c>
      <c r="S1771" s="305">
        <f t="shared" si="195"/>
        <v>6789.7560004748666</v>
      </c>
    </row>
    <row r="1772" spans="1:19" s="269" customFormat="1" x14ac:dyDescent="0.25">
      <c r="A1772" s="310" t="s">
        <v>1770</v>
      </c>
      <c r="B1772" s="310" t="s">
        <v>1202</v>
      </c>
      <c r="C1772" s="309">
        <v>95.169883257540135</v>
      </c>
      <c r="D1772" s="307">
        <f>C1772*'[2]Base Costs'!$B$5</f>
        <v>95.169883257540135</v>
      </c>
      <c r="E1772" s="307">
        <f t="shared" si="189"/>
        <v>12</v>
      </c>
      <c r="F1772" s="307">
        <f t="shared" si="190"/>
        <v>3</v>
      </c>
      <c r="G1772" s="307">
        <f t="shared" si="191"/>
        <v>1</v>
      </c>
      <c r="H1772" s="306">
        <f>4*D1772*'[2]Base Costs'!$B$7</f>
        <v>18914.443278136558</v>
      </c>
      <c r="I1772" s="304">
        <f>4*IF(E1772&lt;=3,E1772*'[2]Base Costs'!$B$8,IF(F1772&lt;=3,F1772*'[2]Base Costs'!$B$9,'[2]Base Costs'!$B$10*G1772))</f>
        <v>4200</v>
      </c>
      <c r="J1772" s="308">
        <f>C1772*'[2]Base Costs'!$B$6</f>
        <v>24.173150347415195</v>
      </c>
      <c r="K1772" s="307">
        <f t="shared" si="192"/>
        <v>4</v>
      </c>
      <c r="L1772" s="307">
        <f t="shared" si="193"/>
        <v>1</v>
      </c>
      <c r="M1772" s="307">
        <f t="shared" si="194"/>
        <v>1</v>
      </c>
      <c r="N1772" s="306">
        <f>4*J1772*'[2]Base Costs'!$B$7</f>
        <v>4804.2685926466866</v>
      </c>
      <c r="O1772" s="304">
        <f>4*IF(K1772&lt;=3,K1772*'[2]Base Costs'!$B$8,IF(L1772&lt;=3,L1772*'[2]Base Costs'!$B$9,'[2]Base Costs'!$B$10*M1772))</f>
        <v>1400</v>
      </c>
      <c r="P1772" s="304">
        <f>4*C1772*'[2]Base Costs'!$B$11</f>
        <v>19033.976651508026</v>
      </c>
      <c r="Q1772" s="269">
        <f>'[2]Base Costs'!$B$13+'[2]Base Costs'!$B$14</f>
        <v>414</v>
      </c>
      <c r="R1772" s="303">
        <f>'[2]Base Costs'!$D$2</f>
        <v>1105.3024868650327</v>
      </c>
      <c r="S1772" s="305">
        <f t="shared" si="195"/>
        <v>7723.5710795117193</v>
      </c>
    </row>
    <row r="1773" spans="1:19" s="269" customFormat="1" x14ac:dyDescent="0.25">
      <c r="A1773" s="310" t="s">
        <v>1770</v>
      </c>
      <c r="B1773" s="310" t="s">
        <v>1201</v>
      </c>
      <c r="C1773" s="309">
        <v>101.34382056687969</v>
      </c>
      <c r="D1773" s="307">
        <f>C1773*'[2]Base Costs'!$B$5</f>
        <v>101.34382056687969</v>
      </c>
      <c r="E1773" s="307">
        <f t="shared" si="189"/>
        <v>13</v>
      </c>
      <c r="F1773" s="307">
        <f t="shared" si="190"/>
        <v>3</v>
      </c>
      <c r="G1773" s="307">
        <f t="shared" si="191"/>
        <v>1</v>
      </c>
      <c r="H1773" s="306">
        <f>4*D1773*'[2]Base Costs'!$B$7</f>
        <v>20141.476274743938</v>
      </c>
      <c r="I1773" s="304">
        <f>4*IF(E1773&lt;=3,E1773*'[2]Base Costs'!$B$8,IF(F1773&lt;=3,F1773*'[2]Base Costs'!$B$9,'[2]Base Costs'!$B$10*G1773))</f>
        <v>4200</v>
      </c>
      <c r="J1773" s="308">
        <f>C1773*'[2]Base Costs'!$B$6</f>
        <v>25.741330423987442</v>
      </c>
      <c r="K1773" s="307">
        <f t="shared" si="192"/>
        <v>4</v>
      </c>
      <c r="L1773" s="307">
        <f t="shared" si="193"/>
        <v>1</v>
      </c>
      <c r="M1773" s="307">
        <f t="shared" si="194"/>
        <v>1</v>
      </c>
      <c r="N1773" s="306">
        <f>4*J1773*'[2]Base Costs'!$B$7</f>
        <v>5115.9349737849607</v>
      </c>
      <c r="O1773" s="304">
        <f>4*IF(K1773&lt;=3,K1773*'[2]Base Costs'!$B$8,IF(L1773&lt;=3,L1773*'[2]Base Costs'!$B$9,'[2]Base Costs'!$B$10*M1773))</f>
        <v>1400</v>
      </c>
      <c r="P1773" s="304">
        <f>4*C1773*'[2]Base Costs'!$B$11</f>
        <v>20268.764113375939</v>
      </c>
      <c r="Q1773" s="269">
        <f>'[2]Base Costs'!$B$13+'[2]Base Costs'!$B$14</f>
        <v>414</v>
      </c>
      <c r="R1773" s="303">
        <f>'[2]Base Costs'!$D$2</f>
        <v>1105.3024868650327</v>
      </c>
      <c r="S1773" s="305">
        <f t="shared" si="195"/>
        <v>8035.2374606499934</v>
      </c>
    </row>
    <row r="1774" spans="1:19" s="269" customFormat="1" x14ac:dyDescent="0.25">
      <c r="A1774" s="310" t="s">
        <v>1770</v>
      </c>
      <c r="B1774" s="310" t="s">
        <v>1200</v>
      </c>
      <c r="C1774" s="309">
        <v>99.700936980000009</v>
      </c>
      <c r="D1774" s="307">
        <f>C1774*'[2]Base Costs'!$B$5</f>
        <v>99.700936980000009</v>
      </c>
      <c r="E1774" s="307">
        <f t="shared" si="189"/>
        <v>13</v>
      </c>
      <c r="F1774" s="307">
        <f t="shared" si="190"/>
        <v>3</v>
      </c>
      <c r="G1774" s="307">
        <f t="shared" si="191"/>
        <v>1</v>
      </c>
      <c r="H1774" s="306">
        <f>4*D1774*'[2]Base Costs'!$B$7</f>
        <v>19814.963019153125</v>
      </c>
      <c r="I1774" s="304">
        <f>4*IF(E1774&lt;=3,E1774*'[2]Base Costs'!$B$8,IF(F1774&lt;=3,F1774*'[2]Base Costs'!$B$9,'[2]Base Costs'!$B$10*G1774))</f>
        <v>4200</v>
      </c>
      <c r="J1774" s="308">
        <f>C1774*'[2]Base Costs'!$B$6</f>
        <v>25.324037992920001</v>
      </c>
      <c r="K1774" s="307">
        <f t="shared" si="192"/>
        <v>4</v>
      </c>
      <c r="L1774" s="307">
        <f t="shared" si="193"/>
        <v>1</v>
      </c>
      <c r="M1774" s="307">
        <f t="shared" si="194"/>
        <v>1</v>
      </c>
      <c r="N1774" s="306">
        <f>4*J1774*'[2]Base Costs'!$B$7</f>
        <v>5033.0006068648936</v>
      </c>
      <c r="O1774" s="304">
        <f>4*IF(K1774&lt;=3,K1774*'[2]Base Costs'!$B$8,IF(L1774&lt;=3,L1774*'[2]Base Costs'!$B$9,'[2]Base Costs'!$B$10*M1774))</f>
        <v>1400</v>
      </c>
      <c r="P1774" s="304">
        <f>4*C1774*'[2]Base Costs'!$B$11</f>
        <v>19940.187396000001</v>
      </c>
      <c r="Q1774" s="269">
        <f>'[2]Base Costs'!$B$13+'[2]Base Costs'!$B$14</f>
        <v>414</v>
      </c>
      <c r="R1774" s="303">
        <f>'[2]Base Costs'!$D$2</f>
        <v>1105.3024868650327</v>
      </c>
      <c r="S1774" s="305">
        <f t="shared" si="195"/>
        <v>7952.3030937299263</v>
      </c>
    </row>
    <row r="1775" spans="1:19" s="269" customFormat="1" x14ac:dyDescent="0.25">
      <c r="A1775" s="310" t="s">
        <v>1770</v>
      </c>
      <c r="B1775" s="310" t="s">
        <v>1199</v>
      </c>
      <c r="C1775" s="309">
        <v>118.58914897000001</v>
      </c>
      <c r="D1775" s="307">
        <f>C1775*'[2]Base Costs'!$B$5</f>
        <v>118.58914897000001</v>
      </c>
      <c r="E1775" s="307">
        <f t="shared" si="189"/>
        <v>15</v>
      </c>
      <c r="F1775" s="307">
        <f t="shared" si="190"/>
        <v>3</v>
      </c>
      <c r="G1775" s="307">
        <f t="shared" si="191"/>
        <v>1</v>
      </c>
      <c r="H1775" s="306">
        <f>4*D1775*'[2]Base Costs'!$B$7</f>
        <v>23568.881822893687</v>
      </c>
      <c r="I1775" s="304">
        <f>4*IF(E1775&lt;=3,E1775*'[2]Base Costs'!$B$8,IF(F1775&lt;=3,F1775*'[2]Base Costs'!$B$9,'[2]Base Costs'!$B$10*G1775))</f>
        <v>4200</v>
      </c>
      <c r="J1775" s="308">
        <f>C1775*'[2]Base Costs'!$B$6</f>
        <v>30.121643838380002</v>
      </c>
      <c r="K1775" s="307">
        <f t="shared" si="192"/>
        <v>4</v>
      </c>
      <c r="L1775" s="307">
        <f t="shared" si="193"/>
        <v>1</v>
      </c>
      <c r="M1775" s="307">
        <f t="shared" si="194"/>
        <v>1</v>
      </c>
      <c r="N1775" s="306">
        <f>4*J1775*'[2]Base Costs'!$B$7</f>
        <v>5986.4959830149965</v>
      </c>
      <c r="O1775" s="304">
        <f>4*IF(K1775&lt;=3,K1775*'[2]Base Costs'!$B$8,IF(L1775&lt;=3,L1775*'[2]Base Costs'!$B$9,'[2]Base Costs'!$B$10*M1775))</f>
        <v>1400</v>
      </c>
      <c r="P1775" s="304">
        <f>4*C1775*'[2]Base Costs'!$B$11</f>
        <v>23717.829794000001</v>
      </c>
      <c r="Q1775" s="269">
        <f>'[2]Base Costs'!$B$13+'[2]Base Costs'!$B$14</f>
        <v>414</v>
      </c>
      <c r="R1775" s="303">
        <f>'[2]Base Costs'!$D$2</f>
        <v>1105.3024868650327</v>
      </c>
      <c r="S1775" s="305">
        <f t="shared" si="195"/>
        <v>8905.7984698800283</v>
      </c>
    </row>
    <row r="1776" spans="1:19" s="269" customFormat="1" x14ac:dyDescent="0.25">
      <c r="A1776" s="310" t="s">
        <v>1770</v>
      </c>
      <c r="B1776" s="310" t="s">
        <v>1198</v>
      </c>
      <c r="C1776" s="309">
        <v>303.81273156353802</v>
      </c>
      <c r="D1776" s="307">
        <f>C1776*'[2]Base Costs'!$B$5</f>
        <v>303.81273156353802</v>
      </c>
      <c r="E1776" s="307">
        <f t="shared" si="189"/>
        <v>38</v>
      </c>
      <c r="F1776" s="307">
        <f t="shared" si="190"/>
        <v>8</v>
      </c>
      <c r="G1776" s="307">
        <f t="shared" si="191"/>
        <v>2</v>
      </c>
      <c r="H1776" s="306">
        <f>4*D1776*'[2]Base Costs'!$B$7</f>
        <v>60380.957521863813</v>
      </c>
      <c r="I1776" s="304">
        <f>4*IF(E1776&lt;=3,E1776*'[2]Base Costs'!$B$8,IF(F1776&lt;=3,F1776*'[2]Base Costs'!$B$9,'[2]Base Costs'!$B$10*G1776))</f>
        <v>8800</v>
      </c>
      <c r="J1776" s="308">
        <f>C1776*'[2]Base Costs'!$B$6</f>
        <v>77.168433817138663</v>
      </c>
      <c r="K1776" s="307">
        <f t="shared" si="192"/>
        <v>10</v>
      </c>
      <c r="L1776" s="307">
        <f t="shared" si="193"/>
        <v>2</v>
      </c>
      <c r="M1776" s="307">
        <f t="shared" si="194"/>
        <v>1</v>
      </c>
      <c r="N1776" s="306">
        <f>4*J1776*'[2]Base Costs'!$B$7</f>
        <v>15336.763210553408</v>
      </c>
      <c r="O1776" s="304">
        <f>4*IF(K1776&lt;=3,K1776*'[2]Base Costs'!$B$8,IF(L1776&lt;=3,L1776*'[2]Base Costs'!$B$9,'[2]Base Costs'!$B$10*M1776))</f>
        <v>2800</v>
      </c>
      <c r="P1776" s="304">
        <f>4*C1776*'[2]Base Costs'!$B$11</f>
        <v>60762.546312707607</v>
      </c>
      <c r="Q1776" s="269">
        <f>'[2]Base Costs'!$B$13+'[2]Base Costs'!$B$14</f>
        <v>414</v>
      </c>
      <c r="R1776" s="303">
        <f>'[2]Base Costs'!$D$2</f>
        <v>1105.3024868650327</v>
      </c>
      <c r="S1776" s="305">
        <f t="shared" si="195"/>
        <v>19656.065697418442</v>
      </c>
    </row>
    <row r="1777" spans="1:19" s="269" customFormat="1" x14ac:dyDescent="0.25">
      <c r="A1777" s="310" t="s">
        <v>1770</v>
      </c>
      <c r="B1777" s="310" t="s">
        <v>1197</v>
      </c>
      <c r="C1777" s="309">
        <v>49.100504815000001</v>
      </c>
      <c r="D1777" s="307">
        <f>C1777*'[2]Base Costs'!$B$5</f>
        <v>49.100504815000001</v>
      </c>
      <c r="E1777" s="307">
        <f t="shared" si="189"/>
        <v>7</v>
      </c>
      <c r="F1777" s="307">
        <f t="shared" si="190"/>
        <v>2</v>
      </c>
      <c r="G1777" s="307">
        <f t="shared" si="191"/>
        <v>1</v>
      </c>
      <c r="H1777" s="306">
        <f>4*D1777*'[2]Base Costs'!$B$7</f>
        <v>9758.4307289523622</v>
      </c>
      <c r="I1777" s="304">
        <f>4*IF(E1777&lt;=3,E1777*'[2]Base Costs'!$B$8,IF(F1777&lt;=3,F1777*'[2]Base Costs'!$B$9,'[2]Base Costs'!$B$10*G1777))</f>
        <v>2800</v>
      </c>
      <c r="J1777" s="308">
        <f>C1777*'[2]Base Costs'!$B$6</f>
        <v>12.471528223010001</v>
      </c>
      <c r="K1777" s="307">
        <f t="shared" si="192"/>
        <v>2</v>
      </c>
      <c r="L1777" s="307">
        <f t="shared" si="193"/>
        <v>1</v>
      </c>
      <c r="M1777" s="307">
        <f t="shared" si="194"/>
        <v>1</v>
      </c>
      <c r="N1777" s="306">
        <f>4*J1777*'[2]Base Costs'!$B$7</f>
        <v>2478.6414051539</v>
      </c>
      <c r="O1777" s="304">
        <f>4*IF(K1777&lt;=3,K1777*'[2]Base Costs'!$B$8,IF(L1777&lt;=3,L1777*'[2]Base Costs'!$B$9,'[2]Base Costs'!$B$10*M1777))</f>
        <v>1000</v>
      </c>
      <c r="P1777" s="304">
        <f>4*C1777*'[2]Base Costs'!$B$11</f>
        <v>9820.1009630000008</v>
      </c>
      <c r="Q1777" s="269">
        <f>'[2]Base Costs'!$B$13+'[2]Base Costs'!$B$14</f>
        <v>414</v>
      </c>
      <c r="R1777" s="303">
        <f>'[2]Base Costs'!$D$2</f>
        <v>1105.3024868650327</v>
      </c>
      <c r="S1777" s="305">
        <f t="shared" si="195"/>
        <v>4997.9438920189332</v>
      </c>
    </row>
    <row r="1778" spans="1:19" s="269" customFormat="1" x14ac:dyDescent="0.25">
      <c r="A1778" s="310" t="s">
        <v>1770</v>
      </c>
      <c r="B1778" s="310" t="s">
        <v>1196</v>
      </c>
      <c r="C1778" s="309">
        <v>248.65668017259728</v>
      </c>
      <c r="D1778" s="307">
        <f>C1778*'[2]Base Costs'!$B$5</f>
        <v>248.65668017259728</v>
      </c>
      <c r="E1778" s="307">
        <f t="shared" si="189"/>
        <v>32</v>
      </c>
      <c r="F1778" s="307">
        <f t="shared" si="190"/>
        <v>7</v>
      </c>
      <c r="G1778" s="307">
        <f t="shared" si="191"/>
        <v>2</v>
      </c>
      <c r="H1778" s="306">
        <f>4*D1778*'[2]Base Costs'!$B$7</f>
        <v>49419.023244222677</v>
      </c>
      <c r="I1778" s="304">
        <f>4*IF(E1778&lt;=3,E1778*'[2]Base Costs'!$B$8,IF(F1778&lt;=3,F1778*'[2]Base Costs'!$B$9,'[2]Base Costs'!$B$10*G1778))</f>
        <v>8800</v>
      </c>
      <c r="J1778" s="308">
        <f>C1778*'[2]Base Costs'!$B$6</f>
        <v>63.15879676383971</v>
      </c>
      <c r="K1778" s="307">
        <f t="shared" si="192"/>
        <v>8</v>
      </c>
      <c r="L1778" s="307">
        <f t="shared" si="193"/>
        <v>2</v>
      </c>
      <c r="M1778" s="307">
        <f t="shared" si="194"/>
        <v>1</v>
      </c>
      <c r="N1778" s="306">
        <f>4*J1778*'[2]Base Costs'!$B$7</f>
        <v>12552.431904032561</v>
      </c>
      <c r="O1778" s="304">
        <f>4*IF(K1778&lt;=3,K1778*'[2]Base Costs'!$B$8,IF(L1778&lt;=3,L1778*'[2]Base Costs'!$B$9,'[2]Base Costs'!$B$10*M1778))</f>
        <v>2800</v>
      </c>
      <c r="P1778" s="304">
        <f>4*C1778*'[2]Base Costs'!$B$11</f>
        <v>49731.336034519452</v>
      </c>
      <c r="Q1778" s="269">
        <f>'[2]Base Costs'!$B$13+'[2]Base Costs'!$B$14</f>
        <v>414</v>
      </c>
      <c r="R1778" s="303">
        <f>'[2]Base Costs'!$D$2</f>
        <v>1105.3024868650327</v>
      </c>
      <c r="S1778" s="305">
        <f t="shared" si="195"/>
        <v>16871.734390897593</v>
      </c>
    </row>
    <row r="1779" spans="1:19" s="269" customFormat="1" x14ac:dyDescent="0.25">
      <c r="A1779" s="310" t="s">
        <v>1770</v>
      </c>
      <c r="B1779" s="310" t="s">
        <v>1195</v>
      </c>
      <c r="C1779" s="309">
        <v>72.514450799012195</v>
      </c>
      <c r="D1779" s="307">
        <f>C1779*'[2]Base Costs'!$B$5</f>
        <v>72.514450799012195</v>
      </c>
      <c r="E1779" s="307">
        <f t="shared" si="189"/>
        <v>10</v>
      </c>
      <c r="F1779" s="307">
        <f t="shared" si="190"/>
        <v>2</v>
      </c>
      <c r="G1779" s="307">
        <f t="shared" si="191"/>
        <v>1</v>
      </c>
      <c r="H1779" s="306">
        <f>4*D1779*'[2]Base Costs'!$B$7</f>
        <v>14411.812009598882</v>
      </c>
      <c r="I1779" s="304">
        <f>4*IF(E1779&lt;=3,E1779*'[2]Base Costs'!$B$8,IF(F1779&lt;=3,F1779*'[2]Base Costs'!$B$9,'[2]Base Costs'!$B$10*G1779))</f>
        <v>2800</v>
      </c>
      <c r="J1779" s="308">
        <f>C1779*'[2]Base Costs'!$B$6</f>
        <v>18.418670502949098</v>
      </c>
      <c r="K1779" s="307">
        <f t="shared" si="192"/>
        <v>3</v>
      </c>
      <c r="L1779" s="307">
        <f t="shared" si="193"/>
        <v>1</v>
      </c>
      <c r="M1779" s="307">
        <f t="shared" si="194"/>
        <v>1</v>
      </c>
      <c r="N1779" s="306">
        <f>4*J1779*'[2]Base Costs'!$B$7</f>
        <v>3660.6002504381158</v>
      </c>
      <c r="O1779" s="304">
        <f>4*IF(K1779&lt;=3,K1779*'[2]Base Costs'!$B$8,IF(L1779&lt;=3,L1779*'[2]Base Costs'!$B$9,'[2]Base Costs'!$B$10*M1779))</f>
        <v>1500</v>
      </c>
      <c r="P1779" s="304">
        <f>4*C1779*'[2]Base Costs'!$B$11</f>
        <v>14502.890159802439</v>
      </c>
      <c r="Q1779" s="269">
        <f>'[2]Base Costs'!$B$13+'[2]Base Costs'!$B$14</f>
        <v>414</v>
      </c>
      <c r="R1779" s="303">
        <f>'[2]Base Costs'!$D$2</f>
        <v>1105.3024868650327</v>
      </c>
      <c r="S1779" s="305">
        <f t="shared" si="195"/>
        <v>6679.9027373031486</v>
      </c>
    </row>
    <row r="1780" spans="1:19" s="269" customFormat="1" x14ac:dyDescent="0.25">
      <c r="A1780" s="310" t="s">
        <v>1770</v>
      </c>
      <c r="B1780" s="310" t="s">
        <v>1194</v>
      </c>
      <c r="C1780" s="309">
        <v>91.56846552056389</v>
      </c>
      <c r="D1780" s="307">
        <f>C1780*'[2]Base Costs'!$B$5</f>
        <v>91.56846552056389</v>
      </c>
      <c r="E1780" s="307">
        <f t="shared" si="189"/>
        <v>12</v>
      </c>
      <c r="F1780" s="307">
        <f t="shared" si="190"/>
        <v>3</v>
      </c>
      <c r="G1780" s="307">
        <f t="shared" si="191"/>
        <v>1</v>
      </c>
      <c r="H1780" s="306">
        <f>4*D1780*'[2]Base Costs'!$B$7</f>
        <v>18198.683111418952</v>
      </c>
      <c r="I1780" s="304">
        <f>4*IF(E1780&lt;=3,E1780*'[2]Base Costs'!$B$8,IF(F1780&lt;=3,F1780*'[2]Base Costs'!$B$9,'[2]Base Costs'!$B$10*G1780))</f>
        <v>4200</v>
      </c>
      <c r="J1780" s="308">
        <f>C1780*'[2]Base Costs'!$B$6</f>
        <v>23.258390242223228</v>
      </c>
      <c r="K1780" s="307">
        <f t="shared" si="192"/>
        <v>3</v>
      </c>
      <c r="L1780" s="307">
        <f t="shared" si="193"/>
        <v>1</v>
      </c>
      <c r="M1780" s="307">
        <f t="shared" si="194"/>
        <v>1</v>
      </c>
      <c r="N1780" s="306">
        <f>4*J1780*'[2]Base Costs'!$B$7</f>
        <v>4622.4655103004143</v>
      </c>
      <c r="O1780" s="304">
        <f>4*IF(K1780&lt;=3,K1780*'[2]Base Costs'!$B$8,IF(L1780&lt;=3,L1780*'[2]Base Costs'!$B$9,'[2]Base Costs'!$B$10*M1780))</f>
        <v>1500</v>
      </c>
      <c r="P1780" s="304">
        <f>4*C1780*'[2]Base Costs'!$B$11</f>
        <v>18313.693104112779</v>
      </c>
      <c r="Q1780" s="269">
        <f>'[2]Base Costs'!$B$13+'[2]Base Costs'!$B$14</f>
        <v>414</v>
      </c>
      <c r="R1780" s="303">
        <f>'[2]Base Costs'!$D$2</f>
        <v>1105.3024868650327</v>
      </c>
      <c r="S1780" s="305">
        <f t="shared" si="195"/>
        <v>7641.767997165447</v>
      </c>
    </row>
    <row r="1781" spans="1:19" s="269" customFormat="1" x14ac:dyDescent="0.25">
      <c r="A1781" s="310" t="s">
        <v>1770</v>
      </c>
      <c r="B1781" s="310" t="s">
        <v>1193</v>
      </c>
      <c r="C1781" s="309">
        <v>279.64378640000001</v>
      </c>
      <c r="D1781" s="307">
        <f>C1781*'[2]Base Costs'!$B$5</f>
        <v>279.64378640000001</v>
      </c>
      <c r="E1781" s="307">
        <f t="shared" si="189"/>
        <v>35</v>
      </c>
      <c r="F1781" s="307">
        <f t="shared" si="190"/>
        <v>7</v>
      </c>
      <c r="G1781" s="307">
        <f t="shared" si="191"/>
        <v>2</v>
      </c>
      <c r="H1781" s="306">
        <f>4*D1781*'[2]Base Costs'!$B$7</f>
        <v>55577.524684281612</v>
      </c>
      <c r="I1781" s="304">
        <f>4*IF(E1781&lt;=3,E1781*'[2]Base Costs'!$B$8,IF(F1781&lt;=3,F1781*'[2]Base Costs'!$B$9,'[2]Base Costs'!$B$10*G1781))</f>
        <v>8800</v>
      </c>
      <c r="J1781" s="308">
        <f>C1781*'[2]Base Costs'!$B$6</f>
        <v>71.029521745600007</v>
      </c>
      <c r="K1781" s="307">
        <f t="shared" si="192"/>
        <v>9</v>
      </c>
      <c r="L1781" s="307">
        <f t="shared" si="193"/>
        <v>2</v>
      </c>
      <c r="M1781" s="307">
        <f t="shared" si="194"/>
        <v>1</v>
      </c>
      <c r="N1781" s="306">
        <f>4*J1781*'[2]Base Costs'!$B$7</f>
        <v>14116.69126980753</v>
      </c>
      <c r="O1781" s="304">
        <f>4*IF(K1781&lt;=3,K1781*'[2]Base Costs'!$B$8,IF(L1781&lt;=3,L1781*'[2]Base Costs'!$B$9,'[2]Base Costs'!$B$10*M1781))</f>
        <v>2800</v>
      </c>
      <c r="P1781" s="304">
        <f>4*C1781*'[2]Base Costs'!$B$11</f>
        <v>55928.757280000005</v>
      </c>
      <c r="Q1781" s="269">
        <f>'[2]Base Costs'!$B$13+'[2]Base Costs'!$B$14</f>
        <v>414</v>
      </c>
      <c r="R1781" s="303">
        <f>'[2]Base Costs'!$D$2</f>
        <v>1105.3024868650327</v>
      </c>
      <c r="S1781" s="305">
        <f t="shared" si="195"/>
        <v>18435.993756672564</v>
      </c>
    </row>
    <row r="1782" spans="1:19" s="269" customFormat="1" x14ac:dyDescent="0.25">
      <c r="A1782" s="310" t="s">
        <v>1770</v>
      </c>
      <c r="B1782" s="310" t="s">
        <v>1192</v>
      </c>
      <c r="C1782" s="309">
        <v>96.866976491156237</v>
      </c>
      <c r="D1782" s="307">
        <f>C1782*'[2]Base Costs'!$B$5</f>
        <v>96.866976491156237</v>
      </c>
      <c r="E1782" s="307">
        <f t="shared" si="189"/>
        <v>13</v>
      </c>
      <c r="F1782" s="307">
        <f t="shared" si="190"/>
        <v>3</v>
      </c>
      <c r="G1782" s="307">
        <f t="shared" si="191"/>
        <v>1</v>
      </c>
      <c r="H1782" s="306">
        <f>4*D1782*'[2]Base Costs'!$B$7</f>
        <v>19251.730375758358</v>
      </c>
      <c r="I1782" s="304">
        <f>4*IF(E1782&lt;=3,E1782*'[2]Base Costs'!$B$8,IF(F1782&lt;=3,F1782*'[2]Base Costs'!$B$9,'[2]Base Costs'!$B$10*G1782))</f>
        <v>4200</v>
      </c>
      <c r="J1782" s="308">
        <f>C1782*'[2]Base Costs'!$B$6</f>
        <v>24.604212028753686</v>
      </c>
      <c r="K1782" s="307">
        <f t="shared" si="192"/>
        <v>4</v>
      </c>
      <c r="L1782" s="307">
        <f t="shared" si="193"/>
        <v>1</v>
      </c>
      <c r="M1782" s="307">
        <f t="shared" si="194"/>
        <v>1</v>
      </c>
      <c r="N1782" s="306">
        <f>4*J1782*'[2]Base Costs'!$B$7</f>
        <v>4889.9395154426229</v>
      </c>
      <c r="O1782" s="304">
        <f>4*IF(K1782&lt;=3,K1782*'[2]Base Costs'!$B$8,IF(L1782&lt;=3,L1782*'[2]Base Costs'!$B$9,'[2]Base Costs'!$B$10*M1782))</f>
        <v>1400</v>
      </c>
      <c r="P1782" s="304">
        <f>4*C1782*'[2]Base Costs'!$B$11</f>
        <v>19373.395298231248</v>
      </c>
      <c r="Q1782" s="269">
        <f>'[2]Base Costs'!$B$13+'[2]Base Costs'!$B$14</f>
        <v>414</v>
      </c>
      <c r="R1782" s="303">
        <f>'[2]Base Costs'!$D$2</f>
        <v>1105.3024868650327</v>
      </c>
      <c r="S1782" s="305">
        <f t="shared" si="195"/>
        <v>7809.2420023076556</v>
      </c>
    </row>
    <row r="1783" spans="1:19" s="269" customFormat="1" x14ac:dyDescent="0.25">
      <c r="A1783" s="310" t="s">
        <v>1770</v>
      </c>
      <c r="B1783" s="310" t="s">
        <v>1191</v>
      </c>
      <c r="C1783" s="309">
        <v>75.500708805000002</v>
      </c>
      <c r="D1783" s="307">
        <f>C1783*'[2]Base Costs'!$B$5</f>
        <v>75.500708805000002</v>
      </c>
      <c r="E1783" s="307">
        <f t="shared" si="189"/>
        <v>10</v>
      </c>
      <c r="F1783" s="307">
        <f t="shared" si="190"/>
        <v>2</v>
      </c>
      <c r="G1783" s="307">
        <f t="shared" si="191"/>
        <v>1</v>
      </c>
      <c r="H1783" s="306">
        <f>4*D1783*'[2]Base Costs'!$B$7</f>
        <v>15005.312870740923</v>
      </c>
      <c r="I1783" s="304">
        <f>4*IF(E1783&lt;=3,E1783*'[2]Base Costs'!$B$8,IF(F1783&lt;=3,F1783*'[2]Base Costs'!$B$9,'[2]Base Costs'!$B$10*G1783))</f>
        <v>2800</v>
      </c>
      <c r="J1783" s="308">
        <f>C1783*'[2]Base Costs'!$B$6</f>
        <v>19.177180036470002</v>
      </c>
      <c r="K1783" s="307">
        <f t="shared" si="192"/>
        <v>3</v>
      </c>
      <c r="L1783" s="307">
        <f t="shared" si="193"/>
        <v>1</v>
      </c>
      <c r="M1783" s="307">
        <f t="shared" si="194"/>
        <v>1</v>
      </c>
      <c r="N1783" s="306">
        <f>4*J1783*'[2]Base Costs'!$B$7</f>
        <v>3811.3494691681944</v>
      </c>
      <c r="O1783" s="304">
        <f>4*IF(K1783&lt;=3,K1783*'[2]Base Costs'!$B$8,IF(L1783&lt;=3,L1783*'[2]Base Costs'!$B$9,'[2]Base Costs'!$B$10*M1783))</f>
        <v>1500</v>
      </c>
      <c r="P1783" s="304">
        <f>4*C1783*'[2]Base Costs'!$B$11</f>
        <v>15100.141761000001</v>
      </c>
      <c r="Q1783" s="269">
        <f>'[2]Base Costs'!$B$13+'[2]Base Costs'!$B$14</f>
        <v>414</v>
      </c>
      <c r="R1783" s="303">
        <f>'[2]Base Costs'!$D$2</f>
        <v>1105.3024868650327</v>
      </c>
      <c r="S1783" s="305">
        <f t="shared" si="195"/>
        <v>6830.6519560332272</v>
      </c>
    </row>
    <row r="1784" spans="1:19" s="269" customFormat="1" x14ac:dyDescent="0.25">
      <c r="A1784" s="310" t="s">
        <v>1770</v>
      </c>
      <c r="B1784" s="310" t="s">
        <v>1190</v>
      </c>
      <c r="C1784" s="309">
        <v>99.57328933745292</v>
      </c>
      <c r="D1784" s="307">
        <f>C1784*'[2]Base Costs'!$B$5</f>
        <v>99.57328933745292</v>
      </c>
      <c r="E1784" s="307">
        <f t="shared" si="189"/>
        <v>13</v>
      </c>
      <c r="F1784" s="307">
        <f t="shared" si="190"/>
        <v>3</v>
      </c>
      <c r="G1784" s="307">
        <f t="shared" si="191"/>
        <v>1</v>
      </c>
      <c r="H1784" s="306">
        <f>4*D1784*'[2]Base Costs'!$B$7</f>
        <v>19789.593816082746</v>
      </c>
      <c r="I1784" s="304">
        <f>4*IF(E1784&lt;=3,E1784*'[2]Base Costs'!$B$8,IF(F1784&lt;=3,F1784*'[2]Base Costs'!$B$9,'[2]Base Costs'!$B$10*G1784))</f>
        <v>4200</v>
      </c>
      <c r="J1784" s="308">
        <f>C1784*'[2]Base Costs'!$B$6</f>
        <v>25.291615491713042</v>
      </c>
      <c r="K1784" s="307">
        <f t="shared" si="192"/>
        <v>4</v>
      </c>
      <c r="L1784" s="307">
        <f t="shared" si="193"/>
        <v>1</v>
      </c>
      <c r="M1784" s="307">
        <f t="shared" si="194"/>
        <v>1</v>
      </c>
      <c r="N1784" s="306">
        <f>4*J1784*'[2]Base Costs'!$B$7</f>
        <v>5026.5568292850176</v>
      </c>
      <c r="O1784" s="304">
        <f>4*IF(K1784&lt;=3,K1784*'[2]Base Costs'!$B$8,IF(L1784&lt;=3,L1784*'[2]Base Costs'!$B$9,'[2]Base Costs'!$B$10*M1784))</f>
        <v>1400</v>
      </c>
      <c r="P1784" s="304">
        <f>4*C1784*'[2]Base Costs'!$B$11</f>
        <v>19914.657867490583</v>
      </c>
      <c r="Q1784" s="269">
        <f>'[2]Base Costs'!$B$13+'[2]Base Costs'!$B$14</f>
        <v>414</v>
      </c>
      <c r="R1784" s="303">
        <f>'[2]Base Costs'!$D$2</f>
        <v>1105.3024868650327</v>
      </c>
      <c r="S1784" s="305">
        <f t="shared" si="195"/>
        <v>7945.8593161500503</v>
      </c>
    </row>
    <row r="1785" spans="1:19" s="269" customFormat="1" x14ac:dyDescent="0.25">
      <c r="A1785" s="310" t="s">
        <v>1770</v>
      </c>
      <c r="B1785" s="310" t="s">
        <v>1189</v>
      </c>
      <c r="C1785" s="309">
        <v>92.579776540702696</v>
      </c>
      <c r="D1785" s="307">
        <f>C1785*'[2]Base Costs'!$B$5</f>
        <v>92.579776540702696</v>
      </c>
      <c r="E1785" s="307">
        <f t="shared" si="189"/>
        <v>12</v>
      </c>
      <c r="F1785" s="307">
        <f t="shared" si="190"/>
        <v>3</v>
      </c>
      <c r="G1785" s="307">
        <f t="shared" si="191"/>
        <v>1</v>
      </c>
      <c r="H1785" s="306">
        <f>4*D1785*'[2]Base Costs'!$B$7</f>
        <v>18399.675108805419</v>
      </c>
      <c r="I1785" s="304">
        <f>4*IF(E1785&lt;=3,E1785*'[2]Base Costs'!$B$8,IF(F1785&lt;=3,F1785*'[2]Base Costs'!$B$9,'[2]Base Costs'!$B$10*G1785))</f>
        <v>4200</v>
      </c>
      <c r="J1785" s="308">
        <f>C1785*'[2]Base Costs'!$B$6</f>
        <v>23.515263241338484</v>
      </c>
      <c r="K1785" s="307">
        <f t="shared" si="192"/>
        <v>3</v>
      </c>
      <c r="L1785" s="307">
        <f t="shared" si="193"/>
        <v>1</v>
      </c>
      <c r="M1785" s="307">
        <f t="shared" si="194"/>
        <v>1</v>
      </c>
      <c r="N1785" s="306">
        <f>4*J1785*'[2]Base Costs'!$B$7</f>
        <v>4673.5174776365766</v>
      </c>
      <c r="O1785" s="304">
        <f>4*IF(K1785&lt;=3,K1785*'[2]Base Costs'!$B$8,IF(L1785&lt;=3,L1785*'[2]Base Costs'!$B$9,'[2]Base Costs'!$B$10*M1785))</f>
        <v>1500</v>
      </c>
      <c r="P1785" s="304">
        <f>4*C1785*'[2]Base Costs'!$B$11</f>
        <v>18515.955308140539</v>
      </c>
      <c r="Q1785" s="269">
        <f>'[2]Base Costs'!$B$13+'[2]Base Costs'!$B$14</f>
        <v>414</v>
      </c>
      <c r="R1785" s="303">
        <f>'[2]Base Costs'!$D$2</f>
        <v>1105.3024868650327</v>
      </c>
      <c r="S1785" s="305">
        <f t="shared" si="195"/>
        <v>7692.8199645016093</v>
      </c>
    </row>
    <row r="1786" spans="1:19" s="269" customFormat="1" x14ac:dyDescent="0.25">
      <c r="A1786" s="310" t="s">
        <v>1770</v>
      </c>
      <c r="B1786" s="310" t="s">
        <v>1188</v>
      </c>
      <c r="C1786" s="309">
        <v>153.79421266771033</v>
      </c>
      <c r="D1786" s="307">
        <f>C1786*'[2]Base Costs'!$B$5</f>
        <v>153.79421266771033</v>
      </c>
      <c r="E1786" s="307">
        <f t="shared" si="189"/>
        <v>20</v>
      </c>
      <c r="F1786" s="307">
        <f t="shared" si="190"/>
        <v>4</v>
      </c>
      <c r="G1786" s="307">
        <f t="shared" si="191"/>
        <v>1</v>
      </c>
      <c r="H1786" s="306">
        <f>4*D1786*'[2]Base Costs'!$B$7</f>
        <v>30565.677002431425</v>
      </c>
      <c r="I1786" s="304">
        <f>4*IF(E1786&lt;=3,E1786*'[2]Base Costs'!$B$8,IF(F1786&lt;=3,F1786*'[2]Base Costs'!$B$9,'[2]Base Costs'!$B$10*G1786))</f>
        <v>4400</v>
      </c>
      <c r="J1786" s="308">
        <f>C1786*'[2]Base Costs'!$B$6</f>
        <v>39.063730017598424</v>
      </c>
      <c r="K1786" s="307">
        <f t="shared" si="192"/>
        <v>5</v>
      </c>
      <c r="L1786" s="307">
        <f t="shared" si="193"/>
        <v>1</v>
      </c>
      <c r="M1786" s="307">
        <f t="shared" si="194"/>
        <v>1</v>
      </c>
      <c r="N1786" s="306">
        <f>4*J1786*'[2]Base Costs'!$B$7</f>
        <v>7763.6819586175825</v>
      </c>
      <c r="O1786" s="304">
        <f>4*IF(K1786&lt;=3,K1786*'[2]Base Costs'!$B$8,IF(L1786&lt;=3,L1786*'[2]Base Costs'!$B$9,'[2]Base Costs'!$B$10*M1786))</f>
        <v>1400</v>
      </c>
      <c r="P1786" s="304">
        <f>4*C1786*'[2]Base Costs'!$B$11</f>
        <v>30758.842533542065</v>
      </c>
      <c r="Q1786" s="269">
        <f>'[2]Base Costs'!$B$13+'[2]Base Costs'!$B$14</f>
        <v>414</v>
      </c>
      <c r="R1786" s="303">
        <f>'[2]Base Costs'!$D$2</f>
        <v>1105.3024868650327</v>
      </c>
      <c r="S1786" s="305">
        <f t="shared" si="195"/>
        <v>10682.984445482616</v>
      </c>
    </row>
    <row r="1787" spans="1:19" s="269" customFormat="1" x14ac:dyDescent="0.25">
      <c r="A1787" s="310" t="s">
        <v>1770</v>
      </c>
      <c r="B1787" s="310" t="s">
        <v>1187</v>
      </c>
      <c r="C1787" s="309">
        <v>151.9762790614144</v>
      </c>
      <c r="D1787" s="307">
        <f>C1787*'[2]Base Costs'!$B$5</f>
        <v>151.9762790614144</v>
      </c>
      <c r="E1787" s="307">
        <f t="shared" si="189"/>
        <v>19</v>
      </c>
      <c r="F1787" s="307">
        <f t="shared" si="190"/>
        <v>4</v>
      </c>
      <c r="G1787" s="307">
        <f t="shared" si="191"/>
        <v>1</v>
      </c>
      <c r="H1787" s="306">
        <f>4*D1787*'[2]Base Costs'!$B$7</f>
        <v>30204.373605781748</v>
      </c>
      <c r="I1787" s="304">
        <f>4*IF(E1787&lt;=3,E1787*'[2]Base Costs'!$B$8,IF(F1787&lt;=3,F1787*'[2]Base Costs'!$B$9,'[2]Base Costs'!$B$10*G1787))</f>
        <v>4400</v>
      </c>
      <c r="J1787" s="308">
        <f>C1787*'[2]Base Costs'!$B$6</f>
        <v>38.601974881599261</v>
      </c>
      <c r="K1787" s="307">
        <f t="shared" si="192"/>
        <v>5</v>
      </c>
      <c r="L1787" s="307">
        <f t="shared" si="193"/>
        <v>1</v>
      </c>
      <c r="M1787" s="307">
        <f t="shared" si="194"/>
        <v>1</v>
      </c>
      <c r="N1787" s="306">
        <f>4*J1787*'[2]Base Costs'!$B$7</f>
        <v>7671.9108958685647</v>
      </c>
      <c r="O1787" s="304">
        <f>4*IF(K1787&lt;=3,K1787*'[2]Base Costs'!$B$8,IF(L1787&lt;=3,L1787*'[2]Base Costs'!$B$9,'[2]Base Costs'!$B$10*M1787))</f>
        <v>1400</v>
      </c>
      <c r="P1787" s="304">
        <f>4*C1787*'[2]Base Costs'!$B$11</f>
        <v>30395.255812282881</v>
      </c>
      <c r="Q1787" s="269">
        <f>'[2]Base Costs'!$B$13+'[2]Base Costs'!$B$14</f>
        <v>414</v>
      </c>
      <c r="R1787" s="303">
        <f>'[2]Base Costs'!$D$2</f>
        <v>1105.3024868650327</v>
      </c>
      <c r="S1787" s="305">
        <f t="shared" si="195"/>
        <v>10591.213382733597</v>
      </c>
    </row>
    <row r="1788" spans="1:19" s="269" customFormat="1" x14ac:dyDescent="0.25">
      <c r="A1788" s="310" t="s">
        <v>1770</v>
      </c>
      <c r="B1788" s="310" t="s">
        <v>1186</v>
      </c>
      <c r="C1788" s="309">
        <v>151.60138855</v>
      </c>
      <c r="D1788" s="307">
        <f>C1788*'[2]Base Costs'!$B$5</f>
        <v>151.60138855</v>
      </c>
      <c r="E1788" s="307">
        <f t="shared" si="189"/>
        <v>19</v>
      </c>
      <c r="F1788" s="307">
        <f t="shared" si="190"/>
        <v>4</v>
      </c>
      <c r="G1788" s="307">
        <f t="shared" si="191"/>
        <v>1</v>
      </c>
      <c r="H1788" s="306">
        <f>4*D1788*'[2]Base Costs'!$B$7</f>
        <v>30129.866365981205</v>
      </c>
      <c r="I1788" s="304">
        <f>4*IF(E1788&lt;=3,E1788*'[2]Base Costs'!$B$8,IF(F1788&lt;=3,F1788*'[2]Base Costs'!$B$9,'[2]Base Costs'!$B$10*G1788))</f>
        <v>4400</v>
      </c>
      <c r="J1788" s="308">
        <f>C1788*'[2]Base Costs'!$B$6</f>
        <v>38.506752691700001</v>
      </c>
      <c r="K1788" s="307">
        <f t="shared" si="192"/>
        <v>5</v>
      </c>
      <c r="L1788" s="307">
        <f t="shared" si="193"/>
        <v>1</v>
      </c>
      <c r="M1788" s="307">
        <f t="shared" si="194"/>
        <v>1</v>
      </c>
      <c r="N1788" s="306">
        <f>4*J1788*'[2]Base Costs'!$B$7</f>
        <v>7652.9860569592265</v>
      </c>
      <c r="O1788" s="304">
        <f>4*IF(K1788&lt;=3,K1788*'[2]Base Costs'!$B$8,IF(L1788&lt;=3,L1788*'[2]Base Costs'!$B$9,'[2]Base Costs'!$B$10*M1788))</f>
        <v>1400</v>
      </c>
      <c r="P1788" s="304">
        <f>4*C1788*'[2]Base Costs'!$B$11</f>
        <v>30320.277709999998</v>
      </c>
      <c r="Q1788" s="269">
        <f>'[2]Base Costs'!$B$13+'[2]Base Costs'!$B$14</f>
        <v>414</v>
      </c>
      <c r="R1788" s="303">
        <f>'[2]Base Costs'!$D$2</f>
        <v>1105.3024868650327</v>
      </c>
      <c r="S1788" s="305">
        <f t="shared" si="195"/>
        <v>10572.288543824259</v>
      </c>
    </row>
    <row r="1789" spans="1:19" s="269" customFormat="1" x14ac:dyDescent="0.25">
      <c r="A1789" s="310" t="s">
        <v>1770</v>
      </c>
      <c r="B1789" s="310" t="s">
        <v>1185</v>
      </c>
      <c r="C1789" s="309">
        <v>150.51366200279205</v>
      </c>
      <c r="D1789" s="307">
        <f>C1789*'[2]Base Costs'!$B$5</f>
        <v>150.51366200279205</v>
      </c>
      <c r="E1789" s="307">
        <f t="shared" si="189"/>
        <v>19</v>
      </c>
      <c r="F1789" s="307">
        <f t="shared" si="190"/>
        <v>4</v>
      </c>
      <c r="G1789" s="307">
        <f t="shared" si="191"/>
        <v>1</v>
      </c>
      <c r="H1789" s="306">
        <f>4*D1789*'[2]Base Costs'!$B$7</f>
        <v>29913.687241082906</v>
      </c>
      <c r="I1789" s="304">
        <f>4*IF(E1789&lt;=3,E1789*'[2]Base Costs'!$B$8,IF(F1789&lt;=3,F1789*'[2]Base Costs'!$B$9,'[2]Base Costs'!$B$10*G1789))</f>
        <v>4400</v>
      </c>
      <c r="J1789" s="308">
        <f>C1789*'[2]Base Costs'!$B$6</f>
        <v>38.23047014870918</v>
      </c>
      <c r="K1789" s="307">
        <f t="shared" si="192"/>
        <v>5</v>
      </c>
      <c r="L1789" s="307">
        <f t="shared" si="193"/>
        <v>1</v>
      </c>
      <c r="M1789" s="307">
        <f t="shared" si="194"/>
        <v>1</v>
      </c>
      <c r="N1789" s="306">
        <f>4*J1789*'[2]Base Costs'!$B$7</f>
        <v>7598.0765592350581</v>
      </c>
      <c r="O1789" s="304">
        <f>4*IF(K1789&lt;=3,K1789*'[2]Base Costs'!$B$8,IF(L1789&lt;=3,L1789*'[2]Base Costs'!$B$9,'[2]Base Costs'!$B$10*M1789))</f>
        <v>1400</v>
      </c>
      <c r="P1789" s="304">
        <f>4*C1789*'[2]Base Costs'!$B$11</f>
        <v>30102.732400558409</v>
      </c>
      <c r="Q1789" s="269">
        <f>'[2]Base Costs'!$B$13+'[2]Base Costs'!$B$14</f>
        <v>414</v>
      </c>
      <c r="R1789" s="303">
        <f>'[2]Base Costs'!$D$2</f>
        <v>1105.3024868650327</v>
      </c>
      <c r="S1789" s="305">
        <f t="shared" si="195"/>
        <v>10517.37904610009</v>
      </c>
    </row>
    <row r="1790" spans="1:19" s="269" customFormat="1" x14ac:dyDescent="0.25">
      <c r="A1790" s="310" t="s">
        <v>1770</v>
      </c>
      <c r="B1790" s="310" t="s">
        <v>1184</v>
      </c>
      <c r="C1790" s="309">
        <v>192.40974138432787</v>
      </c>
      <c r="D1790" s="307">
        <f>C1790*'[2]Base Costs'!$B$5</f>
        <v>192.40974138432787</v>
      </c>
      <c r="E1790" s="307">
        <f t="shared" si="189"/>
        <v>25</v>
      </c>
      <c r="F1790" s="307">
        <f t="shared" si="190"/>
        <v>5</v>
      </c>
      <c r="G1790" s="307">
        <f t="shared" si="191"/>
        <v>2</v>
      </c>
      <c r="H1790" s="306">
        <f>4*D1790*'[2]Base Costs'!$B$7</f>
        <v>38240.281641686866</v>
      </c>
      <c r="I1790" s="304">
        <f>4*IF(E1790&lt;=3,E1790*'[2]Base Costs'!$B$8,IF(F1790&lt;=3,F1790*'[2]Base Costs'!$B$9,'[2]Base Costs'!$B$10*G1790))</f>
        <v>8800</v>
      </c>
      <c r="J1790" s="308">
        <f>C1790*'[2]Base Costs'!$B$6</f>
        <v>48.872074311619279</v>
      </c>
      <c r="K1790" s="307">
        <f t="shared" si="192"/>
        <v>7</v>
      </c>
      <c r="L1790" s="307">
        <f t="shared" si="193"/>
        <v>2</v>
      </c>
      <c r="M1790" s="307">
        <f t="shared" si="194"/>
        <v>1</v>
      </c>
      <c r="N1790" s="306">
        <f>4*J1790*'[2]Base Costs'!$B$7</f>
        <v>9713.0315369884629</v>
      </c>
      <c r="O1790" s="304">
        <f>4*IF(K1790&lt;=3,K1790*'[2]Base Costs'!$B$8,IF(L1790&lt;=3,L1790*'[2]Base Costs'!$B$9,'[2]Base Costs'!$B$10*M1790))</f>
        <v>2800</v>
      </c>
      <c r="P1790" s="304">
        <f>4*C1790*'[2]Base Costs'!$B$11</f>
        <v>38481.948276865573</v>
      </c>
      <c r="Q1790" s="269">
        <f>'[2]Base Costs'!$B$13+'[2]Base Costs'!$B$14</f>
        <v>414</v>
      </c>
      <c r="R1790" s="303">
        <f>'[2]Base Costs'!$D$2</f>
        <v>1105.3024868650327</v>
      </c>
      <c r="S1790" s="305">
        <f t="shared" si="195"/>
        <v>14032.334023853495</v>
      </c>
    </row>
    <row r="1791" spans="1:19" s="269" customFormat="1" x14ac:dyDescent="0.25">
      <c r="A1791" s="310" t="s">
        <v>1770</v>
      </c>
      <c r="B1791" s="310" t="s">
        <v>1183</v>
      </c>
      <c r="C1791" s="309">
        <v>84.999919215000006</v>
      </c>
      <c r="D1791" s="307">
        <f>C1791*'[2]Base Costs'!$B$5</f>
        <v>84.999919215000006</v>
      </c>
      <c r="E1791" s="307">
        <f t="shared" si="189"/>
        <v>11</v>
      </c>
      <c r="F1791" s="307">
        <f t="shared" si="190"/>
        <v>3</v>
      </c>
      <c r="G1791" s="307">
        <f t="shared" si="191"/>
        <v>1</v>
      </c>
      <c r="H1791" s="306">
        <f>4*D1791*'[2]Base Costs'!$B$7</f>
        <v>16893.223944465964</v>
      </c>
      <c r="I1791" s="304">
        <f>4*IF(E1791&lt;=3,E1791*'[2]Base Costs'!$B$8,IF(F1791&lt;=3,F1791*'[2]Base Costs'!$B$9,'[2]Base Costs'!$B$10*G1791))</f>
        <v>4200</v>
      </c>
      <c r="J1791" s="308">
        <f>C1791*'[2]Base Costs'!$B$6</f>
        <v>21.589979480610001</v>
      </c>
      <c r="K1791" s="307">
        <f t="shared" si="192"/>
        <v>3</v>
      </c>
      <c r="L1791" s="307">
        <f t="shared" si="193"/>
        <v>1</v>
      </c>
      <c r="M1791" s="307">
        <f t="shared" si="194"/>
        <v>1</v>
      </c>
      <c r="N1791" s="306">
        <f>4*J1791*'[2]Base Costs'!$B$7</f>
        <v>4290.8788818943549</v>
      </c>
      <c r="O1791" s="304">
        <f>4*IF(K1791&lt;=3,K1791*'[2]Base Costs'!$B$8,IF(L1791&lt;=3,L1791*'[2]Base Costs'!$B$9,'[2]Base Costs'!$B$10*M1791))</f>
        <v>1500</v>
      </c>
      <c r="P1791" s="304">
        <f>4*C1791*'[2]Base Costs'!$B$11</f>
        <v>16999.983843000002</v>
      </c>
      <c r="Q1791" s="269">
        <f>'[2]Base Costs'!$B$13+'[2]Base Costs'!$B$14</f>
        <v>414</v>
      </c>
      <c r="R1791" s="303">
        <f>'[2]Base Costs'!$D$2</f>
        <v>1105.3024868650327</v>
      </c>
      <c r="S1791" s="305">
        <f t="shared" si="195"/>
        <v>7310.1813687593876</v>
      </c>
    </row>
    <row r="1792" spans="1:19" s="269" customFormat="1" x14ac:dyDescent="0.25">
      <c r="A1792" s="310" t="s">
        <v>1770</v>
      </c>
      <c r="B1792" s="310" t="s">
        <v>1181</v>
      </c>
      <c r="C1792" s="309">
        <v>96.197592048554498</v>
      </c>
      <c r="D1792" s="307">
        <f>C1792*'[2]Base Costs'!$B$5</f>
        <v>96.197592048554498</v>
      </c>
      <c r="E1792" s="307">
        <f t="shared" si="189"/>
        <v>13</v>
      </c>
      <c r="F1792" s="307">
        <f t="shared" si="190"/>
        <v>3</v>
      </c>
      <c r="G1792" s="307">
        <f t="shared" si="191"/>
        <v>1</v>
      </c>
      <c r="H1792" s="306">
        <f>4*D1792*'[2]Base Costs'!$B$7</f>
        <v>19118.694234097919</v>
      </c>
      <c r="I1792" s="304">
        <f>4*IF(E1792&lt;=3,E1792*'[2]Base Costs'!$B$8,IF(F1792&lt;=3,F1792*'[2]Base Costs'!$B$9,'[2]Base Costs'!$B$10*G1792))</f>
        <v>4200</v>
      </c>
      <c r="J1792" s="308">
        <f>C1792*'[2]Base Costs'!$B$6</f>
        <v>24.434188380332841</v>
      </c>
      <c r="K1792" s="307">
        <f t="shared" si="192"/>
        <v>4</v>
      </c>
      <c r="L1792" s="307">
        <f t="shared" si="193"/>
        <v>1</v>
      </c>
      <c r="M1792" s="307">
        <f t="shared" si="194"/>
        <v>1</v>
      </c>
      <c r="N1792" s="306">
        <f>4*J1792*'[2]Base Costs'!$B$7</f>
        <v>4856.1483354608708</v>
      </c>
      <c r="O1792" s="304">
        <f>4*IF(K1792&lt;=3,K1792*'[2]Base Costs'!$B$8,IF(L1792&lt;=3,L1792*'[2]Base Costs'!$B$9,'[2]Base Costs'!$B$10*M1792))</f>
        <v>1400</v>
      </c>
      <c r="P1792" s="304">
        <f>4*C1792*'[2]Base Costs'!$B$11</f>
        <v>19239.518409710901</v>
      </c>
      <c r="Q1792" s="269">
        <f>'[2]Base Costs'!$B$13+'[2]Base Costs'!$B$14</f>
        <v>414</v>
      </c>
      <c r="R1792" s="303">
        <f>'[2]Base Costs'!$D$2</f>
        <v>1105.3024868650327</v>
      </c>
      <c r="S1792" s="305">
        <f t="shared" si="195"/>
        <v>7775.4508223259036</v>
      </c>
    </row>
    <row r="1793" spans="1:19" s="269" customFormat="1" x14ac:dyDescent="0.25">
      <c r="A1793" s="310" t="s">
        <v>1770</v>
      </c>
      <c r="B1793" s="310" t="s">
        <v>1180</v>
      </c>
      <c r="C1793" s="309">
        <v>112.32651985000001</v>
      </c>
      <c r="D1793" s="307">
        <f>C1793*'[2]Base Costs'!$B$5</f>
        <v>112.32651985000001</v>
      </c>
      <c r="E1793" s="307">
        <f t="shared" si="189"/>
        <v>15</v>
      </c>
      <c r="F1793" s="307">
        <f t="shared" si="190"/>
        <v>3</v>
      </c>
      <c r="G1793" s="307">
        <f t="shared" si="191"/>
        <v>1</v>
      </c>
      <c r="H1793" s="306">
        <f>4*D1793*'[2]Base Costs'!$B$7</f>
        <v>22324.221861068407</v>
      </c>
      <c r="I1793" s="304">
        <f>4*IF(E1793&lt;=3,E1793*'[2]Base Costs'!$B$8,IF(F1793&lt;=3,F1793*'[2]Base Costs'!$B$9,'[2]Base Costs'!$B$10*G1793))</f>
        <v>4200</v>
      </c>
      <c r="J1793" s="308">
        <f>C1793*'[2]Base Costs'!$B$6</f>
        <v>28.530936041900002</v>
      </c>
      <c r="K1793" s="307">
        <f t="shared" si="192"/>
        <v>4</v>
      </c>
      <c r="L1793" s="307">
        <f t="shared" si="193"/>
        <v>1</v>
      </c>
      <c r="M1793" s="307">
        <f t="shared" si="194"/>
        <v>1</v>
      </c>
      <c r="N1793" s="306">
        <f>4*J1793*'[2]Base Costs'!$B$7</f>
        <v>5670.3523527113748</v>
      </c>
      <c r="O1793" s="304">
        <f>4*IF(K1793&lt;=3,K1793*'[2]Base Costs'!$B$8,IF(L1793&lt;=3,L1793*'[2]Base Costs'!$B$9,'[2]Base Costs'!$B$10*M1793))</f>
        <v>1400</v>
      </c>
      <c r="P1793" s="304">
        <f>4*C1793*'[2]Base Costs'!$B$11</f>
        <v>22465.303970000001</v>
      </c>
      <c r="Q1793" s="269">
        <f>'[2]Base Costs'!$B$13+'[2]Base Costs'!$B$14</f>
        <v>414</v>
      </c>
      <c r="R1793" s="303">
        <f>'[2]Base Costs'!$D$2</f>
        <v>1105.3024868650327</v>
      </c>
      <c r="S1793" s="305">
        <f t="shared" si="195"/>
        <v>8589.6548395764075</v>
      </c>
    </row>
    <row r="1794" spans="1:19" s="269" customFormat="1" x14ac:dyDescent="0.25">
      <c r="A1794" s="310" t="s">
        <v>1770</v>
      </c>
      <c r="B1794" s="310" t="s">
        <v>1179</v>
      </c>
      <c r="C1794" s="309">
        <v>209.34915919215089</v>
      </c>
      <c r="D1794" s="307">
        <f>C1794*'[2]Base Costs'!$B$5</f>
        <v>209.34915919215089</v>
      </c>
      <c r="E1794" s="307">
        <f t="shared" si="189"/>
        <v>27</v>
      </c>
      <c r="F1794" s="307">
        <f t="shared" si="190"/>
        <v>6</v>
      </c>
      <c r="G1794" s="307">
        <f t="shared" si="191"/>
        <v>2</v>
      </c>
      <c r="H1794" s="306">
        <f>4*D1794*'[2]Base Costs'!$B$7</f>
        <v>41606.889294484841</v>
      </c>
      <c r="I1794" s="304">
        <f>4*IF(E1794&lt;=3,E1794*'[2]Base Costs'!$B$8,IF(F1794&lt;=3,F1794*'[2]Base Costs'!$B$9,'[2]Base Costs'!$B$10*G1794))</f>
        <v>8800</v>
      </c>
      <c r="J1794" s="308">
        <f>C1794*'[2]Base Costs'!$B$6</f>
        <v>53.174686434806326</v>
      </c>
      <c r="K1794" s="307">
        <f t="shared" si="192"/>
        <v>7</v>
      </c>
      <c r="L1794" s="307">
        <f t="shared" si="193"/>
        <v>2</v>
      </c>
      <c r="M1794" s="307">
        <f t="shared" si="194"/>
        <v>1</v>
      </c>
      <c r="N1794" s="306">
        <f>4*J1794*'[2]Base Costs'!$B$7</f>
        <v>10568.14988079915</v>
      </c>
      <c r="O1794" s="304">
        <f>4*IF(K1794&lt;=3,K1794*'[2]Base Costs'!$B$8,IF(L1794&lt;=3,L1794*'[2]Base Costs'!$B$9,'[2]Base Costs'!$B$10*M1794))</f>
        <v>2800</v>
      </c>
      <c r="P1794" s="304">
        <f>4*C1794*'[2]Base Costs'!$B$11</f>
        <v>41869.831838430182</v>
      </c>
      <c r="Q1794" s="269">
        <f>'[2]Base Costs'!$B$13+'[2]Base Costs'!$B$14</f>
        <v>414</v>
      </c>
      <c r="R1794" s="303">
        <f>'[2]Base Costs'!$D$2</f>
        <v>1105.3024868650327</v>
      </c>
      <c r="S1794" s="305">
        <f t="shared" si="195"/>
        <v>14887.452367664184</v>
      </c>
    </row>
    <row r="1795" spans="1:19" s="269" customFormat="1" x14ac:dyDescent="0.25">
      <c r="A1795" s="310" t="s">
        <v>1770</v>
      </c>
      <c r="B1795" s="310" t="s">
        <v>1178</v>
      </c>
      <c r="C1795" s="309">
        <v>104.29954197619617</v>
      </c>
      <c r="D1795" s="307">
        <f>C1795*'[2]Base Costs'!$B$5</f>
        <v>104.29954197619617</v>
      </c>
      <c r="E1795" s="307">
        <f t="shared" ref="E1795:E1858" si="196">ROUNDUP(D1795/8,0)</f>
        <v>14</v>
      </c>
      <c r="F1795" s="307">
        <f t="shared" ref="F1795:F1858" si="197">ROUNDUP(D1795/40,0)</f>
        <v>3</v>
      </c>
      <c r="G1795" s="307">
        <f t="shared" ref="G1795:G1858" si="198">ROUNDUP(D1795/(40*4),0)</f>
        <v>1</v>
      </c>
      <c r="H1795" s="306">
        <f>4*D1795*'[2]Base Costs'!$B$7</f>
        <v>20728.908170517134</v>
      </c>
      <c r="I1795" s="304">
        <f>4*IF(E1795&lt;=3,E1795*'[2]Base Costs'!$B$8,IF(F1795&lt;=3,F1795*'[2]Base Costs'!$B$9,'[2]Base Costs'!$B$10*G1795))</f>
        <v>4200</v>
      </c>
      <c r="J1795" s="308">
        <f>C1795*'[2]Base Costs'!$B$6</f>
        <v>26.492083661953828</v>
      </c>
      <c r="K1795" s="307">
        <f t="shared" ref="K1795:K1858" si="199">ROUNDUP(J1795/8,0)</f>
        <v>4</v>
      </c>
      <c r="L1795" s="307">
        <f t="shared" ref="L1795:L1858" si="200">ROUNDUP(J1795/40,0)</f>
        <v>1</v>
      </c>
      <c r="M1795" s="307">
        <f t="shared" ref="M1795:M1858" si="201">ROUNDUP(J1795/(40*4),0)</f>
        <v>1</v>
      </c>
      <c r="N1795" s="306">
        <f>4*J1795*'[2]Base Costs'!$B$7</f>
        <v>5265.1426753113519</v>
      </c>
      <c r="O1795" s="304">
        <f>4*IF(K1795&lt;=3,K1795*'[2]Base Costs'!$B$8,IF(L1795&lt;=3,L1795*'[2]Base Costs'!$B$9,'[2]Base Costs'!$B$10*M1795))</f>
        <v>1400</v>
      </c>
      <c r="P1795" s="304">
        <f>4*C1795*'[2]Base Costs'!$B$11</f>
        <v>20859.908395239232</v>
      </c>
      <c r="Q1795" s="269">
        <f>'[2]Base Costs'!$B$13+'[2]Base Costs'!$B$14</f>
        <v>414</v>
      </c>
      <c r="R1795" s="303">
        <f>'[2]Base Costs'!$D$2</f>
        <v>1105.3024868650327</v>
      </c>
      <c r="S1795" s="305">
        <f t="shared" ref="S1795:S1858" si="202">R1795+Q1795+N1795+O1795</f>
        <v>8184.4451621763847</v>
      </c>
    </row>
    <row r="1796" spans="1:19" s="269" customFormat="1" x14ac:dyDescent="0.25">
      <c r="A1796" s="310" t="s">
        <v>1770</v>
      </c>
      <c r="B1796" s="310" t="s">
        <v>1177</v>
      </c>
      <c r="C1796" s="309">
        <v>51.300480630000003</v>
      </c>
      <c r="D1796" s="307">
        <f>C1796*'[2]Base Costs'!$B$5</f>
        <v>51.300480630000003</v>
      </c>
      <c r="E1796" s="307">
        <f t="shared" si="196"/>
        <v>7</v>
      </c>
      <c r="F1796" s="307">
        <f t="shared" si="197"/>
        <v>2</v>
      </c>
      <c r="G1796" s="307">
        <f t="shared" si="198"/>
        <v>1</v>
      </c>
      <c r="H1796" s="306">
        <f>4*D1796*'[2]Base Costs'!$B$7</f>
        <v>10195.662722328721</v>
      </c>
      <c r="I1796" s="304">
        <f>4*IF(E1796&lt;=3,E1796*'[2]Base Costs'!$B$8,IF(F1796&lt;=3,F1796*'[2]Base Costs'!$B$9,'[2]Base Costs'!$B$10*G1796))</f>
        <v>2800</v>
      </c>
      <c r="J1796" s="308">
        <f>C1796*'[2]Base Costs'!$B$6</f>
        <v>13.030322080020001</v>
      </c>
      <c r="K1796" s="307">
        <f t="shared" si="199"/>
        <v>2</v>
      </c>
      <c r="L1796" s="307">
        <f t="shared" si="200"/>
        <v>1</v>
      </c>
      <c r="M1796" s="307">
        <f t="shared" si="201"/>
        <v>1</v>
      </c>
      <c r="N1796" s="306">
        <f>4*J1796*'[2]Base Costs'!$B$7</f>
        <v>2589.6983314714953</v>
      </c>
      <c r="O1796" s="304">
        <f>4*IF(K1796&lt;=3,K1796*'[2]Base Costs'!$B$8,IF(L1796&lt;=3,L1796*'[2]Base Costs'!$B$9,'[2]Base Costs'!$B$10*M1796))</f>
        <v>1000</v>
      </c>
      <c r="P1796" s="304">
        <f>4*C1796*'[2]Base Costs'!$B$11</f>
        <v>10260.096126</v>
      </c>
      <c r="Q1796" s="269">
        <f>'[2]Base Costs'!$B$13+'[2]Base Costs'!$B$14</f>
        <v>414</v>
      </c>
      <c r="R1796" s="303">
        <f>'[2]Base Costs'!$D$2</f>
        <v>1105.3024868650327</v>
      </c>
      <c r="S1796" s="305">
        <f t="shared" si="202"/>
        <v>5109.000818336528</v>
      </c>
    </row>
    <row r="1797" spans="1:19" s="269" customFormat="1" x14ac:dyDescent="0.25">
      <c r="A1797" s="310" t="s">
        <v>1770</v>
      </c>
      <c r="B1797" s="310" t="s">
        <v>1176</v>
      </c>
      <c r="C1797" s="309">
        <v>32.441442353878628</v>
      </c>
      <c r="D1797" s="307">
        <f>C1797*'[2]Base Costs'!$B$5</f>
        <v>32.441442353878628</v>
      </c>
      <c r="E1797" s="307">
        <f t="shared" si="196"/>
        <v>5</v>
      </c>
      <c r="F1797" s="307">
        <f t="shared" si="197"/>
        <v>1</v>
      </c>
      <c r="G1797" s="307">
        <f t="shared" si="198"/>
        <v>1</v>
      </c>
      <c r="H1797" s="306">
        <f>4*D1797*'[2]Base Costs'!$B$7</f>
        <v>6447.5420191792546</v>
      </c>
      <c r="I1797" s="304">
        <f>4*IF(E1797&lt;=3,E1797*'[2]Base Costs'!$B$8,IF(F1797&lt;=3,F1797*'[2]Base Costs'!$B$9,'[2]Base Costs'!$B$10*G1797))</f>
        <v>1400</v>
      </c>
      <c r="J1797" s="308">
        <f>C1797*'[2]Base Costs'!$B$6</f>
        <v>8.2401263578851722</v>
      </c>
      <c r="K1797" s="307">
        <f t="shared" si="199"/>
        <v>2</v>
      </c>
      <c r="L1797" s="307">
        <f t="shared" si="200"/>
        <v>1</v>
      </c>
      <c r="M1797" s="307">
        <f t="shared" si="201"/>
        <v>1</v>
      </c>
      <c r="N1797" s="306">
        <f>4*J1797*'[2]Base Costs'!$B$7</f>
        <v>1637.6756728715309</v>
      </c>
      <c r="O1797" s="304">
        <f>4*IF(K1797&lt;=3,K1797*'[2]Base Costs'!$B$8,IF(L1797&lt;=3,L1797*'[2]Base Costs'!$B$9,'[2]Base Costs'!$B$10*M1797))</f>
        <v>1000</v>
      </c>
      <c r="P1797" s="304">
        <f>4*C1797*'[2]Base Costs'!$B$11</f>
        <v>6488.2884707757257</v>
      </c>
      <c r="Q1797" s="269">
        <f>'[2]Base Costs'!$B$13+'[2]Base Costs'!$B$14</f>
        <v>414</v>
      </c>
      <c r="R1797" s="303">
        <f>'[2]Base Costs'!$D$2</f>
        <v>1105.3024868650327</v>
      </c>
      <c r="S1797" s="305">
        <f t="shared" si="202"/>
        <v>4156.9781597365636</v>
      </c>
    </row>
    <row r="1798" spans="1:19" s="269" customFormat="1" x14ac:dyDescent="0.25">
      <c r="A1798" s="310" t="s">
        <v>1770</v>
      </c>
      <c r="B1798" s="310" t="s">
        <v>1175</v>
      </c>
      <c r="C1798" s="309">
        <v>66.600728020000005</v>
      </c>
      <c r="D1798" s="307">
        <f>C1798*'[2]Base Costs'!$B$5</f>
        <v>66.600728020000005</v>
      </c>
      <c r="E1798" s="307">
        <f t="shared" si="196"/>
        <v>9</v>
      </c>
      <c r="F1798" s="307">
        <f t="shared" si="197"/>
        <v>2</v>
      </c>
      <c r="G1798" s="307">
        <f t="shared" si="198"/>
        <v>1</v>
      </c>
      <c r="H1798" s="306">
        <f>4*D1798*'[2]Base Costs'!$B$7</f>
        <v>13236.495089606882</v>
      </c>
      <c r="I1798" s="304">
        <f>4*IF(E1798&lt;=3,E1798*'[2]Base Costs'!$B$8,IF(F1798&lt;=3,F1798*'[2]Base Costs'!$B$9,'[2]Base Costs'!$B$10*G1798))</f>
        <v>2800</v>
      </c>
      <c r="J1798" s="308">
        <f>C1798*'[2]Base Costs'!$B$6</f>
        <v>16.916584917080002</v>
      </c>
      <c r="K1798" s="307">
        <f t="shared" si="199"/>
        <v>3</v>
      </c>
      <c r="L1798" s="307">
        <f t="shared" si="200"/>
        <v>1</v>
      </c>
      <c r="M1798" s="307">
        <f t="shared" si="201"/>
        <v>1</v>
      </c>
      <c r="N1798" s="306">
        <f>4*J1798*'[2]Base Costs'!$B$7</f>
        <v>3362.0697527601483</v>
      </c>
      <c r="O1798" s="304">
        <f>4*IF(K1798&lt;=3,K1798*'[2]Base Costs'!$B$8,IF(L1798&lt;=3,L1798*'[2]Base Costs'!$B$9,'[2]Base Costs'!$B$10*M1798))</f>
        <v>1500</v>
      </c>
      <c r="P1798" s="304">
        <f>4*C1798*'[2]Base Costs'!$B$11</f>
        <v>13320.145604000001</v>
      </c>
      <c r="Q1798" s="269">
        <f>'[2]Base Costs'!$B$13+'[2]Base Costs'!$B$14</f>
        <v>414</v>
      </c>
      <c r="R1798" s="303">
        <f>'[2]Base Costs'!$D$2</f>
        <v>1105.3024868650327</v>
      </c>
      <c r="S1798" s="305">
        <f t="shared" si="202"/>
        <v>6381.3722396251815</v>
      </c>
    </row>
    <row r="1799" spans="1:19" s="269" customFormat="1" x14ac:dyDescent="0.25">
      <c r="A1799" s="310" t="s">
        <v>1770</v>
      </c>
      <c r="B1799" s="310" t="s">
        <v>1174</v>
      </c>
      <c r="C1799" s="309">
        <v>47.088857925716454</v>
      </c>
      <c r="D1799" s="307">
        <f>C1799*'[2]Base Costs'!$B$5</f>
        <v>47.088857925716454</v>
      </c>
      <c r="E1799" s="307">
        <f t="shared" si="196"/>
        <v>6</v>
      </c>
      <c r="F1799" s="307">
        <f t="shared" si="197"/>
        <v>2</v>
      </c>
      <c r="G1799" s="307">
        <f t="shared" si="198"/>
        <v>1</v>
      </c>
      <c r="H1799" s="306">
        <f>4*D1799*'[2]Base Costs'!$B$7</f>
        <v>9358.627979588593</v>
      </c>
      <c r="I1799" s="304">
        <f>4*IF(E1799&lt;=3,E1799*'[2]Base Costs'!$B$8,IF(F1799&lt;=3,F1799*'[2]Base Costs'!$B$9,'[2]Base Costs'!$B$10*G1799))</f>
        <v>2800</v>
      </c>
      <c r="J1799" s="308">
        <f>C1799*'[2]Base Costs'!$B$6</f>
        <v>11.96056991313198</v>
      </c>
      <c r="K1799" s="307">
        <f t="shared" si="199"/>
        <v>2</v>
      </c>
      <c r="L1799" s="307">
        <f t="shared" si="200"/>
        <v>1</v>
      </c>
      <c r="M1799" s="307">
        <f t="shared" si="201"/>
        <v>1</v>
      </c>
      <c r="N1799" s="306">
        <f>4*J1799*'[2]Base Costs'!$B$7</f>
        <v>2377.0915068155027</v>
      </c>
      <c r="O1799" s="304">
        <f>4*IF(K1799&lt;=3,K1799*'[2]Base Costs'!$B$8,IF(L1799&lt;=3,L1799*'[2]Base Costs'!$B$9,'[2]Base Costs'!$B$10*M1799))</f>
        <v>1000</v>
      </c>
      <c r="P1799" s="304">
        <f>4*C1799*'[2]Base Costs'!$B$11</f>
        <v>9417.7715851432913</v>
      </c>
      <c r="Q1799" s="269">
        <f>'[2]Base Costs'!$B$13+'[2]Base Costs'!$B$14</f>
        <v>414</v>
      </c>
      <c r="R1799" s="303">
        <f>'[2]Base Costs'!$D$2</f>
        <v>1105.3024868650327</v>
      </c>
      <c r="S1799" s="305">
        <f t="shared" si="202"/>
        <v>4896.3939936805355</v>
      </c>
    </row>
    <row r="1800" spans="1:19" s="269" customFormat="1" x14ac:dyDescent="0.25">
      <c r="A1800" s="310" t="s">
        <v>1770</v>
      </c>
      <c r="B1800" s="310" t="s">
        <v>1173</v>
      </c>
      <c r="C1800" s="309">
        <v>75.600786330000005</v>
      </c>
      <c r="D1800" s="307">
        <f>C1800*'[2]Base Costs'!$B$5</f>
        <v>75.600786330000005</v>
      </c>
      <c r="E1800" s="307">
        <f t="shared" si="196"/>
        <v>10</v>
      </c>
      <c r="F1800" s="307">
        <f t="shared" si="197"/>
        <v>2</v>
      </c>
      <c r="G1800" s="307">
        <f t="shared" si="198"/>
        <v>1</v>
      </c>
      <c r="H1800" s="306">
        <f>4*D1800*'[2]Base Costs'!$B$7</f>
        <v>15025.202678369524</v>
      </c>
      <c r="I1800" s="304">
        <f>4*IF(E1800&lt;=3,E1800*'[2]Base Costs'!$B$8,IF(F1800&lt;=3,F1800*'[2]Base Costs'!$B$9,'[2]Base Costs'!$B$10*G1800))</f>
        <v>2800</v>
      </c>
      <c r="J1800" s="308">
        <f>C1800*'[2]Base Costs'!$B$6</f>
        <v>19.202599727820001</v>
      </c>
      <c r="K1800" s="307">
        <f t="shared" si="199"/>
        <v>3</v>
      </c>
      <c r="L1800" s="307">
        <f t="shared" si="200"/>
        <v>1</v>
      </c>
      <c r="M1800" s="307">
        <f t="shared" si="201"/>
        <v>1</v>
      </c>
      <c r="N1800" s="306">
        <f>4*J1800*'[2]Base Costs'!$B$7</f>
        <v>3816.401480305859</v>
      </c>
      <c r="O1800" s="304">
        <f>4*IF(K1800&lt;=3,K1800*'[2]Base Costs'!$B$8,IF(L1800&lt;=3,L1800*'[2]Base Costs'!$B$9,'[2]Base Costs'!$B$10*M1800))</f>
        <v>1500</v>
      </c>
      <c r="P1800" s="304">
        <f>4*C1800*'[2]Base Costs'!$B$11</f>
        <v>15120.157266000002</v>
      </c>
      <c r="Q1800" s="269">
        <f>'[2]Base Costs'!$B$13+'[2]Base Costs'!$B$14</f>
        <v>414</v>
      </c>
      <c r="R1800" s="303">
        <f>'[2]Base Costs'!$D$2</f>
        <v>1105.3024868650327</v>
      </c>
      <c r="S1800" s="305">
        <f t="shared" si="202"/>
        <v>6835.7039671708917</v>
      </c>
    </row>
    <row r="1801" spans="1:19" s="269" customFormat="1" x14ac:dyDescent="0.25">
      <c r="A1801" s="310" t="s">
        <v>1770</v>
      </c>
      <c r="B1801" s="310" t="s">
        <v>1172</v>
      </c>
      <c r="C1801" s="309">
        <v>63.533663788042652</v>
      </c>
      <c r="D1801" s="307">
        <f>C1801*'[2]Base Costs'!$B$5</f>
        <v>63.533663788042652</v>
      </c>
      <c r="E1801" s="307">
        <f t="shared" si="196"/>
        <v>8</v>
      </c>
      <c r="F1801" s="307">
        <f t="shared" si="197"/>
        <v>2</v>
      </c>
      <c r="G1801" s="307">
        <f t="shared" si="198"/>
        <v>1</v>
      </c>
      <c r="H1801" s="306">
        <f>4*D1801*'[2]Base Costs'!$B$7</f>
        <v>12626.93447589075</v>
      </c>
      <c r="I1801" s="304">
        <f>4*IF(E1801&lt;=3,E1801*'[2]Base Costs'!$B$8,IF(F1801&lt;=3,F1801*'[2]Base Costs'!$B$9,'[2]Base Costs'!$B$10*G1801))</f>
        <v>2800</v>
      </c>
      <c r="J1801" s="308">
        <f>C1801*'[2]Base Costs'!$B$6</f>
        <v>16.137550602162833</v>
      </c>
      <c r="K1801" s="307">
        <f t="shared" si="199"/>
        <v>3</v>
      </c>
      <c r="L1801" s="307">
        <f t="shared" si="200"/>
        <v>1</v>
      </c>
      <c r="M1801" s="307">
        <f t="shared" si="201"/>
        <v>1</v>
      </c>
      <c r="N1801" s="306">
        <f>4*J1801*'[2]Base Costs'!$B$7</f>
        <v>3207.2413568762504</v>
      </c>
      <c r="O1801" s="304">
        <f>4*IF(K1801&lt;=3,K1801*'[2]Base Costs'!$B$8,IF(L1801&lt;=3,L1801*'[2]Base Costs'!$B$9,'[2]Base Costs'!$B$10*M1801))</f>
        <v>1500</v>
      </c>
      <c r="P1801" s="304">
        <f>4*C1801*'[2]Base Costs'!$B$11</f>
        <v>12706.73275760853</v>
      </c>
      <c r="Q1801" s="269">
        <f>'[2]Base Costs'!$B$13+'[2]Base Costs'!$B$14</f>
        <v>414</v>
      </c>
      <c r="R1801" s="303">
        <f>'[2]Base Costs'!$D$2</f>
        <v>1105.3024868650327</v>
      </c>
      <c r="S1801" s="305">
        <f t="shared" si="202"/>
        <v>6226.5438437412831</v>
      </c>
    </row>
    <row r="1802" spans="1:19" s="269" customFormat="1" x14ac:dyDescent="0.25">
      <c r="A1802" s="310" t="s">
        <v>1770</v>
      </c>
      <c r="B1802" s="310" t="s">
        <v>1171</v>
      </c>
      <c r="C1802" s="309">
        <v>115.75268609107486</v>
      </c>
      <c r="D1802" s="307">
        <f>C1802*'[2]Base Costs'!$B$5</f>
        <v>115.75268609107486</v>
      </c>
      <c r="E1802" s="307">
        <f t="shared" si="196"/>
        <v>15</v>
      </c>
      <c r="F1802" s="307">
        <f t="shared" si="197"/>
        <v>3</v>
      </c>
      <c r="G1802" s="307">
        <f t="shared" si="198"/>
        <v>1</v>
      </c>
      <c r="H1802" s="306">
        <f>4*D1802*'[2]Base Costs'!$B$7</f>
        <v>23005.151844484586</v>
      </c>
      <c r="I1802" s="304">
        <f>4*IF(E1802&lt;=3,E1802*'[2]Base Costs'!$B$8,IF(F1802&lt;=3,F1802*'[2]Base Costs'!$B$9,'[2]Base Costs'!$B$10*G1802))</f>
        <v>4200</v>
      </c>
      <c r="J1802" s="308">
        <f>C1802*'[2]Base Costs'!$B$6</f>
        <v>29.401182267133017</v>
      </c>
      <c r="K1802" s="307">
        <f t="shared" si="199"/>
        <v>4</v>
      </c>
      <c r="L1802" s="307">
        <f t="shared" si="200"/>
        <v>1</v>
      </c>
      <c r="M1802" s="307">
        <f t="shared" si="201"/>
        <v>1</v>
      </c>
      <c r="N1802" s="306">
        <f>4*J1802*'[2]Base Costs'!$B$7</f>
        <v>5843.3085684990847</v>
      </c>
      <c r="O1802" s="304">
        <f>4*IF(K1802&lt;=3,K1802*'[2]Base Costs'!$B$8,IF(L1802&lt;=3,L1802*'[2]Base Costs'!$B$9,'[2]Base Costs'!$B$10*M1802))</f>
        <v>1400</v>
      </c>
      <c r="P1802" s="304">
        <f>4*C1802*'[2]Base Costs'!$B$11</f>
        <v>23150.537218214973</v>
      </c>
      <c r="Q1802" s="269">
        <f>'[2]Base Costs'!$B$13+'[2]Base Costs'!$B$14</f>
        <v>414</v>
      </c>
      <c r="R1802" s="303">
        <f>'[2]Base Costs'!$D$2</f>
        <v>1105.3024868650327</v>
      </c>
      <c r="S1802" s="305">
        <f t="shared" si="202"/>
        <v>8762.6110553641174</v>
      </c>
    </row>
    <row r="1803" spans="1:19" s="269" customFormat="1" x14ac:dyDescent="0.25">
      <c r="A1803" s="310" t="s">
        <v>1770</v>
      </c>
      <c r="B1803" s="310" t="s">
        <v>1170</v>
      </c>
      <c r="C1803" s="309">
        <v>70.400708710000004</v>
      </c>
      <c r="D1803" s="307">
        <f>C1803*'[2]Base Costs'!$B$5</f>
        <v>70.400708710000004</v>
      </c>
      <c r="E1803" s="307">
        <f t="shared" si="196"/>
        <v>9</v>
      </c>
      <c r="F1803" s="307">
        <f t="shared" si="197"/>
        <v>2</v>
      </c>
      <c r="G1803" s="307">
        <f t="shared" si="198"/>
        <v>1</v>
      </c>
      <c r="H1803" s="306">
        <f>4*D1803*'[2]Base Costs'!$B$7</f>
        <v>13991.718451860243</v>
      </c>
      <c r="I1803" s="304">
        <f>4*IF(E1803&lt;=3,E1803*'[2]Base Costs'!$B$8,IF(F1803&lt;=3,F1803*'[2]Base Costs'!$B$9,'[2]Base Costs'!$B$10*G1803))</f>
        <v>2800</v>
      </c>
      <c r="J1803" s="308">
        <f>C1803*'[2]Base Costs'!$B$6</f>
        <v>17.881780012340002</v>
      </c>
      <c r="K1803" s="307">
        <f t="shared" si="199"/>
        <v>3</v>
      </c>
      <c r="L1803" s="307">
        <f t="shared" si="200"/>
        <v>1</v>
      </c>
      <c r="M1803" s="307">
        <f t="shared" si="201"/>
        <v>1</v>
      </c>
      <c r="N1803" s="306">
        <f>4*J1803*'[2]Base Costs'!$B$7</f>
        <v>3553.8964867725017</v>
      </c>
      <c r="O1803" s="304">
        <f>4*IF(K1803&lt;=3,K1803*'[2]Base Costs'!$B$8,IF(L1803&lt;=3,L1803*'[2]Base Costs'!$B$9,'[2]Base Costs'!$B$10*M1803))</f>
        <v>1500</v>
      </c>
      <c r="P1803" s="304">
        <f>4*C1803*'[2]Base Costs'!$B$11</f>
        <v>14080.141742</v>
      </c>
      <c r="Q1803" s="269">
        <f>'[2]Base Costs'!$B$13+'[2]Base Costs'!$B$14</f>
        <v>414</v>
      </c>
      <c r="R1803" s="303">
        <f>'[2]Base Costs'!$D$2</f>
        <v>1105.3024868650327</v>
      </c>
      <c r="S1803" s="305">
        <f t="shared" si="202"/>
        <v>6573.1989736375344</v>
      </c>
    </row>
    <row r="1804" spans="1:19" s="269" customFormat="1" x14ac:dyDescent="0.25">
      <c r="A1804" s="310" t="s">
        <v>1770</v>
      </c>
      <c r="B1804" s="310" t="s">
        <v>1169</v>
      </c>
      <c r="C1804" s="309">
        <v>319.22062191144443</v>
      </c>
      <c r="D1804" s="307">
        <f>C1804*'[2]Base Costs'!$B$5</f>
        <v>319.22062191144443</v>
      </c>
      <c r="E1804" s="307">
        <f t="shared" si="196"/>
        <v>40</v>
      </c>
      <c r="F1804" s="307">
        <f t="shared" si="197"/>
        <v>8</v>
      </c>
      <c r="G1804" s="307">
        <f t="shared" si="198"/>
        <v>2</v>
      </c>
      <c r="H1804" s="306">
        <f>4*D1804*'[2]Base Costs'!$B$7</f>
        <v>63443.183281168123</v>
      </c>
      <c r="I1804" s="304">
        <f>4*IF(E1804&lt;=3,E1804*'[2]Base Costs'!$B$8,IF(F1804&lt;=3,F1804*'[2]Base Costs'!$B$9,'[2]Base Costs'!$B$10*G1804))</f>
        <v>8800</v>
      </c>
      <c r="J1804" s="308">
        <f>C1804*'[2]Base Costs'!$B$6</f>
        <v>81.082037965506885</v>
      </c>
      <c r="K1804" s="307">
        <f t="shared" si="199"/>
        <v>11</v>
      </c>
      <c r="L1804" s="307">
        <f t="shared" si="200"/>
        <v>3</v>
      </c>
      <c r="M1804" s="307">
        <f t="shared" si="201"/>
        <v>1</v>
      </c>
      <c r="N1804" s="306">
        <f>4*J1804*'[2]Base Costs'!$B$7</f>
        <v>16114.568553416702</v>
      </c>
      <c r="O1804" s="304">
        <f>4*IF(K1804&lt;=3,K1804*'[2]Base Costs'!$B$8,IF(L1804&lt;=3,L1804*'[2]Base Costs'!$B$9,'[2]Base Costs'!$B$10*M1804))</f>
        <v>4200</v>
      </c>
      <c r="P1804" s="304">
        <f>4*C1804*'[2]Base Costs'!$B$11</f>
        <v>63844.124382288886</v>
      </c>
      <c r="Q1804" s="269">
        <f>'[2]Base Costs'!$B$13+'[2]Base Costs'!$B$14</f>
        <v>414</v>
      </c>
      <c r="R1804" s="303">
        <f>'[2]Base Costs'!$D$2</f>
        <v>1105.3024868650327</v>
      </c>
      <c r="S1804" s="305">
        <f t="shared" si="202"/>
        <v>21833.871040281734</v>
      </c>
    </row>
    <row r="1805" spans="1:19" s="269" customFormat="1" x14ac:dyDescent="0.25">
      <c r="A1805" s="310" t="s">
        <v>1770</v>
      </c>
      <c r="B1805" s="310" t="s">
        <v>1168</v>
      </c>
      <c r="C1805" s="309">
        <v>275.69559161220451</v>
      </c>
      <c r="D1805" s="307">
        <f>C1805*'[2]Base Costs'!$B$5</f>
        <v>275.69559161220451</v>
      </c>
      <c r="E1805" s="307">
        <f t="shared" si="196"/>
        <v>35</v>
      </c>
      <c r="F1805" s="307">
        <f t="shared" si="197"/>
        <v>7</v>
      </c>
      <c r="G1805" s="307">
        <f t="shared" si="198"/>
        <v>2</v>
      </c>
      <c r="H1805" s="306">
        <f>4*D1805*'[2]Base Costs'!$B$7</f>
        <v>54792.84465937598</v>
      </c>
      <c r="I1805" s="304">
        <f>4*IF(E1805&lt;=3,E1805*'[2]Base Costs'!$B$8,IF(F1805&lt;=3,F1805*'[2]Base Costs'!$B$9,'[2]Base Costs'!$B$10*G1805))</f>
        <v>8800</v>
      </c>
      <c r="J1805" s="308">
        <f>C1805*'[2]Base Costs'!$B$6</f>
        <v>70.026680269499948</v>
      </c>
      <c r="K1805" s="307">
        <f t="shared" si="199"/>
        <v>9</v>
      </c>
      <c r="L1805" s="307">
        <f t="shared" si="200"/>
        <v>2</v>
      </c>
      <c r="M1805" s="307">
        <f t="shared" si="201"/>
        <v>1</v>
      </c>
      <c r="N1805" s="306">
        <f>4*J1805*'[2]Base Costs'!$B$7</f>
        <v>13917.382543481499</v>
      </c>
      <c r="O1805" s="304">
        <f>4*IF(K1805&lt;=3,K1805*'[2]Base Costs'!$B$8,IF(L1805&lt;=3,L1805*'[2]Base Costs'!$B$9,'[2]Base Costs'!$B$10*M1805))</f>
        <v>2800</v>
      </c>
      <c r="P1805" s="304">
        <f>4*C1805*'[2]Base Costs'!$B$11</f>
        <v>55139.118322440903</v>
      </c>
      <c r="Q1805" s="269">
        <f>'[2]Base Costs'!$B$13+'[2]Base Costs'!$B$14</f>
        <v>414</v>
      </c>
      <c r="R1805" s="303">
        <f>'[2]Base Costs'!$D$2</f>
        <v>1105.3024868650327</v>
      </c>
      <c r="S1805" s="305">
        <f t="shared" si="202"/>
        <v>18236.685030346533</v>
      </c>
    </row>
    <row r="1806" spans="1:19" s="269" customFormat="1" x14ac:dyDescent="0.25">
      <c r="A1806" s="310" t="s">
        <v>1770</v>
      </c>
      <c r="B1806" s="310" t="s">
        <v>1167</v>
      </c>
      <c r="C1806" s="309">
        <v>344.44794791403763</v>
      </c>
      <c r="D1806" s="307">
        <f>C1806*'[2]Base Costs'!$B$5</f>
        <v>344.44794791403763</v>
      </c>
      <c r="E1806" s="307">
        <f t="shared" si="196"/>
        <v>44</v>
      </c>
      <c r="F1806" s="307">
        <f t="shared" si="197"/>
        <v>9</v>
      </c>
      <c r="G1806" s="307">
        <f t="shared" si="198"/>
        <v>3</v>
      </c>
      <c r="H1806" s="306">
        <f>4*D1806*'[2]Base Costs'!$B$7</f>
        <v>68456.962960227509</v>
      </c>
      <c r="I1806" s="304">
        <f>4*IF(E1806&lt;=3,E1806*'[2]Base Costs'!$B$8,IF(F1806&lt;=3,F1806*'[2]Base Costs'!$B$9,'[2]Base Costs'!$B$10*G1806))</f>
        <v>13200</v>
      </c>
      <c r="J1806" s="308">
        <f>C1806*'[2]Base Costs'!$B$6</f>
        <v>87.489778770165557</v>
      </c>
      <c r="K1806" s="307">
        <f t="shared" si="199"/>
        <v>11</v>
      </c>
      <c r="L1806" s="307">
        <f t="shared" si="200"/>
        <v>3</v>
      </c>
      <c r="M1806" s="307">
        <f t="shared" si="201"/>
        <v>1</v>
      </c>
      <c r="N1806" s="306">
        <f>4*J1806*'[2]Base Costs'!$B$7</f>
        <v>17388.068591897787</v>
      </c>
      <c r="O1806" s="304">
        <f>4*IF(K1806&lt;=3,K1806*'[2]Base Costs'!$B$8,IF(L1806&lt;=3,L1806*'[2]Base Costs'!$B$9,'[2]Base Costs'!$B$10*M1806))</f>
        <v>4200</v>
      </c>
      <c r="P1806" s="304">
        <f>4*C1806*'[2]Base Costs'!$B$11</f>
        <v>68889.58958280753</v>
      </c>
      <c r="Q1806" s="269">
        <f>'[2]Base Costs'!$B$13+'[2]Base Costs'!$B$14</f>
        <v>414</v>
      </c>
      <c r="R1806" s="303">
        <f>'[2]Base Costs'!$D$2</f>
        <v>1105.3024868650327</v>
      </c>
      <c r="S1806" s="305">
        <f t="shared" si="202"/>
        <v>23107.371078762819</v>
      </c>
    </row>
    <row r="1807" spans="1:19" s="269" customFormat="1" x14ac:dyDescent="0.25">
      <c r="A1807" s="310" t="s">
        <v>1770</v>
      </c>
      <c r="B1807" s="310" t="s">
        <v>1166</v>
      </c>
      <c r="C1807" s="309">
        <v>103.57798505913088</v>
      </c>
      <c r="D1807" s="307">
        <f>C1807*'[2]Base Costs'!$B$5</f>
        <v>103.57798505913088</v>
      </c>
      <c r="E1807" s="307">
        <f t="shared" si="196"/>
        <v>13</v>
      </c>
      <c r="F1807" s="307">
        <f t="shared" si="197"/>
        <v>3</v>
      </c>
      <c r="G1807" s="307">
        <f t="shared" si="198"/>
        <v>1</v>
      </c>
      <c r="H1807" s="306">
        <f>4*D1807*'[2]Base Costs'!$B$7</f>
        <v>20585.50306259191</v>
      </c>
      <c r="I1807" s="304">
        <f>4*IF(E1807&lt;=3,E1807*'[2]Base Costs'!$B$8,IF(F1807&lt;=3,F1807*'[2]Base Costs'!$B$9,'[2]Base Costs'!$B$10*G1807))</f>
        <v>4200</v>
      </c>
      <c r="J1807" s="308">
        <f>C1807*'[2]Base Costs'!$B$6</f>
        <v>26.308808205019243</v>
      </c>
      <c r="K1807" s="307">
        <f t="shared" si="199"/>
        <v>4</v>
      </c>
      <c r="L1807" s="307">
        <f t="shared" si="200"/>
        <v>1</v>
      </c>
      <c r="M1807" s="307">
        <f t="shared" si="201"/>
        <v>1</v>
      </c>
      <c r="N1807" s="306">
        <f>4*J1807*'[2]Base Costs'!$B$7</f>
        <v>5228.717777898345</v>
      </c>
      <c r="O1807" s="304">
        <f>4*IF(K1807&lt;=3,K1807*'[2]Base Costs'!$B$8,IF(L1807&lt;=3,L1807*'[2]Base Costs'!$B$9,'[2]Base Costs'!$B$10*M1807))</f>
        <v>1400</v>
      </c>
      <c r="P1807" s="304">
        <f>4*C1807*'[2]Base Costs'!$B$11</f>
        <v>20715.597011826176</v>
      </c>
      <c r="Q1807" s="269">
        <f>'[2]Base Costs'!$B$13+'[2]Base Costs'!$B$14</f>
        <v>414</v>
      </c>
      <c r="R1807" s="303">
        <f>'[2]Base Costs'!$D$2</f>
        <v>1105.3024868650327</v>
      </c>
      <c r="S1807" s="305">
        <f t="shared" si="202"/>
        <v>8148.0202647633778</v>
      </c>
    </row>
    <row r="1808" spans="1:19" s="269" customFormat="1" x14ac:dyDescent="0.25">
      <c r="A1808" s="310" t="s">
        <v>1770</v>
      </c>
      <c r="B1808" s="310" t="s">
        <v>1164</v>
      </c>
      <c r="C1808" s="309">
        <v>117.96728020948566</v>
      </c>
      <c r="D1808" s="307">
        <f>C1808*'[2]Base Costs'!$B$5</f>
        <v>117.96728020948566</v>
      </c>
      <c r="E1808" s="307">
        <f t="shared" si="196"/>
        <v>15</v>
      </c>
      <c r="F1808" s="307">
        <f t="shared" si="197"/>
        <v>3</v>
      </c>
      <c r="G1808" s="307">
        <f t="shared" si="198"/>
        <v>1</v>
      </c>
      <c r="H1808" s="306">
        <f>4*D1808*'[2]Base Costs'!$B$7</f>
        <v>23445.289137954023</v>
      </c>
      <c r="I1808" s="304">
        <f>4*IF(E1808&lt;=3,E1808*'[2]Base Costs'!$B$8,IF(F1808&lt;=3,F1808*'[2]Base Costs'!$B$9,'[2]Base Costs'!$B$10*G1808))</f>
        <v>4200</v>
      </c>
      <c r="J1808" s="308">
        <f>C1808*'[2]Base Costs'!$B$6</f>
        <v>29.96368917320936</v>
      </c>
      <c r="K1808" s="307">
        <f t="shared" si="199"/>
        <v>4</v>
      </c>
      <c r="L1808" s="307">
        <f t="shared" si="200"/>
        <v>1</v>
      </c>
      <c r="M1808" s="307">
        <f t="shared" si="201"/>
        <v>1</v>
      </c>
      <c r="N1808" s="306">
        <f>4*J1808*'[2]Base Costs'!$B$7</f>
        <v>5955.1034410403217</v>
      </c>
      <c r="O1808" s="304">
        <f>4*IF(K1808&lt;=3,K1808*'[2]Base Costs'!$B$8,IF(L1808&lt;=3,L1808*'[2]Base Costs'!$B$9,'[2]Base Costs'!$B$10*M1808))</f>
        <v>1400</v>
      </c>
      <c r="P1808" s="304">
        <f>4*C1808*'[2]Base Costs'!$B$11</f>
        <v>23593.456041897134</v>
      </c>
      <c r="Q1808" s="269">
        <f>'[2]Base Costs'!$B$13+'[2]Base Costs'!$B$14</f>
        <v>414</v>
      </c>
      <c r="R1808" s="303">
        <f>'[2]Base Costs'!$D$2</f>
        <v>1105.3024868650327</v>
      </c>
      <c r="S1808" s="305">
        <f t="shared" si="202"/>
        <v>8874.4059279053545</v>
      </c>
    </row>
    <row r="1809" spans="1:19" s="269" customFormat="1" x14ac:dyDescent="0.25">
      <c r="A1809" s="310" t="s">
        <v>1770</v>
      </c>
      <c r="B1809" s="310" t="s">
        <v>1163</v>
      </c>
      <c r="C1809" s="309">
        <v>178.02652024686984</v>
      </c>
      <c r="D1809" s="307">
        <f>C1809*'[2]Base Costs'!$B$5</f>
        <v>178.02652024686984</v>
      </c>
      <c r="E1809" s="307">
        <f t="shared" si="196"/>
        <v>23</v>
      </c>
      <c r="F1809" s="307">
        <f t="shared" si="197"/>
        <v>5</v>
      </c>
      <c r="G1809" s="307">
        <f t="shared" si="198"/>
        <v>2</v>
      </c>
      <c r="H1809" s="306">
        <f>4*D1809*'[2]Base Costs'!$B$7</f>
        <v>35381.702739943903</v>
      </c>
      <c r="I1809" s="304">
        <f>4*IF(E1809&lt;=3,E1809*'[2]Base Costs'!$B$8,IF(F1809&lt;=3,F1809*'[2]Base Costs'!$B$9,'[2]Base Costs'!$B$10*G1809))</f>
        <v>8800</v>
      </c>
      <c r="J1809" s="308">
        <f>C1809*'[2]Base Costs'!$B$6</f>
        <v>45.218736142704941</v>
      </c>
      <c r="K1809" s="307">
        <f t="shared" si="199"/>
        <v>6</v>
      </c>
      <c r="L1809" s="307">
        <f t="shared" si="200"/>
        <v>2</v>
      </c>
      <c r="M1809" s="307">
        <f t="shared" si="201"/>
        <v>1</v>
      </c>
      <c r="N1809" s="306">
        <f>4*J1809*'[2]Base Costs'!$B$7</f>
        <v>8986.9524959457522</v>
      </c>
      <c r="O1809" s="304">
        <f>4*IF(K1809&lt;=3,K1809*'[2]Base Costs'!$B$8,IF(L1809&lt;=3,L1809*'[2]Base Costs'!$B$9,'[2]Base Costs'!$B$10*M1809))</f>
        <v>2800</v>
      </c>
      <c r="P1809" s="304">
        <f>4*C1809*'[2]Base Costs'!$B$11</f>
        <v>35605.304049373968</v>
      </c>
      <c r="Q1809" s="269">
        <f>'[2]Base Costs'!$B$13+'[2]Base Costs'!$B$14</f>
        <v>414</v>
      </c>
      <c r="R1809" s="303">
        <f>'[2]Base Costs'!$D$2</f>
        <v>1105.3024868650327</v>
      </c>
      <c r="S1809" s="305">
        <f t="shared" si="202"/>
        <v>13306.254982810784</v>
      </c>
    </row>
    <row r="1810" spans="1:19" s="269" customFormat="1" x14ac:dyDescent="0.25">
      <c r="A1810" s="310" t="s">
        <v>1770</v>
      </c>
      <c r="B1810" s="310" t="s">
        <v>1162</v>
      </c>
      <c r="C1810" s="309">
        <v>80.770717140000002</v>
      </c>
      <c r="D1810" s="307">
        <f>C1810*'[2]Base Costs'!$B$5</f>
        <v>80.770717140000002</v>
      </c>
      <c r="E1810" s="307">
        <f t="shared" si="196"/>
        <v>11</v>
      </c>
      <c r="F1810" s="307">
        <f t="shared" si="197"/>
        <v>3</v>
      </c>
      <c r="G1810" s="307">
        <f t="shared" si="198"/>
        <v>1</v>
      </c>
      <c r="H1810" s="306">
        <f>4*D1810*'[2]Base Costs'!$B$7</f>
        <v>16052.695407272162</v>
      </c>
      <c r="I1810" s="304">
        <f>4*IF(E1810&lt;=3,E1810*'[2]Base Costs'!$B$8,IF(F1810&lt;=3,F1810*'[2]Base Costs'!$B$9,'[2]Base Costs'!$B$10*G1810))</f>
        <v>4200</v>
      </c>
      <c r="J1810" s="308">
        <f>C1810*'[2]Base Costs'!$B$6</f>
        <v>20.515762153560001</v>
      </c>
      <c r="K1810" s="307">
        <f t="shared" si="199"/>
        <v>3</v>
      </c>
      <c r="L1810" s="307">
        <f t="shared" si="200"/>
        <v>1</v>
      </c>
      <c r="M1810" s="307">
        <f t="shared" si="201"/>
        <v>1</v>
      </c>
      <c r="N1810" s="306">
        <f>4*J1810*'[2]Base Costs'!$B$7</f>
        <v>4077.3846334471295</v>
      </c>
      <c r="O1810" s="304">
        <f>4*IF(K1810&lt;=3,K1810*'[2]Base Costs'!$B$8,IF(L1810&lt;=3,L1810*'[2]Base Costs'!$B$9,'[2]Base Costs'!$B$10*M1810))</f>
        <v>1500</v>
      </c>
      <c r="P1810" s="304">
        <f>4*C1810*'[2]Base Costs'!$B$11</f>
        <v>16154.143428000001</v>
      </c>
      <c r="Q1810" s="269">
        <f>'[2]Base Costs'!$B$13+'[2]Base Costs'!$B$14</f>
        <v>414</v>
      </c>
      <c r="R1810" s="303">
        <f>'[2]Base Costs'!$D$2</f>
        <v>1105.3024868650327</v>
      </c>
      <c r="S1810" s="305">
        <f t="shared" si="202"/>
        <v>7096.6871203121627</v>
      </c>
    </row>
    <row r="1811" spans="1:19" s="269" customFormat="1" x14ac:dyDescent="0.25">
      <c r="A1811" s="310" t="s">
        <v>1770</v>
      </c>
      <c r="B1811" s="310" t="s">
        <v>1161</v>
      </c>
      <c r="C1811" s="309">
        <v>192.32100441457223</v>
      </c>
      <c r="D1811" s="307">
        <f>C1811*'[2]Base Costs'!$B$5</f>
        <v>192.32100441457223</v>
      </c>
      <c r="E1811" s="307">
        <f t="shared" si="196"/>
        <v>25</v>
      </c>
      <c r="F1811" s="307">
        <f t="shared" si="197"/>
        <v>5</v>
      </c>
      <c r="G1811" s="307">
        <f t="shared" si="198"/>
        <v>2</v>
      </c>
      <c r="H1811" s="306">
        <f>4*D1811*'[2]Base Costs'!$B$7</f>
        <v>38222.645701369751</v>
      </c>
      <c r="I1811" s="304">
        <f>4*IF(E1811&lt;=3,E1811*'[2]Base Costs'!$B$8,IF(F1811&lt;=3,F1811*'[2]Base Costs'!$B$9,'[2]Base Costs'!$B$10*G1811))</f>
        <v>8800</v>
      </c>
      <c r="J1811" s="308">
        <f>C1811*'[2]Base Costs'!$B$6</f>
        <v>48.849535121301344</v>
      </c>
      <c r="K1811" s="307">
        <f t="shared" si="199"/>
        <v>7</v>
      </c>
      <c r="L1811" s="307">
        <f t="shared" si="200"/>
        <v>2</v>
      </c>
      <c r="M1811" s="307">
        <f t="shared" si="201"/>
        <v>1</v>
      </c>
      <c r="N1811" s="306">
        <f>4*J1811*'[2]Base Costs'!$B$7</f>
        <v>9708.5520081479153</v>
      </c>
      <c r="O1811" s="304">
        <f>4*IF(K1811&lt;=3,K1811*'[2]Base Costs'!$B$8,IF(L1811&lt;=3,L1811*'[2]Base Costs'!$B$9,'[2]Base Costs'!$B$10*M1811))</f>
        <v>2800</v>
      </c>
      <c r="P1811" s="304">
        <f>4*C1811*'[2]Base Costs'!$B$11</f>
        <v>38464.200882914447</v>
      </c>
      <c r="Q1811" s="269">
        <f>'[2]Base Costs'!$B$13+'[2]Base Costs'!$B$14</f>
        <v>414</v>
      </c>
      <c r="R1811" s="303">
        <f>'[2]Base Costs'!$D$2</f>
        <v>1105.3024868650327</v>
      </c>
      <c r="S1811" s="305">
        <f t="shared" si="202"/>
        <v>14027.854495012947</v>
      </c>
    </row>
    <row r="1812" spans="1:19" s="269" customFormat="1" x14ac:dyDescent="0.25">
      <c r="A1812" s="310" t="s">
        <v>1770</v>
      </c>
      <c r="B1812" s="310" t="s">
        <v>1160</v>
      </c>
      <c r="C1812" s="309">
        <v>42.299806915818138</v>
      </c>
      <c r="D1812" s="307">
        <f>C1812*'[2]Base Costs'!$B$5</f>
        <v>42.299806915818138</v>
      </c>
      <c r="E1812" s="307">
        <f t="shared" si="196"/>
        <v>6</v>
      </c>
      <c r="F1812" s="307">
        <f t="shared" si="197"/>
        <v>2</v>
      </c>
      <c r="G1812" s="307">
        <f t="shared" si="198"/>
        <v>1</v>
      </c>
      <c r="H1812" s="306">
        <f>4*D1812*'[2]Base Costs'!$B$7</f>
        <v>8406.8328256773621</v>
      </c>
      <c r="I1812" s="304">
        <f>4*IF(E1812&lt;=3,E1812*'[2]Base Costs'!$B$8,IF(F1812&lt;=3,F1812*'[2]Base Costs'!$B$9,'[2]Base Costs'!$B$10*G1812))</f>
        <v>2800</v>
      </c>
      <c r="J1812" s="308">
        <f>C1812*'[2]Base Costs'!$B$6</f>
        <v>10.744150956617807</v>
      </c>
      <c r="K1812" s="307">
        <f t="shared" si="199"/>
        <v>2</v>
      </c>
      <c r="L1812" s="307">
        <f t="shared" si="200"/>
        <v>1</v>
      </c>
      <c r="M1812" s="307">
        <f t="shared" si="201"/>
        <v>1</v>
      </c>
      <c r="N1812" s="306">
        <f>4*J1812*'[2]Base Costs'!$B$7</f>
        <v>2135.3355377220496</v>
      </c>
      <c r="O1812" s="304">
        <f>4*IF(K1812&lt;=3,K1812*'[2]Base Costs'!$B$8,IF(L1812&lt;=3,L1812*'[2]Base Costs'!$B$9,'[2]Base Costs'!$B$10*M1812))</f>
        <v>1000</v>
      </c>
      <c r="P1812" s="304">
        <f>4*C1812*'[2]Base Costs'!$B$11</f>
        <v>8459.961383163627</v>
      </c>
      <c r="Q1812" s="269">
        <f>'[2]Base Costs'!$B$13+'[2]Base Costs'!$B$14</f>
        <v>414</v>
      </c>
      <c r="R1812" s="303">
        <f>'[2]Base Costs'!$D$2</f>
        <v>1105.3024868650327</v>
      </c>
      <c r="S1812" s="305">
        <f t="shared" si="202"/>
        <v>4654.6380245870823</v>
      </c>
    </row>
    <row r="1813" spans="1:19" s="269" customFormat="1" x14ac:dyDescent="0.25">
      <c r="A1813" s="310" t="s">
        <v>1770</v>
      </c>
      <c r="B1813" s="310" t="s">
        <v>1159</v>
      </c>
      <c r="C1813" s="309">
        <v>65.800602030000007</v>
      </c>
      <c r="D1813" s="307">
        <f>C1813*'[2]Base Costs'!$B$5</f>
        <v>65.800602030000007</v>
      </c>
      <c r="E1813" s="307">
        <f t="shared" si="196"/>
        <v>9</v>
      </c>
      <c r="F1813" s="307">
        <f t="shared" si="197"/>
        <v>2</v>
      </c>
      <c r="G1813" s="307">
        <f t="shared" si="198"/>
        <v>1</v>
      </c>
      <c r="H1813" s="306">
        <f>4*D1813*'[2]Base Costs'!$B$7</f>
        <v>13077.474849850323</v>
      </c>
      <c r="I1813" s="304">
        <f>4*IF(E1813&lt;=3,E1813*'[2]Base Costs'!$B$8,IF(F1813&lt;=3,F1813*'[2]Base Costs'!$B$9,'[2]Base Costs'!$B$10*G1813))</f>
        <v>2800</v>
      </c>
      <c r="J1813" s="308">
        <f>C1813*'[2]Base Costs'!$B$6</f>
        <v>16.713352915620003</v>
      </c>
      <c r="K1813" s="307">
        <f t="shared" si="199"/>
        <v>3</v>
      </c>
      <c r="L1813" s="307">
        <f t="shared" si="200"/>
        <v>1</v>
      </c>
      <c r="M1813" s="307">
        <f t="shared" si="201"/>
        <v>1</v>
      </c>
      <c r="N1813" s="306">
        <f>4*J1813*'[2]Base Costs'!$B$7</f>
        <v>3321.6786118619825</v>
      </c>
      <c r="O1813" s="304">
        <f>4*IF(K1813&lt;=3,K1813*'[2]Base Costs'!$B$8,IF(L1813&lt;=3,L1813*'[2]Base Costs'!$B$9,'[2]Base Costs'!$B$10*M1813))</f>
        <v>1500</v>
      </c>
      <c r="P1813" s="304">
        <f>4*C1813*'[2]Base Costs'!$B$11</f>
        <v>13160.120406000002</v>
      </c>
      <c r="Q1813" s="269">
        <f>'[2]Base Costs'!$B$13+'[2]Base Costs'!$B$14</f>
        <v>414</v>
      </c>
      <c r="R1813" s="303">
        <f>'[2]Base Costs'!$D$2</f>
        <v>1105.3024868650327</v>
      </c>
      <c r="S1813" s="305">
        <f t="shared" si="202"/>
        <v>6340.9810987270157</v>
      </c>
    </row>
    <row r="1814" spans="1:19" s="269" customFormat="1" x14ac:dyDescent="0.25">
      <c r="A1814" s="310" t="s">
        <v>1770</v>
      </c>
      <c r="B1814" s="310" t="s">
        <v>1158</v>
      </c>
      <c r="C1814" s="309">
        <v>116.87400215554594</v>
      </c>
      <c r="D1814" s="307">
        <f>C1814*'[2]Base Costs'!$B$5</f>
        <v>116.87400215554594</v>
      </c>
      <c r="E1814" s="307">
        <f t="shared" si="196"/>
        <v>15</v>
      </c>
      <c r="F1814" s="307">
        <f t="shared" si="197"/>
        <v>3</v>
      </c>
      <c r="G1814" s="307">
        <f t="shared" si="198"/>
        <v>1</v>
      </c>
      <c r="H1814" s="306">
        <f>4*D1814*'[2]Base Costs'!$B$7</f>
        <v>23228.006684401826</v>
      </c>
      <c r="I1814" s="304">
        <f>4*IF(E1814&lt;=3,E1814*'[2]Base Costs'!$B$8,IF(F1814&lt;=3,F1814*'[2]Base Costs'!$B$9,'[2]Base Costs'!$B$10*G1814))</f>
        <v>4200</v>
      </c>
      <c r="J1814" s="308">
        <f>C1814*'[2]Base Costs'!$B$6</f>
        <v>29.685996547508669</v>
      </c>
      <c r="K1814" s="307">
        <f t="shared" si="199"/>
        <v>4</v>
      </c>
      <c r="L1814" s="307">
        <f t="shared" si="200"/>
        <v>1</v>
      </c>
      <c r="M1814" s="307">
        <f t="shared" si="201"/>
        <v>1</v>
      </c>
      <c r="N1814" s="306">
        <f>4*J1814*'[2]Base Costs'!$B$7</f>
        <v>5899.9136978380639</v>
      </c>
      <c r="O1814" s="304">
        <f>4*IF(K1814&lt;=3,K1814*'[2]Base Costs'!$B$8,IF(L1814&lt;=3,L1814*'[2]Base Costs'!$B$9,'[2]Base Costs'!$B$10*M1814))</f>
        <v>1400</v>
      </c>
      <c r="P1814" s="304">
        <f>4*C1814*'[2]Base Costs'!$B$11</f>
        <v>23374.800431109186</v>
      </c>
      <c r="Q1814" s="269">
        <f>'[2]Base Costs'!$B$13+'[2]Base Costs'!$B$14</f>
        <v>414</v>
      </c>
      <c r="R1814" s="303">
        <f>'[2]Base Costs'!$D$2</f>
        <v>1105.3024868650327</v>
      </c>
      <c r="S1814" s="305">
        <f t="shared" si="202"/>
        <v>8819.2161847030966</v>
      </c>
    </row>
    <row r="1815" spans="1:19" s="269" customFormat="1" x14ac:dyDescent="0.25">
      <c r="A1815" s="310" t="s">
        <v>1770</v>
      </c>
      <c r="B1815" s="310" t="s">
        <v>1157</v>
      </c>
      <c r="C1815" s="309">
        <v>122.80970237000001</v>
      </c>
      <c r="D1815" s="307">
        <f>C1815*'[2]Base Costs'!$B$5</f>
        <v>122.80970237000001</v>
      </c>
      <c r="E1815" s="307">
        <f t="shared" si="196"/>
        <v>16</v>
      </c>
      <c r="F1815" s="307">
        <f t="shared" si="197"/>
        <v>4</v>
      </c>
      <c r="G1815" s="307">
        <f t="shared" si="198"/>
        <v>1</v>
      </c>
      <c r="H1815" s="306">
        <f>4*D1815*'[2]Base Costs'!$B$7</f>
        <v>24407.691487823286</v>
      </c>
      <c r="I1815" s="304">
        <f>4*IF(E1815&lt;=3,E1815*'[2]Base Costs'!$B$8,IF(F1815&lt;=3,F1815*'[2]Base Costs'!$B$9,'[2]Base Costs'!$B$10*G1815))</f>
        <v>4400</v>
      </c>
      <c r="J1815" s="308">
        <f>C1815*'[2]Base Costs'!$B$6</f>
        <v>31.193664401980005</v>
      </c>
      <c r="K1815" s="307">
        <f t="shared" si="199"/>
        <v>4</v>
      </c>
      <c r="L1815" s="307">
        <f t="shared" si="200"/>
        <v>1</v>
      </c>
      <c r="M1815" s="307">
        <f t="shared" si="201"/>
        <v>1</v>
      </c>
      <c r="N1815" s="306">
        <f>4*J1815*'[2]Base Costs'!$B$7</f>
        <v>6199.5536379071145</v>
      </c>
      <c r="O1815" s="304">
        <f>4*IF(K1815&lt;=3,K1815*'[2]Base Costs'!$B$8,IF(L1815&lt;=3,L1815*'[2]Base Costs'!$B$9,'[2]Base Costs'!$B$10*M1815))</f>
        <v>1400</v>
      </c>
      <c r="P1815" s="304">
        <f>4*C1815*'[2]Base Costs'!$B$11</f>
        <v>24561.940474000003</v>
      </c>
      <c r="Q1815" s="269">
        <f>'[2]Base Costs'!$B$13+'[2]Base Costs'!$B$14</f>
        <v>414</v>
      </c>
      <c r="R1815" s="303">
        <f>'[2]Base Costs'!$D$2</f>
        <v>1105.3024868650327</v>
      </c>
      <c r="S1815" s="305">
        <f t="shared" si="202"/>
        <v>9118.8561247721482</v>
      </c>
    </row>
    <row r="1816" spans="1:19" s="269" customFormat="1" x14ac:dyDescent="0.25">
      <c r="A1816" s="310" t="s">
        <v>1770</v>
      </c>
      <c r="B1816" s="310" t="s">
        <v>1156</v>
      </c>
      <c r="C1816" s="309">
        <v>111.12520130009571</v>
      </c>
      <c r="D1816" s="307">
        <f>C1816*'[2]Base Costs'!$B$5</f>
        <v>111.12520130009571</v>
      </c>
      <c r="E1816" s="307">
        <f t="shared" si="196"/>
        <v>14</v>
      </c>
      <c r="F1816" s="307">
        <f t="shared" si="197"/>
        <v>3</v>
      </c>
      <c r="G1816" s="307">
        <f t="shared" si="198"/>
        <v>1</v>
      </c>
      <c r="H1816" s="306">
        <f>4*D1816*'[2]Base Costs'!$B$7</f>
        <v>22085.467007186224</v>
      </c>
      <c r="I1816" s="304">
        <f>4*IF(E1816&lt;=3,E1816*'[2]Base Costs'!$B$8,IF(F1816&lt;=3,F1816*'[2]Base Costs'!$B$9,'[2]Base Costs'!$B$10*G1816))</f>
        <v>4200</v>
      </c>
      <c r="J1816" s="308">
        <f>C1816*'[2]Base Costs'!$B$6</f>
        <v>28.225801130224312</v>
      </c>
      <c r="K1816" s="307">
        <f t="shared" si="199"/>
        <v>4</v>
      </c>
      <c r="L1816" s="307">
        <f t="shared" si="200"/>
        <v>1</v>
      </c>
      <c r="M1816" s="307">
        <f t="shared" si="201"/>
        <v>1</v>
      </c>
      <c r="N1816" s="306">
        <f>4*J1816*'[2]Base Costs'!$B$7</f>
        <v>5609.7086198253019</v>
      </c>
      <c r="O1816" s="304">
        <f>4*IF(K1816&lt;=3,K1816*'[2]Base Costs'!$B$8,IF(L1816&lt;=3,L1816*'[2]Base Costs'!$B$9,'[2]Base Costs'!$B$10*M1816))</f>
        <v>1400</v>
      </c>
      <c r="P1816" s="304">
        <f>4*C1816*'[2]Base Costs'!$B$11</f>
        <v>22225.040260019141</v>
      </c>
      <c r="Q1816" s="269">
        <f>'[2]Base Costs'!$B$13+'[2]Base Costs'!$B$14</f>
        <v>414</v>
      </c>
      <c r="R1816" s="303">
        <f>'[2]Base Costs'!$D$2</f>
        <v>1105.3024868650327</v>
      </c>
      <c r="S1816" s="305">
        <f t="shared" si="202"/>
        <v>8529.0111066903337</v>
      </c>
    </row>
    <row r="1817" spans="1:19" s="269" customFormat="1" x14ac:dyDescent="0.25">
      <c r="A1817" s="310" t="s">
        <v>1770</v>
      </c>
      <c r="B1817" s="310" t="s">
        <v>1155</v>
      </c>
      <c r="C1817" s="309">
        <v>158.69432774119309</v>
      </c>
      <c r="D1817" s="307">
        <f>C1817*'[2]Base Costs'!$B$5</f>
        <v>158.69432774119309</v>
      </c>
      <c r="E1817" s="307">
        <f t="shared" si="196"/>
        <v>20</v>
      </c>
      <c r="F1817" s="307">
        <f t="shared" si="197"/>
        <v>4</v>
      </c>
      <c r="G1817" s="307">
        <f t="shared" si="198"/>
        <v>1</v>
      </c>
      <c r="H1817" s="306">
        <f>4*D1817*'[2]Base Costs'!$B$7</f>
        <v>31539.545472595684</v>
      </c>
      <c r="I1817" s="304">
        <f>4*IF(E1817&lt;=3,E1817*'[2]Base Costs'!$B$8,IF(F1817&lt;=3,F1817*'[2]Base Costs'!$B$9,'[2]Base Costs'!$B$10*G1817))</f>
        <v>4400</v>
      </c>
      <c r="J1817" s="308">
        <f>C1817*'[2]Base Costs'!$B$6</f>
        <v>40.308359246263045</v>
      </c>
      <c r="K1817" s="307">
        <f t="shared" si="199"/>
        <v>6</v>
      </c>
      <c r="L1817" s="307">
        <f t="shared" si="200"/>
        <v>2</v>
      </c>
      <c r="M1817" s="307">
        <f t="shared" si="201"/>
        <v>1</v>
      </c>
      <c r="N1817" s="306">
        <f>4*J1817*'[2]Base Costs'!$B$7</f>
        <v>8011.0445500393034</v>
      </c>
      <c r="O1817" s="304">
        <f>4*IF(K1817&lt;=3,K1817*'[2]Base Costs'!$B$8,IF(L1817&lt;=3,L1817*'[2]Base Costs'!$B$9,'[2]Base Costs'!$B$10*M1817))</f>
        <v>2800</v>
      </c>
      <c r="P1817" s="304">
        <f>4*C1817*'[2]Base Costs'!$B$11</f>
        <v>31738.865548238617</v>
      </c>
      <c r="Q1817" s="269">
        <f>'[2]Base Costs'!$B$13+'[2]Base Costs'!$B$14</f>
        <v>414</v>
      </c>
      <c r="R1817" s="303">
        <f>'[2]Base Costs'!$D$2</f>
        <v>1105.3024868650327</v>
      </c>
      <c r="S1817" s="305">
        <f t="shared" si="202"/>
        <v>12330.347036904335</v>
      </c>
    </row>
    <row r="1818" spans="1:19" s="269" customFormat="1" x14ac:dyDescent="0.25">
      <c r="A1818" s="310" t="s">
        <v>1770</v>
      </c>
      <c r="B1818" s="310" t="s">
        <v>1154</v>
      </c>
      <c r="C1818" s="309">
        <v>62.375543208951719</v>
      </c>
      <c r="D1818" s="307">
        <f>C1818*'[2]Base Costs'!$B$5</f>
        <v>62.375543208951719</v>
      </c>
      <c r="E1818" s="307">
        <f t="shared" si="196"/>
        <v>8</v>
      </c>
      <c r="F1818" s="307">
        <f t="shared" si="197"/>
        <v>2</v>
      </c>
      <c r="G1818" s="307">
        <f t="shared" si="198"/>
        <v>1</v>
      </c>
      <c r="H1818" s="306">
        <f>4*D1818*'[2]Base Costs'!$B$7</f>
        <v>12396.764959519902</v>
      </c>
      <c r="I1818" s="304">
        <f>4*IF(E1818&lt;=3,E1818*'[2]Base Costs'!$B$8,IF(F1818&lt;=3,F1818*'[2]Base Costs'!$B$9,'[2]Base Costs'!$B$10*G1818))</f>
        <v>2800</v>
      </c>
      <c r="J1818" s="308">
        <f>C1818*'[2]Base Costs'!$B$6</f>
        <v>15.843387975073737</v>
      </c>
      <c r="K1818" s="307">
        <f t="shared" si="199"/>
        <v>2</v>
      </c>
      <c r="L1818" s="307">
        <f t="shared" si="200"/>
        <v>1</v>
      </c>
      <c r="M1818" s="307">
        <f t="shared" si="201"/>
        <v>1</v>
      </c>
      <c r="N1818" s="306">
        <f>4*J1818*'[2]Base Costs'!$B$7</f>
        <v>3148.7782997180552</v>
      </c>
      <c r="O1818" s="304">
        <f>4*IF(K1818&lt;=3,K1818*'[2]Base Costs'!$B$8,IF(L1818&lt;=3,L1818*'[2]Base Costs'!$B$9,'[2]Base Costs'!$B$10*M1818))</f>
        <v>1000</v>
      </c>
      <c r="P1818" s="304">
        <f>4*C1818*'[2]Base Costs'!$B$11</f>
        <v>12475.108641790344</v>
      </c>
      <c r="Q1818" s="269">
        <f>'[2]Base Costs'!$B$13+'[2]Base Costs'!$B$14</f>
        <v>414</v>
      </c>
      <c r="R1818" s="303">
        <f>'[2]Base Costs'!$D$2</f>
        <v>1105.3024868650327</v>
      </c>
      <c r="S1818" s="305">
        <f t="shared" si="202"/>
        <v>5668.0807865830884</v>
      </c>
    </row>
    <row r="1819" spans="1:19" s="269" customFormat="1" x14ac:dyDescent="0.25">
      <c r="A1819" s="310" t="s">
        <v>1770</v>
      </c>
      <c r="B1819" s="310" t="s">
        <v>1153</v>
      </c>
      <c r="C1819" s="309">
        <v>101.87481605889549</v>
      </c>
      <c r="D1819" s="307">
        <f>C1819*'[2]Base Costs'!$B$5</f>
        <v>101.87481605889549</v>
      </c>
      <c r="E1819" s="307">
        <f t="shared" si="196"/>
        <v>13</v>
      </c>
      <c r="F1819" s="307">
        <f t="shared" si="197"/>
        <v>3</v>
      </c>
      <c r="G1819" s="307">
        <f t="shared" si="198"/>
        <v>1</v>
      </c>
      <c r="H1819" s="306">
        <f>4*D1819*'[2]Base Costs'!$B$7</f>
        <v>20247.008442809129</v>
      </c>
      <c r="I1819" s="304">
        <f>4*IF(E1819&lt;=3,E1819*'[2]Base Costs'!$B$8,IF(F1819&lt;=3,F1819*'[2]Base Costs'!$B$9,'[2]Base Costs'!$B$10*G1819))</f>
        <v>4200</v>
      </c>
      <c r="J1819" s="308">
        <f>C1819*'[2]Base Costs'!$B$6</f>
        <v>25.876203278959455</v>
      </c>
      <c r="K1819" s="307">
        <f t="shared" si="199"/>
        <v>4</v>
      </c>
      <c r="L1819" s="307">
        <f t="shared" si="200"/>
        <v>1</v>
      </c>
      <c r="M1819" s="307">
        <f t="shared" si="201"/>
        <v>1</v>
      </c>
      <c r="N1819" s="306">
        <f>4*J1819*'[2]Base Costs'!$B$7</f>
        <v>5142.7401444735187</v>
      </c>
      <c r="O1819" s="304">
        <f>4*IF(K1819&lt;=3,K1819*'[2]Base Costs'!$B$8,IF(L1819&lt;=3,L1819*'[2]Base Costs'!$B$9,'[2]Base Costs'!$B$10*M1819))</f>
        <v>1400</v>
      </c>
      <c r="P1819" s="304">
        <f>4*C1819*'[2]Base Costs'!$B$11</f>
        <v>20374.963211779097</v>
      </c>
      <c r="Q1819" s="269">
        <f>'[2]Base Costs'!$B$13+'[2]Base Costs'!$B$14</f>
        <v>414</v>
      </c>
      <c r="R1819" s="303">
        <f>'[2]Base Costs'!$D$2</f>
        <v>1105.3024868650327</v>
      </c>
      <c r="S1819" s="305">
        <f t="shared" si="202"/>
        <v>8062.0426313385515</v>
      </c>
    </row>
    <row r="1820" spans="1:19" s="269" customFormat="1" x14ac:dyDescent="0.25">
      <c r="A1820" s="310" t="s">
        <v>1770</v>
      </c>
      <c r="B1820" s="310" t="s">
        <v>1152</v>
      </c>
      <c r="C1820" s="309">
        <v>56.64107967973861</v>
      </c>
      <c r="D1820" s="307">
        <f>C1820*'[2]Base Costs'!$B$5</f>
        <v>56.64107967973861</v>
      </c>
      <c r="E1820" s="307">
        <f t="shared" si="196"/>
        <v>8</v>
      </c>
      <c r="F1820" s="307">
        <f t="shared" si="197"/>
        <v>2</v>
      </c>
      <c r="G1820" s="307">
        <f t="shared" si="198"/>
        <v>1</v>
      </c>
      <c r="H1820" s="306">
        <f>4*D1820*'[2]Base Costs'!$B$7</f>
        <v>11257.074739869971</v>
      </c>
      <c r="I1820" s="304">
        <f>4*IF(E1820&lt;=3,E1820*'[2]Base Costs'!$B$8,IF(F1820&lt;=3,F1820*'[2]Base Costs'!$B$9,'[2]Base Costs'!$B$10*G1820))</f>
        <v>2800</v>
      </c>
      <c r="J1820" s="308">
        <f>C1820*'[2]Base Costs'!$B$6</f>
        <v>14.386834238653607</v>
      </c>
      <c r="K1820" s="307">
        <f t="shared" si="199"/>
        <v>2</v>
      </c>
      <c r="L1820" s="307">
        <f t="shared" si="200"/>
        <v>1</v>
      </c>
      <c r="M1820" s="307">
        <f t="shared" si="201"/>
        <v>1</v>
      </c>
      <c r="N1820" s="306">
        <f>4*J1820*'[2]Base Costs'!$B$7</f>
        <v>2859.2969839269731</v>
      </c>
      <c r="O1820" s="304">
        <f>4*IF(K1820&lt;=3,K1820*'[2]Base Costs'!$B$8,IF(L1820&lt;=3,L1820*'[2]Base Costs'!$B$9,'[2]Base Costs'!$B$10*M1820))</f>
        <v>1000</v>
      </c>
      <c r="P1820" s="304">
        <f>4*C1820*'[2]Base Costs'!$B$11</f>
        <v>11328.215935947723</v>
      </c>
      <c r="Q1820" s="269">
        <f>'[2]Base Costs'!$B$13+'[2]Base Costs'!$B$14</f>
        <v>414</v>
      </c>
      <c r="R1820" s="303">
        <f>'[2]Base Costs'!$D$2</f>
        <v>1105.3024868650327</v>
      </c>
      <c r="S1820" s="305">
        <f t="shared" si="202"/>
        <v>5378.5994707920054</v>
      </c>
    </row>
    <row r="1821" spans="1:19" s="269" customFormat="1" x14ac:dyDescent="0.25">
      <c r="A1821" s="310" t="s">
        <v>1770</v>
      </c>
      <c r="B1821" s="310" t="s">
        <v>1150</v>
      </c>
      <c r="C1821" s="309">
        <v>164.56687322988034</v>
      </c>
      <c r="D1821" s="307">
        <f>C1821*'[2]Base Costs'!$B$5</f>
        <v>164.56687322988034</v>
      </c>
      <c r="E1821" s="307">
        <f t="shared" si="196"/>
        <v>21</v>
      </c>
      <c r="F1821" s="307">
        <f t="shared" si="197"/>
        <v>5</v>
      </c>
      <c r="G1821" s="307">
        <f t="shared" si="198"/>
        <v>2</v>
      </c>
      <c r="H1821" s="306">
        <f>4*D1821*'[2]Base Costs'!$B$7</f>
        <v>32706.678653199342</v>
      </c>
      <c r="I1821" s="304">
        <f>4*IF(E1821&lt;=3,E1821*'[2]Base Costs'!$B$8,IF(F1821&lt;=3,F1821*'[2]Base Costs'!$B$9,'[2]Base Costs'!$B$10*G1821))</f>
        <v>8800</v>
      </c>
      <c r="J1821" s="308">
        <f>C1821*'[2]Base Costs'!$B$6</f>
        <v>41.799985800389607</v>
      </c>
      <c r="K1821" s="307">
        <f t="shared" si="199"/>
        <v>6</v>
      </c>
      <c r="L1821" s="307">
        <f t="shared" si="200"/>
        <v>2</v>
      </c>
      <c r="M1821" s="307">
        <f t="shared" si="201"/>
        <v>1</v>
      </c>
      <c r="N1821" s="306">
        <f>4*J1821*'[2]Base Costs'!$B$7</f>
        <v>8307.4963779126338</v>
      </c>
      <c r="O1821" s="304">
        <f>4*IF(K1821&lt;=3,K1821*'[2]Base Costs'!$B$8,IF(L1821&lt;=3,L1821*'[2]Base Costs'!$B$9,'[2]Base Costs'!$B$10*M1821))</f>
        <v>2800</v>
      </c>
      <c r="P1821" s="304">
        <f>4*C1821*'[2]Base Costs'!$B$11</f>
        <v>32913.374645976066</v>
      </c>
      <c r="Q1821" s="269">
        <f>'[2]Base Costs'!$B$13+'[2]Base Costs'!$B$14</f>
        <v>414</v>
      </c>
      <c r="R1821" s="303">
        <f>'[2]Base Costs'!$D$2</f>
        <v>1105.3024868650327</v>
      </c>
      <c r="S1821" s="305">
        <f t="shared" si="202"/>
        <v>12626.798864777666</v>
      </c>
    </row>
    <row r="1822" spans="1:19" s="269" customFormat="1" x14ac:dyDescent="0.25">
      <c r="A1822" s="310" t="s">
        <v>1770</v>
      </c>
      <c r="B1822" s="310" t="s">
        <v>1149</v>
      </c>
      <c r="C1822" s="309">
        <v>105.64120454736111</v>
      </c>
      <c r="D1822" s="307">
        <f>C1822*'[2]Base Costs'!$B$5</f>
        <v>105.64120454736111</v>
      </c>
      <c r="E1822" s="307">
        <f t="shared" si="196"/>
        <v>14</v>
      </c>
      <c r="F1822" s="307">
        <f t="shared" si="197"/>
        <v>3</v>
      </c>
      <c r="G1822" s="307">
        <f t="shared" si="198"/>
        <v>1</v>
      </c>
      <c r="H1822" s="306">
        <f>4*D1822*'[2]Base Costs'!$B$7</f>
        <v>20995.555556560739</v>
      </c>
      <c r="I1822" s="304">
        <f>4*IF(E1822&lt;=3,E1822*'[2]Base Costs'!$B$8,IF(F1822&lt;=3,F1822*'[2]Base Costs'!$B$9,'[2]Base Costs'!$B$10*G1822))</f>
        <v>4200</v>
      </c>
      <c r="J1822" s="308">
        <f>C1822*'[2]Base Costs'!$B$6</f>
        <v>26.832865955029725</v>
      </c>
      <c r="K1822" s="307">
        <f t="shared" si="199"/>
        <v>4</v>
      </c>
      <c r="L1822" s="307">
        <f t="shared" si="200"/>
        <v>1</v>
      </c>
      <c r="M1822" s="307">
        <f t="shared" si="201"/>
        <v>1</v>
      </c>
      <c r="N1822" s="306">
        <f>4*J1822*'[2]Base Costs'!$B$7</f>
        <v>5332.8711113664285</v>
      </c>
      <c r="O1822" s="304">
        <f>4*IF(K1822&lt;=3,K1822*'[2]Base Costs'!$B$8,IF(L1822&lt;=3,L1822*'[2]Base Costs'!$B$9,'[2]Base Costs'!$B$10*M1822))</f>
        <v>1400</v>
      </c>
      <c r="P1822" s="304">
        <f>4*C1822*'[2]Base Costs'!$B$11</f>
        <v>21128.240909472224</v>
      </c>
      <c r="Q1822" s="269">
        <f>'[2]Base Costs'!$B$13+'[2]Base Costs'!$B$14</f>
        <v>414</v>
      </c>
      <c r="R1822" s="303">
        <f>'[2]Base Costs'!$D$2</f>
        <v>1105.3024868650327</v>
      </c>
      <c r="S1822" s="305">
        <f t="shared" si="202"/>
        <v>8252.1735982314603</v>
      </c>
    </row>
    <row r="1823" spans="1:19" s="269" customFormat="1" x14ac:dyDescent="0.25">
      <c r="A1823" s="310" t="s">
        <v>1770</v>
      </c>
      <c r="B1823" s="310" t="s">
        <v>1148</v>
      </c>
      <c r="C1823" s="309">
        <v>69.11366851910482</v>
      </c>
      <c r="D1823" s="307">
        <f>C1823*'[2]Base Costs'!$B$5</f>
        <v>69.11366851910482</v>
      </c>
      <c r="E1823" s="307">
        <f t="shared" si="196"/>
        <v>9</v>
      </c>
      <c r="F1823" s="307">
        <f t="shared" si="197"/>
        <v>2</v>
      </c>
      <c r="G1823" s="307">
        <f t="shared" si="198"/>
        <v>1</v>
      </c>
      <c r="H1823" s="306">
        <f>4*D1823*'[2]Base Costs'!$B$7</f>
        <v>13735.926936160969</v>
      </c>
      <c r="I1823" s="304">
        <f>4*IF(E1823&lt;=3,E1823*'[2]Base Costs'!$B$8,IF(F1823&lt;=3,F1823*'[2]Base Costs'!$B$9,'[2]Base Costs'!$B$10*G1823))</f>
        <v>2800</v>
      </c>
      <c r="J1823" s="308">
        <f>C1823*'[2]Base Costs'!$B$6</f>
        <v>17.554871803852624</v>
      </c>
      <c r="K1823" s="307">
        <f t="shared" si="199"/>
        <v>3</v>
      </c>
      <c r="L1823" s="307">
        <f t="shared" si="200"/>
        <v>1</v>
      </c>
      <c r="M1823" s="307">
        <f t="shared" si="201"/>
        <v>1</v>
      </c>
      <c r="N1823" s="306">
        <f>4*J1823*'[2]Base Costs'!$B$7</f>
        <v>3488.9254417848865</v>
      </c>
      <c r="O1823" s="304">
        <f>4*IF(K1823&lt;=3,K1823*'[2]Base Costs'!$B$8,IF(L1823&lt;=3,L1823*'[2]Base Costs'!$B$9,'[2]Base Costs'!$B$10*M1823))</f>
        <v>1500</v>
      </c>
      <c r="P1823" s="304">
        <f>4*C1823*'[2]Base Costs'!$B$11</f>
        <v>13822.733703820964</v>
      </c>
      <c r="Q1823" s="269">
        <f>'[2]Base Costs'!$B$13+'[2]Base Costs'!$B$14</f>
        <v>414</v>
      </c>
      <c r="R1823" s="303">
        <f>'[2]Base Costs'!$D$2</f>
        <v>1105.3024868650327</v>
      </c>
      <c r="S1823" s="305">
        <f t="shared" si="202"/>
        <v>6508.2279286499197</v>
      </c>
    </row>
    <row r="1824" spans="1:19" s="269" customFormat="1" x14ac:dyDescent="0.25">
      <c r="A1824" s="310" t="s">
        <v>1770</v>
      </c>
      <c r="B1824" s="310" t="s">
        <v>1147</v>
      </c>
      <c r="C1824" s="309">
        <v>175.27853693352213</v>
      </c>
      <c r="D1824" s="307">
        <f>C1824*'[2]Base Costs'!$B$5</f>
        <v>175.27853693352213</v>
      </c>
      <c r="E1824" s="307">
        <f t="shared" si="196"/>
        <v>22</v>
      </c>
      <c r="F1824" s="307">
        <f t="shared" si="197"/>
        <v>5</v>
      </c>
      <c r="G1824" s="307">
        <f t="shared" si="198"/>
        <v>2</v>
      </c>
      <c r="H1824" s="306">
        <f>4*D1824*'[2]Base Costs'!$B$7</f>
        <v>34835.557544315925</v>
      </c>
      <c r="I1824" s="304">
        <f>4*IF(E1824&lt;=3,E1824*'[2]Base Costs'!$B$8,IF(F1824&lt;=3,F1824*'[2]Base Costs'!$B$9,'[2]Base Costs'!$B$10*G1824))</f>
        <v>8800</v>
      </c>
      <c r="J1824" s="308">
        <f>C1824*'[2]Base Costs'!$B$6</f>
        <v>44.520748381114622</v>
      </c>
      <c r="K1824" s="307">
        <f t="shared" si="199"/>
        <v>6</v>
      </c>
      <c r="L1824" s="307">
        <f t="shared" si="200"/>
        <v>2</v>
      </c>
      <c r="M1824" s="307">
        <f t="shared" si="201"/>
        <v>1</v>
      </c>
      <c r="N1824" s="306">
        <f>4*J1824*'[2]Base Costs'!$B$7</f>
        <v>8848.2316162562456</v>
      </c>
      <c r="O1824" s="304">
        <f>4*IF(K1824&lt;=3,K1824*'[2]Base Costs'!$B$8,IF(L1824&lt;=3,L1824*'[2]Base Costs'!$B$9,'[2]Base Costs'!$B$10*M1824))</f>
        <v>2800</v>
      </c>
      <c r="P1824" s="304">
        <f>4*C1824*'[2]Base Costs'!$B$11</f>
        <v>35055.707386704424</v>
      </c>
      <c r="Q1824" s="269">
        <f>'[2]Base Costs'!$B$13+'[2]Base Costs'!$B$14</f>
        <v>414</v>
      </c>
      <c r="R1824" s="303">
        <f>'[2]Base Costs'!$D$2</f>
        <v>1105.3024868650327</v>
      </c>
      <c r="S1824" s="305">
        <f t="shared" si="202"/>
        <v>13167.534103121277</v>
      </c>
    </row>
    <row r="1825" spans="1:19" s="269" customFormat="1" x14ac:dyDescent="0.25">
      <c r="A1825" s="310" t="s">
        <v>1770</v>
      </c>
      <c r="B1825" s="310" t="s">
        <v>1146</v>
      </c>
      <c r="C1825" s="309">
        <v>62.3499289789088</v>
      </c>
      <c r="D1825" s="307">
        <f>C1825*'[2]Base Costs'!$B$5</f>
        <v>62.3499289789088</v>
      </c>
      <c r="E1825" s="307">
        <f t="shared" si="196"/>
        <v>8</v>
      </c>
      <c r="F1825" s="307">
        <f t="shared" si="197"/>
        <v>2</v>
      </c>
      <c r="G1825" s="307">
        <f t="shared" si="198"/>
        <v>1</v>
      </c>
      <c r="H1825" s="306">
        <f>4*D1825*'[2]Base Costs'!$B$7</f>
        <v>12391.674284984252</v>
      </c>
      <c r="I1825" s="304">
        <f>4*IF(E1825&lt;=3,E1825*'[2]Base Costs'!$B$8,IF(F1825&lt;=3,F1825*'[2]Base Costs'!$B$9,'[2]Base Costs'!$B$10*G1825))</f>
        <v>2800</v>
      </c>
      <c r="J1825" s="308">
        <f>C1825*'[2]Base Costs'!$B$6</f>
        <v>15.836881960642835</v>
      </c>
      <c r="K1825" s="307">
        <f t="shared" si="199"/>
        <v>2</v>
      </c>
      <c r="L1825" s="307">
        <f t="shared" si="200"/>
        <v>1</v>
      </c>
      <c r="M1825" s="307">
        <f t="shared" si="201"/>
        <v>1</v>
      </c>
      <c r="N1825" s="306">
        <f>4*J1825*'[2]Base Costs'!$B$7</f>
        <v>3147.4852683859999</v>
      </c>
      <c r="O1825" s="304">
        <f>4*IF(K1825&lt;=3,K1825*'[2]Base Costs'!$B$8,IF(L1825&lt;=3,L1825*'[2]Base Costs'!$B$9,'[2]Base Costs'!$B$10*M1825))</f>
        <v>1000</v>
      </c>
      <c r="P1825" s="304">
        <f>4*C1825*'[2]Base Costs'!$B$11</f>
        <v>12469.98579578176</v>
      </c>
      <c r="Q1825" s="269">
        <f>'[2]Base Costs'!$B$13+'[2]Base Costs'!$B$14</f>
        <v>414</v>
      </c>
      <c r="R1825" s="303">
        <f>'[2]Base Costs'!$D$2</f>
        <v>1105.3024868650327</v>
      </c>
      <c r="S1825" s="305">
        <f t="shared" si="202"/>
        <v>5666.7877552510326</v>
      </c>
    </row>
    <row r="1826" spans="1:19" s="269" customFormat="1" x14ac:dyDescent="0.25">
      <c r="A1826" s="310" t="s">
        <v>1770</v>
      </c>
      <c r="B1826" s="310" t="s">
        <v>1145</v>
      </c>
      <c r="C1826" s="309">
        <v>23.012641545000001</v>
      </c>
      <c r="D1826" s="307">
        <f>C1826*'[2]Base Costs'!$B$5</f>
        <v>23.012641545000001</v>
      </c>
      <c r="E1826" s="307">
        <f t="shared" si="196"/>
        <v>3</v>
      </c>
      <c r="F1826" s="307">
        <f t="shared" si="197"/>
        <v>1</v>
      </c>
      <c r="G1826" s="307">
        <f t="shared" si="198"/>
        <v>1</v>
      </c>
      <c r="H1826" s="306">
        <f>4*D1826*'[2]Base Costs'!$B$7</f>
        <v>4573.6244312194813</v>
      </c>
      <c r="I1826" s="304">
        <f>4*IF(E1826&lt;=3,E1826*'[2]Base Costs'!$B$8,IF(F1826&lt;=3,F1826*'[2]Base Costs'!$B$9,'[2]Base Costs'!$B$10*G1826))</f>
        <v>1500</v>
      </c>
      <c r="J1826" s="308">
        <f>C1826*'[2]Base Costs'!$B$6</f>
        <v>5.8452109524300004</v>
      </c>
      <c r="K1826" s="307">
        <f t="shared" si="199"/>
        <v>1</v>
      </c>
      <c r="L1826" s="307">
        <f t="shared" si="200"/>
        <v>1</v>
      </c>
      <c r="M1826" s="307">
        <f t="shared" si="201"/>
        <v>1</v>
      </c>
      <c r="N1826" s="306">
        <f>4*J1826*'[2]Base Costs'!$B$7</f>
        <v>1161.7006055297481</v>
      </c>
      <c r="O1826" s="304">
        <f>4*IF(K1826&lt;=3,K1826*'[2]Base Costs'!$B$8,IF(L1826&lt;=3,L1826*'[2]Base Costs'!$B$9,'[2]Base Costs'!$B$10*M1826))</f>
        <v>500</v>
      </c>
      <c r="P1826" s="304">
        <f>4*C1826*'[2]Base Costs'!$B$11</f>
        <v>4602.5283090000003</v>
      </c>
      <c r="Q1826" s="269">
        <f>'[2]Base Costs'!$B$13+'[2]Base Costs'!$B$14</f>
        <v>414</v>
      </c>
      <c r="R1826" s="303">
        <f>'[2]Base Costs'!$D$2</f>
        <v>1105.3024868650327</v>
      </c>
      <c r="S1826" s="305">
        <f t="shared" si="202"/>
        <v>3181.0030923947807</v>
      </c>
    </row>
    <row r="1827" spans="1:19" s="269" customFormat="1" x14ac:dyDescent="0.25">
      <c r="A1827" s="310" t="s">
        <v>1770</v>
      </c>
      <c r="B1827" s="310" t="s">
        <v>1144</v>
      </c>
      <c r="C1827" s="309">
        <v>85.200815580000011</v>
      </c>
      <c r="D1827" s="307">
        <f>C1827*'[2]Base Costs'!$B$5</f>
        <v>85.200815580000011</v>
      </c>
      <c r="E1827" s="307">
        <f t="shared" si="196"/>
        <v>11</v>
      </c>
      <c r="F1827" s="307">
        <f t="shared" si="197"/>
        <v>3</v>
      </c>
      <c r="G1827" s="307">
        <f t="shared" si="198"/>
        <v>1</v>
      </c>
      <c r="H1827" s="306">
        <f>4*D1827*'[2]Base Costs'!$B$7</f>
        <v>16933.150891631525</v>
      </c>
      <c r="I1827" s="304">
        <f>4*IF(E1827&lt;=3,E1827*'[2]Base Costs'!$B$8,IF(F1827&lt;=3,F1827*'[2]Base Costs'!$B$9,'[2]Base Costs'!$B$10*G1827))</f>
        <v>4200</v>
      </c>
      <c r="J1827" s="308">
        <f>C1827*'[2]Base Costs'!$B$6</f>
        <v>21.641007157320004</v>
      </c>
      <c r="K1827" s="307">
        <f t="shared" si="199"/>
        <v>3</v>
      </c>
      <c r="L1827" s="307">
        <f t="shared" si="200"/>
        <v>1</v>
      </c>
      <c r="M1827" s="307">
        <f t="shared" si="201"/>
        <v>1</v>
      </c>
      <c r="N1827" s="306">
        <f>4*J1827*'[2]Base Costs'!$B$7</f>
        <v>4301.0203264744077</v>
      </c>
      <c r="O1827" s="304">
        <f>4*IF(K1827&lt;=3,K1827*'[2]Base Costs'!$B$8,IF(L1827&lt;=3,L1827*'[2]Base Costs'!$B$9,'[2]Base Costs'!$B$10*M1827))</f>
        <v>1500</v>
      </c>
      <c r="P1827" s="304">
        <f>4*C1827*'[2]Base Costs'!$B$11</f>
        <v>17040.163116000003</v>
      </c>
      <c r="Q1827" s="269">
        <f>'[2]Base Costs'!$B$13+'[2]Base Costs'!$B$14</f>
        <v>414</v>
      </c>
      <c r="R1827" s="303">
        <f>'[2]Base Costs'!$D$2</f>
        <v>1105.3024868650327</v>
      </c>
      <c r="S1827" s="305">
        <f t="shared" si="202"/>
        <v>7320.3228133394405</v>
      </c>
    </row>
    <row r="1828" spans="1:19" s="269" customFormat="1" x14ac:dyDescent="0.25">
      <c r="A1828" s="310" t="s">
        <v>1770</v>
      </c>
      <c r="B1828" s="310" t="s">
        <v>1143</v>
      </c>
      <c r="C1828" s="309">
        <v>87.537351312487061</v>
      </c>
      <c r="D1828" s="307">
        <f>C1828*'[2]Base Costs'!$B$5</f>
        <v>87.537351312487061</v>
      </c>
      <c r="E1828" s="307">
        <f t="shared" si="196"/>
        <v>11</v>
      </c>
      <c r="F1828" s="307">
        <f t="shared" si="197"/>
        <v>3</v>
      </c>
      <c r="G1828" s="307">
        <f t="shared" si="198"/>
        <v>1</v>
      </c>
      <c r="H1828" s="306">
        <f>4*D1828*'[2]Base Costs'!$B$7</f>
        <v>17397.523349248931</v>
      </c>
      <c r="I1828" s="304">
        <f>4*IF(E1828&lt;=3,E1828*'[2]Base Costs'!$B$8,IF(F1828&lt;=3,F1828*'[2]Base Costs'!$B$9,'[2]Base Costs'!$B$10*G1828))</f>
        <v>4200</v>
      </c>
      <c r="J1828" s="308">
        <f>C1828*'[2]Base Costs'!$B$6</f>
        <v>22.234487233371713</v>
      </c>
      <c r="K1828" s="307">
        <f t="shared" si="199"/>
        <v>3</v>
      </c>
      <c r="L1828" s="307">
        <f t="shared" si="200"/>
        <v>1</v>
      </c>
      <c r="M1828" s="307">
        <f t="shared" si="201"/>
        <v>1</v>
      </c>
      <c r="N1828" s="306">
        <f>4*J1828*'[2]Base Costs'!$B$7</f>
        <v>4418.970930709228</v>
      </c>
      <c r="O1828" s="304">
        <f>4*IF(K1828&lt;=3,K1828*'[2]Base Costs'!$B$8,IF(L1828&lt;=3,L1828*'[2]Base Costs'!$B$9,'[2]Base Costs'!$B$10*M1828))</f>
        <v>1500</v>
      </c>
      <c r="P1828" s="304">
        <f>4*C1828*'[2]Base Costs'!$B$11</f>
        <v>17507.470262497412</v>
      </c>
      <c r="Q1828" s="269">
        <f>'[2]Base Costs'!$B$13+'[2]Base Costs'!$B$14</f>
        <v>414</v>
      </c>
      <c r="R1828" s="303">
        <f>'[2]Base Costs'!$D$2</f>
        <v>1105.3024868650327</v>
      </c>
      <c r="S1828" s="305">
        <f t="shared" si="202"/>
        <v>7438.2734175742607</v>
      </c>
    </row>
    <row r="1829" spans="1:19" s="269" customFormat="1" x14ac:dyDescent="0.25">
      <c r="A1829" s="310" t="s">
        <v>1770</v>
      </c>
      <c r="B1829" s="310" t="s">
        <v>1142</v>
      </c>
      <c r="C1829" s="309">
        <v>95.529804580000004</v>
      </c>
      <c r="D1829" s="307">
        <f>C1829*'[2]Base Costs'!$B$5</f>
        <v>95.529804580000004</v>
      </c>
      <c r="E1829" s="307">
        <f t="shared" si="196"/>
        <v>12</v>
      </c>
      <c r="F1829" s="307">
        <f t="shared" si="197"/>
        <v>3</v>
      </c>
      <c r="G1829" s="307">
        <f t="shared" si="198"/>
        <v>1</v>
      </c>
      <c r="H1829" s="306">
        <f>4*D1829*'[2]Base Costs'!$B$7</f>
        <v>18985.975481447524</v>
      </c>
      <c r="I1829" s="304">
        <f>4*IF(E1829&lt;=3,E1829*'[2]Base Costs'!$B$8,IF(F1829&lt;=3,F1829*'[2]Base Costs'!$B$9,'[2]Base Costs'!$B$10*G1829))</f>
        <v>4200</v>
      </c>
      <c r="J1829" s="308">
        <f>C1829*'[2]Base Costs'!$B$6</f>
        <v>24.264570363320001</v>
      </c>
      <c r="K1829" s="307">
        <f t="shared" si="199"/>
        <v>4</v>
      </c>
      <c r="L1829" s="307">
        <f t="shared" si="200"/>
        <v>1</v>
      </c>
      <c r="M1829" s="307">
        <f t="shared" si="201"/>
        <v>1</v>
      </c>
      <c r="N1829" s="306">
        <f>4*J1829*'[2]Base Costs'!$B$7</f>
        <v>4822.4377722876707</v>
      </c>
      <c r="O1829" s="304">
        <f>4*IF(K1829&lt;=3,K1829*'[2]Base Costs'!$B$8,IF(L1829&lt;=3,L1829*'[2]Base Costs'!$B$9,'[2]Base Costs'!$B$10*M1829))</f>
        <v>1400</v>
      </c>
      <c r="P1829" s="304">
        <f>4*C1829*'[2]Base Costs'!$B$11</f>
        <v>19105.960916</v>
      </c>
      <c r="Q1829" s="269">
        <f>'[2]Base Costs'!$B$13+'[2]Base Costs'!$B$14</f>
        <v>414</v>
      </c>
      <c r="R1829" s="303">
        <f>'[2]Base Costs'!$D$2</f>
        <v>1105.3024868650327</v>
      </c>
      <c r="S1829" s="305">
        <f t="shared" si="202"/>
        <v>7741.7402591527034</v>
      </c>
    </row>
    <row r="1830" spans="1:19" s="269" customFormat="1" x14ac:dyDescent="0.25">
      <c r="A1830" s="310" t="s">
        <v>1770</v>
      </c>
      <c r="B1830" s="310" t="s">
        <v>1141</v>
      </c>
      <c r="C1830" s="309">
        <v>98.773303642769946</v>
      </c>
      <c r="D1830" s="307">
        <f>C1830*'[2]Base Costs'!$B$5</f>
        <v>98.773303642769946</v>
      </c>
      <c r="E1830" s="307">
        <f t="shared" si="196"/>
        <v>13</v>
      </c>
      <c r="F1830" s="307">
        <f t="shared" si="197"/>
        <v>3</v>
      </c>
      <c r="G1830" s="307">
        <f t="shared" si="198"/>
        <v>1</v>
      </c>
      <c r="H1830" s="306">
        <f>4*D1830*'[2]Base Costs'!$B$7</f>
        <v>19630.601459178673</v>
      </c>
      <c r="I1830" s="304">
        <f>4*IF(E1830&lt;=3,E1830*'[2]Base Costs'!$B$8,IF(F1830&lt;=3,F1830*'[2]Base Costs'!$B$9,'[2]Base Costs'!$B$10*G1830))</f>
        <v>4200</v>
      </c>
      <c r="J1830" s="308">
        <f>C1830*'[2]Base Costs'!$B$6</f>
        <v>25.088419125263567</v>
      </c>
      <c r="K1830" s="307">
        <f t="shared" si="199"/>
        <v>4</v>
      </c>
      <c r="L1830" s="307">
        <f t="shared" si="200"/>
        <v>1</v>
      </c>
      <c r="M1830" s="307">
        <f t="shared" si="201"/>
        <v>1</v>
      </c>
      <c r="N1830" s="306">
        <f>4*J1830*'[2]Base Costs'!$B$7</f>
        <v>4986.1727706313832</v>
      </c>
      <c r="O1830" s="304">
        <f>4*IF(K1830&lt;=3,K1830*'[2]Base Costs'!$B$8,IF(L1830&lt;=3,L1830*'[2]Base Costs'!$B$9,'[2]Base Costs'!$B$10*M1830))</f>
        <v>1400</v>
      </c>
      <c r="P1830" s="304">
        <f>4*C1830*'[2]Base Costs'!$B$11</f>
        <v>19754.66072855399</v>
      </c>
      <c r="Q1830" s="269">
        <f>'[2]Base Costs'!$B$13+'[2]Base Costs'!$B$14</f>
        <v>414</v>
      </c>
      <c r="R1830" s="303">
        <f>'[2]Base Costs'!$D$2</f>
        <v>1105.3024868650327</v>
      </c>
      <c r="S1830" s="305">
        <f t="shared" si="202"/>
        <v>7905.4752574964159</v>
      </c>
    </row>
    <row r="1831" spans="1:19" s="269" customFormat="1" x14ac:dyDescent="0.25">
      <c r="A1831" s="310" t="s">
        <v>1770</v>
      </c>
      <c r="B1831" s="310" t="s">
        <v>1140</v>
      </c>
      <c r="C1831" s="309">
        <v>333.7795666068555</v>
      </c>
      <c r="D1831" s="307">
        <f>C1831*'[2]Base Costs'!$B$5</f>
        <v>333.7795666068555</v>
      </c>
      <c r="E1831" s="307">
        <f t="shared" si="196"/>
        <v>42</v>
      </c>
      <c r="F1831" s="307">
        <f t="shared" si="197"/>
        <v>9</v>
      </c>
      <c r="G1831" s="307">
        <f t="shared" si="198"/>
        <v>3</v>
      </c>
      <c r="H1831" s="306">
        <f>4*D1831*'[2]Base Costs'!$B$7</f>
        <v>66336.686185712897</v>
      </c>
      <c r="I1831" s="304">
        <f>4*IF(E1831&lt;=3,E1831*'[2]Base Costs'!$B$8,IF(F1831&lt;=3,F1831*'[2]Base Costs'!$B$9,'[2]Base Costs'!$B$10*G1831))</f>
        <v>13200</v>
      </c>
      <c r="J1831" s="308">
        <f>C1831*'[2]Base Costs'!$B$6</f>
        <v>84.780009918141303</v>
      </c>
      <c r="K1831" s="307">
        <f t="shared" si="199"/>
        <v>11</v>
      </c>
      <c r="L1831" s="307">
        <f t="shared" si="200"/>
        <v>3</v>
      </c>
      <c r="M1831" s="307">
        <f t="shared" si="201"/>
        <v>1</v>
      </c>
      <c r="N1831" s="306">
        <f>4*J1831*'[2]Base Costs'!$B$7</f>
        <v>16849.518291171076</v>
      </c>
      <c r="O1831" s="304">
        <f>4*IF(K1831&lt;=3,K1831*'[2]Base Costs'!$B$8,IF(L1831&lt;=3,L1831*'[2]Base Costs'!$B$9,'[2]Base Costs'!$B$10*M1831))</f>
        <v>4200</v>
      </c>
      <c r="P1831" s="304">
        <f>4*C1831*'[2]Base Costs'!$B$11</f>
        <v>66755.913321371103</v>
      </c>
      <c r="Q1831" s="269">
        <f>'[2]Base Costs'!$B$13+'[2]Base Costs'!$B$14</f>
        <v>414</v>
      </c>
      <c r="R1831" s="303">
        <f>'[2]Base Costs'!$D$2</f>
        <v>1105.3024868650327</v>
      </c>
      <c r="S1831" s="305">
        <f t="shared" si="202"/>
        <v>22568.820778036108</v>
      </c>
    </row>
    <row r="1832" spans="1:19" s="269" customFormat="1" x14ac:dyDescent="0.25">
      <c r="A1832" s="310" t="s">
        <v>1770</v>
      </c>
      <c r="B1832" s="310" t="s">
        <v>1139</v>
      </c>
      <c r="C1832" s="309">
        <v>185.76892212393548</v>
      </c>
      <c r="D1832" s="307">
        <f>C1832*'[2]Base Costs'!$B$5</f>
        <v>185.76892212393548</v>
      </c>
      <c r="E1832" s="307">
        <f t="shared" si="196"/>
        <v>24</v>
      </c>
      <c r="F1832" s="307">
        <f t="shared" si="197"/>
        <v>5</v>
      </c>
      <c r="G1832" s="307">
        <f t="shared" si="198"/>
        <v>2</v>
      </c>
      <c r="H1832" s="306">
        <f>4*D1832*'[2]Base Costs'!$B$7</f>
        <v>36920.45865859944</v>
      </c>
      <c r="I1832" s="304">
        <f>4*IF(E1832&lt;=3,E1832*'[2]Base Costs'!$B$8,IF(F1832&lt;=3,F1832*'[2]Base Costs'!$B$9,'[2]Base Costs'!$B$10*G1832))</f>
        <v>8800</v>
      </c>
      <c r="J1832" s="308">
        <f>C1832*'[2]Base Costs'!$B$6</f>
        <v>47.185306219479614</v>
      </c>
      <c r="K1832" s="307">
        <f t="shared" si="199"/>
        <v>6</v>
      </c>
      <c r="L1832" s="307">
        <f t="shared" si="200"/>
        <v>2</v>
      </c>
      <c r="M1832" s="307">
        <f t="shared" si="201"/>
        <v>1</v>
      </c>
      <c r="N1832" s="306">
        <f>4*J1832*'[2]Base Costs'!$B$7</f>
        <v>9377.7964992842572</v>
      </c>
      <c r="O1832" s="304">
        <f>4*IF(K1832&lt;=3,K1832*'[2]Base Costs'!$B$8,IF(L1832&lt;=3,L1832*'[2]Base Costs'!$B$9,'[2]Base Costs'!$B$10*M1832))</f>
        <v>2800</v>
      </c>
      <c r="P1832" s="304">
        <f>4*C1832*'[2]Base Costs'!$B$11</f>
        <v>37153.784424787096</v>
      </c>
      <c r="Q1832" s="269">
        <f>'[2]Base Costs'!$B$13+'[2]Base Costs'!$B$14</f>
        <v>414</v>
      </c>
      <c r="R1832" s="303">
        <f>'[2]Base Costs'!$D$2</f>
        <v>1105.3024868650327</v>
      </c>
      <c r="S1832" s="305">
        <f t="shared" si="202"/>
        <v>13697.098986149289</v>
      </c>
    </row>
    <row r="1833" spans="1:19" s="269" customFormat="1" x14ac:dyDescent="0.25">
      <c r="A1833" s="310" t="s">
        <v>1770</v>
      </c>
      <c r="B1833" s="310" t="s">
        <v>1138</v>
      </c>
      <c r="C1833" s="309">
        <v>136.43364060444563</v>
      </c>
      <c r="D1833" s="307">
        <f>C1833*'[2]Base Costs'!$B$5</f>
        <v>136.43364060444563</v>
      </c>
      <c r="E1833" s="307">
        <f t="shared" si="196"/>
        <v>18</v>
      </c>
      <c r="F1833" s="307">
        <f t="shared" si="197"/>
        <v>4</v>
      </c>
      <c r="G1833" s="307">
        <f t="shared" si="198"/>
        <v>1</v>
      </c>
      <c r="H1833" s="306">
        <f>4*D1833*'[2]Base Costs'!$B$7</f>
        <v>27115.367468289947</v>
      </c>
      <c r="I1833" s="304">
        <f>4*IF(E1833&lt;=3,E1833*'[2]Base Costs'!$B$8,IF(F1833&lt;=3,F1833*'[2]Base Costs'!$B$9,'[2]Base Costs'!$B$10*G1833))</f>
        <v>4400</v>
      </c>
      <c r="J1833" s="308">
        <f>C1833*'[2]Base Costs'!$B$6</f>
        <v>34.654144713529192</v>
      </c>
      <c r="K1833" s="307">
        <f t="shared" si="199"/>
        <v>5</v>
      </c>
      <c r="L1833" s="307">
        <f t="shared" si="200"/>
        <v>1</v>
      </c>
      <c r="M1833" s="307">
        <f t="shared" si="201"/>
        <v>1</v>
      </c>
      <c r="N1833" s="306">
        <f>4*J1833*'[2]Base Costs'!$B$7</f>
        <v>6887.3033369456471</v>
      </c>
      <c r="O1833" s="304">
        <f>4*IF(K1833&lt;=3,K1833*'[2]Base Costs'!$B$8,IF(L1833&lt;=3,L1833*'[2]Base Costs'!$B$9,'[2]Base Costs'!$B$10*M1833))</f>
        <v>1400</v>
      </c>
      <c r="P1833" s="304">
        <f>4*C1833*'[2]Base Costs'!$B$11</f>
        <v>27286.728120889125</v>
      </c>
      <c r="Q1833" s="269">
        <f>'[2]Base Costs'!$B$13+'[2]Base Costs'!$B$14</f>
        <v>414</v>
      </c>
      <c r="R1833" s="303">
        <f>'[2]Base Costs'!$D$2</f>
        <v>1105.3024868650327</v>
      </c>
      <c r="S1833" s="305">
        <f t="shared" si="202"/>
        <v>9806.6058238106798</v>
      </c>
    </row>
    <row r="1834" spans="1:19" s="269" customFormat="1" x14ac:dyDescent="0.25">
      <c r="A1834" s="310" t="s">
        <v>1770</v>
      </c>
      <c r="B1834" s="310" t="s">
        <v>1137</v>
      </c>
      <c r="C1834" s="309">
        <v>191.36332100974303</v>
      </c>
      <c r="D1834" s="307">
        <f>C1834*'[2]Base Costs'!$B$5</f>
        <v>191.36332100974303</v>
      </c>
      <c r="E1834" s="307">
        <f t="shared" si="196"/>
        <v>24</v>
      </c>
      <c r="F1834" s="307">
        <f t="shared" si="197"/>
        <v>5</v>
      </c>
      <c r="G1834" s="307">
        <f t="shared" si="198"/>
        <v>2</v>
      </c>
      <c r="H1834" s="306">
        <f>4*D1834*'[2]Base Costs'!$B$7</f>
        <v>38032.311870760372</v>
      </c>
      <c r="I1834" s="304">
        <f>4*IF(E1834&lt;=3,E1834*'[2]Base Costs'!$B$8,IF(F1834&lt;=3,F1834*'[2]Base Costs'!$B$9,'[2]Base Costs'!$B$10*G1834))</f>
        <v>8800</v>
      </c>
      <c r="J1834" s="308">
        <f>C1834*'[2]Base Costs'!$B$6</f>
        <v>48.606283536474734</v>
      </c>
      <c r="K1834" s="307">
        <f t="shared" si="199"/>
        <v>7</v>
      </c>
      <c r="L1834" s="307">
        <f t="shared" si="200"/>
        <v>2</v>
      </c>
      <c r="M1834" s="307">
        <f t="shared" si="201"/>
        <v>1</v>
      </c>
      <c r="N1834" s="306">
        <f>4*J1834*'[2]Base Costs'!$B$7</f>
        <v>9660.2072151731354</v>
      </c>
      <c r="O1834" s="304">
        <f>4*IF(K1834&lt;=3,K1834*'[2]Base Costs'!$B$8,IF(L1834&lt;=3,L1834*'[2]Base Costs'!$B$9,'[2]Base Costs'!$B$10*M1834))</f>
        <v>2800</v>
      </c>
      <c r="P1834" s="304">
        <f>4*C1834*'[2]Base Costs'!$B$11</f>
        <v>38272.66420194861</v>
      </c>
      <c r="Q1834" s="269">
        <f>'[2]Base Costs'!$B$13+'[2]Base Costs'!$B$14</f>
        <v>414</v>
      </c>
      <c r="R1834" s="303">
        <f>'[2]Base Costs'!$D$2</f>
        <v>1105.3024868650327</v>
      </c>
      <c r="S1834" s="305">
        <f t="shared" si="202"/>
        <v>13979.509702038169</v>
      </c>
    </row>
    <row r="1835" spans="1:19" s="269" customFormat="1" x14ac:dyDescent="0.25">
      <c r="A1835" s="310" t="s">
        <v>1770</v>
      </c>
      <c r="B1835" s="310" t="s">
        <v>1136</v>
      </c>
      <c r="C1835" s="309">
        <v>55.192995792860145</v>
      </c>
      <c r="D1835" s="307">
        <f>C1835*'[2]Base Costs'!$B$5</f>
        <v>55.192995792860145</v>
      </c>
      <c r="E1835" s="307">
        <f t="shared" si="196"/>
        <v>7</v>
      </c>
      <c r="F1835" s="307">
        <f t="shared" si="197"/>
        <v>2</v>
      </c>
      <c r="G1835" s="307">
        <f t="shared" si="198"/>
        <v>1</v>
      </c>
      <c r="H1835" s="306">
        <f>4*D1835*'[2]Base Costs'!$B$7</f>
        <v>10969.276755856199</v>
      </c>
      <c r="I1835" s="304">
        <f>4*IF(E1835&lt;=3,E1835*'[2]Base Costs'!$B$8,IF(F1835&lt;=3,F1835*'[2]Base Costs'!$B$9,'[2]Base Costs'!$B$10*G1835))</f>
        <v>2800</v>
      </c>
      <c r="J1835" s="308">
        <f>C1835*'[2]Base Costs'!$B$6</f>
        <v>14.019020931386477</v>
      </c>
      <c r="K1835" s="307">
        <f t="shared" si="199"/>
        <v>2</v>
      </c>
      <c r="L1835" s="307">
        <f t="shared" si="200"/>
        <v>1</v>
      </c>
      <c r="M1835" s="307">
        <f t="shared" si="201"/>
        <v>1</v>
      </c>
      <c r="N1835" s="306">
        <f>4*J1835*'[2]Base Costs'!$B$7</f>
        <v>2786.1962959874745</v>
      </c>
      <c r="O1835" s="304">
        <f>4*IF(K1835&lt;=3,K1835*'[2]Base Costs'!$B$8,IF(L1835&lt;=3,L1835*'[2]Base Costs'!$B$9,'[2]Base Costs'!$B$10*M1835))</f>
        <v>1000</v>
      </c>
      <c r="P1835" s="304">
        <f>4*C1835*'[2]Base Costs'!$B$11</f>
        <v>11038.599158572029</v>
      </c>
      <c r="Q1835" s="269">
        <f>'[2]Base Costs'!$B$13+'[2]Base Costs'!$B$14</f>
        <v>414</v>
      </c>
      <c r="R1835" s="303">
        <f>'[2]Base Costs'!$D$2</f>
        <v>1105.3024868650327</v>
      </c>
      <c r="S1835" s="305">
        <f t="shared" si="202"/>
        <v>5305.4987828525072</v>
      </c>
    </row>
    <row r="1836" spans="1:19" s="269" customFormat="1" x14ac:dyDescent="0.25">
      <c r="A1836" s="310" t="s">
        <v>1770</v>
      </c>
      <c r="B1836" s="310" t="s">
        <v>1135</v>
      </c>
      <c r="C1836" s="309">
        <v>717.39943678500003</v>
      </c>
      <c r="D1836" s="307">
        <f>C1836*'[2]Base Costs'!$B$5</f>
        <v>717.39943678500003</v>
      </c>
      <c r="E1836" s="307">
        <f t="shared" si="196"/>
        <v>90</v>
      </c>
      <c r="F1836" s="307">
        <f t="shared" si="197"/>
        <v>18</v>
      </c>
      <c r="G1836" s="307">
        <f t="shared" si="198"/>
        <v>5</v>
      </c>
      <c r="H1836" s="306">
        <f>4*D1836*'[2]Base Costs'!$B$7</f>
        <v>142578.83366439806</v>
      </c>
      <c r="I1836" s="304">
        <f>4*IF(E1836&lt;=3,E1836*'[2]Base Costs'!$B$8,IF(F1836&lt;=3,F1836*'[2]Base Costs'!$B$9,'[2]Base Costs'!$B$10*G1836))</f>
        <v>22000</v>
      </c>
      <c r="J1836" s="308">
        <f>C1836*'[2]Base Costs'!$B$6</f>
        <v>182.21945694339001</v>
      </c>
      <c r="K1836" s="307">
        <f t="shared" si="199"/>
        <v>23</v>
      </c>
      <c r="L1836" s="307">
        <f t="shared" si="200"/>
        <v>5</v>
      </c>
      <c r="M1836" s="307">
        <f t="shared" si="201"/>
        <v>2</v>
      </c>
      <c r="N1836" s="306">
        <f>4*J1836*'[2]Base Costs'!$B$7</f>
        <v>36215.023750757107</v>
      </c>
      <c r="O1836" s="304">
        <f>4*IF(K1836&lt;=3,K1836*'[2]Base Costs'!$B$8,IF(L1836&lt;=3,L1836*'[2]Base Costs'!$B$9,'[2]Base Costs'!$B$10*M1836))</f>
        <v>8800</v>
      </c>
      <c r="P1836" s="304">
        <f>4*C1836*'[2]Base Costs'!$B$11</f>
        <v>143479.887357</v>
      </c>
      <c r="Q1836" s="269">
        <f>'[2]Base Costs'!$B$13+'[2]Base Costs'!$B$14</f>
        <v>414</v>
      </c>
      <c r="R1836" s="303">
        <f>'[2]Base Costs'!$D$2</f>
        <v>1105.3024868650327</v>
      </c>
      <c r="S1836" s="305">
        <f t="shared" si="202"/>
        <v>46534.326237622139</v>
      </c>
    </row>
    <row r="1837" spans="1:19" s="269" customFormat="1" x14ac:dyDescent="0.25">
      <c r="A1837" s="310" t="s">
        <v>1770</v>
      </c>
      <c r="B1837" s="310" t="s">
        <v>1134</v>
      </c>
      <c r="C1837" s="309">
        <v>207.03201902493754</v>
      </c>
      <c r="D1837" s="307">
        <f>C1837*'[2]Base Costs'!$B$5</f>
        <v>207.03201902493754</v>
      </c>
      <c r="E1837" s="307">
        <f t="shared" si="196"/>
        <v>26</v>
      </c>
      <c r="F1837" s="307">
        <f t="shared" si="197"/>
        <v>6</v>
      </c>
      <c r="G1837" s="307">
        <f t="shared" si="198"/>
        <v>2</v>
      </c>
      <c r="H1837" s="306">
        <f>4*D1837*'[2]Base Costs'!$B$7</f>
        <v>41146.371589092196</v>
      </c>
      <c r="I1837" s="304">
        <f>4*IF(E1837&lt;=3,E1837*'[2]Base Costs'!$B$8,IF(F1837&lt;=3,F1837*'[2]Base Costs'!$B$9,'[2]Base Costs'!$B$10*G1837))</f>
        <v>8800</v>
      </c>
      <c r="J1837" s="308">
        <f>C1837*'[2]Base Costs'!$B$6</f>
        <v>52.586132832334137</v>
      </c>
      <c r="K1837" s="307">
        <f t="shared" si="199"/>
        <v>7</v>
      </c>
      <c r="L1837" s="307">
        <f t="shared" si="200"/>
        <v>2</v>
      </c>
      <c r="M1837" s="307">
        <f t="shared" si="201"/>
        <v>1</v>
      </c>
      <c r="N1837" s="306">
        <f>4*J1837*'[2]Base Costs'!$B$7</f>
        <v>10451.178383629418</v>
      </c>
      <c r="O1837" s="304">
        <f>4*IF(K1837&lt;=3,K1837*'[2]Base Costs'!$B$8,IF(L1837&lt;=3,L1837*'[2]Base Costs'!$B$9,'[2]Base Costs'!$B$10*M1837))</f>
        <v>2800</v>
      </c>
      <c r="P1837" s="304">
        <f>4*C1837*'[2]Base Costs'!$B$11</f>
        <v>41406.403804987509</v>
      </c>
      <c r="Q1837" s="269">
        <f>'[2]Base Costs'!$B$13+'[2]Base Costs'!$B$14</f>
        <v>414</v>
      </c>
      <c r="R1837" s="303">
        <f>'[2]Base Costs'!$D$2</f>
        <v>1105.3024868650327</v>
      </c>
      <c r="S1837" s="305">
        <f t="shared" si="202"/>
        <v>14770.480870494452</v>
      </c>
    </row>
    <row r="1838" spans="1:19" s="269" customFormat="1" x14ac:dyDescent="0.25">
      <c r="A1838" s="310" t="s">
        <v>1770</v>
      </c>
      <c r="B1838" s="310" t="s">
        <v>1133</v>
      </c>
      <c r="C1838" s="309">
        <v>132.15388603463597</v>
      </c>
      <c r="D1838" s="307">
        <f>C1838*'[2]Base Costs'!$B$5</f>
        <v>132.15388603463597</v>
      </c>
      <c r="E1838" s="307">
        <f t="shared" si="196"/>
        <v>17</v>
      </c>
      <c r="F1838" s="307">
        <f t="shared" si="197"/>
        <v>4</v>
      </c>
      <c r="G1838" s="307">
        <f t="shared" si="198"/>
        <v>1</v>
      </c>
      <c r="H1838" s="306">
        <f>4*D1838*'[2]Base Costs'!$B$7</f>
        <v>26264.791926067697</v>
      </c>
      <c r="I1838" s="304">
        <f>4*IF(E1838&lt;=3,E1838*'[2]Base Costs'!$B$8,IF(F1838&lt;=3,F1838*'[2]Base Costs'!$B$9,'[2]Base Costs'!$B$10*G1838))</f>
        <v>4400</v>
      </c>
      <c r="J1838" s="308">
        <f>C1838*'[2]Base Costs'!$B$6</f>
        <v>33.56708705279754</v>
      </c>
      <c r="K1838" s="307">
        <f t="shared" si="199"/>
        <v>5</v>
      </c>
      <c r="L1838" s="307">
        <f t="shared" si="200"/>
        <v>1</v>
      </c>
      <c r="M1838" s="307">
        <f t="shared" si="201"/>
        <v>1</v>
      </c>
      <c r="N1838" s="306">
        <f>4*J1838*'[2]Base Costs'!$B$7</f>
        <v>6671.2571492211955</v>
      </c>
      <c r="O1838" s="304">
        <f>4*IF(K1838&lt;=3,K1838*'[2]Base Costs'!$B$8,IF(L1838&lt;=3,L1838*'[2]Base Costs'!$B$9,'[2]Base Costs'!$B$10*M1838))</f>
        <v>1400</v>
      </c>
      <c r="P1838" s="304">
        <f>4*C1838*'[2]Base Costs'!$B$11</f>
        <v>26430.777206927196</v>
      </c>
      <c r="Q1838" s="269">
        <f>'[2]Base Costs'!$B$13+'[2]Base Costs'!$B$14</f>
        <v>414</v>
      </c>
      <c r="R1838" s="303">
        <f>'[2]Base Costs'!$D$2</f>
        <v>1105.3024868650327</v>
      </c>
      <c r="S1838" s="305">
        <f t="shared" si="202"/>
        <v>9590.5596360862291</v>
      </c>
    </row>
    <row r="1839" spans="1:19" s="269" customFormat="1" x14ac:dyDescent="0.25">
      <c r="A1839" s="310" t="s">
        <v>1770</v>
      </c>
      <c r="B1839" s="310" t="s">
        <v>1132</v>
      </c>
      <c r="C1839" s="309">
        <v>78.104850054130196</v>
      </c>
      <c r="D1839" s="307">
        <f>C1839*'[2]Base Costs'!$B$5</f>
        <v>78.104850054130196</v>
      </c>
      <c r="E1839" s="307">
        <f t="shared" si="196"/>
        <v>10</v>
      </c>
      <c r="F1839" s="307">
        <f t="shared" si="197"/>
        <v>2</v>
      </c>
      <c r="G1839" s="307">
        <f t="shared" si="198"/>
        <v>1</v>
      </c>
      <c r="H1839" s="306">
        <f>4*D1839*'[2]Base Costs'!$B$7</f>
        <v>15522.870319158053</v>
      </c>
      <c r="I1839" s="304">
        <f>4*IF(E1839&lt;=3,E1839*'[2]Base Costs'!$B$8,IF(F1839&lt;=3,F1839*'[2]Base Costs'!$B$9,'[2]Base Costs'!$B$10*G1839))</f>
        <v>2800</v>
      </c>
      <c r="J1839" s="308">
        <f>C1839*'[2]Base Costs'!$B$6</f>
        <v>19.838631913749069</v>
      </c>
      <c r="K1839" s="307">
        <f t="shared" si="199"/>
        <v>3</v>
      </c>
      <c r="L1839" s="307">
        <f t="shared" si="200"/>
        <v>1</v>
      </c>
      <c r="M1839" s="307">
        <f t="shared" si="201"/>
        <v>1</v>
      </c>
      <c r="N1839" s="306">
        <f>4*J1839*'[2]Base Costs'!$B$7</f>
        <v>3942.8090610661457</v>
      </c>
      <c r="O1839" s="304">
        <f>4*IF(K1839&lt;=3,K1839*'[2]Base Costs'!$B$8,IF(L1839&lt;=3,L1839*'[2]Base Costs'!$B$9,'[2]Base Costs'!$B$10*M1839))</f>
        <v>1500</v>
      </c>
      <c r="P1839" s="304">
        <f>4*C1839*'[2]Base Costs'!$B$11</f>
        <v>15620.970010826039</v>
      </c>
      <c r="Q1839" s="269">
        <f>'[2]Base Costs'!$B$13+'[2]Base Costs'!$B$14</f>
        <v>414</v>
      </c>
      <c r="R1839" s="303">
        <f>'[2]Base Costs'!$D$2</f>
        <v>1105.3024868650327</v>
      </c>
      <c r="S1839" s="305">
        <f t="shared" si="202"/>
        <v>6962.1115479311784</v>
      </c>
    </row>
    <row r="1840" spans="1:19" s="269" customFormat="1" x14ac:dyDescent="0.25">
      <c r="A1840" s="310" t="s">
        <v>1770</v>
      </c>
      <c r="B1840" s="310" t="s">
        <v>1131</v>
      </c>
      <c r="C1840" s="309">
        <v>85.400723525000004</v>
      </c>
      <c r="D1840" s="307">
        <f>C1840*'[2]Base Costs'!$B$5</f>
        <v>85.400723525000004</v>
      </c>
      <c r="E1840" s="307">
        <f t="shared" si="196"/>
        <v>11</v>
      </c>
      <c r="F1840" s="307">
        <f t="shared" si="197"/>
        <v>3</v>
      </c>
      <c r="G1840" s="307">
        <f t="shared" si="198"/>
        <v>1</v>
      </c>
      <c r="H1840" s="306">
        <f>4*D1840*'[2]Base Costs'!$B$7</f>
        <v>16972.881396252604</v>
      </c>
      <c r="I1840" s="304">
        <f>4*IF(E1840&lt;=3,E1840*'[2]Base Costs'!$B$8,IF(F1840&lt;=3,F1840*'[2]Base Costs'!$B$9,'[2]Base Costs'!$B$10*G1840))</f>
        <v>4200</v>
      </c>
      <c r="J1840" s="308">
        <f>C1840*'[2]Base Costs'!$B$6</f>
        <v>21.69178377535</v>
      </c>
      <c r="K1840" s="307">
        <f t="shared" si="199"/>
        <v>3</v>
      </c>
      <c r="L1840" s="307">
        <f t="shared" si="200"/>
        <v>1</v>
      </c>
      <c r="M1840" s="307">
        <f t="shared" si="201"/>
        <v>1</v>
      </c>
      <c r="N1840" s="306">
        <f>4*J1840*'[2]Base Costs'!$B$7</f>
        <v>4311.1118746481607</v>
      </c>
      <c r="O1840" s="304">
        <f>4*IF(K1840&lt;=3,K1840*'[2]Base Costs'!$B$8,IF(L1840&lt;=3,L1840*'[2]Base Costs'!$B$9,'[2]Base Costs'!$B$10*M1840))</f>
        <v>1500</v>
      </c>
      <c r="P1840" s="304">
        <f>4*C1840*'[2]Base Costs'!$B$11</f>
        <v>17080.144705000002</v>
      </c>
      <c r="Q1840" s="269">
        <f>'[2]Base Costs'!$B$13+'[2]Base Costs'!$B$14</f>
        <v>414</v>
      </c>
      <c r="R1840" s="303">
        <f>'[2]Base Costs'!$D$2</f>
        <v>1105.3024868650327</v>
      </c>
      <c r="S1840" s="305">
        <f t="shared" si="202"/>
        <v>7330.4143615131934</v>
      </c>
    </row>
    <row r="1841" spans="1:19" s="269" customFormat="1" x14ac:dyDescent="0.25">
      <c r="A1841" s="310" t="s">
        <v>1770</v>
      </c>
      <c r="B1841" s="310" t="s">
        <v>1130</v>
      </c>
      <c r="C1841" s="309">
        <v>167.13597821358516</v>
      </c>
      <c r="D1841" s="307">
        <f>C1841*'[2]Base Costs'!$B$5</f>
        <v>167.13597821358516</v>
      </c>
      <c r="E1841" s="307">
        <f t="shared" si="196"/>
        <v>21</v>
      </c>
      <c r="F1841" s="307">
        <f t="shared" si="197"/>
        <v>5</v>
      </c>
      <c r="G1841" s="307">
        <f t="shared" si="198"/>
        <v>2</v>
      </c>
      <c r="H1841" s="306">
        <f>4*D1841*'[2]Base Costs'!$B$7</f>
        <v>33217.272854080773</v>
      </c>
      <c r="I1841" s="304">
        <f>4*IF(E1841&lt;=3,E1841*'[2]Base Costs'!$B$8,IF(F1841&lt;=3,F1841*'[2]Base Costs'!$B$9,'[2]Base Costs'!$B$10*G1841))</f>
        <v>8800</v>
      </c>
      <c r="J1841" s="308">
        <f>C1841*'[2]Base Costs'!$B$6</f>
        <v>42.45253846625063</v>
      </c>
      <c r="K1841" s="307">
        <f t="shared" si="199"/>
        <v>6</v>
      </c>
      <c r="L1841" s="307">
        <f t="shared" si="200"/>
        <v>2</v>
      </c>
      <c r="M1841" s="307">
        <f t="shared" si="201"/>
        <v>1</v>
      </c>
      <c r="N1841" s="306">
        <f>4*J1841*'[2]Base Costs'!$B$7</f>
        <v>8437.1873049365167</v>
      </c>
      <c r="O1841" s="304">
        <f>4*IF(K1841&lt;=3,K1841*'[2]Base Costs'!$B$8,IF(L1841&lt;=3,L1841*'[2]Base Costs'!$B$9,'[2]Base Costs'!$B$10*M1841))</f>
        <v>2800</v>
      </c>
      <c r="P1841" s="304">
        <f>4*C1841*'[2]Base Costs'!$B$11</f>
        <v>33427.19564271703</v>
      </c>
      <c r="Q1841" s="269">
        <f>'[2]Base Costs'!$B$13+'[2]Base Costs'!$B$14</f>
        <v>414</v>
      </c>
      <c r="R1841" s="303">
        <f>'[2]Base Costs'!$D$2</f>
        <v>1105.3024868650327</v>
      </c>
      <c r="S1841" s="305">
        <f t="shared" si="202"/>
        <v>12756.489791801549</v>
      </c>
    </row>
    <row r="1842" spans="1:19" s="269" customFormat="1" x14ac:dyDescent="0.25">
      <c r="A1842" s="310" t="s">
        <v>1770</v>
      </c>
      <c r="B1842" s="310" t="s">
        <v>1129</v>
      </c>
      <c r="C1842" s="309">
        <v>179.25953985617267</v>
      </c>
      <c r="D1842" s="307">
        <f>C1842*'[2]Base Costs'!$B$5</f>
        <v>179.25953985617267</v>
      </c>
      <c r="E1842" s="307">
        <f t="shared" si="196"/>
        <v>23</v>
      </c>
      <c r="F1842" s="307">
        <f t="shared" si="197"/>
        <v>5</v>
      </c>
      <c r="G1842" s="307">
        <f t="shared" si="198"/>
        <v>2</v>
      </c>
      <c r="H1842" s="306">
        <f>4*D1842*'[2]Base Costs'!$B$7</f>
        <v>35626.757989175188</v>
      </c>
      <c r="I1842" s="304">
        <f>4*IF(E1842&lt;=3,E1842*'[2]Base Costs'!$B$8,IF(F1842&lt;=3,F1842*'[2]Base Costs'!$B$9,'[2]Base Costs'!$B$10*G1842))</f>
        <v>8800</v>
      </c>
      <c r="J1842" s="308">
        <f>C1842*'[2]Base Costs'!$B$6</f>
        <v>45.531923123467855</v>
      </c>
      <c r="K1842" s="307">
        <f t="shared" si="199"/>
        <v>6</v>
      </c>
      <c r="L1842" s="307">
        <f t="shared" si="200"/>
        <v>2</v>
      </c>
      <c r="M1842" s="307">
        <f t="shared" si="201"/>
        <v>1</v>
      </c>
      <c r="N1842" s="306">
        <f>4*J1842*'[2]Base Costs'!$B$7</f>
        <v>9049.1965292504974</v>
      </c>
      <c r="O1842" s="304">
        <f>4*IF(K1842&lt;=3,K1842*'[2]Base Costs'!$B$8,IF(L1842&lt;=3,L1842*'[2]Base Costs'!$B$9,'[2]Base Costs'!$B$10*M1842))</f>
        <v>2800</v>
      </c>
      <c r="P1842" s="304">
        <f>4*C1842*'[2]Base Costs'!$B$11</f>
        <v>35851.907971234534</v>
      </c>
      <c r="Q1842" s="269">
        <f>'[2]Base Costs'!$B$13+'[2]Base Costs'!$B$14</f>
        <v>414</v>
      </c>
      <c r="R1842" s="303">
        <f>'[2]Base Costs'!$D$2</f>
        <v>1105.3024868650327</v>
      </c>
      <c r="S1842" s="305">
        <f t="shared" si="202"/>
        <v>13368.499016115529</v>
      </c>
    </row>
    <row r="1843" spans="1:19" s="269" customFormat="1" x14ac:dyDescent="0.25">
      <c r="A1843" s="310" t="s">
        <v>1770</v>
      </c>
      <c r="B1843" s="310" t="s">
        <v>1128</v>
      </c>
      <c r="C1843" s="309">
        <v>203.28454804290965</v>
      </c>
      <c r="D1843" s="307">
        <f>C1843*'[2]Base Costs'!$B$5</f>
        <v>203.28454804290965</v>
      </c>
      <c r="E1843" s="307">
        <f t="shared" si="196"/>
        <v>26</v>
      </c>
      <c r="F1843" s="307">
        <f t="shared" si="197"/>
        <v>6</v>
      </c>
      <c r="G1843" s="307">
        <f t="shared" si="198"/>
        <v>2</v>
      </c>
      <c r="H1843" s="306">
        <f>4*D1843*'[2]Base Costs'!$B$7</f>
        <v>40401.584216240044</v>
      </c>
      <c r="I1843" s="304">
        <f>4*IF(E1843&lt;=3,E1843*'[2]Base Costs'!$B$8,IF(F1843&lt;=3,F1843*'[2]Base Costs'!$B$9,'[2]Base Costs'!$B$10*G1843))</f>
        <v>8800</v>
      </c>
      <c r="J1843" s="308">
        <f>C1843*'[2]Base Costs'!$B$6</f>
        <v>51.634275202899055</v>
      </c>
      <c r="K1843" s="307">
        <f t="shared" si="199"/>
        <v>7</v>
      </c>
      <c r="L1843" s="307">
        <f t="shared" si="200"/>
        <v>2</v>
      </c>
      <c r="M1843" s="307">
        <f t="shared" si="201"/>
        <v>1</v>
      </c>
      <c r="N1843" s="306">
        <f>4*J1843*'[2]Base Costs'!$B$7</f>
        <v>10262.00239092497</v>
      </c>
      <c r="O1843" s="304">
        <f>4*IF(K1843&lt;=3,K1843*'[2]Base Costs'!$B$8,IF(L1843&lt;=3,L1843*'[2]Base Costs'!$B$9,'[2]Base Costs'!$B$10*M1843))</f>
        <v>2800</v>
      </c>
      <c r="P1843" s="304">
        <f>4*C1843*'[2]Base Costs'!$B$11</f>
        <v>40656.909608581933</v>
      </c>
      <c r="Q1843" s="269">
        <f>'[2]Base Costs'!$B$13+'[2]Base Costs'!$B$14</f>
        <v>414</v>
      </c>
      <c r="R1843" s="303">
        <f>'[2]Base Costs'!$D$2</f>
        <v>1105.3024868650327</v>
      </c>
      <c r="S1843" s="305">
        <f t="shared" si="202"/>
        <v>14581.304877790004</v>
      </c>
    </row>
    <row r="1844" spans="1:19" s="269" customFormat="1" x14ac:dyDescent="0.25">
      <c r="A1844" s="310" t="s">
        <v>1770</v>
      </c>
      <c r="B1844" s="310" t="s">
        <v>1127</v>
      </c>
      <c r="C1844" s="309">
        <v>74.059730782480173</v>
      </c>
      <c r="D1844" s="307">
        <f>C1844*'[2]Base Costs'!$B$5</f>
        <v>74.059730782480173</v>
      </c>
      <c r="E1844" s="307">
        <f t="shared" si="196"/>
        <v>10</v>
      </c>
      <c r="F1844" s="307">
        <f t="shared" si="197"/>
        <v>2</v>
      </c>
      <c r="G1844" s="307">
        <f t="shared" si="198"/>
        <v>1</v>
      </c>
      <c r="H1844" s="306">
        <f>4*D1844*'[2]Base Costs'!$B$7</f>
        <v>14718.927134633243</v>
      </c>
      <c r="I1844" s="304">
        <f>4*IF(E1844&lt;=3,E1844*'[2]Base Costs'!$B$8,IF(F1844&lt;=3,F1844*'[2]Base Costs'!$B$9,'[2]Base Costs'!$B$10*G1844))</f>
        <v>2800</v>
      </c>
      <c r="J1844" s="308">
        <f>C1844*'[2]Base Costs'!$B$6</f>
        <v>18.811171618749963</v>
      </c>
      <c r="K1844" s="307">
        <f t="shared" si="199"/>
        <v>3</v>
      </c>
      <c r="L1844" s="307">
        <f t="shared" si="200"/>
        <v>1</v>
      </c>
      <c r="M1844" s="307">
        <f t="shared" si="201"/>
        <v>1</v>
      </c>
      <c r="N1844" s="306">
        <f>4*J1844*'[2]Base Costs'!$B$7</f>
        <v>3738.6074921968434</v>
      </c>
      <c r="O1844" s="304">
        <f>4*IF(K1844&lt;=3,K1844*'[2]Base Costs'!$B$8,IF(L1844&lt;=3,L1844*'[2]Base Costs'!$B$9,'[2]Base Costs'!$B$10*M1844))</f>
        <v>1500</v>
      </c>
      <c r="P1844" s="304">
        <f>4*C1844*'[2]Base Costs'!$B$11</f>
        <v>14811.946156496035</v>
      </c>
      <c r="Q1844" s="269">
        <f>'[2]Base Costs'!$B$13+'[2]Base Costs'!$B$14</f>
        <v>414</v>
      </c>
      <c r="R1844" s="303">
        <f>'[2]Base Costs'!$D$2</f>
        <v>1105.3024868650327</v>
      </c>
      <c r="S1844" s="305">
        <f t="shared" si="202"/>
        <v>6757.9099790618766</v>
      </c>
    </row>
    <row r="1845" spans="1:19" s="269" customFormat="1" x14ac:dyDescent="0.25">
      <c r="A1845" s="310" t="s">
        <v>1770</v>
      </c>
      <c r="B1845" s="310" t="s">
        <v>1126</v>
      </c>
      <c r="C1845" s="309">
        <v>182.0868439099952</v>
      </c>
      <c r="D1845" s="307">
        <f>C1845*'[2]Base Costs'!$B$5</f>
        <v>182.0868439099952</v>
      </c>
      <c r="E1845" s="307">
        <f t="shared" si="196"/>
        <v>23</v>
      </c>
      <c r="F1845" s="307">
        <f t="shared" si="197"/>
        <v>5</v>
      </c>
      <c r="G1845" s="307">
        <f t="shared" si="198"/>
        <v>2</v>
      </c>
      <c r="H1845" s="306">
        <f>4*D1845*'[2]Base Costs'!$B$7</f>
        <v>36188.667706048087</v>
      </c>
      <c r="I1845" s="304">
        <f>4*IF(E1845&lt;=3,E1845*'[2]Base Costs'!$B$8,IF(F1845&lt;=3,F1845*'[2]Base Costs'!$B$9,'[2]Base Costs'!$B$10*G1845))</f>
        <v>8800</v>
      </c>
      <c r="J1845" s="308">
        <f>C1845*'[2]Base Costs'!$B$6</f>
        <v>46.250058353138783</v>
      </c>
      <c r="K1845" s="307">
        <f t="shared" si="199"/>
        <v>6</v>
      </c>
      <c r="L1845" s="307">
        <f t="shared" si="200"/>
        <v>2</v>
      </c>
      <c r="M1845" s="307">
        <f t="shared" si="201"/>
        <v>1</v>
      </c>
      <c r="N1845" s="306">
        <f>4*J1845*'[2]Base Costs'!$B$7</f>
        <v>9191.9215973362152</v>
      </c>
      <c r="O1845" s="304">
        <f>4*IF(K1845&lt;=3,K1845*'[2]Base Costs'!$B$8,IF(L1845&lt;=3,L1845*'[2]Base Costs'!$B$9,'[2]Base Costs'!$B$10*M1845))</f>
        <v>2800</v>
      </c>
      <c r="P1845" s="304">
        <f>4*C1845*'[2]Base Costs'!$B$11</f>
        <v>36417.368781999037</v>
      </c>
      <c r="Q1845" s="269">
        <f>'[2]Base Costs'!$B$13+'[2]Base Costs'!$B$14</f>
        <v>414</v>
      </c>
      <c r="R1845" s="303">
        <f>'[2]Base Costs'!$D$2</f>
        <v>1105.3024868650327</v>
      </c>
      <c r="S1845" s="305">
        <f t="shared" si="202"/>
        <v>13511.224084201247</v>
      </c>
    </row>
    <row r="1846" spans="1:19" s="269" customFormat="1" x14ac:dyDescent="0.25">
      <c r="A1846" s="310" t="s">
        <v>1770</v>
      </c>
      <c r="B1846" s="310" t="s">
        <v>1125</v>
      </c>
      <c r="C1846" s="309">
        <v>204.70178200000001</v>
      </c>
      <c r="D1846" s="307">
        <f>C1846*'[2]Base Costs'!$B$5</f>
        <v>204.70178200000001</v>
      </c>
      <c r="E1846" s="307">
        <f t="shared" si="196"/>
        <v>26</v>
      </c>
      <c r="F1846" s="307">
        <f t="shared" si="197"/>
        <v>6</v>
      </c>
      <c r="G1846" s="307">
        <f t="shared" si="198"/>
        <v>2</v>
      </c>
      <c r="H1846" s="306">
        <f>4*D1846*'[2]Base Costs'!$B$7</f>
        <v>40683.250961808008</v>
      </c>
      <c r="I1846" s="304">
        <f>4*IF(E1846&lt;=3,E1846*'[2]Base Costs'!$B$8,IF(F1846&lt;=3,F1846*'[2]Base Costs'!$B$9,'[2]Base Costs'!$B$10*G1846))</f>
        <v>8800</v>
      </c>
      <c r="J1846" s="308">
        <f>C1846*'[2]Base Costs'!$B$6</f>
        <v>51.994252628000005</v>
      </c>
      <c r="K1846" s="307">
        <f t="shared" si="199"/>
        <v>7</v>
      </c>
      <c r="L1846" s="307">
        <f t="shared" si="200"/>
        <v>2</v>
      </c>
      <c r="M1846" s="307">
        <f t="shared" si="201"/>
        <v>1</v>
      </c>
      <c r="N1846" s="306">
        <f>4*J1846*'[2]Base Costs'!$B$7</f>
        <v>10333.545744299234</v>
      </c>
      <c r="O1846" s="304">
        <f>4*IF(K1846&lt;=3,K1846*'[2]Base Costs'!$B$8,IF(L1846&lt;=3,L1846*'[2]Base Costs'!$B$9,'[2]Base Costs'!$B$10*M1846))</f>
        <v>2800</v>
      </c>
      <c r="P1846" s="304">
        <f>4*C1846*'[2]Base Costs'!$B$11</f>
        <v>40940.356400000004</v>
      </c>
      <c r="Q1846" s="269">
        <f>'[2]Base Costs'!$B$13+'[2]Base Costs'!$B$14</f>
        <v>414</v>
      </c>
      <c r="R1846" s="303">
        <f>'[2]Base Costs'!$D$2</f>
        <v>1105.3024868650327</v>
      </c>
      <c r="S1846" s="305">
        <f t="shared" si="202"/>
        <v>14652.848231164266</v>
      </c>
    </row>
    <row r="1847" spans="1:19" s="269" customFormat="1" x14ac:dyDescent="0.25">
      <c r="A1847" s="310" t="s">
        <v>1770</v>
      </c>
      <c r="B1847" s="310" t="s">
        <v>1124</v>
      </c>
      <c r="C1847" s="309">
        <v>109.09014394023831</v>
      </c>
      <c r="D1847" s="307">
        <f>C1847*'[2]Base Costs'!$B$5</f>
        <v>109.09014394023831</v>
      </c>
      <c r="E1847" s="307">
        <f t="shared" si="196"/>
        <v>14</v>
      </c>
      <c r="F1847" s="307">
        <f t="shared" si="197"/>
        <v>3</v>
      </c>
      <c r="G1847" s="307">
        <f t="shared" si="198"/>
        <v>1</v>
      </c>
      <c r="H1847" s="306">
        <f>4*D1847*'[2]Base Costs'!$B$7</f>
        <v>21681.011567258724</v>
      </c>
      <c r="I1847" s="304">
        <f>4*IF(E1847&lt;=3,E1847*'[2]Base Costs'!$B$8,IF(F1847&lt;=3,F1847*'[2]Base Costs'!$B$9,'[2]Base Costs'!$B$10*G1847))</f>
        <v>4200</v>
      </c>
      <c r="J1847" s="308">
        <f>C1847*'[2]Base Costs'!$B$6</f>
        <v>27.708896560820531</v>
      </c>
      <c r="K1847" s="307">
        <f t="shared" si="199"/>
        <v>4</v>
      </c>
      <c r="L1847" s="307">
        <f t="shared" si="200"/>
        <v>1</v>
      </c>
      <c r="M1847" s="307">
        <f t="shared" si="201"/>
        <v>1</v>
      </c>
      <c r="N1847" s="306">
        <f>4*J1847*'[2]Base Costs'!$B$7</f>
        <v>5506.976938083716</v>
      </c>
      <c r="O1847" s="304">
        <f>4*IF(K1847&lt;=3,K1847*'[2]Base Costs'!$B$8,IF(L1847&lt;=3,L1847*'[2]Base Costs'!$B$9,'[2]Base Costs'!$B$10*M1847))</f>
        <v>1400</v>
      </c>
      <c r="P1847" s="304">
        <f>4*C1847*'[2]Base Costs'!$B$11</f>
        <v>21818.028788047661</v>
      </c>
      <c r="Q1847" s="269">
        <f>'[2]Base Costs'!$B$13+'[2]Base Costs'!$B$14</f>
        <v>414</v>
      </c>
      <c r="R1847" s="303">
        <f>'[2]Base Costs'!$D$2</f>
        <v>1105.3024868650327</v>
      </c>
      <c r="S1847" s="305">
        <f t="shared" si="202"/>
        <v>8426.2794249487488</v>
      </c>
    </row>
    <row r="1848" spans="1:19" s="269" customFormat="1" x14ac:dyDescent="0.25">
      <c r="A1848" s="310" t="s">
        <v>1770</v>
      </c>
      <c r="B1848" s="310" t="s">
        <v>1123</v>
      </c>
      <c r="C1848" s="309">
        <v>128.3664583248468</v>
      </c>
      <c r="D1848" s="307">
        <f>C1848*'[2]Base Costs'!$B$5</f>
        <v>128.3664583248468</v>
      </c>
      <c r="E1848" s="307">
        <f t="shared" si="196"/>
        <v>17</v>
      </c>
      <c r="F1848" s="307">
        <f t="shared" si="197"/>
        <v>4</v>
      </c>
      <c r="G1848" s="307">
        <f t="shared" si="198"/>
        <v>1</v>
      </c>
      <c r="H1848" s="306">
        <f>4*D1848*'[2]Base Costs'!$B$7</f>
        <v>25512.063393313358</v>
      </c>
      <c r="I1848" s="304">
        <f>4*IF(E1848&lt;=3,E1848*'[2]Base Costs'!$B$8,IF(F1848&lt;=3,F1848*'[2]Base Costs'!$B$9,'[2]Base Costs'!$B$10*G1848))</f>
        <v>4400</v>
      </c>
      <c r="J1848" s="308">
        <f>C1848*'[2]Base Costs'!$B$6</f>
        <v>32.605080414511086</v>
      </c>
      <c r="K1848" s="307">
        <f t="shared" si="199"/>
        <v>5</v>
      </c>
      <c r="L1848" s="307">
        <f t="shared" si="200"/>
        <v>1</v>
      </c>
      <c r="M1848" s="307">
        <f t="shared" si="201"/>
        <v>1</v>
      </c>
      <c r="N1848" s="306">
        <f>4*J1848*'[2]Base Costs'!$B$7</f>
        <v>6480.064101901592</v>
      </c>
      <c r="O1848" s="304">
        <f>4*IF(K1848&lt;=3,K1848*'[2]Base Costs'!$B$8,IF(L1848&lt;=3,L1848*'[2]Base Costs'!$B$9,'[2]Base Costs'!$B$10*M1848))</f>
        <v>1400</v>
      </c>
      <c r="P1848" s="304">
        <f>4*C1848*'[2]Base Costs'!$B$11</f>
        <v>25673.291664969362</v>
      </c>
      <c r="Q1848" s="269">
        <f>'[2]Base Costs'!$B$13+'[2]Base Costs'!$B$14</f>
        <v>414</v>
      </c>
      <c r="R1848" s="303">
        <f>'[2]Base Costs'!$D$2</f>
        <v>1105.3024868650327</v>
      </c>
      <c r="S1848" s="305">
        <f t="shared" si="202"/>
        <v>9399.3665887666248</v>
      </c>
    </row>
    <row r="1849" spans="1:19" s="269" customFormat="1" x14ac:dyDescent="0.25">
      <c r="A1849" s="310" t="s">
        <v>1770</v>
      </c>
      <c r="B1849" s="310" t="s">
        <v>1122</v>
      </c>
      <c r="C1849" s="309">
        <v>83.411512478745138</v>
      </c>
      <c r="D1849" s="307">
        <f>C1849*'[2]Base Costs'!$B$5</f>
        <v>83.411512478745138</v>
      </c>
      <c r="E1849" s="307">
        <f t="shared" si="196"/>
        <v>11</v>
      </c>
      <c r="F1849" s="307">
        <f t="shared" si="197"/>
        <v>3</v>
      </c>
      <c r="G1849" s="307">
        <f t="shared" si="198"/>
        <v>1</v>
      </c>
      <c r="H1849" s="306">
        <f>4*D1849*'[2]Base Costs'!$B$7</f>
        <v>16577.537636075725</v>
      </c>
      <c r="I1849" s="304">
        <f>4*IF(E1849&lt;=3,E1849*'[2]Base Costs'!$B$8,IF(F1849&lt;=3,F1849*'[2]Base Costs'!$B$9,'[2]Base Costs'!$B$10*G1849))</f>
        <v>4200</v>
      </c>
      <c r="J1849" s="308">
        <f>C1849*'[2]Base Costs'!$B$6</f>
        <v>21.186524169601267</v>
      </c>
      <c r="K1849" s="307">
        <f t="shared" si="199"/>
        <v>3</v>
      </c>
      <c r="L1849" s="307">
        <f t="shared" si="200"/>
        <v>1</v>
      </c>
      <c r="M1849" s="307">
        <f t="shared" si="201"/>
        <v>1</v>
      </c>
      <c r="N1849" s="306">
        <f>4*J1849*'[2]Base Costs'!$B$7</f>
        <v>4210.6945595632351</v>
      </c>
      <c r="O1849" s="304">
        <f>4*IF(K1849&lt;=3,K1849*'[2]Base Costs'!$B$8,IF(L1849&lt;=3,L1849*'[2]Base Costs'!$B$9,'[2]Base Costs'!$B$10*M1849))</f>
        <v>1500</v>
      </c>
      <c r="P1849" s="304">
        <f>4*C1849*'[2]Base Costs'!$B$11</f>
        <v>16682.302495749027</v>
      </c>
      <c r="Q1849" s="269">
        <f>'[2]Base Costs'!$B$13+'[2]Base Costs'!$B$14</f>
        <v>414</v>
      </c>
      <c r="R1849" s="303">
        <f>'[2]Base Costs'!$D$2</f>
        <v>1105.3024868650327</v>
      </c>
      <c r="S1849" s="305">
        <f t="shared" si="202"/>
        <v>7229.9970464282678</v>
      </c>
    </row>
    <row r="1850" spans="1:19" s="269" customFormat="1" x14ac:dyDescent="0.25">
      <c r="A1850" s="310" t="s">
        <v>1770</v>
      </c>
      <c r="B1850" s="310" t="s">
        <v>1121</v>
      </c>
      <c r="C1850" s="309">
        <v>150.34979727256481</v>
      </c>
      <c r="D1850" s="307">
        <f>C1850*'[2]Base Costs'!$B$5</f>
        <v>150.34979727256481</v>
      </c>
      <c r="E1850" s="307">
        <f t="shared" si="196"/>
        <v>19</v>
      </c>
      <c r="F1850" s="307">
        <f t="shared" si="197"/>
        <v>4</v>
      </c>
      <c r="G1850" s="307">
        <f t="shared" si="198"/>
        <v>1</v>
      </c>
      <c r="H1850" s="306">
        <f>4*D1850*'[2]Base Costs'!$B$7</f>
        <v>29881.120109138625</v>
      </c>
      <c r="I1850" s="304">
        <f>4*IF(E1850&lt;=3,E1850*'[2]Base Costs'!$B$8,IF(F1850&lt;=3,F1850*'[2]Base Costs'!$B$9,'[2]Base Costs'!$B$10*G1850))</f>
        <v>4400</v>
      </c>
      <c r="J1850" s="308">
        <f>C1850*'[2]Base Costs'!$B$6</f>
        <v>38.188848507231462</v>
      </c>
      <c r="K1850" s="307">
        <f t="shared" si="199"/>
        <v>5</v>
      </c>
      <c r="L1850" s="307">
        <f t="shared" si="200"/>
        <v>1</v>
      </c>
      <c r="M1850" s="307">
        <f t="shared" si="201"/>
        <v>1</v>
      </c>
      <c r="N1850" s="306">
        <f>4*J1850*'[2]Base Costs'!$B$7</f>
        <v>7589.8045077212109</v>
      </c>
      <c r="O1850" s="304">
        <f>4*IF(K1850&lt;=3,K1850*'[2]Base Costs'!$B$8,IF(L1850&lt;=3,L1850*'[2]Base Costs'!$B$9,'[2]Base Costs'!$B$10*M1850))</f>
        <v>1400</v>
      </c>
      <c r="P1850" s="304">
        <f>4*C1850*'[2]Base Costs'!$B$11</f>
        <v>30069.959454512962</v>
      </c>
      <c r="Q1850" s="269">
        <f>'[2]Base Costs'!$B$13+'[2]Base Costs'!$B$14</f>
        <v>414</v>
      </c>
      <c r="R1850" s="303">
        <f>'[2]Base Costs'!$D$2</f>
        <v>1105.3024868650327</v>
      </c>
      <c r="S1850" s="305">
        <f t="shared" si="202"/>
        <v>10509.106994586244</v>
      </c>
    </row>
    <row r="1851" spans="1:19" s="269" customFormat="1" x14ac:dyDescent="0.25">
      <c r="A1851" s="310" t="s">
        <v>1770</v>
      </c>
      <c r="B1851" s="310" t="s">
        <v>1120</v>
      </c>
      <c r="C1851" s="309">
        <v>116.14234494734346</v>
      </c>
      <c r="D1851" s="307">
        <f>C1851*'[2]Base Costs'!$B$5</f>
        <v>116.14234494734346</v>
      </c>
      <c r="E1851" s="307">
        <f t="shared" si="196"/>
        <v>15</v>
      </c>
      <c r="F1851" s="307">
        <f t="shared" si="197"/>
        <v>3</v>
      </c>
      <c r="G1851" s="307">
        <f t="shared" si="198"/>
        <v>1</v>
      </c>
      <c r="H1851" s="306">
        <f>4*D1851*'[2]Base Costs'!$B$7</f>
        <v>23082.594204214831</v>
      </c>
      <c r="I1851" s="304">
        <f>4*IF(E1851&lt;=3,E1851*'[2]Base Costs'!$B$8,IF(F1851&lt;=3,F1851*'[2]Base Costs'!$B$9,'[2]Base Costs'!$B$10*G1851))</f>
        <v>4200</v>
      </c>
      <c r="J1851" s="308">
        <f>C1851*'[2]Base Costs'!$B$6</f>
        <v>29.500155616625239</v>
      </c>
      <c r="K1851" s="307">
        <f t="shared" si="199"/>
        <v>4</v>
      </c>
      <c r="L1851" s="307">
        <f t="shared" si="200"/>
        <v>1</v>
      </c>
      <c r="M1851" s="307">
        <f t="shared" si="201"/>
        <v>1</v>
      </c>
      <c r="N1851" s="306">
        <f>4*J1851*'[2]Base Costs'!$B$7</f>
        <v>5862.9789278705675</v>
      </c>
      <c r="O1851" s="304">
        <f>4*IF(K1851&lt;=3,K1851*'[2]Base Costs'!$B$8,IF(L1851&lt;=3,L1851*'[2]Base Costs'!$B$9,'[2]Base Costs'!$B$10*M1851))</f>
        <v>1400</v>
      </c>
      <c r="P1851" s="304">
        <f>4*C1851*'[2]Base Costs'!$B$11</f>
        <v>23228.468989468693</v>
      </c>
      <c r="Q1851" s="269">
        <f>'[2]Base Costs'!$B$13+'[2]Base Costs'!$B$14</f>
        <v>414</v>
      </c>
      <c r="R1851" s="303">
        <f>'[2]Base Costs'!$D$2</f>
        <v>1105.3024868650327</v>
      </c>
      <c r="S1851" s="305">
        <f t="shared" si="202"/>
        <v>8782.2814147356003</v>
      </c>
    </row>
    <row r="1852" spans="1:19" s="269" customFormat="1" x14ac:dyDescent="0.25">
      <c r="A1852" s="310" t="s">
        <v>1770</v>
      </c>
      <c r="B1852" s="310" t="s">
        <v>1119</v>
      </c>
      <c r="C1852" s="309">
        <v>420.86559475047858</v>
      </c>
      <c r="D1852" s="307">
        <f>C1852*'[2]Base Costs'!$B$5</f>
        <v>420.86559475047858</v>
      </c>
      <c r="E1852" s="307">
        <f t="shared" si="196"/>
        <v>53</v>
      </c>
      <c r="F1852" s="307">
        <f t="shared" si="197"/>
        <v>11</v>
      </c>
      <c r="G1852" s="307">
        <f t="shared" si="198"/>
        <v>3</v>
      </c>
      <c r="H1852" s="306">
        <f>4*D1852*'[2]Base Costs'!$B$7</f>
        <v>83644.511763089133</v>
      </c>
      <c r="I1852" s="304">
        <f>4*IF(E1852&lt;=3,E1852*'[2]Base Costs'!$B$8,IF(F1852&lt;=3,F1852*'[2]Base Costs'!$B$9,'[2]Base Costs'!$B$10*G1852))</f>
        <v>13200</v>
      </c>
      <c r="J1852" s="308">
        <f>C1852*'[2]Base Costs'!$B$6</f>
        <v>106.89986106662155</v>
      </c>
      <c r="K1852" s="307">
        <f t="shared" si="199"/>
        <v>14</v>
      </c>
      <c r="L1852" s="307">
        <f t="shared" si="200"/>
        <v>3</v>
      </c>
      <c r="M1852" s="307">
        <f t="shared" si="201"/>
        <v>1</v>
      </c>
      <c r="N1852" s="306">
        <f>4*J1852*'[2]Base Costs'!$B$7</f>
        <v>21245.705987824636</v>
      </c>
      <c r="O1852" s="304">
        <f>4*IF(K1852&lt;=3,K1852*'[2]Base Costs'!$B$8,IF(L1852&lt;=3,L1852*'[2]Base Costs'!$B$9,'[2]Base Costs'!$B$10*M1852))</f>
        <v>4200</v>
      </c>
      <c r="P1852" s="304">
        <f>4*C1852*'[2]Base Costs'!$B$11</f>
        <v>84173.118950095712</v>
      </c>
      <c r="Q1852" s="269">
        <f>'[2]Base Costs'!$B$13+'[2]Base Costs'!$B$14</f>
        <v>414</v>
      </c>
      <c r="R1852" s="303">
        <f>'[2]Base Costs'!$D$2</f>
        <v>1105.3024868650327</v>
      </c>
      <c r="S1852" s="305">
        <f t="shared" si="202"/>
        <v>26965.008474689668</v>
      </c>
    </row>
    <row r="1853" spans="1:19" s="269" customFormat="1" x14ac:dyDescent="0.25">
      <c r="A1853" s="310" t="s">
        <v>1770</v>
      </c>
      <c r="B1853" s="310" t="s">
        <v>1118</v>
      </c>
      <c r="C1853" s="309">
        <v>141.91879541057398</v>
      </c>
      <c r="D1853" s="307">
        <f>C1853*'[2]Base Costs'!$B$5</f>
        <v>141.91879541057398</v>
      </c>
      <c r="E1853" s="307">
        <f t="shared" si="196"/>
        <v>18</v>
      </c>
      <c r="F1853" s="307">
        <f t="shared" si="197"/>
        <v>4</v>
      </c>
      <c r="G1853" s="307">
        <f t="shared" si="198"/>
        <v>1</v>
      </c>
      <c r="H1853" s="306">
        <f>4*D1853*'[2]Base Costs'!$B$7</f>
        <v>28205.509075079117</v>
      </c>
      <c r="I1853" s="304">
        <f>4*IF(E1853&lt;=3,E1853*'[2]Base Costs'!$B$8,IF(F1853&lt;=3,F1853*'[2]Base Costs'!$B$9,'[2]Base Costs'!$B$10*G1853))</f>
        <v>4400</v>
      </c>
      <c r="J1853" s="308">
        <f>C1853*'[2]Base Costs'!$B$6</f>
        <v>36.047374034285788</v>
      </c>
      <c r="K1853" s="307">
        <f t="shared" si="199"/>
        <v>5</v>
      </c>
      <c r="L1853" s="307">
        <f t="shared" si="200"/>
        <v>1</v>
      </c>
      <c r="M1853" s="307">
        <f t="shared" si="201"/>
        <v>1</v>
      </c>
      <c r="N1853" s="306">
        <f>4*J1853*'[2]Base Costs'!$B$7</f>
        <v>7164.1993050700958</v>
      </c>
      <c r="O1853" s="304">
        <f>4*IF(K1853&lt;=3,K1853*'[2]Base Costs'!$B$8,IF(L1853&lt;=3,L1853*'[2]Base Costs'!$B$9,'[2]Base Costs'!$B$10*M1853))</f>
        <v>1400</v>
      </c>
      <c r="P1853" s="304">
        <f>4*C1853*'[2]Base Costs'!$B$11</f>
        <v>28383.759082114797</v>
      </c>
      <c r="Q1853" s="269">
        <f>'[2]Base Costs'!$B$13+'[2]Base Costs'!$B$14</f>
        <v>414</v>
      </c>
      <c r="R1853" s="303">
        <f>'[2]Base Costs'!$D$2</f>
        <v>1105.3024868650327</v>
      </c>
      <c r="S1853" s="305">
        <f t="shared" si="202"/>
        <v>10083.501791935128</v>
      </c>
    </row>
    <row r="1854" spans="1:19" s="269" customFormat="1" x14ac:dyDescent="0.25">
      <c r="A1854" s="310" t="s">
        <v>1770</v>
      </c>
      <c r="B1854" s="310" t="s">
        <v>1117</v>
      </c>
      <c r="C1854" s="309">
        <v>46.4</v>
      </c>
      <c r="D1854" s="307">
        <f>C1854*'[2]Base Costs'!$B$5</f>
        <v>46.4</v>
      </c>
      <c r="E1854" s="307">
        <f t="shared" si="196"/>
        <v>6</v>
      </c>
      <c r="F1854" s="307">
        <f t="shared" si="197"/>
        <v>2</v>
      </c>
      <c r="G1854" s="307">
        <f t="shared" si="198"/>
        <v>1</v>
      </c>
      <c r="H1854" s="306">
        <f>4*D1854*'[2]Base Costs'!$B$7</f>
        <v>9221.7216000000008</v>
      </c>
      <c r="I1854" s="304">
        <f>4*IF(E1854&lt;=3,E1854*'[2]Base Costs'!$B$8,IF(F1854&lt;=3,F1854*'[2]Base Costs'!$B$9,'[2]Base Costs'!$B$10*G1854))</f>
        <v>2800</v>
      </c>
      <c r="J1854" s="308">
        <f>C1854*'[2]Base Costs'!$B$6</f>
        <v>11.785600000000001</v>
      </c>
      <c r="K1854" s="307">
        <f t="shared" si="199"/>
        <v>2</v>
      </c>
      <c r="L1854" s="307">
        <f t="shared" si="200"/>
        <v>1</v>
      </c>
      <c r="M1854" s="307">
        <f t="shared" si="201"/>
        <v>1</v>
      </c>
      <c r="N1854" s="306">
        <f>4*J1854*'[2]Base Costs'!$B$7</f>
        <v>2342.3172864000003</v>
      </c>
      <c r="O1854" s="304">
        <f>4*IF(K1854&lt;=3,K1854*'[2]Base Costs'!$B$8,IF(L1854&lt;=3,L1854*'[2]Base Costs'!$B$9,'[2]Base Costs'!$B$10*M1854))</f>
        <v>1000</v>
      </c>
      <c r="P1854" s="304">
        <f>4*C1854*'[2]Base Costs'!$B$11</f>
        <v>9280</v>
      </c>
      <c r="Q1854" s="269">
        <f>'[2]Base Costs'!$B$13+'[2]Base Costs'!$B$14</f>
        <v>414</v>
      </c>
      <c r="R1854" s="303">
        <f>'[2]Base Costs'!$D$2</f>
        <v>1105.3024868650327</v>
      </c>
      <c r="S1854" s="305">
        <f t="shared" si="202"/>
        <v>4861.6197732650326</v>
      </c>
    </row>
    <row r="1855" spans="1:19" s="269" customFormat="1" x14ac:dyDescent="0.25">
      <c r="A1855" s="310" t="s">
        <v>1770</v>
      </c>
      <c r="B1855" s="310" t="s">
        <v>1116</v>
      </c>
      <c r="C1855" s="309">
        <v>107.30089836000001</v>
      </c>
      <c r="D1855" s="307">
        <f>C1855*'[2]Base Costs'!$B$5</f>
        <v>107.30089836000001</v>
      </c>
      <c r="E1855" s="307">
        <f t="shared" si="196"/>
        <v>14</v>
      </c>
      <c r="F1855" s="307">
        <f t="shared" si="197"/>
        <v>3</v>
      </c>
      <c r="G1855" s="307">
        <f t="shared" si="198"/>
        <v>1</v>
      </c>
      <c r="H1855" s="306">
        <f>4*D1855*'[2]Base Costs'!$B$7</f>
        <v>21325.409743659842</v>
      </c>
      <c r="I1855" s="304">
        <f>4*IF(E1855&lt;=3,E1855*'[2]Base Costs'!$B$8,IF(F1855&lt;=3,F1855*'[2]Base Costs'!$B$9,'[2]Base Costs'!$B$10*G1855))</f>
        <v>4200</v>
      </c>
      <c r="J1855" s="308">
        <f>C1855*'[2]Base Costs'!$B$6</f>
        <v>27.254428183440002</v>
      </c>
      <c r="K1855" s="307">
        <f t="shared" si="199"/>
        <v>4</v>
      </c>
      <c r="L1855" s="307">
        <f t="shared" si="200"/>
        <v>1</v>
      </c>
      <c r="M1855" s="307">
        <f t="shared" si="201"/>
        <v>1</v>
      </c>
      <c r="N1855" s="306">
        <f>4*J1855*'[2]Base Costs'!$B$7</f>
        <v>5416.6540748896005</v>
      </c>
      <c r="O1855" s="304">
        <f>4*IF(K1855&lt;=3,K1855*'[2]Base Costs'!$B$8,IF(L1855&lt;=3,L1855*'[2]Base Costs'!$B$9,'[2]Base Costs'!$B$10*M1855))</f>
        <v>1400</v>
      </c>
      <c r="P1855" s="304">
        <f>4*C1855*'[2]Base Costs'!$B$11</f>
        <v>21460.179672000002</v>
      </c>
      <c r="Q1855" s="269">
        <f>'[2]Base Costs'!$B$13+'[2]Base Costs'!$B$14</f>
        <v>414</v>
      </c>
      <c r="R1855" s="303">
        <f>'[2]Base Costs'!$D$2</f>
        <v>1105.3024868650327</v>
      </c>
      <c r="S1855" s="305">
        <f t="shared" si="202"/>
        <v>8335.9565617546323</v>
      </c>
    </row>
    <row r="1856" spans="1:19" s="269" customFormat="1" x14ac:dyDescent="0.25">
      <c r="A1856" s="310" t="s">
        <v>1770</v>
      </c>
      <c r="B1856" s="310" t="s">
        <v>1115</v>
      </c>
      <c r="C1856" s="309">
        <v>226.99635267259788</v>
      </c>
      <c r="D1856" s="307">
        <f>C1856*'[2]Base Costs'!$B$5</f>
        <v>226.99635267259788</v>
      </c>
      <c r="E1856" s="307">
        <f t="shared" si="196"/>
        <v>29</v>
      </c>
      <c r="F1856" s="307">
        <f t="shared" si="197"/>
        <v>6</v>
      </c>
      <c r="G1856" s="307">
        <f t="shared" si="198"/>
        <v>2</v>
      </c>
      <c r="H1856" s="306">
        <f>4*D1856*'[2]Base Costs'!$B$7</f>
        <v>45114.163115562798</v>
      </c>
      <c r="I1856" s="304">
        <f>4*IF(E1856&lt;=3,E1856*'[2]Base Costs'!$B$8,IF(F1856&lt;=3,F1856*'[2]Base Costs'!$B$9,'[2]Base Costs'!$B$10*G1856))</f>
        <v>8800</v>
      </c>
      <c r="J1856" s="308">
        <f>C1856*'[2]Base Costs'!$B$6</f>
        <v>57.657073578839864</v>
      </c>
      <c r="K1856" s="307">
        <f t="shared" si="199"/>
        <v>8</v>
      </c>
      <c r="L1856" s="307">
        <f t="shared" si="200"/>
        <v>2</v>
      </c>
      <c r="M1856" s="307">
        <f t="shared" si="201"/>
        <v>1</v>
      </c>
      <c r="N1856" s="306">
        <f>4*J1856*'[2]Base Costs'!$B$7</f>
        <v>11458.997431352951</v>
      </c>
      <c r="O1856" s="304">
        <f>4*IF(K1856&lt;=3,K1856*'[2]Base Costs'!$B$8,IF(L1856&lt;=3,L1856*'[2]Base Costs'!$B$9,'[2]Base Costs'!$B$10*M1856))</f>
        <v>2800</v>
      </c>
      <c r="P1856" s="304">
        <f>4*C1856*'[2]Base Costs'!$B$11</f>
        <v>45399.270534519579</v>
      </c>
      <c r="Q1856" s="269">
        <f>'[2]Base Costs'!$B$13+'[2]Base Costs'!$B$14</f>
        <v>414</v>
      </c>
      <c r="R1856" s="303">
        <f>'[2]Base Costs'!$D$2</f>
        <v>1105.3024868650327</v>
      </c>
      <c r="S1856" s="305">
        <f t="shared" si="202"/>
        <v>15778.299918217985</v>
      </c>
    </row>
    <row r="1857" spans="1:19" s="269" customFormat="1" x14ac:dyDescent="0.25">
      <c r="A1857" s="310" t="s">
        <v>1770</v>
      </c>
      <c r="B1857" s="310" t="s">
        <v>1114</v>
      </c>
      <c r="C1857" s="309">
        <v>607.55102040816189</v>
      </c>
      <c r="D1857" s="307">
        <f>C1857*'[2]Base Costs'!$B$5</f>
        <v>607.55102040816189</v>
      </c>
      <c r="E1857" s="307">
        <f t="shared" si="196"/>
        <v>76</v>
      </c>
      <c r="F1857" s="307">
        <f t="shared" si="197"/>
        <v>16</v>
      </c>
      <c r="G1857" s="307">
        <f t="shared" si="198"/>
        <v>4</v>
      </c>
      <c r="H1857" s="306">
        <f>4*D1857*'[2]Base Costs'!$B$7</f>
        <v>120747.11999999975</v>
      </c>
      <c r="I1857" s="304">
        <f>4*IF(E1857&lt;=3,E1857*'[2]Base Costs'!$B$8,IF(F1857&lt;=3,F1857*'[2]Base Costs'!$B$9,'[2]Base Costs'!$B$10*G1857))</f>
        <v>17600</v>
      </c>
      <c r="J1857" s="308">
        <f>C1857*'[2]Base Costs'!$B$6</f>
        <v>154.31795918367311</v>
      </c>
      <c r="K1857" s="307">
        <f t="shared" si="199"/>
        <v>20</v>
      </c>
      <c r="L1857" s="307">
        <f t="shared" si="200"/>
        <v>4</v>
      </c>
      <c r="M1857" s="307">
        <f t="shared" si="201"/>
        <v>1</v>
      </c>
      <c r="N1857" s="306">
        <f>4*J1857*'[2]Base Costs'!$B$7</f>
        <v>30669.768479999933</v>
      </c>
      <c r="O1857" s="304">
        <f>4*IF(K1857&lt;=3,K1857*'[2]Base Costs'!$B$8,IF(L1857&lt;=3,L1857*'[2]Base Costs'!$B$9,'[2]Base Costs'!$B$10*M1857))</f>
        <v>4400</v>
      </c>
      <c r="P1857" s="304">
        <f>4*C1857*'[2]Base Costs'!$B$11</f>
        <v>121510.20408163237</v>
      </c>
      <c r="Q1857" s="269">
        <f>'[2]Base Costs'!$B$13+'[2]Base Costs'!$B$14</f>
        <v>414</v>
      </c>
      <c r="R1857" s="303">
        <f>'[2]Base Costs'!$D$2</f>
        <v>1105.3024868650327</v>
      </c>
      <c r="S1857" s="305">
        <f t="shared" si="202"/>
        <v>36589.070966864965</v>
      </c>
    </row>
    <row r="1858" spans="1:19" s="269" customFormat="1" x14ac:dyDescent="0.25">
      <c r="A1858" s="310" t="s">
        <v>1770</v>
      </c>
      <c r="B1858" s="310" t="s">
        <v>1113</v>
      </c>
      <c r="C1858" s="309">
        <v>107.08768149018142</v>
      </c>
      <c r="D1858" s="307">
        <f>C1858*'[2]Base Costs'!$B$5</f>
        <v>107.08768149018142</v>
      </c>
      <c r="E1858" s="307">
        <f t="shared" si="196"/>
        <v>14</v>
      </c>
      <c r="F1858" s="307">
        <f t="shared" si="197"/>
        <v>3</v>
      </c>
      <c r="G1858" s="307">
        <f t="shared" si="198"/>
        <v>1</v>
      </c>
      <c r="H1858" s="306">
        <f>4*D1858*'[2]Base Costs'!$B$7</f>
        <v>21283.034170084618</v>
      </c>
      <c r="I1858" s="304">
        <f>4*IF(E1858&lt;=3,E1858*'[2]Base Costs'!$B$8,IF(F1858&lt;=3,F1858*'[2]Base Costs'!$B$9,'[2]Base Costs'!$B$10*G1858))</f>
        <v>4200</v>
      </c>
      <c r="J1858" s="308">
        <f>C1858*'[2]Base Costs'!$B$6</f>
        <v>27.200271098506082</v>
      </c>
      <c r="K1858" s="307">
        <f t="shared" si="199"/>
        <v>4</v>
      </c>
      <c r="L1858" s="307">
        <f t="shared" si="200"/>
        <v>1</v>
      </c>
      <c r="M1858" s="307">
        <f t="shared" si="201"/>
        <v>1</v>
      </c>
      <c r="N1858" s="306">
        <f>4*J1858*'[2]Base Costs'!$B$7</f>
        <v>5405.8906792014932</v>
      </c>
      <c r="O1858" s="304">
        <f>4*IF(K1858&lt;=3,K1858*'[2]Base Costs'!$B$8,IF(L1858&lt;=3,L1858*'[2]Base Costs'!$B$9,'[2]Base Costs'!$B$10*M1858))</f>
        <v>1400</v>
      </c>
      <c r="P1858" s="304">
        <f>4*C1858*'[2]Base Costs'!$B$11</f>
        <v>21417.536298036284</v>
      </c>
      <c r="Q1858" s="269">
        <f>'[2]Base Costs'!$B$13+'[2]Base Costs'!$B$14</f>
        <v>414</v>
      </c>
      <c r="R1858" s="303">
        <f>'[2]Base Costs'!$D$2</f>
        <v>1105.3024868650327</v>
      </c>
      <c r="S1858" s="305">
        <f t="shared" si="202"/>
        <v>8325.193166066525</v>
      </c>
    </row>
    <row r="1859" spans="1:19" s="269" customFormat="1" x14ac:dyDescent="0.25">
      <c r="A1859" s="310" t="s">
        <v>1770</v>
      </c>
      <c r="B1859" s="310" t="s">
        <v>1112</v>
      </c>
      <c r="C1859" s="309">
        <v>52.483158676059965</v>
      </c>
      <c r="D1859" s="307">
        <f>C1859*'[2]Base Costs'!$B$5</f>
        <v>52.483158676059965</v>
      </c>
      <c r="E1859" s="307">
        <f t="shared" ref="E1859:E1922" si="203">ROUNDUP(D1859/8,0)</f>
        <v>7</v>
      </c>
      <c r="F1859" s="307">
        <f t="shared" ref="F1859:F1922" si="204">ROUNDUP(D1859/40,0)</f>
        <v>2</v>
      </c>
      <c r="G1859" s="307">
        <f t="shared" ref="G1859:G1922" si="205">ROUNDUP(D1859/(40*4),0)</f>
        <v>1</v>
      </c>
      <c r="H1859" s="306">
        <f>4*D1859*'[2]Base Costs'!$B$7</f>
        <v>10430.712887914864</v>
      </c>
      <c r="I1859" s="304">
        <f>4*IF(E1859&lt;=3,E1859*'[2]Base Costs'!$B$8,IF(F1859&lt;=3,F1859*'[2]Base Costs'!$B$9,'[2]Base Costs'!$B$10*G1859))</f>
        <v>2800</v>
      </c>
      <c r="J1859" s="308">
        <f>C1859*'[2]Base Costs'!$B$6</f>
        <v>13.330722303719231</v>
      </c>
      <c r="K1859" s="307">
        <f t="shared" ref="K1859:K1922" si="206">ROUNDUP(J1859/8,0)</f>
        <v>2</v>
      </c>
      <c r="L1859" s="307">
        <f t="shared" ref="L1859:L1922" si="207">ROUNDUP(J1859/40,0)</f>
        <v>1</v>
      </c>
      <c r="M1859" s="307">
        <f t="shared" ref="M1859:M1922" si="208">ROUNDUP(J1859/(40*4),0)</f>
        <v>1</v>
      </c>
      <c r="N1859" s="306">
        <f>4*J1859*'[2]Base Costs'!$B$7</f>
        <v>2649.401073530375</v>
      </c>
      <c r="O1859" s="304">
        <f>4*IF(K1859&lt;=3,K1859*'[2]Base Costs'!$B$8,IF(L1859&lt;=3,L1859*'[2]Base Costs'!$B$9,'[2]Base Costs'!$B$10*M1859))</f>
        <v>1000</v>
      </c>
      <c r="P1859" s="304">
        <f>4*C1859*'[2]Base Costs'!$B$11</f>
        <v>10496.631735211993</v>
      </c>
      <c r="Q1859" s="269">
        <f>'[2]Base Costs'!$B$13+'[2]Base Costs'!$B$14</f>
        <v>414</v>
      </c>
      <c r="R1859" s="303">
        <f>'[2]Base Costs'!$D$2</f>
        <v>1105.3024868650327</v>
      </c>
      <c r="S1859" s="305">
        <f t="shared" ref="S1859:S1922" si="209">R1859+Q1859+N1859+O1859</f>
        <v>5168.7035603954082</v>
      </c>
    </row>
    <row r="1860" spans="1:19" s="269" customFormat="1" x14ac:dyDescent="0.25">
      <c r="A1860" s="310" t="s">
        <v>1770</v>
      </c>
      <c r="B1860" s="310" t="s">
        <v>1111</v>
      </c>
      <c r="C1860" s="309">
        <v>354.60098938181255</v>
      </c>
      <c r="D1860" s="307">
        <f>C1860*'[2]Base Costs'!$B$5</f>
        <v>354.60098938181255</v>
      </c>
      <c r="E1860" s="307">
        <f t="shared" si="203"/>
        <v>45</v>
      </c>
      <c r="F1860" s="307">
        <f t="shared" si="204"/>
        <v>9</v>
      </c>
      <c r="G1860" s="307">
        <f t="shared" si="205"/>
        <v>3</v>
      </c>
      <c r="H1860" s="306">
        <f>4*D1860*'[2]Base Costs'!$B$7</f>
        <v>70474.819033698965</v>
      </c>
      <c r="I1860" s="304">
        <f>4*IF(E1860&lt;=3,E1860*'[2]Base Costs'!$B$8,IF(F1860&lt;=3,F1860*'[2]Base Costs'!$B$9,'[2]Base Costs'!$B$10*G1860))</f>
        <v>13200</v>
      </c>
      <c r="J1860" s="308">
        <f>C1860*'[2]Base Costs'!$B$6</f>
        <v>90.068651302980385</v>
      </c>
      <c r="K1860" s="307">
        <f t="shared" si="206"/>
        <v>12</v>
      </c>
      <c r="L1860" s="307">
        <f t="shared" si="207"/>
        <v>3</v>
      </c>
      <c r="M1860" s="307">
        <f t="shared" si="208"/>
        <v>1</v>
      </c>
      <c r="N1860" s="306">
        <f>4*J1860*'[2]Base Costs'!$B$7</f>
        <v>17900.604034559536</v>
      </c>
      <c r="O1860" s="304">
        <f>4*IF(K1860&lt;=3,K1860*'[2]Base Costs'!$B$8,IF(L1860&lt;=3,L1860*'[2]Base Costs'!$B$9,'[2]Base Costs'!$B$10*M1860))</f>
        <v>4200</v>
      </c>
      <c r="P1860" s="304">
        <f>4*C1860*'[2]Base Costs'!$B$11</f>
        <v>70920.197876362508</v>
      </c>
      <c r="Q1860" s="269">
        <f>'[2]Base Costs'!$B$13+'[2]Base Costs'!$B$14</f>
        <v>414</v>
      </c>
      <c r="R1860" s="303">
        <f>'[2]Base Costs'!$D$2</f>
        <v>1105.3024868650327</v>
      </c>
      <c r="S1860" s="305">
        <f t="shared" si="209"/>
        <v>23619.906521424567</v>
      </c>
    </row>
    <row r="1861" spans="1:19" s="269" customFormat="1" x14ac:dyDescent="0.25">
      <c r="A1861" s="310" t="s">
        <v>1770</v>
      </c>
      <c r="B1861" s="310" t="s">
        <v>1110</v>
      </c>
      <c r="C1861" s="309">
        <v>213.04275753364101</v>
      </c>
      <c r="D1861" s="307">
        <f>C1861*'[2]Base Costs'!$B$5</f>
        <v>213.04275753364101</v>
      </c>
      <c r="E1861" s="307">
        <f t="shared" si="203"/>
        <v>27</v>
      </c>
      <c r="F1861" s="307">
        <f t="shared" si="204"/>
        <v>6</v>
      </c>
      <c r="G1861" s="307">
        <f t="shared" si="205"/>
        <v>2</v>
      </c>
      <c r="H1861" s="306">
        <f>4*D1861*'[2]Base Costs'!$B$7</f>
        <v>42340.969803265958</v>
      </c>
      <c r="I1861" s="304">
        <f>4*IF(E1861&lt;=3,E1861*'[2]Base Costs'!$B$8,IF(F1861&lt;=3,F1861*'[2]Base Costs'!$B$9,'[2]Base Costs'!$B$10*G1861))</f>
        <v>8800</v>
      </c>
      <c r="J1861" s="308">
        <f>C1861*'[2]Base Costs'!$B$6</f>
        <v>54.112860413544816</v>
      </c>
      <c r="K1861" s="307">
        <f t="shared" si="206"/>
        <v>7</v>
      </c>
      <c r="L1861" s="307">
        <f t="shared" si="207"/>
        <v>2</v>
      </c>
      <c r="M1861" s="307">
        <f t="shared" si="208"/>
        <v>1</v>
      </c>
      <c r="N1861" s="306">
        <f>4*J1861*'[2]Base Costs'!$B$7</f>
        <v>10754.606330029552</v>
      </c>
      <c r="O1861" s="304">
        <f>4*IF(K1861&lt;=3,K1861*'[2]Base Costs'!$B$8,IF(L1861&lt;=3,L1861*'[2]Base Costs'!$B$9,'[2]Base Costs'!$B$10*M1861))</f>
        <v>2800</v>
      </c>
      <c r="P1861" s="304">
        <f>4*C1861*'[2]Base Costs'!$B$11</f>
        <v>42608.551506728203</v>
      </c>
      <c r="Q1861" s="269">
        <f>'[2]Base Costs'!$B$13+'[2]Base Costs'!$B$14</f>
        <v>414</v>
      </c>
      <c r="R1861" s="303">
        <f>'[2]Base Costs'!$D$2</f>
        <v>1105.3024868650327</v>
      </c>
      <c r="S1861" s="305">
        <f t="shared" si="209"/>
        <v>15073.908816894585</v>
      </c>
    </row>
    <row r="1862" spans="1:19" s="269" customFormat="1" x14ac:dyDescent="0.25">
      <c r="A1862" s="310" t="s">
        <v>1770</v>
      </c>
      <c r="B1862" s="310" t="s">
        <v>1109</v>
      </c>
      <c r="C1862" s="309">
        <v>360.00332082</v>
      </c>
      <c r="D1862" s="307">
        <f>C1862*'[2]Base Costs'!$B$5</f>
        <v>360.00332082</v>
      </c>
      <c r="E1862" s="307">
        <f t="shared" si="203"/>
        <v>46</v>
      </c>
      <c r="F1862" s="307">
        <f t="shared" si="204"/>
        <v>10</v>
      </c>
      <c r="G1862" s="307">
        <f t="shared" si="205"/>
        <v>3</v>
      </c>
      <c r="H1862" s="306">
        <f>4*D1862*'[2]Base Costs'!$B$7</f>
        <v>71548.499993050093</v>
      </c>
      <c r="I1862" s="304">
        <f>4*IF(E1862&lt;=3,E1862*'[2]Base Costs'!$B$8,IF(F1862&lt;=3,F1862*'[2]Base Costs'!$B$9,'[2]Base Costs'!$B$10*G1862))</f>
        <v>13200</v>
      </c>
      <c r="J1862" s="308">
        <f>C1862*'[2]Base Costs'!$B$6</f>
        <v>91.440843488279995</v>
      </c>
      <c r="K1862" s="307">
        <f t="shared" si="206"/>
        <v>12</v>
      </c>
      <c r="L1862" s="307">
        <f t="shared" si="207"/>
        <v>3</v>
      </c>
      <c r="M1862" s="307">
        <f t="shared" si="208"/>
        <v>1</v>
      </c>
      <c r="N1862" s="306">
        <f>4*J1862*'[2]Base Costs'!$B$7</f>
        <v>18173.318998234721</v>
      </c>
      <c r="O1862" s="304">
        <f>4*IF(K1862&lt;=3,K1862*'[2]Base Costs'!$B$8,IF(L1862&lt;=3,L1862*'[2]Base Costs'!$B$9,'[2]Base Costs'!$B$10*M1862))</f>
        <v>4200</v>
      </c>
      <c r="P1862" s="304">
        <f>4*C1862*'[2]Base Costs'!$B$11</f>
        <v>72000.664164000002</v>
      </c>
      <c r="Q1862" s="269">
        <f>'[2]Base Costs'!$B$13+'[2]Base Costs'!$B$14</f>
        <v>414</v>
      </c>
      <c r="R1862" s="303">
        <f>'[2]Base Costs'!$D$2</f>
        <v>1105.3024868650327</v>
      </c>
      <c r="S1862" s="305">
        <f t="shared" si="209"/>
        <v>23892.621485099753</v>
      </c>
    </row>
    <row r="1863" spans="1:19" s="269" customFormat="1" x14ac:dyDescent="0.25">
      <c r="A1863" s="310" t="s">
        <v>1770</v>
      </c>
      <c r="B1863" s="310" t="s">
        <v>1108</v>
      </c>
      <c r="C1863" s="309">
        <v>126.73745853499379</v>
      </c>
      <c r="D1863" s="307">
        <f>C1863*'[2]Base Costs'!$B$5</f>
        <v>126.73745853499379</v>
      </c>
      <c r="E1863" s="307">
        <f t="shared" si="203"/>
        <v>16</v>
      </c>
      <c r="F1863" s="307">
        <f t="shared" si="204"/>
        <v>4</v>
      </c>
      <c r="G1863" s="307">
        <f t="shared" si="205"/>
        <v>1</v>
      </c>
      <c r="H1863" s="306">
        <f>4*D1863*'[2]Base Costs'!$B$7</f>
        <v>25188.30945907881</v>
      </c>
      <c r="I1863" s="304">
        <f>4*IF(E1863&lt;=3,E1863*'[2]Base Costs'!$B$8,IF(F1863&lt;=3,F1863*'[2]Base Costs'!$B$9,'[2]Base Costs'!$B$10*G1863))</f>
        <v>4400</v>
      </c>
      <c r="J1863" s="308">
        <f>C1863*'[2]Base Costs'!$B$6</f>
        <v>32.191314467888425</v>
      </c>
      <c r="K1863" s="307">
        <f t="shared" si="206"/>
        <v>5</v>
      </c>
      <c r="L1863" s="307">
        <f t="shared" si="207"/>
        <v>1</v>
      </c>
      <c r="M1863" s="307">
        <f t="shared" si="208"/>
        <v>1</v>
      </c>
      <c r="N1863" s="306">
        <f>4*J1863*'[2]Base Costs'!$B$7</f>
        <v>6397.8306026060181</v>
      </c>
      <c r="O1863" s="304">
        <f>4*IF(K1863&lt;=3,K1863*'[2]Base Costs'!$B$8,IF(L1863&lt;=3,L1863*'[2]Base Costs'!$B$9,'[2]Base Costs'!$B$10*M1863))</f>
        <v>1400</v>
      </c>
      <c r="P1863" s="304">
        <f>4*C1863*'[2]Base Costs'!$B$11</f>
        <v>25347.491706998757</v>
      </c>
      <c r="Q1863" s="269">
        <f>'[2]Base Costs'!$B$13+'[2]Base Costs'!$B$14</f>
        <v>414</v>
      </c>
      <c r="R1863" s="303">
        <f>'[2]Base Costs'!$D$2</f>
        <v>1105.3024868650327</v>
      </c>
      <c r="S1863" s="305">
        <f t="shared" si="209"/>
        <v>9317.1330894710518</v>
      </c>
    </row>
    <row r="1864" spans="1:19" s="269" customFormat="1" x14ac:dyDescent="0.25">
      <c r="A1864" s="310" t="s">
        <v>1770</v>
      </c>
      <c r="B1864" s="310" t="s">
        <v>1106</v>
      </c>
      <c r="C1864" s="309">
        <v>170.57025043451466</v>
      </c>
      <c r="D1864" s="307">
        <f>C1864*'[2]Base Costs'!$B$5</f>
        <v>170.57025043451466</v>
      </c>
      <c r="E1864" s="307">
        <f t="shared" si="203"/>
        <v>22</v>
      </c>
      <c r="F1864" s="307">
        <f t="shared" si="204"/>
        <v>5</v>
      </c>
      <c r="G1864" s="307">
        <f t="shared" si="205"/>
        <v>2</v>
      </c>
      <c r="H1864" s="306">
        <f>4*D1864*'[2]Base Costs'!$B$7</f>
        <v>33899.813852357183</v>
      </c>
      <c r="I1864" s="304">
        <f>4*IF(E1864&lt;=3,E1864*'[2]Base Costs'!$B$8,IF(F1864&lt;=3,F1864*'[2]Base Costs'!$B$9,'[2]Base Costs'!$B$10*G1864))</f>
        <v>8800</v>
      </c>
      <c r="J1864" s="308">
        <f>C1864*'[2]Base Costs'!$B$6</f>
        <v>43.324843610366727</v>
      </c>
      <c r="K1864" s="307">
        <f t="shared" si="206"/>
        <v>6</v>
      </c>
      <c r="L1864" s="307">
        <f t="shared" si="207"/>
        <v>2</v>
      </c>
      <c r="M1864" s="307">
        <f t="shared" si="208"/>
        <v>1</v>
      </c>
      <c r="N1864" s="306">
        <f>4*J1864*'[2]Base Costs'!$B$7</f>
        <v>8610.5527184987259</v>
      </c>
      <c r="O1864" s="304">
        <f>4*IF(K1864&lt;=3,K1864*'[2]Base Costs'!$B$8,IF(L1864&lt;=3,L1864*'[2]Base Costs'!$B$9,'[2]Base Costs'!$B$10*M1864))</f>
        <v>2800</v>
      </c>
      <c r="P1864" s="304">
        <f>4*C1864*'[2]Base Costs'!$B$11</f>
        <v>34114.050086902935</v>
      </c>
      <c r="Q1864" s="269">
        <f>'[2]Base Costs'!$B$13+'[2]Base Costs'!$B$14</f>
        <v>414</v>
      </c>
      <c r="R1864" s="303">
        <f>'[2]Base Costs'!$D$2</f>
        <v>1105.3024868650327</v>
      </c>
      <c r="S1864" s="305">
        <f t="shared" si="209"/>
        <v>12929.855205363758</v>
      </c>
    </row>
    <row r="1865" spans="1:19" s="269" customFormat="1" x14ac:dyDescent="0.25">
      <c r="A1865" s="310" t="s">
        <v>1770</v>
      </c>
      <c r="B1865" s="310" t="s">
        <v>1105</v>
      </c>
      <c r="C1865" s="309">
        <v>549.3822440140674</v>
      </c>
      <c r="D1865" s="307">
        <f>C1865*'[2]Base Costs'!$B$5</f>
        <v>549.3822440140674</v>
      </c>
      <c r="E1865" s="307">
        <f t="shared" si="203"/>
        <v>69</v>
      </c>
      <c r="F1865" s="307">
        <f t="shared" si="204"/>
        <v>14</v>
      </c>
      <c r="G1865" s="307">
        <f t="shared" si="205"/>
        <v>4</v>
      </c>
      <c r="H1865" s="306">
        <f>4*D1865*'[2]Base Costs'!$B$7</f>
        <v>109186.42470433183</v>
      </c>
      <c r="I1865" s="304">
        <f>4*IF(E1865&lt;=3,E1865*'[2]Base Costs'!$B$8,IF(F1865&lt;=3,F1865*'[2]Base Costs'!$B$9,'[2]Base Costs'!$B$10*G1865))</f>
        <v>17600</v>
      </c>
      <c r="J1865" s="308">
        <f>C1865*'[2]Base Costs'!$B$6</f>
        <v>139.54308997957312</v>
      </c>
      <c r="K1865" s="307">
        <f t="shared" si="206"/>
        <v>18</v>
      </c>
      <c r="L1865" s="307">
        <f t="shared" si="207"/>
        <v>4</v>
      </c>
      <c r="M1865" s="307">
        <f t="shared" si="208"/>
        <v>1</v>
      </c>
      <c r="N1865" s="306">
        <f>4*J1865*'[2]Base Costs'!$B$7</f>
        <v>27733.351874900283</v>
      </c>
      <c r="O1865" s="304">
        <f>4*IF(K1865&lt;=3,K1865*'[2]Base Costs'!$B$8,IF(L1865&lt;=3,L1865*'[2]Base Costs'!$B$9,'[2]Base Costs'!$B$10*M1865))</f>
        <v>4400</v>
      </c>
      <c r="P1865" s="304">
        <f>4*C1865*'[2]Base Costs'!$B$11</f>
        <v>109876.44880281348</v>
      </c>
      <c r="Q1865" s="269">
        <f>'[2]Base Costs'!$B$13+'[2]Base Costs'!$B$14</f>
        <v>414</v>
      </c>
      <c r="R1865" s="303">
        <f>'[2]Base Costs'!$D$2</f>
        <v>1105.3024868650327</v>
      </c>
      <c r="S1865" s="305">
        <f t="shared" si="209"/>
        <v>33652.654361765315</v>
      </c>
    </row>
    <row r="1866" spans="1:19" s="269" customFormat="1" x14ac:dyDescent="0.25">
      <c r="A1866" s="310" t="s">
        <v>1770</v>
      </c>
      <c r="B1866" s="310" t="s">
        <v>1104</v>
      </c>
      <c r="C1866" s="309">
        <v>151.78214048569049</v>
      </c>
      <c r="D1866" s="307">
        <f>C1866*'[2]Base Costs'!$B$5</f>
        <v>151.78214048569049</v>
      </c>
      <c r="E1866" s="307">
        <f t="shared" si="203"/>
        <v>19</v>
      </c>
      <c r="F1866" s="307">
        <f t="shared" si="204"/>
        <v>4</v>
      </c>
      <c r="G1866" s="307">
        <f t="shared" si="205"/>
        <v>1</v>
      </c>
      <c r="H1866" s="306">
        <f>4*D1866*'[2]Base Costs'!$B$7</f>
        <v>30165.789728688076</v>
      </c>
      <c r="I1866" s="304">
        <f>4*IF(E1866&lt;=3,E1866*'[2]Base Costs'!$B$8,IF(F1866&lt;=3,F1866*'[2]Base Costs'!$B$9,'[2]Base Costs'!$B$10*G1866))</f>
        <v>4400</v>
      </c>
      <c r="J1866" s="308">
        <f>C1866*'[2]Base Costs'!$B$6</f>
        <v>38.552663683365388</v>
      </c>
      <c r="K1866" s="307">
        <f t="shared" si="206"/>
        <v>5</v>
      </c>
      <c r="L1866" s="307">
        <f t="shared" si="207"/>
        <v>1</v>
      </c>
      <c r="M1866" s="307">
        <f t="shared" si="208"/>
        <v>1</v>
      </c>
      <c r="N1866" s="306">
        <f>4*J1866*'[2]Base Costs'!$B$7</f>
        <v>7662.1105910867718</v>
      </c>
      <c r="O1866" s="304">
        <f>4*IF(K1866&lt;=3,K1866*'[2]Base Costs'!$B$8,IF(L1866&lt;=3,L1866*'[2]Base Costs'!$B$9,'[2]Base Costs'!$B$10*M1866))</f>
        <v>1400</v>
      </c>
      <c r="P1866" s="304">
        <f>4*C1866*'[2]Base Costs'!$B$11</f>
        <v>30356.428097138098</v>
      </c>
      <c r="Q1866" s="269">
        <f>'[2]Base Costs'!$B$13+'[2]Base Costs'!$B$14</f>
        <v>414</v>
      </c>
      <c r="R1866" s="303">
        <f>'[2]Base Costs'!$D$2</f>
        <v>1105.3024868650327</v>
      </c>
      <c r="S1866" s="305">
        <f t="shared" si="209"/>
        <v>10581.413077951805</v>
      </c>
    </row>
    <row r="1867" spans="1:19" s="269" customFormat="1" x14ac:dyDescent="0.25">
      <c r="A1867" s="310" t="s">
        <v>1770</v>
      </c>
      <c r="B1867" s="310" t="s">
        <v>1103</v>
      </c>
      <c r="C1867" s="309">
        <v>77.190077630164936</v>
      </c>
      <c r="D1867" s="307">
        <f>C1867*'[2]Base Costs'!$B$5</f>
        <v>77.190077630164936</v>
      </c>
      <c r="E1867" s="307">
        <f t="shared" si="203"/>
        <v>10</v>
      </c>
      <c r="F1867" s="307">
        <f t="shared" si="204"/>
        <v>2</v>
      </c>
      <c r="G1867" s="307">
        <f t="shared" si="205"/>
        <v>1</v>
      </c>
      <c r="H1867" s="306">
        <f>4*D1867*'[2]Base Costs'!$B$7</f>
        <v>15341.064788529502</v>
      </c>
      <c r="I1867" s="304">
        <f>4*IF(E1867&lt;=3,E1867*'[2]Base Costs'!$B$8,IF(F1867&lt;=3,F1867*'[2]Base Costs'!$B$9,'[2]Base Costs'!$B$10*G1867))</f>
        <v>2800</v>
      </c>
      <c r="J1867" s="308">
        <f>C1867*'[2]Base Costs'!$B$6</f>
        <v>19.606279718061895</v>
      </c>
      <c r="K1867" s="307">
        <f t="shared" si="206"/>
        <v>3</v>
      </c>
      <c r="L1867" s="307">
        <f t="shared" si="207"/>
        <v>1</v>
      </c>
      <c r="M1867" s="307">
        <f t="shared" si="208"/>
        <v>1</v>
      </c>
      <c r="N1867" s="306">
        <f>4*J1867*'[2]Base Costs'!$B$7</f>
        <v>3896.6304562864939</v>
      </c>
      <c r="O1867" s="304">
        <f>4*IF(K1867&lt;=3,K1867*'[2]Base Costs'!$B$8,IF(L1867&lt;=3,L1867*'[2]Base Costs'!$B$9,'[2]Base Costs'!$B$10*M1867))</f>
        <v>1500</v>
      </c>
      <c r="P1867" s="304">
        <f>4*C1867*'[2]Base Costs'!$B$11</f>
        <v>15438.015526032987</v>
      </c>
      <c r="Q1867" s="269">
        <f>'[2]Base Costs'!$B$13+'[2]Base Costs'!$B$14</f>
        <v>414</v>
      </c>
      <c r="R1867" s="303">
        <f>'[2]Base Costs'!$D$2</f>
        <v>1105.3024868650327</v>
      </c>
      <c r="S1867" s="305">
        <f t="shared" si="209"/>
        <v>6915.9329431515271</v>
      </c>
    </row>
    <row r="1868" spans="1:19" s="269" customFormat="1" x14ac:dyDescent="0.25">
      <c r="A1868" s="310" t="s">
        <v>1770</v>
      </c>
      <c r="B1868" s="310" t="s">
        <v>1102</v>
      </c>
      <c r="C1868" s="309">
        <v>293.58061036224206</v>
      </c>
      <c r="D1868" s="307">
        <f>C1868*'[2]Base Costs'!$B$5</f>
        <v>293.58061036224206</v>
      </c>
      <c r="E1868" s="307">
        <f t="shared" si="203"/>
        <v>37</v>
      </c>
      <c r="F1868" s="307">
        <f t="shared" si="204"/>
        <v>8</v>
      </c>
      <c r="G1868" s="307">
        <f t="shared" si="205"/>
        <v>2</v>
      </c>
      <c r="H1868" s="306">
        <f>4*D1868*'[2]Base Costs'!$B$7</f>
        <v>58347.38482583344</v>
      </c>
      <c r="I1868" s="304">
        <f>4*IF(E1868&lt;=3,E1868*'[2]Base Costs'!$B$8,IF(F1868&lt;=3,F1868*'[2]Base Costs'!$B$9,'[2]Base Costs'!$B$10*G1868))</f>
        <v>8800</v>
      </c>
      <c r="J1868" s="308">
        <f>C1868*'[2]Base Costs'!$B$6</f>
        <v>74.569475032009478</v>
      </c>
      <c r="K1868" s="307">
        <f t="shared" si="206"/>
        <v>10</v>
      </c>
      <c r="L1868" s="307">
        <f t="shared" si="207"/>
        <v>2</v>
      </c>
      <c r="M1868" s="307">
        <f t="shared" si="208"/>
        <v>1</v>
      </c>
      <c r="N1868" s="306">
        <f>4*J1868*'[2]Base Costs'!$B$7</f>
        <v>14820.235745761694</v>
      </c>
      <c r="O1868" s="304">
        <f>4*IF(K1868&lt;=3,K1868*'[2]Base Costs'!$B$8,IF(L1868&lt;=3,L1868*'[2]Base Costs'!$B$9,'[2]Base Costs'!$B$10*M1868))</f>
        <v>2800</v>
      </c>
      <c r="P1868" s="304">
        <f>4*C1868*'[2]Base Costs'!$B$11</f>
        <v>58716.122072448408</v>
      </c>
      <c r="Q1868" s="269">
        <f>'[2]Base Costs'!$B$13+'[2]Base Costs'!$B$14</f>
        <v>414</v>
      </c>
      <c r="R1868" s="303">
        <f>'[2]Base Costs'!$D$2</f>
        <v>1105.3024868650327</v>
      </c>
      <c r="S1868" s="305">
        <f t="shared" si="209"/>
        <v>19139.538232626728</v>
      </c>
    </row>
    <row r="1869" spans="1:19" s="269" customFormat="1" x14ac:dyDescent="0.25">
      <c r="A1869" s="310" t="s">
        <v>1770</v>
      </c>
      <c r="B1869" s="310" t="s">
        <v>1100</v>
      </c>
      <c r="C1869" s="309">
        <v>88.047387290485844</v>
      </c>
      <c r="D1869" s="307">
        <f>C1869*'[2]Base Costs'!$B$5</f>
        <v>88.047387290485844</v>
      </c>
      <c r="E1869" s="307">
        <f t="shared" si="203"/>
        <v>12</v>
      </c>
      <c r="F1869" s="307">
        <f t="shared" si="204"/>
        <v>3</v>
      </c>
      <c r="G1869" s="307">
        <f t="shared" si="205"/>
        <v>1</v>
      </c>
      <c r="H1869" s="306">
        <f>4*D1869*'[2]Base Costs'!$B$7</f>
        <v>17498.889939660323</v>
      </c>
      <c r="I1869" s="304">
        <f>4*IF(E1869&lt;=3,E1869*'[2]Base Costs'!$B$8,IF(F1869&lt;=3,F1869*'[2]Base Costs'!$B$9,'[2]Base Costs'!$B$10*G1869))</f>
        <v>4200</v>
      </c>
      <c r="J1869" s="308">
        <f>C1869*'[2]Base Costs'!$B$6</f>
        <v>22.364036371783406</v>
      </c>
      <c r="K1869" s="307">
        <f t="shared" si="206"/>
        <v>3</v>
      </c>
      <c r="L1869" s="307">
        <f t="shared" si="207"/>
        <v>1</v>
      </c>
      <c r="M1869" s="307">
        <f t="shared" si="208"/>
        <v>1</v>
      </c>
      <c r="N1869" s="306">
        <f>4*J1869*'[2]Base Costs'!$B$7</f>
        <v>4444.718044673722</v>
      </c>
      <c r="O1869" s="304">
        <f>4*IF(K1869&lt;=3,K1869*'[2]Base Costs'!$B$8,IF(L1869&lt;=3,L1869*'[2]Base Costs'!$B$9,'[2]Base Costs'!$B$10*M1869))</f>
        <v>1500</v>
      </c>
      <c r="P1869" s="304">
        <f>4*C1869*'[2]Base Costs'!$B$11</f>
        <v>17609.477458097168</v>
      </c>
      <c r="Q1869" s="269">
        <f>'[2]Base Costs'!$B$13+'[2]Base Costs'!$B$14</f>
        <v>414</v>
      </c>
      <c r="R1869" s="303">
        <f>'[2]Base Costs'!$D$2</f>
        <v>1105.3024868650327</v>
      </c>
      <c r="S1869" s="305">
        <f t="shared" si="209"/>
        <v>7464.0205315387548</v>
      </c>
    </row>
    <row r="1870" spans="1:19" s="269" customFormat="1" x14ac:dyDescent="0.25">
      <c r="A1870" s="310" t="s">
        <v>1770</v>
      </c>
      <c r="B1870" s="310" t="s">
        <v>1098</v>
      </c>
      <c r="C1870" s="309">
        <v>81.500665310000002</v>
      </c>
      <c r="D1870" s="307">
        <f>C1870*'[2]Base Costs'!$B$5</f>
        <v>81.500665310000002</v>
      </c>
      <c r="E1870" s="307">
        <f t="shared" si="203"/>
        <v>11</v>
      </c>
      <c r="F1870" s="307">
        <f t="shared" si="204"/>
        <v>3</v>
      </c>
      <c r="G1870" s="307">
        <f t="shared" si="205"/>
        <v>1</v>
      </c>
      <c r="H1870" s="306">
        <f>4*D1870*'[2]Base Costs'!$B$7</f>
        <v>16197.768226370643</v>
      </c>
      <c r="I1870" s="304">
        <f>4*IF(E1870&lt;=3,E1870*'[2]Base Costs'!$B$8,IF(F1870&lt;=3,F1870*'[2]Base Costs'!$B$9,'[2]Base Costs'!$B$10*G1870))</f>
        <v>4200</v>
      </c>
      <c r="J1870" s="308">
        <f>C1870*'[2]Base Costs'!$B$6</f>
        <v>20.701168988740001</v>
      </c>
      <c r="K1870" s="307">
        <f t="shared" si="206"/>
        <v>3</v>
      </c>
      <c r="L1870" s="307">
        <f t="shared" si="207"/>
        <v>1</v>
      </c>
      <c r="M1870" s="307">
        <f t="shared" si="208"/>
        <v>1</v>
      </c>
      <c r="N1870" s="306">
        <f>4*J1870*'[2]Base Costs'!$B$7</f>
        <v>4114.2331294981432</v>
      </c>
      <c r="O1870" s="304">
        <f>4*IF(K1870&lt;=3,K1870*'[2]Base Costs'!$B$8,IF(L1870&lt;=3,L1870*'[2]Base Costs'!$B$9,'[2]Base Costs'!$B$10*M1870))</f>
        <v>1500</v>
      </c>
      <c r="P1870" s="304">
        <f>4*C1870*'[2]Base Costs'!$B$11</f>
        <v>16300.133062000001</v>
      </c>
      <c r="Q1870" s="269">
        <f>'[2]Base Costs'!$B$13+'[2]Base Costs'!$B$14</f>
        <v>414</v>
      </c>
      <c r="R1870" s="303">
        <f>'[2]Base Costs'!$D$2</f>
        <v>1105.3024868650327</v>
      </c>
      <c r="S1870" s="305">
        <f t="shared" si="209"/>
        <v>7133.5356163631759</v>
      </c>
    </row>
    <row r="1871" spans="1:19" s="269" customFormat="1" x14ac:dyDescent="0.25">
      <c r="A1871" s="310" t="s">
        <v>1770</v>
      </c>
      <c r="B1871" s="310" t="s">
        <v>1097</v>
      </c>
      <c r="C1871" s="309">
        <v>173.58122357239537</v>
      </c>
      <c r="D1871" s="307">
        <f>C1871*'[2]Base Costs'!$B$5</f>
        <v>173.58122357239537</v>
      </c>
      <c r="E1871" s="307">
        <f t="shared" si="203"/>
        <v>22</v>
      </c>
      <c r="F1871" s="307">
        <f t="shared" si="204"/>
        <v>5</v>
      </c>
      <c r="G1871" s="307">
        <f t="shared" si="205"/>
        <v>2</v>
      </c>
      <c r="H1871" s="306">
        <f>4*D1871*'[2]Base Costs'!$B$7</f>
        <v>34498.226697672151</v>
      </c>
      <c r="I1871" s="304">
        <f>4*IF(E1871&lt;=3,E1871*'[2]Base Costs'!$B$8,IF(F1871&lt;=3,F1871*'[2]Base Costs'!$B$9,'[2]Base Costs'!$B$10*G1871))</f>
        <v>8800</v>
      </c>
      <c r="J1871" s="308">
        <f>C1871*'[2]Base Costs'!$B$6</f>
        <v>44.089630787388423</v>
      </c>
      <c r="K1871" s="307">
        <f t="shared" si="206"/>
        <v>6</v>
      </c>
      <c r="L1871" s="307">
        <f t="shared" si="207"/>
        <v>2</v>
      </c>
      <c r="M1871" s="307">
        <f t="shared" si="208"/>
        <v>1</v>
      </c>
      <c r="N1871" s="306">
        <f>4*J1871*'[2]Base Costs'!$B$7</f>
        <v>8762.5495812087265</v>
      </c>
      <c r="O1871" s="304">
        <f>4*IF(K1871&lt;=3,K1871*'[2]Base Costs'!$B$8,IF(L1871&lt;=3,L1871*'[2]Base Costs'!$B$9,'[2]Base Costs'!$B$10*M1871))</f>
        <v>2800</v>
      </c>
      <c r="P1871" s="304">
        <f>4*C1871*'[2]Base Costs'!$B$11</f>
        <v>34716.244714479071</v>
      </c>
      <c r="Q1871" s="269">
        <f>'[2]Base Costs'!$B$13+'[2]Base Costs'!$B$14</f>
        <v>414</v>
      </c>
      <c r="R1871" s="303">
        <f>'[2]Base Costs'!$D$2</f>
        <v>1105.3024868650327</v>
      </c>
      <c r="S1871" s="305">
        <f t="shared" si="209"/>
        <v>13081.85206807376</v>
      </c>
    </row>
    <row r="1872" spans="1:19" s="269" customFormat="1" x14ac:dyDescent="0.25">
      <c r="A1872" s="310" t="s">
        <v>1770</v>
      </c>
      <c r="B1872" s="310" t="s">
        <v>1096</v>
      </c>
      <c r="C1872" s="309">
        <v>237.10427120795333</v>
      </c>
      <c r="D1872" s="307">
        <f>C1872*'[2]Base Costs'!$B$5</f>
        <v>237.10427120795333</v>
      </c>
      <c r="E1872" s="307">
        <f t="shared" si="203"/>
        <v>30</v>
      </c>
      <c r="F1872" s="307">
        <f t="shared" si="204"/>
        <v>6</v>
      </c>
      <c r="G1872" s="307">
        <f t="shared" si="205"/>
        <v>2</v>
      </c>
      <c r="H1872" s="306">
        <f>4*D1872*'[2]Base Costs'!$B$7</f>
        <v>47123.051276953483</v>
      </c>
      <c r="I1872" s="304">
        <f>4*IF(E1872&lt;=3,E1872*'[2]Base Costs'!$B$8,IF(F1872&lt;=3,F1872*'[2]Base Costs'!$B$9,'[2]Base Costs'!$B$10*G1872))</f>
        <v>8800</v>
      </c>
      <c r="J1872" s="308">
        <f>C1872*'[2]Base Costs'!$B$6</f>
        <v>60.22448488682015</v>
      </c>
      <c r="K1872" s="307">
        <f t="shared" si="206"/>
        <v>8</v>
      </c>
      <c r="L1872" s="307">
        <f t="shared" si="207"/>
        <v>2</v>
      </c>
      <c r="M1872" s="307">
        <f t="shared" si="208"/>
        <v>1</v>
      </c>
      <c r="N1872" s="306">
        <f>4*J1872*'[2]Base Costs'!$B$7</f>
        <v>11969.255024346186</v>
      </c>
      <c r="O1872" s="304">
        <f>4*IF(K1872&lt;=3,K1872*'[2]Base Costs'!$B$8,IF(L1872&lt;=3,L1872*'[2]Base Costs'!$B$9,'[2]Base Costs'!$B$10*M1872))</f>
        <v>2800</v>
      </c>
      <c r="P1872" s="304">
        <f>4*C1872*'[2]Base Costs'!$B$11</f>
        <v>47420.854241590663</v>
      </c>
      <c r="Q1872" s="269">
        <f>'[2]Base Costs'!$B$13+'[2]Base Costs'!$B$14</f>
        <v>414</v>
      </c>
      <c r="R1872" s="303">
        <f>'[2]Base Costs'!$D$2</f>
        <v>1105.3024868650327</v>
      </c>
      <c r="S1872" s="305">
        <f t="shared" si="209"/>
        <v>16288.55751121122</v>
      </c>
    </row>
    <row r="1873" spans="1:19" s="269" customFormat="1" x14ac:dyDescent="0.25">
      <c r="A1873" s="310" t="s">
        <v>1770</v>
      </c>
      <c r="B1873" s="310" t="s">
        <v>1095</v>
      </c>
      <c r="C1873" s="309">
        <v>66.499909180000003</v>
      </c>
      <c r="D1873" s="307">
        <f>C1873*'[2]Base Costs'!$B$5</f>
        <v>66.499909180000003</v>
      </c>
      <c r="E1873" s="307">
        <f t="shared" si="203"/>
        <v>9</v>
      </c>
      <c r="F1873" s="307">
        <f t="shared" si="204"/>
        <v>2</v>
      </c>
      <c r="G1873" s="307">
        <f t="shared" si="205"/>
        <v>1</v>
      </c>
      <c r="H1873" s="306">
        <f>4*D1873*'[2]Base Costs'!$B$7</f>
        <v>13216.457950069922</v>
      </c>
      <c r="I1873" s="304">
        <f>4*IF(E1873&lt;=3,E1873*'[2]Base Costs'!$B$8,IF(F1873&lt;=3,F1873*'[2]Base Costs'!$B$9,'[2]Base Costs'!$B$10*G1873))</f>
        <v>2800</v>
      </c>
      <c r="J1873" s="308">
        <f>C1873*'[2]Base Costs'!$B$6</f>
        <v>16.890976931720001</v>
      </c>
      <c r="K1873" s="307">
        <f t="shared" si="206"/>
        <v>3</v>
      </c>
      <c r="L1873" s="307">
        <f t="shared" si="207"/>
        <v>1</v>
      </c>
      <c r="M1873" s="307">
        <f t="shared" si="208"/>
        <v>1</v>
      </c>
      <c r="N1873" s="306">
        <f>4*J1873*'[2]Base Costs'!$B$7</f>
        <v>3356.9803193177604</v>
      </c>
      <c r="O1873" s="304">
        <f>4*IF(K1873&lt;=3,K1873*'[2]Base Costs'!$B$8,IF(L1873&lt;=3,L1873*'[2]Base Costs'!$B$9,'[2]Base Costs'!$B$10*M1873))</f>
        <v>1500</v>
      </c>
      <c r="P1873" s="304">
        <f>4*C1873*'[2]Base Costs'!$B$11</f>
        <v>13299.981836000001</v>
      </c>
      <c r="Q1873" s="269">
        <f>'[2]Base Costs'!$B$13+'[2]Base Costs'!$B$14</f>
        <v>414</v>
      </c>
      <c r="R1873" s="303">
        <f>'[2]Base Costs'!$D$2</f>
        <v>1105.3024868650327</v>
      </c>
      <c r="S1873" s="305">
        <f t="shared" si="209"/>
        <v>6376.2828061827931</v>
      </c>
    </row>
    <row r="1874" spans="1:19" s="269" customFormat="1" x14ac:dyDescent="0.25">
      <c r="A1874" s="310" t="s">
        <v>1770</v>
      </c>
      <c r="B1874" s="310" t="s">
        <v>1094</v>
      </c>
      <c r="C1874" s="309">
        <v>65.911203323946054</v>
      </c>
      <c r="D1874" s="307">
        <f>C1874*'[2]Base Costs'!$B$5</f>
        <v>65.911203323946054</v>
      </c>
      <c r="E1874" s="307">
        <f t="shared" si="203"/>
        <v>9</v>
      </c>
      <c r="F1874" s="307">
        <f t="shared" si="204"/>
        <v>2</v>
      </c>
      <c r="G1874" s="307">
        <f t="shared" si="205"/>
        <v>1</v>
      </c>
      <c r="H1874" s="306">
        <f>4*D1874*'[2]Base Costs'!$B$7</f>
        <v>13099.456193414337</v>
      </c>
      <c r="I1874" s="304">
        <f>4*IF(E1874&lt;=3,E1874*'[2]Base Costs'!$B$8,IF(F1874&lt;=3,F1874*'[2]Base Costs'!$B$9,'[2]Base Costs'!$B$10*G1874))</f>
        <v>2800</v>
      </c>
      <c r="J1874" s="308">
        <f>C1874*'[2]Base Costs'!$B$6</f>
        <v>16.741445644282297</v>
      </c>
      <c r="K1874" s="307">
        <f t="shared" si="206"/>
        <v>3</v>
      </c>
      <c r="L1874" s="307">
        <f t="shared" si="207"/>
        <v>1</v>
      </c>
      <c r="M1874" s="307">
        <f t="shared" si="208"/>
        <v>1</v>
      </c>
      <c r="N1874" s="306">
        <f>4*J1874*'[2]Base Costs'!$B$7</f>
        <v>3327.2618731272414</v>
      </c>
      <c r="O1874" s="304">
        <f>4*IF(K1874&lt;=3,K1874*'[2]Base Costs'!$B$8,IF(L1874&lt;=3,L1874*'[2]Base Costs'!$B$9,'[2]Base Costs'!$B$10*M1874))</f>
        <v>1500</v>
      </c>
      <c r="P1874" s="304">
        <f>4*C1874*'[2]Base Costs'!$B$11</f>
        <v>13182.240664789211</v>
      </c>
      <c r="Q1874" s="269">
        <f>'[2]Base Costs'!$B$13+'[2]Base Costs'!$B$14</f>
        <v>414</v>
      </c>
      <c r="R1874" s="303">
        <f>'[2]Base Costs'!$D$2</f>
        <v>1105.3024868650327</v>
      </c>
      <c r="S1874" s="305">
        <f t="shared" si="209"/>
        <v>6346.5643599922741</v>
      </c>
    </row>
    <row r="1875" spans="1:19" s="269" customFormat="1" x14ac:dyDescent="0.25">
      <c r="A1875" s="310" t="s">
        <v>1770</v>
      </c>
      <c r="B1875" s="310" t="s">
        <v>1093</v>
      </c>
      <c r="C1875" s="309">
        <v>227.82014371280292</v>
      </c>
      <c r="D1875" s="307">
        <f>C1875*'[2]Base Costs'!$B$5</f>
        <v>227.82014371280292</v>
      </c>
      <c r="E1875" s="307">
        <f t="shared" si="203"/>
        <v>29</v>
      </c>
      <c r="F1875" s="307">
        <f t="shared" si="204"/>
        <v>6</v>
      </c>
      <c r="G1875" s="307">
        <f t="shared" si="205"/>
        <v>2</v>
      </c>
      <c r="H1875" s="306">
        <f>4*D1875*'[2]Base Costs'!$B$7</f>
        <v>45277.88664205731</v>
      </c>
      <c r="I1875" s="304">
        <f>4*IF(E1875&lt;=3,E1875*'[2]Base Costs'!$B$8,IF(F1875&lt;=3,F1875*'[2]Base Costs'!$B$9,'[2]Base Costs'!$B$10*G1875))</f>
        <v>8800</v>
      </c>
      <c r="J1875" s="308">
        <f>C1875*'[2]Base Costs'!$B$6</f>
        <v>57.866316503051941</v>
      </c>
      <c r="K1875" s="307">
        <f t="shared" si="206"/>
        <v>8</v>
      </c>
      <c r="L1875" s="307">
        <f t="shared" si="207"/>
        <v>2</v>
      </c>
      <c r="M1875" s="307">
        <f t="shared" si="208"/>
        <v>1</v>
      </c>
      <c r="N1875" s="306">
        <f>4*J1875*'[2]Base Costs'!$B$7</f>
        <v>11500.583207082556</v>
      </c>
      <c r="O1875" s="304">
        <f>4*IF(K1875&lt;=3,K1875*'[2]Base Costs'!$B$8,IF(L1875&lt;=3,L1875*'[2]Base Costs'!$B$9,'[2]Base Costs'!$B$10*M1875))</f>
        <v>2800</v>
      </c>
      <c r="P1875" s="304">
        <f>4*C1875*'[2]Base Costs'!$B$11</f>
        <v>45564.028742560586</v>
      </c>
      <c r="Q1875" s="269">
        <f>'[2]Base Costs'!$B$13+'[2]Base Costs'!$B$14</f>
        <v>414</v>
      </c>
      <c r="R1875" s="303">
        <f>'[2]Base Costs'!$D$2</f>
        <v>1105.3024868650327</v>
      </c>
      <c r="S1875" s="305">
        <f t="shared" si="209"/>
        <v>15819.885693947588</v>
      </c>
    </row>
    <row r="1876" spans="1:19" s="269" customFormat="1" x14ac:dyDescent="0.25">
      <c r="A1876" s="310" t="s">
        <v>1770</v>
      </c>
      <c r="B1876" s="310" t="s">
        <v>1092</v>
      </c>
      <c r="C1876" s="309">
        <v>103.62996330704728</v>
      </c>
      <c r="D1876" s="307">
        <f>C1876*'[2]Base Costs'!$B$5</f>
        <v>103.62996330704728</v>
      </c>
      <c r="E1876" s="307">
        <f t="shared" si="203"/>
        <v>13</v>
      </c>
      <c r="F1876" s="307">
        <f t="shared" si="204"/>
        <v>3</v>
      </c>
      <c r="G1876" s="307">
        <f t="shared" si="205"/>
        <v>1</v>
      </c>
      <c r="H1876" s="306">
        <f>4*D1876*'[2]Base Costs'!$B$7</f>
        <v>20595.833427495807</v>
      </c>
      <c r="I1876" s="304">
        <f>4*IF(E1876&lt;=3,E1876*'[2]Base Costs'!$B$8,IF(F1876&lt;=3,F1876*'[2]Base Costs'!$B$9,'[2]Base Costs'!$B$10*G1876))</f>
        <v>4200</v>
      </c>
      <c r="J1876" s="308">
        <f>C1876*'[2]Base Costs'!$B$6</f>
        <v>26.322010679990008</v>
      </c>
      <c r="K1876" s="307">
        <f t="shared" si="206"/>
        <v>4</v>
      </c>
      <c r="L1876" s="307">
        <f t="shared" si="207"/>
        <v>1</v>
      </c>
      <c r="M1876" s="307">
        <f t="shared" si="208"/>
        <v>1</v>
      </c>
      <c r="N1876" s="306">
        <f>4*J1876*'[2]Base Costs'!$B$7</f>
        <v>5231.3416905839349</v>
      </c>
      <c r="O1876" s="304">
        <f>4*IF(K1876&lt;=3,K1876*'[2]Base Costs'!$B$8,IF(L1876&lt;=3,L1876*'[2]Base Costs'!$B$9,'[2]Base Costs'!$B$10*M1876))</f>
        <v>1400</v>
      </c>
      <c r="P1876" s="304">
        <f>4*C1876*'[2]Base Costs'!$B$11</f>
        <v>20725.992661409455</v>
      </c>
      <c r="Q1876" s="269">
        <f>'[2]Base Costs'!$B$13+'[2]Base Costs'!$B$14</f>
        <v>414</v>
      </c>
      <c r="R1876" s="303">
        <f>'[2]Base Costs'!$D$2</f>
        <v>1105.3024868650327</v>
      </c>
      <c r="S1876" s="305">
        <f t="shared" si="209"/>
        <v>8150.6441774489676</v>
      </c>
    </row>
    <row r="1877" spans="1:19" s="269" customFormat="1" x14ac:dyDescent="0.25">
      <c r="A1877" s="310" t="s">
        <v>1770</v>
      </c>
      <c r="B1877" s="310" t="s">
        <v>1091</v>
      </c>
      <c r="C1877" s="309">
        <v>61.042602891802751</v>
      </c>
      <c r="D1877" s="307">
        <f>C1877*'[2]Base Costs'!$B$5</f>
        <v>61.042602891802751</v>
      </c>
      <c r="E1877" s="307">
        <f t="shared" si="203"/>
        <v>8</v>
      </c>
      <c r="F1877" s="307">
        <f t="shared" si="204"/>
        <v>2</v>
      </c>
      <c r="G1877" s="307">
        <f t="shared" si="205"/>
        <v>1</v>
      </c>
      <c r="H1877" s="306">
        <f>4*D1877*'[2]Base Costs'!$B$7</f>
        <v>12131.851069128448</v>
      </c>
      <c r="I1877" s="304">
        <f>4*IF(E1877&lt;=3,E1877*'[2]Base Costs'!$B$8,IF(F1877&lt;=3,F1877*'[2]Base Costs'!$B$9,'[2]Base Costs'!$B$10*G1877))</f>
        <v>2800</v>
      </c>
      <c r="J1877" s="308">
        <f>C1877*'[2]Base Costs'!$B$6</f>
        <v>15.504821134517899</v>
      </c>
      <c r="K1877" s="307">
        <f t="shared" si="206"/>
        <v>2</v>
      </c>
      <c r="L1877" s="307">
        <f t="shared" si="207"/>
        <v>1</v>
      </c>
      <c r="M1877" s="307">
        <f t="shared" si="208"/>
        <v>1</v>
      </c>
      <c r="N1877" s="306">
        <f>4*J1877*'[2]Base Costs'!$B$7</f>
        <v>3081.4901715586257</v>
      </c>
      <c r="O1877" s="304">
        <f>4*IF(K1877&lt;=3,K1877*'[2]Base Costs'!$B$8,IF(L1877&lt;=3,L1877*'[2]Base Costs'!$B$9,'[2]Base Costs'!$B$10*M1877))</f>
        <v>1000</v>
      </c>
      <c r="P1877" s="304">
        <f>4*C1877*'[2]Base Costs'!$B$11</f>
        <v>12208.520578360551</v>
      </c>
      <c r="Q1877" s="269">
        <f>'[2]Base Costs'!$B$13+'[2]Base Costs'!$B$14</f>
        <v>414</v>
      </c>
      <c r="R1877" s="303">
        <f>'[2]Base Costs'!$D$2</f>
        <v>1105.3024868650327</v>
      </c>
      <c r="S1877" s="305">
        <f t="shared" si="209"/>
        <v>5600.7926584236584</v>
      </c>
    </row>
    <row r="1878" spans="1:19" s="269" customFormat="1" x14ac:dyDescent="0.25">
      <c r="A1878" s="310" t="s">
        <v>1770</v>
      </c>
      <c r="B1878" s="310" t="s">
        <v>1090</v>
      </c>
      <c r="C1878" s="309">
        <v>68.700626310000004</v>
      </c>
      <c r="D1878" s="307">
        <f>C1878*'[2]Base Costs'!$B$5</f>
        <v>68.700626310000004</v>
      </c>
      <c r="E1878" s="307">
        <f t="shared" si="203"/>
        <v>9</v>
      </c>
      <c r="F1878" s="307">
        <f t="shared" si="204"/>
        <v>2</v>
      </c>
      <c r="G1878" s="307">
        <f t="shared" si="205"/>
        <v>1</v>
      </c>
      <c r="H1878" s="306">
        <f>4*D1878*'[2]Base Costs'!$B$7</f>
        <v>13653.837275354643</v>
      </c>
      <c r="I1878" s="304">
        <f>4*IF(E1878&lt;=3,E1878*'[2]Base Costs'!$B$8,IF(F1878&lt;=3,F1878*'[2]Base Costs'!$B$9,'[2]Base Costs'!$B$10*G1878))</f>
        <v>2800</v>
      </c>
      <c r="J1878" s="308">
        <f>C1878*'[2]Base Costs'!$B$6</f>
        <v>17.449959082740001</v>
      </c>
      <c r="K1878" s="307">
        <f t="shared" si="206"/>
        <v>3</v>
      </c>
      <c r="L1878" s="307">
        <f t="shared" si="207"/>
        <v>1</v>
      </c>
      <c r="M1878" s="307">
        <f t="shared" si="208"/>
        <v>1</v>
      </c>
      <c r="N1878" s="306">
        <f>4*J1878*'[2]Base Costs'!$B$7</f>
        <v>3468.0746679400795</v>
      </c>
      <c r="O1878" s="304">
        <f>4*IF(K1878&lt;=3,K1878*'[2]Base Costs'!$B$8,IF(L1878&lt;=3,L1878*'[2]Base Costs'!$B$9,'[2]Base Costs'!$B$10*M1878))</f>
        <v>1500</v>
      </c>
      <c r="P1878" s="304">
        <f>4*C1878*'[2]Base Costs'!$B$11</f>
        <v>13740.125262000001</v>
      </c>
      <c r="Q1878" s="269">
        <f>'[2]Base Costs'!$B$13+'[2]Base Costs'!$B$14</f>
        <v>414</v>
      </c>
      <c r="R1878" s="303">
        <f>'[2]Base Costs'!$D$2</f>
        <v>1105.3024868650327</v>
      </c>
      <c r="S1878" s="305">
        <f t="shared" si="209"/>
        <v>6487.3771548051118</v>
      </c>
    </row>
    <row r="1879" spans="1:19" s="269" customFormat="1" x14ac:dyDescent="0.25">
      <c r="A1879" s="310" t="s">
        <v>1770</v>
      </c>
      <c r="B1879" s="310" t="s">
        <v>1089</v>
      </c>
      <c r="C1879" s="309">
        <v>123.101039165</v>
      </c>
      <c r="D1879" s="307">
        <f>C1879*'[2]Base Costs'!$B$5</f>
        <v>123.101039165</v>
      </c>
      <c r="E1879" s="307">
        <f t="shared" si="203"/>
        <v>16</v>
      </c>
      <c r="F1879" s="307">
        <f t="shared" si="204"/>
        <v>4</v>
      </c>
      <c r="G1879" s="307">
        <f t="shared" si="205"/>
        <v>1</v>
      </c>
      <c r="H1879" s="306">
        <f>4*D1879*'[2]Base Costs'!$B$7</f>
        <v>24465.592927808764</v>
      </c>
      <c r="I1879" s="304">
        <f>4*IF(E1879&lt;=3,E1879*'[2]Base Costs'!$B$8,IF(F1879&lt;=3,F1879*'[2]Base Costs'!$B$9,'[2]Base Costs'!$B$10*G1879))</f>
        <v>4400</v>
      </c>
      <c r="J1879" s="308">
        <f>C1879*'[2]Base Costs'!$B$6</f>
        <v>31.267663947910002</v>
      </c>
      <c r="K1879" s="307">
        <f t="shared" si="206"/>
        <v>4</v>
      </c>
      <c r="L1879" s="307">
        <f t="shared" si="207"/>
        <v>1</v>
      </c>
      <c r="M1879" s="307">
        <f t="shared" si="208"/>
        <v>1</v>
      </c>
      <c r="N1879" s="306">
        <f>4*J1879*'[2]Base Costs'!$B$7</f>
        <v>6214.2606036634261</v>
      </c>
      <c r="O1879" s="304">
        <f>4*IF(K1879&lt;=3,K1879*'[2]Base Costs'!$B$8,IF(L1879&lt;=3,L1879*'[2]Base Costs'!$B$9,'[2]Base Costs'!$B$10*M1879))</f>
        <v>1400</v>
      </c>
      <c r="P1879" s="304">
        <f>4*C1879*'[2]Base Costs'!$B$11</f>
        <v>24620.207833</v>
      </c>
      <c r="Q1879" s="269">
        <f>'[2]Base Costs'!$B$13+'[2]Base Costs'!$B$14</f>
        <v>414</v>
      </c>
      <c r="R1879" s="303">
        <f>'[2]Base Costs'!$D$2</f>
        <v>1105.3024868650327</v>
      </c>
      <c r="S1879" s="305">
        <f t="shared" si="209"/>
        <v>9133.5630905284597</v>
      </c>
    </row>
    <row r="1880" spans="1:19" s="269" customFormat="1" x14ac:dyDescent="0.25">
      <c r="A1880" s="310" t="s">
        <v>1770</v>
      </c>
      <c r="B1880" s="310" t="s">
        <v>1088</v>
      </c>
      <c r="C1880" s="309">
        <v>131.85006031298497</v>
      </c>
      <c r="D1880" s="307">
        <f>C1880*'[2]Base Costs'!$B$5</f>
        <v>131.85006031298497</v>
      </c>
      <c r="E1880" s="307">
        <f t="shared" si="203"/>
        <v>17</v>
      </c>
      <c r="F1880" s="307">
        <f t="shared" si="204"/>
        <v>4</v>
      </c>
      <c r="G1880" s="307">
        <f t="shared" si="205"/>
        <v>1</v>
      </c>
      <c r="H1880" s="306">
        <f>4*D1880*'[2]Base Costs'!$B$7</f>
        <v>26204.408386843887</v>
      </c>
      <c r="I1880" s="304">
        <f>4*IF(E1880&lt;=3,E1880*'[2]Base Costs'!$B$8,IF(F1880&lt;=3,F1880*'[2]Base Costs'!$B$9,'[2]Base Costs'!$B$10*G1880))</f>
        <v>4400</v>
      </c>
      <c r="J1880" s="308">
        <f>C1880*'[2]Base Costs'!$B$6</f>
        <v>33.489915319498181</v>
      </c>
      <c r="K1880" s="307">
        <f t="shared" si="206"/>
        <v>5</v>
      </c>
      <c r="L1880" s="307">
        <f t="shared" si="207"/>
        <v>1</v>
      </c>
      <c r="M1880" s="307">
        <f t="shared" si="208"/>
        <v>1</v>
      </c>
      <c r="N1880" s="306">
        <f>4*J1880*'[2]Base Costs'!$B$7</f>
        <v>6655.919730258347</v>
      </c>
      <c r="O1880" s="304">
        <f>4*IF(K1880&lt;=3,K1880*'[2]Base Costs'!$B$8,IF(L1880&lt;=3,L1880*'[2]Base Costs'!$B$9,'[2]Base Costs'!$B$10*M1880))</f>
        <v>1400</v>
      </c>
      <c r="P1880" s="304">
        <f>4*C1880*'[2]Base Costs'!$B$11</f>
        <v>26370.012062596994</v>
      </c>
      <c r="Q1880" s="269">
        <f>'[2]Base Costs'!$B$13+'[2]Base Costs'!$B$14</f>
        <v>414</v>
      </c>
      <c r="R1880" s="303">
        <f>'[2]Base Costs'!$D$2</f>
        <v>1105.3024868650327</v>
      </c>
      <c r="S1880" s="305">
        <f t="shared" si="209"/>
        <v>9575.2222171233807</v>
      </c>
    </row>
    <row r="1881" spans="1:19" s="269" customFormat="1" x14ac:dyDescent="0.25">
      <c r="A1881" s="310" t="s">
        <v>1770</v>
      </c>
      <c r="B1881" s="310" t="s">
        <v>1087</v>
      </c>
      <c r="C1881" s="309">
        <v>263.09034712253776</v>
      </c>
      <c r="D1881" s="307">
        <f>C1881*'[2]Base Costs'!$B$5</f>
        <v>263.09034712253776</v>
      </c>
      <c r="E1881" s="307">
        <f t="shared" si="203"/>
        <v>33</v>
      </c>
      <c r="F1881" s="307">
        <f t="shared" si="204"/>
        <v>7</v>
      </c>
      <c r="G1881" s="307">
        <f t="shared" si="205"/>
        <v>2</v>
      </c>
      <c r="H1881" s="306">
        <f>4*D1881*'[2]Base Costs'!$B$7</f>
        <v>52287.627948521651</v>
      </c>
      <c r="I1881" s="304">
        <f>4*IF(E1881&lt;=3,E1881*'[2]Base Costs'!$B$8,IF(F1881&lt;=3,F1881*'[2]Base Costs'!$B$9,'[2]Base Costs'!$B$10*G1881))</f>
        <v>8800</v>
      </c>
      <c r="J1881" s="308">
        <f>C1881*'[2]Base Costs'!$B$6</f>
        <v>66.824948169124596</v>
      </c>
      <c r="K1881" s="307">
        <f t="shared" si="206"/>
        <v>9</v>
      </c>
      <c r="L1881" s="307">
        <f t="shared" si="207"/>
        <v>2</v>
      </c>
      <c r="M1881" s="307">
        <f t="shared" si="208"/>
        <v>1</v>
      </c>
      <c r="N1881" s="306">
        <f>4*J1881*'[2]Base Costs'!$B$7</f>
        <v>13281.057498924501</v>
      </c>
      <c r="O1881" s="304">
        <f>4*IF(K1881&lt;=3,K1881*'[2]Base Costs'!$B$8,IF(L1881&lt;=3,L1881*'[2]Base Costs'!$B$9,'[2]Base Costs'!$B$10*M1881))</f>
        <v>2800</v>
      </c>
      <c r="P1881" s="304">
        <f>4*C1881*'[2]Base Costs'!$B$11</f>
        <v>52618.06942450755</v>
      </c>
      <c r="Q1881" s="269">
        <f>'[2]Base Costs'!$B$13+'[2]Base Costs'!$B$14</f>
        <v>414</v>
      </c>
      <c r="R1881" s="303">
        <f>'[2]Base Costs'!$D$2</f>
        <v>1105.3024868650327</v>
      </c>
      <c r="S1881" s="305">
        <f t="shared" si="209"/>
        <v>17600.359985789535</v>
      </c>
    </row>
    <row r="1882" spans="1:19" s="269" customFormat="1" x14ac:dyDescent="0.25">
      <c r="A1882" s="310" t="s">
        <v>1770</v>
      </c>
      <c r="B1882" s="310" t="s">
        <v>1086</v>
      </c>
      <c r="C1882" s="309">
        <v>140.1082419204763</v>
      </c>
      <c r="D1882" s="307">
        <f>C1882*'[2]Base Costs'!$B$5</f>
        <v>140.1082419204763</v>
      </c>
      <c r="E1882" s="307">
        <f t="shared" si="203"/>
        <v>18</v>
      </c>
      <c r="F1882" s="307">
        <f t="shared" si="204"/>
        <v>4</v>
      </c>
      <c r="G1882" s="307">
        <f t="shared" si="205"/>
        <v>1</v>
      </c>
      <c r="H1882" s="306">
        <f>4*D1882*'[2]Base Costs'!$B$7</f>
        <v>27845.672432243147</v>
      </c>
      <c r="I1882" s="304">
        <f>4*IF(E1882&lt;=3,E1882*'[2]Base Costs'!$B$8,IF(F1882&lt;=3,F1882*'[2]Base Costs'!$B$9,'[2]Base Costs'!$B$10*G1882))</f>
        <v>4400</v>
      </c>
      <c r="J1882" s="308">
        <f>C1882*'[2]Base Costs'!$B$6</f>
        <v>35.587493447800981</v>
      </c>
      <c r="K1882" s="307">
        <f t="shared" si="206"/>
        <v>5</v>
      </c>
      <c r="L1882" s="307">
        <f t="shared" si="207"/>
        <v>1</v>
      </c>
      <c r="M1882" s="307">
        <f t="shared" si="208"/>
        <v>1</v>
      </c>
      <c r="N1882" s="306">
        <f>4*J1882*'[2]Base Costs'!$B$7</f>
        <v>7072.8007977897587</v>
      </c>
      <c r="O1882" s="304">
        <f>4*IF(K1882&lt;=3,K1882*'[2]Base Costs'!$B$8,IF(L1882&lt;=3,L1882*'[2]Base Costs'!$B$9,'[2]Base Costs'!$B$10*M1882))</f>
        <v>1400</v>
      </c>
      <c r="P1882" s="304">
        <f>4*C1882*'[2]Base Costs'!$B$11</f>
        <v>28021.648384095261</v>
      </c>
      <c r="Q1882" s="269">
        <f>'[2]Base Costs'!$B$13+'[2]Base Costs'!$B$14</f>
        <v>414</v>
      </c>
      <c r="R1882" s="303">
        <f>'[2]Base Costs'!$D$2</f>
        <v>1105.3024868650327</v>
      </c>
      <c r="S1882" s="305">
        <f t="shared" si="209"/>
        <v>9992.1032846547914</v>
      </c>
    </row>
    <row r="1883" spans="1:19" s="269" customFormat="1" x14ac:dyDescent="0.25">
      <c r="A1883" s="310" t="s">
        <v>1770</v>
      </c>
      <c r="B1883" s="310" t="s">
        <v>1085</v>
      </c>
      <c r="C1883" s="309">
        <v>116.50111172000001</v>
      </c>
      <c r="D1883" s="307">
        <f>C1883*'[2]Base Costs'!$B$5</f>
        <v>116.50111172000001</v>
      </c>
      <c r="E1883" s="307">
        <f t="shared" si="203"/>
        <v>15</v>
      </c>
      <c r="F1883" s="307">
        <f t="shared" si="204"/>
        <v>3</v>
      </c>
      <c r="G1883" s="307">
        <f t="shared" si="205"/>
        <v>1</v>
      </c>
      <c r="H1883" s="306">
        <f>4*D1883*'[2]Base Costs'!$B$7</f>
        <v>23153.896947679685</v>
      </c>
      <c r="I1883" s="304">
        <f>4*IF(E1883&lt;=3,E1883*'[2]Base Costs'!$B$8,IF(F1883&lt;=3,F1883*'[2]Base Costs'!$B$9,'[2]Base Costs'!$B$10*G1883))</f>
        <v>4200</v>
      </c>
      <c r="J1883" s="308">
        <f>C1883*'[2]Base Costs'!$B$6</f>
        <v>29.591282376880002</v>
      </c>
      <c r="K1883" s="307">
        <f t="shared" si="206"/>
        <v>4</v>
      </c>
      <c r="L1883" s="307">
        <f t="shared" si="207"/>
        <v>1</v>
      </c>
      <c r="M1883" s="307">
        <f t="shared" si="208"/>
        <v>1</v>
      </c>
      <c r="N1883" s="306">
        <f>4*J1883*'[2]Base Costs'!$B$7</f>
        <v>5881.0898247106397</v>
      </c>
      <c r="O1883" s="304">
        <f>4*IF(K1883&lt;=3,K1883*'[2]Base Costs'!$B$8,IF(L1883&lt;=3,L1883*'[2]Base Costs'!$B$9,'[2]Base Costs'!$B$10*M1883))</f>
        <v>1400</v>
      </c>
      <c r="P1883" s="304">
        <f>4*C1883*'[2]Base Costs'!$B$11</f>
        <v>23300.222344000002</v>
      </c>
      <c r="Q1883" s="269">
        <f>'[2]Base Costs'!$B$13+'[2]Base Costs'!$B$14</f>
        <v>414</v>
      </c>
      <c r="R1883" s="303">
        <f>'[2]Base Costs'!$D$2</f>
        <v>1105.3024868650327</v>
      </c>
      <c r="S1883" s="305">
        <f t="shared" si="209"/>
        <v>8800.3923115756734</v>
      </c>
    </row>
    <row r="1884" spans="1:19" s="269" customFormat="1" x14ac:dyDescent="0.25">
      <c r="A1884" s="310" t="s">
        <v>1770</v>
      </c>
      <c r="B1884" s="310" t="s">
        <v>1084</v>
      </c>
      <c r="C1884" s="309">
        <v>147.00128187000001</v>
      </c>
      <c r="D1884" s="307">
        <f>C1884*'[2]Base Costs'!$B$5</f>
        <v>147.00128187000001</v>
      </c>
      <c r="E1884" s="307">
        <f t="shared" si="203"/>
        <v>19</v>
      </c>
      <c r="F1884" s="307">
        <f t="shared" si="204"/>
        <v>4</v>
      </c>
      <c r="G1884" s="307">
        <f t="shared" si="205"/>
        <v>1</v>
      </c>
      <c r="H1884" s="306">
        <f>4*D1884*'[2]Base Costs'!$B$7</f>
        <v>29215.622763971285</v>
      </c>
      <c r="I1884" s="304">
        <f>4*IF(E1884&lt;=3,E1884*'[2]Base Costs'!$B$8,IF(F1884&lt;=3,F1884*'[2]Base Costs'!$B$9,'[2]Base Costs'!$B$10*G1884))</f>
        <v>4400</v>
      </c>
      <c r="J1884" s="308">
        <f>C1884*'[2]Base Costs'!$B$6</f>
        <v>37.338325594980006</v>
      </c>
      <c r="K1884" s="307">
        <f t="shared" si="206"/>
        <v>5</v>
      </c>
      <c r="L1884" s="307">
        <f t="shared" si="207"/>
        <v>1</v>
      </c>
      <c r="M1884" s="307">
        <f t="shared" si="208"/>
        <v>1</v>
      </c>
      <c r="N1884" s="306">
        <f>4*J1884*'[2]Base Costs'!$B$7</f>
        <v>7420.7681820487078</v>
      </c>
      <c r="O1884" s="304">
        <f>4*IF(K1884&lt;=3,K1884*'[2]Base Costs'!$B$8,IF(L1884&lt;=3,L1884*'[2]Base Costs'!$B$9,'[2]Base Costs'!$B$10*M1884))</f>
        <v>1400</v>
      </c>
      <c r="P1884" s="304">
        <f>4*C1884*'[2]Base Costs'!$B$11</f>
        <v>29400.256374000004</v>
      </c>
      <c r="Q1884" s="269">
        <f>'[2]Base Costs'!$B$13+'[2]Base Costs'!$B$14</f>
        <v>414</v>
      </c>
      <c r="R1884" s="303">
        <f>'[2]Base Costs'!$D$2</f>
        <v>1105.3024868650327</v>
      </c>
      <c r="S1884" s="305">
        <f t="shared" si="209"/>
        <v>10340.070668913741</v>
      </c>
    </row>
    <row r="1885" spans="1:19" s="269" customFormat="1" x14ac:dyDescent="0.25">
      <c r="A1885" s="310" t="s">
        <v>1770</v>
      </c>
      <c r="B1885" s="310" t="s">
        <v>1083</v>
      </c>
      <c r="C1885" s="309">
        <v>274.26629219138249</v>
      </c>
      <c r="D1885" s="307">
        <f>C1885*'[2]Base Costs'!$B$5</f>
        <v>274.26629219138249</v>
      </c>
      <c r="E1885" s="307">
        <f t="shared" si="203"/>
        <v>35</v>
      </c>
      <c r="F1885" s="307">
        <f t="shared" si="204"/>
        <v>7</v>
      </c>
      <c r="G1885" s="307">
        <f t="shared" si="205"/>
        <v>2</v>
      </c>
      <c r="H1885" s="306">
        <f>4*D1885*'[2]Base Costs'!$B$7</f>
        <v>54508.779975284131</v>
      </c>
      <c r="I1885" s="304">
        <f>4*IF(E1885&lt;=3,E1885*'[2]Base Costs'!$B$8,IF(F1885&lt;=3,F1885*'[2]Base Costs'!$B$9,'[2]Base Costs'!$B$10*G1885))</f>
        <v>8800</v>
      </c>
      <c r="J1885" s="308">
        <f>C1885*'[2]Base Costs'!$B$6</f>
        <v>69.663638216611147</v>
      </c>
      <c r="K1885" s="307">
        <f t="shared" si="206"/>
        <v>9</v>
      </c>
      <c r="L1885" s="307">
        <f t="shared" si="207"/>
        <v>2</v>
      </c>
      <c r="M1885" s="307">
        <f t="shared" si="208"/>
        <v>1</v>
      </c>
      <c r="N1885" s="306">
        <f>4*J1885*'[2]Base Costs'!$B$7</f>
        <v>13845.230113722168</v>
      </c>
      <c r="O1885" s="304">
        <f>4*IF(K1885&lt;=3,K1885*'[2]Base Costs'!$B$8,IF(L1885&lt;=3,L1885*'[2]Base Costs'!$B$9,'[2]Base Costs'!$B$10*M1885))</f>
        <v>2800</v>
      </c>
      <c r="P1885" s="304">
        <f>4*C1885*'[2]Base Costs'!$B$11</f>
        <v>54853.258438276498</v>
      </c>
      <c r="Q1885" s="269">
        <f>'[2]Base Costs'!$B$13+'[2]Base Costs'!$B$14</f>
        <v>414</v>
      </c>
      <c r="R1885" s="303">
        <f>'[2]Base Costs'!$D$2</f>
        <v>1105.3024868650327</v>
      </c>
      <c r="S1885" s="305">
        <f t="shared" si="209"/>
        <v>18164.532600587201</v>
      </c>
    </row>
    <row r="1886" spans="1:19" s="269" customFormat="1" x14ac:dyDescent="0.25">
      <c r="A1886" s="310" t="s">
        <v>1770</v>
      </c>
      <c r="B1886" s="310" t="s">
        <v>1082</v>
      </c>
      <c r="C1886" s="309">
        <v>174.60167484500002</v>
      </c>
      <c r="D1886" s="307">
        <f>C1886*'[2]Base Costs'!$B$5</f>
        <v>174.60167484500002</v>
      </c>
      <c r="E1886" s="307">
        <f t="shared" si="203"/>
        <v>22</v>
      </c>
      <c r="F1886" s="307">
        <f t="shared" si="204"/>
        <v>5</v>
      </c>
      <c r="G1886" s="307">
        <f t="shared" si="205"/>
        <v>2</v>
      </c>
      <c r="H1886" s="306">
        <f>4*D1886*'[2]Base Costs'!$B$7</f>
        <v>34701.03526539469</v>
      </c>
      <c r="I1886" s="304">
        <f>4*IF(E1886&lt;=3,E1886*'[2]Base Costs'!$B$8,IF(F1886&lt;=3,F1886*'[2]Base Costs'!$B$9,'[2]Base Costs'!$B$10*G1886))</f>
        <v>8800</v>
      </c>
      <c r="J1886" s="308">
        <f>C1886*'[2]Base Costs'!$B$6</f>
        <v>44.348825410630006</v>
      </c>
      <c r="K1886" s="307">
        <f t="shared" si="206"/>
        <v>6</v>
      </c>
      <c r="L1886" s="307">
        <f t="shared" si="207"/>
        <v>2</v>
      </c>
      <c r="M1886" s="307">
        <f t="shared" si="208"/>
        <v>1</v>
      </c>
      <c r="N1886" s="306">
        <f>4*J1886*'[2]Base Costs'!$B$7</f>
        <v>8814.0629574102513</v>
      </c>
      <c r="O1886" s="304">
        <f>4*IF(K1886&lt;=3,K1886*'[2]Base Costs'!$B$8,IF(L1886&lt;=3,L1886*'[2]Base Costs'!$B$9,'[2]Base Costs'!$B$10*M1886))</f>
        <v>2800</v>
      </c>
      <c r="P1886" s="304">
        <f>4*C1886*'[2]Base Costs'!$B$11</f>
        <v>34920.334969000003</v>
      </c>
      <c r="Q1886" s="269">
        <f>'[2]Base Costs'!$B$13+'[2]Base Costs'!$B$14</f>
        <v>414</v>
      </c>
      <c r="R1886" s="303">
        <f>'[2]Base Costs'!$D$2</f>
        <v>1105.3024868650327</v>
      </c>
      <c r="S1886" s="305">
        <f t="shared" si="209"/>
        <v>13133.365444275285</v>
      </c>
    </row>
    <row r="1887" spans="1:19" s="269" customFormat="1" x14ac:dyDescent="0.25">
      <c r="A1887" s="310" t="s">
        <v>1770</v>
      </c>
      <c r="B1887" s="310" t="s">
        <v>1081</v>
      </c>
      <c r="C1887" s="309">
        <v>123.99707247507918</v>
      </c>
      <c r="D1887" s="307">
        <f>C1887*'[2]Base Costs'!$B$5</f>
        <v>123.99707247507918</v>
      </c>
      <c r="E1887" s="307">
        <f t="shared" si="203"/>
        <v>16</v>
      </c>
      <c r="F1887" s="307">
        <f t="shared" si="204"/>
        <v>4</v>
      </c>
      <c r="G1887" s="307">
        <f t="shared" si="205"/>
        <v>1</v>
      </c>
      <c r="H1887" s="306">
        <f>4*D1887*'[2]Base Costs'!$B$7</f>
        <v>24643.674171987139</v>
      </c>
      <c r="I1887" s="304">
        <f>4*IF(E1887&lt;=3,E1887*'[2]Base Costs'!$B$8,IF(F1887&lt;=3,F1887*'[2]Base Costs'!$B$9,'[2]Base Costs'!$B$10*G1887))</f>
        <v>4400</v>
      </c>
      <c r="J1887" s="308">
        <f>C1887*'[2]Base Costs'!$B$6</f>
        <v>31.495256408670112</v>
      </c>
      <c r="K1887" s="307">
        <f t="shared" si="206"/>
        <v>4</v>
      </c>
      <c r="L1887" s="307">
        <f t="shared" si="207"/>
        <v>1</v>
      </c>
      <c r="M1887" s="307">
        <f t="shared" si="208"/>
        <v>1</v>
      </c>
      <c r="N1887" s="306">
        <f>4*J1887*'[2]Base Costs'!$B$7</f>
        <v>6259.4932396847335</v>
      </c>
      <c r="O1887" s="304">
        <f>4*IF(K1887&lt;=3,K1887*'[2]Base Costs'!$B$8,IF(L1887&lt;=3,L1887*'[2]Base Costs'!$B$9,'[2]Base Costs'!$B$10*M1887))</f>
        <v>1400</v>
      </c>
      <c r="P1887" s="304">
        <f>4*C1887*'[2]Base Costs'!$B$11</f>
        <v>24799.414495015837</v>
      </c>
      <c r="Q1887" s="269">
        <f>'[2]Base Costs'!$B$13+'[2]Base Costs'!$B$14</f>
        <v>414</v>
      </c>
      <c r="R1887" s="303">
        <f>'[2]Base Costs'!$D$2</f>
        <v>1105.3024868650327</v>
      </c>
      <c r="S1887" s="305">
        <f t="shared" si="209"/>
        <v>9178.7957265497662</v>
      </c>
    </row>
    <row r="1888" spans="1:19" s="269" customFormat="1" x14ac:dyDescent="0.25">
      <c r="A1888" s="310" t="s">
        <v>1770</v>
      </c>
      <c r="B1888" s="310" t="s">
        <v>1080</v>
      </c>
      <c r="C1888" s="309">
        <v>100.7782737484294</v>
      </c>
      <c r="D1888" s="307">
        <f>C1888*'[2]Base Costs'!$B$5</f>
        <v>100.7782737484294</v>
      </c>
      <c r="E1888" s="307">
        <f t="shared" si="203"/>
        <v>13</v>
      </c>
      <c r="F1888" s="307">
        <f t="shared" si="204"/>
        <v>3</v>
      </c>
      <c r="G1888" s="307">
        <f t="shared" si="205"/>
        <v>1</v>
      </c>
      <c r="H1888" s="306">
        <f>4*D1888*'[2]Base Costs'!$B$7</f>
        <v>20029.077237857855</v>
      </c>
      <c r="I1888" s="304">
        <f>4*IF(E1888&lt;=3,E1888*'[2]Base Costs'!$B$8,IF(F1888&lt;=3,F1888*'[2]Base Costs'!$B$9,'[2]Base Costs'!$B$10*G1888))</f>
        <v>4200</v>
      </c>
      <c r="J1888" s="308">
        <f>C1888*'[2]Base Costs'!$B$6</f>
        <v>25.597681532101067</v>
      </c>
      <c r="K1888" s="307">
        <f t="shared" si="206"/>
        <v>4</v>
      </c>
      <c r="L1888" s="307">
        <f t="shared" si="207"/>
        <v>1</v>
      </c>
      <c r="M1888" s="307">
        <f t="shared" si="208"/>
        <v>1</v>
      </c>
      <c r="N1888" s="306">
        <f>4*J1888*'[2]Base Costs'!$B$7</f>
        <v>5087.3856184158949</v>
      </c>
      <c r="O1888" s="304">
        <f>4*IF(K1888&lt;=3,K1888*'[2]Base Costs'!$B$8,IF(L1888&lt;=3,L1888*'[2]Base Costs'!$B$9,'[2]Base Costs'!$B$10*M1888))</f>
        <v>1400</v>
      </c>
      <c r="P1888" s="304">
        <f>4*C1888*'[2]Base Costs'!$B$11</f>
        <v>20155.65474968588</v>
      </c>
      <c r="Q1888" s="269">
        <f>'[2]Base Costs'!$B$13+'[2]Base Costs'!$B$14</f>
        <v>414</v>
      </c>
      <c r="R1888" s="303">
        <f>'[2]Base Costs'!$D$2</f>
        <v>1105.3024868650327</v>
      </c>
      <c r="S1888" s="305">
        <f t="shared" si="209"/>
        <v>8006.6881052809276</v>
      </c>
    </row>
    <row r="1889" spans="1:19" s="269" customFormat="1" x14ac:dyDescent="0.25">
      <c r="A1889" s="310" t="s">
        <v>1770</v>
      </c>
      <c r="B1889" s="310" t="s">
        <v>1079</v>
      </c>
      <c r="C1889" s="309">
        <v>61.000587405000005</v>
      </c>
      <c r="D1889" s="307">
        <f>C1889*'[2]Base Costs'!$B$5</f>
        <v>61.000587405000005</v>
      </c>
      <c r="E1889" s="307">
        <f t="shared" si="203"/>
        <v>8</v>
      </c>
      <c r="F1889" s="307">
        <f t="shared" si="204"/>
        <v>2</v>
      </c>
      <c r="G1889" s="307">
        <f t="shared" si="205"/>
        <v>1</v>
      </c>
      <c r="H1889" s="306">
        <f>4*D1889*'[2]Base Costs'!$B$7</f>
        <v>12123.500743219323</v>
      </c>
      <c r="I1889" s="304">
        <f>4*IF(E1889&lt;=3,E1889*'[2]Base Costs'!$B$8,IF(F1889&lt;=3,F1889*'[2]Base Costs'!$B$9,'[2]Base Costs'!$B$10*G1889))</f>
        <v>2800</v>
      </c>
      <c r="J1889" s="308">
        <f>C1889*'[2]Base Costs'!$B$6</f>
        <v>15.494149200870002</v>
      </c>
      <c r="K1889" s="307">
        <f t="shared" si="206"/>
        <v>2</v>
      </c>
      <c r="L1889" s="307">
        <f t="shared" si="207"/>
        <v>1</v>
      </c>
      <c r="M1889" s="307">
        <f t="shared" si="208"/>
        <v>1</v>
      </c>
      <c r="N1889" s="306">
        <f>4*J1889*'[2]Base Costs'!$B$7</f>
        <v>3079.3691887777081</v>
      </c>
      <c r="O1889" s="304">
        <f>4*IF(K1889&lt;=3,K1889*'[2]Base Costs'!$B$8,IF(L1889&lt;=3,L1889*'[2]Base Costs'!$B$9,'[2]Base Costs'!$B$10*M1889))</f>
        <v>1000</v>
      </c>
      <c r="P1889" s="304">
        <f>4*C1889*'[2]Base Costs'!$B$11</f>
        <v>12200.117481000001</v>
      </c>
      <c r="Q1889" s="269">
        <f>'[2]Base Costs'!$B$13+'[2]Base Costs'!$B$14</f>
        <v>414</v>
      </c>
      <c r="R1889" s="303">
        <f>'[2]Base Costs'!$D$2</f>
        <v>1105.3024868650327</v>
      </c>
      <c r="S1889" s="305">
        <f t="shared" si="209"/>
        <v>5598.6716756427413</v>
      </c>
    </row>
    <row r="1890" spans="1:19" s="269" customFormat="1" x14ac:dyDescent="0.25">
      <c r="A1890" s="310" t="s">
        <v>1770</v>
      </c>
      <c r="B1890" s="310" t="s">
        <v>1078</v>
      </c>
      <c r="C1890" s="309">
        <v>167.81909881307868</v>
      </c>
      <c r="D1890" s="307">
        <f>C1890*'[2]Base Costs'!$B$5</f>
        <v>167.81909881307868</v>
      </c>
      <c r="E1890" s="307">
        <f t="shared" si="203"/>
        <v>21</v>
      </c>
      <c r="F1890" s="307">
        <f t="shared" si="204"/>
        <v>5</v>
      </c>
      <c r="G1890" s="307">
        <f t="shared" si="205"/>
        <v>2</v>
      </c>
      <c r="H1890" s="306">
        <f>4*D1890*'[2]Base Costs'!$B$7</f>
        <v>33353.038974506511</v>
      </c>
      <c r="I1890" s="304">
        <f>4*IF(E1890&lt;=3,E1890*'[2]Base Costs'!$B$8,IF(F1890&lt;=3,F1890*'[2]Base Costs'!$B$9,'[2]Base Costs'!$B$10*G1890))</f>
        <v>8800</v>
      </c>
      <c r="J1890" s="308">
        <f>C1890*'[2]Base Costs'!$B$6</f>
        <v>42.626051098521984</v>
      </c>
      <c r="K1890" s="307">
        <f t="shared" si="206"/>
        <v>6</v>
      </c>
      <c r="L1890" s="307">
        <f t="shared" si="207"/>
        <v>2</v>
      </c>
      <c r="M1890" s="307">
        <f t="shared" si="208"/>
        <v>1</v>
      </c>
      <c r="N1890" s="306">
        <f>4*J1890*'[2]Base Costs'!$B$7</f>
        <v>8471.6718995246538</v>
      </c>
      <c r="O1890" s="304">
        <f>4*IF(K1890&lt;=3,K1890*'[2]Base Costs'!$B$8,IF(L1890&lt;=3,L1890*'[2]Base Costs'!$B$9,'[2]Base Costs'!$B$10*M1890))</f>
        <v>2800</v>
      </c>
      <c r="P1890" s="304">
        <f>4*C1890*'[2]Base Costs'!$B$11</f>
        <v>33563.819762615734</v>
      </c>
      <c r="Q1890" s="269">
        <f>'[2]Base Costs'!$B$13+'[2]Base Costs'!$B$14</f>
        <v>414</v>
      </c>
      <c r="R1890" s="303">
        <f>'[2]Base Costs'!$D$2</f>
        <v>1105.3024868650327</v>
      </c>
      <c r="S1890" s="305">
        <f t="shared" si="209"/>
        <v>12790.974386389687</v>
      </c>
    </row>
    <row r="1891" spans="1:19" s="269" customFormat="1" x14ac:dyDescent="0.25">
      <c r="A1891" s="310" t="s">
        <v>1770</v>
      </c>
      <c r="B1891" s="310" t="s">
        <v>1077</v>
      </c>
      <c r="C1891" s="309">
        <v>130.10127671000001</v>
      </c>
      <c r="D1891" s="307">
        <f>C1891*'[2]Base Costs'!$B$5</f>
        <v>130.10127671000001</v>
      </c>
      <c r="E1891" s="307">
        <f t="shared" si="203"/>
        <v>17</v>
      </c>
      <c r="F1891" s="307">
        <f t="shared" si="204"/>
        <v>4</v>
      </c>
      <c r="G1891" s="307">
        <f t="shared" si="205"/>
        <v>1</v>
      </c>
      <c r="H1891" s="306">
        <f>4*D1891*'[2]Base Costs'!$B$7</f>
        <v>25856.848138452246</v>
      </c>
      <c r="I1891" s="304">
        <f>4*IF(E1891&lt;=3,E1891*'[2]Base Costs'!$B$8,IF(F1891&lt;=3,F1891*'[2]Base Costs'!$B$9,'[2]Base Costs'!$B$10*G1891))</f>
        <v>4400</v>
      </c>
      <c r="J1891" s="308">
        <f>C1891*'[2]Base Costs'!$B$6</f>
        <v>33.045724284340004</v>
      </c>
      <c r="K1891" s="307">
        <f t="shared" si="206"/>
        <v>5</v>
      </c>
      <c r="L1891" s="307">
        <f t="shared" si="207"/>
        <v>1</v>
      </c>
      <c r="M1891" s="307">
        <f t="shared" si="208"/>
        <v>1</v>
      </c>
      <c r="N1891" s="306">
        <f>4*J1891*'[2]Base Costs'!$B$7</f>
        <v>6567.6394271668705</v>
      </c>
      <c r="O1891" s="304">
        <f>4*IF(K1891&lt;=3,K1891*'[2]Base Costs'!$B$8,IF(L1891&lt;=3,L1891*'[2]Base Costs'!$B$9,'[2]Base Costs'!$B$10*M1891))</f>
        <v>1400</v>
      </c>
      <c r="P1891" s="304">
        <f>4*C1891*'[2]Base Costs'!$B$11</f>
        <v>26020.255342</v>
      </c>
      <c r="Q1891" s="269">
        <f>'[2]Base Costs'!$B$13+'[2]Base Costs'!$B$14</f>
        <v>414</v>
      </c>
      <c r="R1891" s="303">
        <f>'[2]Base Costs'!$D$2</f>
        <v>1105.3024868650327</v>
      </c>
      <c r="S1891" s="305">
        <f t="shared" si="209"/>
        <v>9486.9419140319042</v>
      </c>
    </row>
    <row r="1892" spans="1:19" s="269" customFormat="1" x14ac:dyDescent="0.25">
      <c r="A1892" s="310" t="s">
        <v>1770</v>
      </c>
      <c r="B1892" s="310" t="s">
        <v>1076</v>
      </c>
      <c r="C1892" s="309">
        <v>42.817460317460274</v>
      </c>
      <c r="D1892" s="307">
        <f>C1892*'[2]Base Costs'!$B$5</f>
        <v>42.817460317460274</v>
      </c>
      <c r="E1892" s="307">
        <f t="shared" si="203"/>
        <v>6</v>
      </c>
      <c r="F1892" s="307">
        <f t="shared" si="204"/>
        <v>2</v>
      </c>
      <c r="G1892" s="307">
        <f t="shared" si="205"/>
        <v>1</v>
      </c>
      <c r="H1892" s="306">
        <f>4*D1892*'[2]Base Costs'!$B$7</f>
        <v>8509.7133333333259</v>
      </c>
      <c r="I1892" s="304">
        <f>4*IF(E1892&lt;=3,E1892*'[2]Base Costs'!$B$8,IF(F1892&lt;=3,F1892*'[2]Base Costs'!$B$9,'[2]Base Costs'!$B$10*G1892))</f>
        <v>2800</v>
      </c>
      <c r="J1892" s="308">
        <f>C1892*'[2]Base Costs'!$B$6</f>
        <v>10.87563492063491</v>
      </c>
      <c r="K1892" s="307">
        <f t="shared" si="206"/>
        <v>2</v>
      </c>
      <c r="L1892" s="307">
        <f t="shared" si="207"/>
        <v>1</v>
      </c>
      <c r="M1892" s="307">
        <f t="shared" si="208"/>
        <v>1</v>
      </c>
      <c r="N1892" s="306">
        <f>4*J1892*'[2]Base Costs'!$B$7</f>
        <v>2161.4671866666649</v>
      </c>
      <c r="O1892" s="304">
        <f>4*IF(K1892&lt;=3,K1892*'[2]Base Costs'!$B$8,IF(L1892&lt;=3,L1892*'[2]Base Costs'!$B$9,'[2]Base Costs'!$B$10*M1892))</f>
        <v>1000</v>
      </c>
      <c r="P1892" s="304">
        <f>4*C1892*'[2]Base Costs'!$B$11</f>
        <v>8563.4920634920545</v>
      </c>
      <c r="Q1892" s="269">
        <f>'[2]Base Costs'!$B$13+'[2]Base Costs'!$B$14</f>
        <v>414</v>
      </c>
      <c r="R1892" s="303">
        <f>'[2]Base Costs'!$D$2</f>
        <v>1105.3024868650327</v>
      </c>
      <c r="S1892" s="305">
        <f t="shared" si="209"/>
        <v>4680.7696735316977</v>
      </c>
    </row>
    <row r="1893" spans="1:19" s="269" customFormat="1" x14ac:dyDescent="0.25">
      <c r="A1893" s="310" t="s">
        <v>1770</v>
      </c>
      <c r="B1893" s="310" t="s">
        <v>1075</v>
      </c>
      <c r="C1893" s="309">
        <v>174.05051123805012</v>
      </c>
      <c r="D1893" s="307">
        <f>C1893*'[2]Base Costs'!$B$5</f>
        <v>174.05051123805012</v>
      </c>
      <c r="E1893" s="307">
        <f t="shared" si="203"/>
        <v>22</v>
      </c>
      <c r="F1893" s="307">
        <f t="shared" si="204"/>
        <v>5</v>
      </c>
      <c r="G1893" s="307">
        <f t="shared" si="205"/>
        <v>2</v>
      </c>
      <c r="H1893" s="306">
        <f>4*D1893*'[2]Base Costs'!$B$7</f>
        <v>34591.494805495036</v>
      </c>
      <c r="I1893" s="304">
        <f>4*IF(E1893&lt;=3,E1893*'[2]Base Costs'!$B$8,IF(F1893&lt;=3,F1893*'[2]Base Costs'!$B$9,'[2]Base Costs'!$B$10*G1893))</f>
        <v>8800</v>
      </c>
      <c r="J1893" s="308">
        <f>C1893*'[2]Base Costs'!$B$6</f>
        <v>44.208829854464732</v>
      </c>
      <c r="K1893" s="307">
        <f t="shared" si="206"/>
        <v>6</v>
      </c>
      <c r="L1893" s="307">
        <f t="shared" si="207"/>
        <v>2</v>
      </c>
      <c r="M1893" s="307">
        <f t="shared" si="208"/>
        <v>1</v>
      </c>
      <c r="N1893" s="306">
        <f>4*J1893*'[2]Base Costs'!$B$7</f>
        <v>8786.2396805957396</v>
      </c>
      <c r="O1893" s="304">
        <f>4*IF(K1893&lt;=3,K1893*'[2]Base Costs'!$B$8,IF(L1893&lt;=3,L1893*'[2]Base Costs'!$B$9,'[2]Base Costs'!$B$10*M1893))</f>
        <v>2800</v>
      </c>
      <c r="P1893" s="304">
        <f>4*C1893*'[2]Base Costs'!$B$11</f>
        <v>34810.102247610026</v>
      </c>
      <c r="Q1893" s="269">
        <f>'[2]Base Costs'!$B$13+'[2]Base Costs'!$B$14</f>
        <v>414</v>
      </c>
      <c r="R1893" s="303">
        <f>'[2]Base Costs'!$D$2</f>
        <v>1105.3024868650327</v>
      </c>
      <c r="S1893" s="305">
        <f t="shared" si="209"/>
        <v>13105.542167460771</v>
      </c>
    </row>
    <row r="1894" spans="1:19" s="269" customFormat="1" x14ac:dyDescent="0.25">
      <c r="A1894" s="310" t="s">
        <v>1770</v>
      </c>
      <c r="B1894" s="310" t="s">
        <v>1074</v>
      </c>
      <c r="C1894" s="309">
        <v>677.71363246999999</v>
      </c>
      <c r="D1894" s="307">
        <f>C1894*'[2]Base Costs'!$B$5</f>
        <v>677.71363246999999</v>
      </c>
      <c r="E1894" s="307">
        <f t="shared" si="203"/>
        <v>85</v>
      </c>
      <c r="F1894" s="307">
        <f t="shared" si="204"/>
        <v>17</v>
      </c>
      <c r="G1894" s="307">
        <f t="shared" si="205"/>
        <v>5</v>
      </c>
      <c r="H1894" s="306">
        <f>4*D1894*'[2]Base Costs'!$B$7</f>
        <v>134691.5181716177</v>
      </c>
      <c r="I1894" s="304">
        <f>4*IF(E1894&lt;=3,E1894*'[2]Base Costs'!$B$8,IF(F1894&lt;=3,F1894*'[2]Base Costs'!$B$9,'[2]Base Costs'!$B$10*G1894))</f>
        <v>22000</v>
      </c>
      <c r="J1894" s="308">
        <f>C1894*'[2]Base Costs'!$B$6</f>
        <v>172.13926264738001</v>
      </c>
      <c r="K1894" s="307">
        <f t="shared" si="206"/>
        <v>22</v>
      </c>
      <c r="L1894" s="307">
        <f t="shared" si="207"/>
        <v>5</v>
      </c>
      <c r="M1894" s="307">
        <f t="shared" si="208"/>
        <v>2</v>
      </c>
      <c r="N1894" s="306">
        <f>4*J1894*'[2]Base Costs'!$B$7</f>
        <v>34211.645615590896</v>
      </c>
      <c r="O1894" s="304">
        <f>4*IF(K1894&lt;=3,K1894*'[2]Base Costs'!$B$8,IF(L1894&lt;=3,L1894*'[2]Base Costs'!$B$9,'[2]Base Costs'!$B$10*M1894))</f>
        <v>8800</v>
      </c>
      <c r="P1894" s="304">
        <f>4*C1894*'[2]Base Costs'!$B$11</f>
        <v>135542.726494</v>
      </c>
      <c r="Q1894" s="269">
        <f>'[2]Base Costs'!$B$13+'[2]Base Costs'!$B$14</f>
        <v>414</v>
      </c>
      <c r="R1894" s="303">
        <f>'[2]Base Costs'!$D$2</f>
        <v>1105.3024868650327</v>
      </c>
      <c r="S1894" s="305">
        <f t="shared" si="209"/>
        <v>44530.948102455928</v>
      </c>
    </row>
    <row r="1895" spans="1:19" s="269" customFormat="1" x14ac:dyDescent="0.25">
      <c r="A1895" s="310" t="s">
        <v>1770</v>
      </c>
      <c r="B1895" s="310" t="s">
        <v>1073</v>
      </c>
      <c r="C1895" s="309">
        <v>68.701197314675298</v>
      </c>
      <c r="D1895" s="307">
        <f>C1895*'[2]Base Costs'!$B$5</f>
        <v>68.701197314675298</v>
      </c>
      <c r="E1895" s="307">
        <f t="shared" si="203"/>
        <v>9</v>
      </c>
      <c r="F1895" s="307">
        <f t="shared" si="204"/>
        <v>2</v>
      </c>
      <c r="G1895" s="307">
        <f t="shared" si="205"/>
        <v>1</v>
      </c>
      <c r="H1895" s="306">
        <f>4*D1895*'[2]Base Costs'!$B$7</f>
        <v>13653.950759107829</v>
      </c>
      <c r="I1895" s="304">
        <f>4*IF(E1895&lt;=3,E1895*'[2]Base Costs'!$B$8,IF(F1895&lt;=3,F1895*'[2]Base Costs'!$B$9,'[2]Base Costs'!$B$10*G1895))</f>
        <v>2800</v>
      </c>
      <c r="J1895" s="308">
        <f>C1895*'[2]Base Costs'!$B$6</f>
        <v>17.450104117927527</v>
      </c>
      <c r="K1895" s="307">
        <f t="shared" si="206"/>
        <v>3</v>
      </c>
      <c r="L1895" s="307">
        <f t="shared" si="207"/>
        <v>1</v>
      </c>
      <c r="M1895" s="307">
        <f t="shared" si="208"/>
        <v>1</v>
      </c>
      <c r="N1895" s="306">
        <f>4*J1895*'[2]Base Costs'!$B$7</f>
        <v>3468.103492813389</v>
      </c>
      <c r="O1895" s="304">
        <f>4*IF(K1895&lt;=3,K1895*'[2]Base Costs'!$B$8,IF(L1895&lt;=3,L1895*'[2]Base Costs'!$B$9,'[2]Base Costs'!$B$10*M1895))</f>
        <v>1500</v>
      </c>
      <c r="P1895" s="304">
        <f>4*C1895*'[2]Base Costs'!$B$11</f>
        <v>13740.23946293506</v>
      </c>
      <c r="Q1895" s="269">
        <f>'[2]Base Costs'!$B$13+'[2]Base Costs'!$B$14</f>
        <v>414</v>
      </c>
      <c r="R1895" s="303">
        <f>'[2]Base Costs'!$D$2</f>
        <v>1105.3024868650327</v>
      </c>
      <c r="S1895" s="305">
        <f t="shared" si="209"/>
        <v>6487.4059796784222</v>
      </c>
    </row>
    <row r="1896" spans="1:19" s="269" customFormat="1" x14ac:dyDescent="0.25">
      <c r="A1896" s="310" t="s">
        <v>1770</v>
      </c>
      <c r="B1896" s="310" t="s">
        <v>1072</v>
      </c>
      <c r="C1896" s="309">
        <v>191.42697406840585</v>
      </c>
      <c r="D1896" s="307">
        <f>C1896*'[2]Base Costs'!$B$5</f>
        <v>191.42697406840585</v>
      </c>
      <c r="E1896" s="307">
        <f t="shared" si="203"/>
        <v>24</v>
      </c>
      <c r="F1896" s="307">
        <f t="shared" si="204"/>
        <v>5</v>
      </c>
      <c r="G1896" s="307">
        <f t="shared" si="205"/>
        <v>2</v>
      </c>
      <c r="H1896" s="306">
        <f>4*D1896*'[2]Base Costs'!$B$7</f>
        <v>38044.962534251259</v>
      </c>
      <c r="I1896" s="304">
        <f>4*IF(E1896&lt;=3,E1896*'[2]Base Costs'!$B$8,IF(F1896&lt;=3,F1896*'[2]Base Costs'!$B$9,'[2]Base Costs'!$B$10*G1896))</f>
        <v>8800</v>
      </c>
      <c r="J1896" s="308">
        <f>C1896*'[2]Base Costs'!$B$6</f>
        <v>48.622451413375089</v>
      </c>
      <c r="K1896" s="307">
        <f t="shared" si="206"/>
        <v>7</v>
      </c>
      <c r="L1896" s="307">
        <f t="shared" si="207"/>
        <v>2</v>
      </c>
      <c r="M1896" s="307">
        <f t="shared" si="208"/>
        <v>1</v>
      </c>
      <c r="N1896" s="306">
        <f>4*J1896*'[2]Base Costs'!$B$7</f>
        <v>9663.4204836998197</v>
      </c>
      <c r="O1896" s="304">
        <f>4*IF(K1896&lt;=3,K1896*'[2]Base Costs'!$B$8,IF(L1896&lt;=3,L1896*'[2]Base Costs'!$B$9,'[2]Base Costs'!$B$10*M1896))</f>
        <v>2800</v>
      </c>
      <c r="P1896" s="304">
        <f>4*C1896*'[2]Base Costs'!$B$11</f>
        <v>38285.394813681174</v>
      </c>
      <c r="Q1896" s="269">
        <f>'[2]Base Costs'!$B$13+'[2]Base Costs'!$B$14</f>
        <v>414</v>
      </c>
      <c r="R1896" s="303">
        <f>'[2]Base Costs'!$D$2</f>
        <v>1105.3024868650327</v>
      </c>
      <c r="S1896" s="305">
        <f t="shared" si="209"/>
        <v>13982.722970564853</v>
      </c>
    </row>
    <row r="1897" spans="1:19" s="269" customFormat="1" x14ac:dyDescent="0.25">
      <c r="A1897" s="310" t="s">
        <v>1770</v>
      </c>
      <c r="B1897" s="310" t="s">
        <v>1071</v>
      </c>
      <c r="C1897" s="309">
        <v>83.45424499236907</v>
      </c>
      <c r="D1897" s="307">
        <f>C1897*'[2]Base Costs'!$B$5</f>
        <v>83.45424499236907</v>
      </c>
      <c r="E1897" s="307">
        <f t="shared" si="203"/>
        <v>11</v>
      </c>
      <c r="F1897" s="307">
        <f t="shared" si="204"/>
        <v>3</v>
      </c>
      <c r="G1897" s="307">
        <f t="shared" si="205"/>
        <v>1</v>
      </c>
      <c r="H1897" s="306">
        <f>4*D1897*'[2]Base Costs'!$B$7</f>
        <v>16586.030466763401</v>
      </c>
      <c r="I1897" s="304">
        <f>4*IF(E1897&lt;=3,E1897*'[2]Base Costs'!$B$8,IF(F1897&lt;=3,F1897*'[2]Base Costs'!$B$9,'[2]Base Costs'!$B$10*G1897))</f>
        <v>4200</v>
      </c>
      <c r="J1897" s="308">
        <f>C1897*'[2]Base Costs'!$B$6</f>
        <v>21.197378228061744</v>
      </c>
      <c r="K1897" s="307">
        <f t="shared" si="206"/>
        <v>3</v>
      </c>
      <c r="L1897" s="307">
        <f t="shared" si="207"/>
        <v>1</v>
      </c>
      <c r="M1897" s="307">
        <f t="shared" si="208"/>
        <v>1</v>
      </c>
      <c r="N1897" s="306">
        <f>4*J1897*'[2]Base Costs'!$B$7</f>
        <v>4212.8517385579034</v>
      </c>
      <c r="O1897" s="304">
        <f>4*IF(K1897&lt;=3,K1897*'[2]Base Costs'!$B$8,IF(L1897&lt;=3,L1897*'[2]Base Costs'!$B$9,'[2]Base Costs'!$B$10*M1897))</f>
        <v>1500</v>
      </c>
      <c r="P1897" s="304">
        <f>4*C1897*'[2]Base Costs'!$B$11</f>
        <v>16690.848998473815</v>
      </c>
      <c r="Q1897" s="269">
        <f>'[2]Base Costs'!$B$13+'[2]Base Costs'!$B$14</f>
        <v>414</v>
      </c>
      <c r="R1897" s="303">
        <f>'[2]Base Costs'!$D$2</f>
        <v>1105.3024868650327</v>
      </c>
      <c r="S1897" s="305">
        <f t="shared" si="209"/>
        <v>7232.1542254229362</v>
      </c>
    </row>
    <row r="1898" spans="1:19" s="269" customFormat="1" x14ac:dyDescent="0.25">
      <c r="A1898" s="310" t="s">
        <v>1770</v>
      </c>
      <c r="B1898" s="310" t="s">
        <v>1069</v>
      </c>
      <c r="C1898" s="309">
        <v>289.11560494575718</v>
      </c>
      <c r="D1898" s="307">
        <f>C1898*'[2]Base Costs'!$B$5</f>
        <v>289.11560494575718</v>
      </c>
      <c r="E1898" s="307">
        <f t="shared" si="203"/>
        <v>37</v>
      </c>
      <c r="F1898" s="307">
        <f t="shared" si="204"/>
        <v>8</v>
      </c>
      <c r="G1898" s="307">
        <f t="shared" si="205"/>
        <v>2</v>
      </c>
      <c r="H1898" s="306">
        <f>4*D1898*'[2]Base Costs'!$B$7</f>
        <v>57459.991789339576</v>
      </c>
      <c r="I1898" s="304">
        <f>4*IF(E1898&lt;=3,E1898*'[2]Base Costs'!$B$8,IF(F1898&lt;=3,F1898*'[2]Base Costs'!$B$9,'[2]Base Costs'!$B$10*G1898))</f>
        <v>8800</v>
      </c>
      <c r="J1898" s="308">
        <f>C1898*'[2]Base Costs'!$B$6</f>
        <v>73.435363656222322</v>
      </c>
      <c r="K1898" s="307">
        <f t="shared" si="206"/>
        <v>10</v>
      </c>
      <c r="L1898" s="307">
        <f t="shared" si="207"/>
        <v>2</v>
      </c>
      <c r="M1898" s="307">
        <f t="shared" si="208"/>
        <v>1</v>
      </c>
      <c r="N1898" s="306">
        <f>4*J1898*'[2]Base Costs'!$B$7</f>
        <v>14594.837914492251</v>
      </c>
      <c r="O1898" s="304">
        <f>4*IF(K1898&lt;=3,K1898*'[2]Base Costs'!$B$8,IF(L1898&lt;=3,L1898*'[2]Base Costs'!$B$9,'[2]Base Costs'!$B$10*M1898))</f>
        <v>2800</v>
      </c>
      <c r="P1898" s="304">
        <f>4*C1898*'[2]Base Costs'!$B$11</f>
        <v>57823.120989151437</v>
      </c>
      <c r="Q1898" s="269">
        <f>'[2]Base Costs'!$B$13+'[2]Base Costs'!$B$14</f>
        <v>414</v>
      </c>
      <c r="R1898" s="303">
        <f>'[2]Base Costs'!$D$2</f>
        <v>1105.3024868650327</v>
      </c>
      <c r="S1898" s="305">
        <f t="shared" si="209"/>
        <v>18914.140401357283</v>
      </c>
    </row>
    <row r="1899" spans="1:19" s="269" customFormat="1" x14ac:dyDescent="0.25">
      <c r="A1899" s="310" t="s">
        <v>1770</v>
      </c>
      <c r="B1899" s="310" t="s">
        <v>1068</v>
      </c>
      <c r="C1899" s="309">
        <v>123.78317946137406</v>
      </c>
      <c r="D1899" s="307">
        <f>C1899*'[2]Base Costs'!$B$5</f>
        <v>123.78317946137406</v>
      </c>
      <c r="E1899" s="307">
        <f t="shared" si="203"/>
        <v>16</v>
      </c>
      <c r="F1899" s="307">
        <f t="shared" si="204"/>
        <v>4</v>
      </c>
      <c r="G1899" s="307">
        <f t="shared" si="205"/>
        <v>1</v>
      </c>
      <c r="H1899" s="306">
        <f>4*D1899*'[2]Base Costs'!$B$7</f>
        <v>24601.16421887133</v>
      </c>
      <c r="I1899" s="304">
        <f>4*IF(E1899&lt;=3,E1899*'[2]Base Costs'!$B$8,IF(F1899&lt;=3,F1899*'[2]Base Costs'!$B$9,'[2]Base Costs'!$B$10*G1899))</f>
        <v>4400</v>
      </c>
      <c r="J1899" s="308">
        <f>C1899*'[2]Base Costs'!$B$6</f>
        <v>31.440927583189012</v>
      </c>
      <c r="K1899" s="307">
        <f t="shared" si="206"/>
        <v>4</v>
      </c>
      <c r="L1899" s="307">
        <f t="shared" si="207"/>
        <v>1</v>
      </c>
      <c r="M1899" s="307">
        <f t="shared" si="208"/>
        <v>1</v>
      </c>
      <c r="N1899" s="306">
        <f>4*J1899*'[2]Base Costs'!$B$7</f>
        <v>6248.6957115933183</v>
      </c>
      <c r="O1899" s="304">
        <f>4*IF(K1899&lt;=3,K1899*'[2]Base Costs'!$B$8,IF(L1899&lt;=3,L1899*'[2]Base Costs'!$B$9,'[2]Base Costs'!$B$10*M1899))</f>
        <v>1400</v>
      </c>
      <c r="P1899" s="304">
        <f>4*C1899*'[2]Base Costs'!$B$11</f>
        <v>24756.635892274811</v>
      </c>
      <c r="Q1899" s="269">
        <f>'[2]Base Costs'!$B$13+'[2]Base Costs'!$B$14</f>
        <v>414</v>
      </c>
      <c r="R1899" s="303">
        <f>'[2]Base Costs'!$D$2</f>
        <v>1105.3024868650327</v>
      </c>
      <c r="S1899" s="305">
        <f t="shared" si="209"/>
        <v>9167.9981984583501</v>
      </c>
    </row>
    <row r="1900" spans="1:19" s="269" customFormat="1" x14ac:dyDescent="0.25">
      <c r="A1900" s="310" t="s">
        <v>1770</v>
      </c>
      <c r="B1900" s="310" t="s">
        <v>1067</v>
      </c>
      <c r="C1900" s="309">
        <v>83.123185439010072</v>
      </c>
      <c r="D1900" s="307">
        <f>C1900*'[2]Base Costs'!$B$5</f>
        <v>83.123185439010072</v>
      </c>
      <c r="E1900" s="307">
        <f t="shared" si="203"/>
        <v>11</v>
      </c>
      <c r="F1900" s="307">
        <f t="shared" si="204"/>
        <v>3</v>
      </c>
      <c r="G1900" s="307">
        <f t="shared" si="205"/>
        <v>1</v>
      </c>
      <c r="H1900" s="306">
        <f>4*D1900*'[2]Base Costs'!$B$7</f>
        <v>16520.234366890621</v>
      </c>
      <c r="I1900" s="304">
        <f>4*IF(E1900&lt;=3,E1900*'[2]Base Costs'!$B$8,IF(F1900&lt;=3,F1900*'[2]Base Costs'!$B$9,'[2]Base Costs'!$B$10*G1900))</f>
        <v>4200</v>
      </c>
      <c r="J1900" s="308">
        <f>C1900*'[2]Base Costs'!$B$6</f>
        <v>21.11328910150856</v>
      </c>
      <c r="K1900" s="307">
        <f t="shared" si="206"/>
        <v>3</v>
      </c>
      <c r="L1900" s="307">
        <f t="shared" si="207"/>
        <v>1</v>
      </c>
      <c r="M1900" s="307">
        <f t="shared" si="208"/>
        <v>1</v>
      </c>
      <c r="N1900" s="306">
        <f>4*J1900*'[2]Base Costs'!$B$7</f>
        <v>4196.1395291902181</v>
      </c>
      <c r="O1900" s="304">
        <f>4*IF(K1900&lt;=3,K1900*'[2]Base Costs'!$B$8,IF(L1900&lt;=3,L1900*'[2]Base Costs'!$B$9,'[2]Base Costs'!$B$10*M1900))</f>
        <v>1500</v>
      </c>
      <c r="P1900" s="304">
        <f>4*C1900*'[2]Base Costs'!$B$11</f>
        <v>16624.637087802013</v>
      </c>
      <c r="Q1900" s="269">
        <f>'[2]Base Costs'!$B$13+'[2]Base Costs'!$B$14</f>
        <v>414</v>
      </c>
      <c r="R1900" s="303">
        <f>'[2]Base Costs'!$D$2</f>
        <v>1105.3024868650327</v>
      </c>
      <c r="S1900" s="305">
        <f t="shared" si="209"/>
        <v>7215.4420160552509</v>
      </c>
    </row>
    <row r="1901" spans="1:19" s="269" customFormat="1" x14ac:dyDescent="0.25">
      <c r="A1901" s="310" t="s">
        <v>1770</v>
      </c>
      <c r="B1901" s="310" t="s">
        <v>1066</v>
      </c>
      <c r="C1901" s="309">
        <v>863.94964027729554</v>
      </c>
      <c r="D1901" s="307">
        <f>C1901*'[2]Base Costs'!$B$5</f>
        <v>863.94964027729554</v>
      </c>
      <c r="E1901" s="307">
        <f t="shared" si="203"/>
        <v>108</v>
      </c>
      <c r="F1901" s="307">
        <f t="shared" si="204"/>
        <v>22</v>
      </c>
      <c r="G1901" s="307">
        <f t="shared" si="205"/>
        <v>6</v>
      </c>
      <c r="H1901" s="306">
        <f>4*D1901*'[2]Base Costs'!$B$7</f>
        <v>171704.80730727085</v>
      </c>
      <c r="I1901" s="304">
        <f>4*IF(E1901&lt;=3,E1901*'[2]Base Costs'!$B$8,IF(F1901&lt;=3,F1901*'[2]Base Costs'!$B$9,'[2]Base Costs'!$B$10*G1901))</f>
        <v>26400</v>
      </c>
      <c r="J1901" s="308">
        <f>C1901*'[2]Base Costs'!$B$6</f>
        <v>219.44320863043308</v>
      </c>
      <c r="K1901" s="307">
        <f t="shared" si="206"/>
        <v>28</v>
      </c>
      <c r="L1901" s="307">
        <f t="shared" si="207"/>
        <v>6</v>
      </c>
      <c r="M1901" s="307">
        <f t="shared" si="208"/>
        <v>2</v>
      </c>
      <c r="N1901" s="306">
        <f>4*J1901*'[2]Base Costs'!$B$7</f>
        <v>43613.021056046797</v>
      </c>
      <c r="O1901" s="304">
        <f>4*IF(K1901&lt;=3,K1901*'[2]Base Costs'!$B$8,IF(L1901&lt;=3,L1901*'[2]Base Costs'!$B$9,'[2]Base Costs'!$B$10*M1901))</f>
        <v>8800</v>
      </c>
      <c r="P1901" s="304">
        <f>4*C1901*'[2]Base Costs'!$B$11</f>
        <v>172789.92805545911</v>
      </c>
      <c r="Q1901" s="269">
        <f>'[2]Base Costs'!$B$13+'[2]Base Costs'!$B$14</f>
        <v>414</v>
      </c>
      <c r="R1901" s="303">
        <f>'[2]Base Costs'!$D$2</f>
        <v>1105.3024868650327</v>
      </c>
      <c r="S1901" s="305">
        <f t="shared" si="209"/>
        <v>53932.323542911829</v>
      </c>
    </row>
    <row r="1902" spans="1:19" s="269" customFormat="1" x14ac:dyDescent="0.25">
      <c r="A1902" s="310" t="s">
        <v>1770</v>
      </c>
      <c r="B1902" s="310" t="s">
        <v>1065</v>
      </c>
      <c r="C1902" s="309">
        <v>107.40549231837196</v>
      </c>
      <c r="D1902" s="307">
        <f>C1902*'[2]Base Costs'!$B$5</f>
        <v>107.40549231837196</v>
      </c>
      <c r="E1902" s="307">
        <f t="shared" si="203"/>
        <v>14</v>
      </c>
      <c r="F1902" s="307">
        <f t="shared" si="204"/>
        <v>3</v>
      </c>
      <c r="G1902" s="307">
        <f t="shared" si="205"/>
        <v>1</v>
      </c>
      <c r="H1902" s="306">
        <f>4*D1902*'[2]Base Costs'!$B$7</f>
        <v>21346.197165322519</v>
      </c>
      <c r="I1902" s="304">
        <f>4*IF(E1902&lt;=3,E1902*'[2]Base Costs'!$B$8,IF(F1902&lt;=3,F1902*'[2]Base Costs'!$B$9,'[2]Base Costs'!$B$10*G1902))</f>
        <v>4200</v>
      </c>
      <c r="J1902" s="308">
        <f>C1902*'[2]Base Costs'!$B$6</f>
        <v>27.280995048866476</v>
      </c>
      <c r="K1902" s="307">
        <f t="shared" si="206"/>
        <v>4</v>
      </c>
      <c r="L1902" s="307">
        <f t="shared" si="207"/>
        <v>1</v>
      </c>
      <c r="M1902" s="307">
        <f t="shared" si="208"/>
        <v>1</v>
      </c>
      <c r="N1902" s="306">
        <f>4*J1902*'[2]Base Costs'!$B$7</f>
        <v>5421.93407999192</v>
      </c>
      <c r="O1902" s="304">
        <f>4*IF(K1902&lt;=3,K1902*'[2]Base Costs'!$B$8,IF(L1902&lt;=3,L1902*'[2]Base Costs'!$B$9,'[2]Base Costs'!$B$10*M1902))</f>
        <v>1400</v>
      </c>
      <c r="P1902" s="304">
        <f>4*C1902*'[2]Base Costs'!$B$11</f>
        <v>21481.098463674392</v>
      </c>
      <c r="Q1902" s="269">
        <f>'[2]Base Costs'!$B$13+'[2]Base Costs'!$B$14</f>
        <v>414</v>
      </c>
      <c r="R1902" s="303">
        <f>'[2]Base Costs'!$D$2</f>
        <v>1105.3024868650327</v>
      </c>
      <c r="S1902" s="305">
        <f t="shared" si="209"/>
        <v>8341.2365668569528</v>
      </c>
    </row>
    <row r="1903" spans="1:19" s="269" customFormat="1" x14ac:dyDescent="0.25">
      <c r="A1903" s="310" t="s">
        <v>1770</v>
      </c>
      <c r="B1903" s="310" t="s">
        <v>1064</v>
      </c>
      <c r="C1903" s="309">
        <v>244.17407784519781</v>
      </c>
      <c r="D1903" s="307">
        <f>C1903*'[2]Base Costs'!$B$5</f>
        <v>244.17407784519781</v>
      </c>
      <c r="E1903" s="307">
        <f t="shared" si="203"/>
        <v>31</v>
      </c>
      <c r="F1903" s="307">
        <f t="shared" si="204"/>
        <v>7</v>
      </c>
      <c r="G1903" s="307">
        <f t="shared" si="205"/>
        <v>2</v>
      </c>
      <c r="H1903" s="306">
        <f>4*D1903*'[2]Base Costs'!$B$7</f>
        <v>48528.132927266</v>
      </c>
      <c r="I1903" s="304">
        <f>4*IF(E1903&lt;=3,E1903*'[2]Base Costs'!$B$8,IF(F1903&lt;=3,F1903*'[2]Base Costs'!$B$9,'[2]Base Costs'!$B$10*G1903))</f>
        <v>8800</v>
      </c>
      <c r="J1903" s="308">
        <f>C1903*'[2]Base Costs'!$B$6</f>
        <v>62.020215772680245</v>
      </c>
      <c r="K1903" s="307">
        <f t="shared" si="206"/>
        <v>8</v>
      </c>
      <c r="L1903" s="307">
        <f t="shared" si="207"/>
        <v>2</v>
      </c>
      <c r="M1903" s="307">
        <f t="shared" si="208"/>
        <v>1</v>
      </c>
      <c r="N1903" s="306">
        <f>4*J1903*'[2]Base Costs'!$B$7</f>
        <v>12326.145763525565</v>
      </c>
      <c r="O1903" s="304">
        <f>4*IF(K1903&lt;=3,K1903*'[2]Base Costs'!$B$8,IF(L1903&lt;=3,L1903*'[2]Base Costs'!$B$9,'[2]Base Costs'!$B$10*M1903))</f>
        <v>2800</v>
      </c>
      <c r="P1903" s="304">
        <f>4*C1903*'[2]Base Costs'!$B$11</f>
        <v>48834.815569039565</v>
      </c>
      <c r="Q1903" s="269">
        <f>'[2]Base Costs'!$B$13+'[2]Base Costs'!$B$14</f>
        <v>414</v>
      </c>
      <c r="R1903" s="303">
        <f>'[2]Base Costs'!$D$2</f>
        <v>1105.3024868650327</v>
      </c>
      <c r="S1903" s="305">
        <f t="shared" si="209"/>
        <v>16645.448250390597</v>
      </c>
    </row>
    <row r="1904" spans="1:19" s="269" customFormat="1" x14ac:dyDescent="0.25">
      <c r="A1904" s="310" t="s">
        <v>1770</v>
      </c>
      <c r="B1904" s="310" t="s">
        <v>1063</v>
      </c>
      <c r="C1904" s="309">
        <v>82.617032687643601</v>
      </c>
      <c r="D1904" s="307">
        <f>C1904*'[2]Base Costs'!$B$5</f>
        <v>82.617032687643601</v>
      </c>
      <c r="E1904" s="307">
        <f t="shared" si="203"/>
        <v>11</v>
      </c>
      <c r="F1904" s="307">
        <f t="shared" si="204"/>
        <v>3</v>
      </c>
      <c r="G1904" s="307">
        <f t="shared" si="205"/>
        <v>1</v>
      </c>
      <c r="H1904" s="306">
        <f>4*D1904*'[2]Base Costs'!$B$7</f>
        <v>16419.639544473041</v>
      </c>
      <c r="I1904" s="304">
        <f>4*IF(E1904&lt;=3,E1904*'[2]Base Costs'!$B$8,IF(F1904&lt;=3,F1904*'[2]Base Costs'!$B$9,'[2]Base Costs'!$B$10*G1904))</f>
        <v>4200</v>
      </c>
      <c r="J1904" s="308">
        <f>C1904*'[2]Base Costs'!$B$6</f>
        <v>20.984726302661475</v>
      </c>
      <c r="K1904" s="307">
        <f t="shared" si="206"/>
        <v>3</v>
      </c>
      <c r="L1904" s="307">
        <f t="shared" si="207"/>
        <v>1</v>
      </c>
      <c r="M1904" s="307">
        <f t="shared" si="208"/>
        <v>1</v>
      </c>
      <c r="N1904" s="306">
        <f>4*J1904*'[2]Base Costs'!$B$7</f>
        <v>4170.5884442961524</v>
      </c>
      <c r="O1904" s="304">
        <f>4*IF(K1904&lt;=3,K1904*'[2]Base Costs'!$B$8,IF(L1904&lt;=3,L1904*'[2]Base Costs'!$B$9,'[2]Base Costs'!$B$10*M1904))</f>
        <v>1500</v>
      </c>
      <c r="P1904" s="304">
        <f>4*C1904*'[2]Base Costs'!$B$11</f>
        <v>16523.406537528721</v>
      </c>
      <c r="Q1904" s="269">
        <f>'[2]Base Costs'!$B$13+'[2]Base Costs'!$B$14</f>
        <v>414</v>
      </c>
      <c r="R1904" s="303">
        <f>'[2]Base Costs'!$D$2</f>
        <v>1105.3024868650327</v>
      </c>
      <c r="S1904" s="305">
        <f t="shared" si="209"/>
        <v>7189.8909311611851</v>
      </c>
    </row>
    <row r="1905" spans="1:19" s="269" customFormat="1" x14ac:dyDescent="0.25">
      <c r="A1905" s="310" t="s">
        <v>1770</v>
      </c>
      <c r="B1905" s="310" t="s">
        <v>1062</v>
      </c>
      <c r="C1905" s="309">
        <v>273.50545109500001</v>
      </c>
      <c r="D1905" s="307">
        <f>C1905*'[2]Base Costs'!$B$5</f>
        <v>273.50545109500001</v>
      </c>
      <c r="E1905" s="307">
        <f t="shared" si="203"/>
        <v>35</v>
      </c>
      <c r="F1905" s="307">
        <f t="shared" si="204"/>
        <v>7</v>
      </c>
      <c r="G1905" s="307">
        <f t="shared" si="205"/>
        <v>2</v>
      </c>
      <c r="H1905" s="306">
        <f>4*D1905*'[2]Base Costs'!$B$7</f>
        <v>54357.567372424688</v>
      </c>
      <c r="I1905" s="304">
        <f>4*IF(E1905&lt;=3,E1905*'[2]Base Costs'!$B$8,IF(F1905&lt;=3,F1905*'[2]Base Costs'!$B$9,'[2]Base Costs'!$B$10*G1905))</f>
        <v>8800</v>
      </c>
      <c r="J1905" s="308">
        <f>C1905*'[2]Base Costs'!$B$6</f>
        <v>69.470384578130009</v>
      </c>
      <c r="K1905" s="307">
        <f t="shared" si="206"/>
        <v>9</v>
      </c>
      <c r="L1905" s="307">
        <f t="shared" si="207"/>
        <v>2</v>
      </c>
      <c r="M1905" s="307">
        <f t="shared" si="208"/>
        <v>1</v>
      </c>
      <c r="N1905" s="306">
        <f>4*J1905*'[2]Base Costs'!$B$7</f>
        <v>13806.822112595872</v>
      </c>
      <c r="O1905" s="304">
        <f>4*IF(K1905&lt;=3,K1905*'[2]Base Costs'!$B$8,IF(L1905&lt;=3,L1905*'[2]Base Costs'!$B$9,'[2]Base Costs'!$B$10*M1905))</f>
        <v>2800</v>
      </c>
      <c r="P1905" s="304">
        <f>4*C1905*'[2]Base Costs'!$B$11</f>
        <v>54701.090219000005</v>
      </c>
      <c r="Q1905" s="269">
        <f>'[2]Base Costs'!$B$13+'[2]Base Costs'!$B$14</f>
        <v>414</v>
      </c>
      <c r="R1905" s="303">
        <f>'[2]Base Costs'!$D$2</f>
        <v>1105.3024868650327</v>
      </c>
      <c r="S1905" s="305">
        <f t="shared" si="209"/>
        <v>18126.124599460905</v>
      </c>
    </row>
    <row r="1906" spans="1:19" s="269" customFormat="1" x14ac:dyDescent="0.25">
      <c r="A1906" s="310" t="s">
        <v>1770</v>
      </c>
      <c r="B1906" s="310" t="s">
        <v>1061</v>
      </c>
      <c r="C1906" s="309">
        <v>153.33655985999999</v>
      </c>
      <c r="D1906" s="307">
        <f>C1906*'[2]Base Costs'!$B$5</f>
        <v>153.33655985999999</v>
      </c>
      <c r="E1906" s="307">
        <f t="shared" si="203"/>
        <v>20</v>
      </c>
      <c r="F1906" s="307">
        <f t="shared" si="204"/>
        <v>4</v>
      </c>
      <c r="G1906" s="307">
        <f t="shared" si="205"/>
        <v>1</v>
      </c>
      <c r="H1906" s="306">
        <f>4*D1906*'[2]Base Costs'!$B$7</f>
        <v>30474.721252815842</v>
      </c>
      <c r="I1906" s="304">
        <f>4*IF(E1906&lt;=3,E1906*'[2]Base Costs'!$B$8,IF(F1906&lt;=3,F1906*'[2]Base Costs'!$B$9,'[2]Base Costs'!$B$10*G1906))</f>
        <v>4400</v>
      </c>
      <c r="J1906" s="308">
        <f>C1906*'[2]Base Costs'!$B$6</f>
        <v>38.947486204439997</v>
      </c>
      <c r="K1906" s="307">
        <f t="shared" si="206"/>
        <v>5</v>
      </c>
      <c r="L1906" s="307">
        <f t="shared" si="207"/>
        <v>1</v>
      </c>
      <c r="M1906" s="307">
        <f t="shared" si="208"/>
        <v>1</v>
      </c>
      <c r="N1906" s="306">
        <f>4*J1906*'[2]Base Costs'!$B$7</f>
        <v>7740.5791982152241</v>
      </c>
      <c r="O1906" s="304">
        <f>4*IF(K1906&lt;=3,K1906*'[2]Base Costs'!$B$8,IF(L1906&lt;=3,L1906*'[2]Base Costs'!$B$9,'[2]Base Costs'!$B$10*M1906))</f>
        <v>1400</v>
      </c>
      <c r="P1906" s="304">
        <f>4*C1906*'[2]Base Costs'!$B$11</f>
        <v>30667.311972</v>
      </c>
      <c r="Q1906" s="269">
        <f>'[2]Base Costs'!$B$13+'[2]Base Costs'!$B$14</f>
        <v>414</v>
      </c>
      <c r="R1906" s="303">
        <f>'[2]Base Costs'!$D$2</f>
        <v>1105.3024868650327</v>
      </c>
      <c r="S1906" s="305">
        <f t="shared" si="209"/>
        <v>10659.881685080258</v>
      </c>
    </row>
    <row r="1907" spans="1:19" s="269" customFormat="1" x14ac:dyDescent="0.25">
      <c r="A1907" s="310" t="s">
        <v>1770</v>
      </c>
      <c r="B1907" s="310" t="s">
        <v>1060</v>
      </c>
      <c r="C1907" s="309">
        <v>158.4048992780514</v>
      </c>
      <c r="D1907" s="307">
        <f>C1907*'[2]Base Costs'!$B$5</f>
        <v>158.4048992780514</v>
      </c>
      <c r="E1907" s="307">
        <f t="shared" si="203"/>
        <v>20</v>
      </c>
      <c r="F1907" s="307">
        <f t="shared" si="204"/>
        <v>4</v>
      </c>
      <c r="G1907" s="307">
        <f t="shared" si="205"/>
        <v>1</v>
      </c>
      <c r="H1907" s="306">
        <f>4*D1907*'[2]Base Costs'!$B$7</f>
        <v>31482.023302117053</v>
      </c>
      <c r="I1907" s="304">
        <f>4*IF(E1907&lt;=3,E1907*'[2]Base Costs'!$B$8,IF(F1907&lt;=3,F1907*'[2]Base Costs'!$B$9,'[2]Base Costs'!$B$10*G1907))</f>
        <v>4400</v>
      </c>
      <c r="J1907" s="308">
        <f>C1907*'[2]Base Costs'!$B$6</f>
        <v>40.234844416625059</v>
      </c>
      <c r="K1907" s="307">
        <f t="shared" si="206"/>
        <v>6</v>
      </c>
      <c r="L1907" s="307">
        <f t="shared" si="207"/>
        <v>2</v>
      </c>
      <c r="M1907" s="307">
        <f t="shared" si="208"/>
        <v>1</v>
      </c>
      <c r="N1907" s="306">
        <f>4*J1907*'[2]Base Costs'!$B$7</f>
        <v>7996.4339187377318</v>
      </c>
      <c r="O1907" s="304">
        <f>4*IF(K1907&lt;=3,K1907*'[2]Base Costs'!$B$8,IF(L1907&lt;=3,L1907*'[2]Base Costs'!$B$9,'[2]Base Costs'!$B$10*M1907))</f>
        <v>2800</v>
      </c>
      <c r="P1907" s="304">
        <f>4*C1907*'[2]Base Costs'!$B$11</f>
        <v>31680.97985561028</v>
      </c>
      <c r="Q1907" s="269">
        <f>'[2]Base Costs'!$B$13+'[2]Base Costs'!$B$14</f>
        <v>414</v>
      </c>
      <c r="R1907" s="303">
        <f>'[2]Base Costs'!$D$2</f>
        <v>1105.3024868650327</v>
      </c>
      <c r="S1907" s="305">
        <f t="shared" si="209"/>
        <v>12315.736405602765</v>
      </c>
    </row>
    <row r="1908" spans="1:19" s="269" customFormat="1" x14ac:dyDescent="0.25">
      <c r="A1908" s="310" t="s">
        <v>1770</v>
      </c>
      <c r="B1908" s="310" t="s">
        <v>1059</v>
      </c>
      <c r="C1908" s="309">
        <v>111.9592064738564</v>
      </c>
      <c r="D1908" s="307">
        <f>C1908*'[2]Base Costs'!$B$5</f>
        <v>111.9592064738564</v>
      </c>
      <c r="E1908" s="307">
        <f t="shared" si="203"/>
        <v>14</v>
      </c>
      <c r="F1908" s="307">
        <f t="shared" si="204"/>
        <v>3</v>
      </c>
      <c r="G1908" s="307">
        <f t="shared" si="205"/>
        <v>1</v>
      </c>
      <c r="H1908" s="306">
        <f>4*D1908*'[2]Base Costs'!$B$7</f>
        <v>22251.220531440118</v>
      </c>
      <c r="I1908" s="304">
        <f>4*IF(E1908&lt;=3,E1908*'[2]Base Costs'!$B$8,IF(F1908&lt;=3,F1908*'[2]Base Costs'!$B$9,'[2]Base Costs'!$B$10*G1908))</f>
        <v>4200</v>
      </c>
      <c r="J1908" s="308">
        <f>C1908*'[2]Base Costs'!$B$6</f>
        <v>28.437638444359525</v>
      </c>
      <c r="K1908" s="307">
        <f t="shared" si="206"/>
        <v>4</v>
      </c>
      <c r="L1908" s="307">
        <f t="shared" si="207"/>
        <v>1</v>
      </c>
      <c r="M1908" s="307">
        <f t="shared" si="208"/>
        <v>1</v>
      </c>
      <c r="N1908" s="306">
        <f>4*J1908*'[2]Base Costs'!$B$7</f>
        <v>5651.8100149857901</v>
      </c>
      <c r="O1908" s="304">
        <f>4*IF(K1908&lt;=3,K1908*'[2]Base Costs'!$B$8,IF(L1908&lt;=3,L1908*'[2]Base Costs'!$B$9,'[2]Base Costs'!$B$10*M1908))</f>
        <v>1400</v>
      </c>
      <c r="P1908" s="304">
        <f>4*C1908*'[2]Base Costs'!$B$11</f>
        <v>22391.841294771279</v>
      </c>
      <c r="Q1908" s="269">
        <f>'[2]Base Costs'!$B$13+'[2]Base Costs'!$B$14</f>
        <v>414</v>
      </c>
      <c r="R1908" s="303">
        <f>'[2]Base Costs'!$D$2</f>
        <v>1105.3024868650327</v>
      </c>
      <c r="S1908" s="305">
        <f t="shared" si="209"/>
        <v>8571.1125018508228</v>
      </c>
    </row>
    <row r="1909" spans="1:19" s="269" customFormat="1" x14ac:dyDescent="0.25">
      <c r="A1909" s="310" t="s">
        <v>1770</v>
      </c>
      <c r="B1909" s="310" t="s">
        <v>1058</v>
      </c>
      <c r="C1909" s="309">
        <v>106.18066791845436</v>
      </c>
      <c r="D1909" s="307">
        <f>C1909*'[2]Base Costs'!$B$5</f>
        <v>106.18066791845436</v>
      </c>
      <c r="E1909" s="307">
        <f t="shared" si="203"/>
        <v>14</v>
      </c>
      <c r="F1909" s="307">
        <f t="shared" si="204"/>
        <v>3</v>
      </c>
      <c r="G1909" s="307">
        <f t="shared" si="205"/>
        <v>1</v>
      </c>
      <c r="H1909" s="306">
        <f>4*D1909*'[2]Base Costs'!$B$7</f>
        <v>21102.770664785297</v>
      </c>
      <c r="I1909" s="304">
        <f>4*IF(E1909&lt;=3,E1909*'[2]Base Costs'!$B$8,IF(F1909&lt;=3,F1909*'[2]Base Costs'!$B$9,'[2]Base Costs'!$B$10*G1909))</f>
        <v>4200</v>
      </c>
      <c r="J1909" s="308">
        <f>C1909*'[2]Base Costs'!$B$6</f>
        <v>26.969889651287406</v>
      </c>
      <c r="K1909" s="307">
        <f t="shared" si="206"/>
        <v>4</v>
      </c>
      <c r="L1909" s="307">
        <f t="shared" si="207"/>
        <v>1</v>
      </c>
      <c r="M1909" s="307">
        <f t="shared" si="208"/>
        <v>1</v>
      </c>
      <c r="N1909" s="306">
        <f>4*J1909*'[2]Base Costs'!$B$7</f>
        <v>5360.1037488554648</v>
      </c>
      <c r="O1909" s="304">
        <f>4*IF(K1909&lt;=3,K1909*'[2]Base Costs'!$B$8,IF(L1909&lt;=3,L1909*'[2]Base Costs'!$B$9,'[2]Base Costs'!$B$10*M1909))</f>
        <v>1400</v>
      </c>
      <c r="P1909" s="304">
        <f>4*C1909*'[2]Base Costs'!$B$11</f>
        <v>21236.133583690873</v>
      </c>
      <c r="Q1909" s="269">
        <f>'[2]Base Costs'!$B$13+'[2]Base Costs'!$B$14</f>
        <v>414</v>
      </c>
      <c r="R1909" s="303">
        <f>'[2]Base Costs'!$D$2</f>
        <v>1105.3024868650327</v>
      </c>
      <c r="S1909" s="305">
        <f t="shared" si="209"/>
        <v>8279.4062357204966</v>
      </c>
    </row>
    <row r="1910" spans="1:19" s="269" customFormat="1" x14ac:dyDescent="0.25">
      <c r="A1910" s="310" t="s">
        <v>1770</v>
      </c>
      <c r="B1910" s="310" t="s">
        <v>1056</v>
      </c>
      <c r="C1910" s="309">
        <v>119.199745425</v>
      </c>
      <c r="D1910" s="307">
        <f>C1910*'[2]Base Costs'!$B$5</f>
        <v>119.199745425</v>
      </c>
      <c r="E1910" s="307">
        <f t="shared" si="203"/>
        <v>15</v>
      </c>
      <c r="F1910" s="307">
        <f t="shared" si="204"/>
        <v>3</v>
      </c>
      <c r="G1910" s="307">
        <f t="shared" si="205"/>
        <v>1</v>
      </c>
      <c r="H1910" s="306">
        <f>4*D1910*'[2]Base Costs'!$B$7</f>
        <v>23690.234204746204</v>
      </c>
      <c r="I1910" s="304">
        <f>4*IF(E1910&lt;=3,E1910*'[2]Base Costs'!$B$8,IF(F1910&lt;=3,F1910*'[2]Base Costs'!$B$9,'[2]Base Costs'!$B$10*G1910))</f>
        <v>4200</v>
      </c>
      <c r="J1910" s="308">
        <f>C1910*'[2]Base Costs'!$B$6</f>
        <v>30.276735337950001</v>
      </c>
      <c r="K1910" s="307">
        <f t="shared" si="206"/>
        <v>4</v>
      </c>
      <c r="L1910" s="307">
        <f t="shared" si="207"/>
        <v>1</v>
      </c>
      <c r="M1910" s="307">
        <f t="shared" si="208"/>
        <v>1</v>
      </c>
      <c r="N1910" s="306">
        <f>4*J1910*'[2]Base Costs'!$B$7</f>
        <v>6017.3194880055362</v>
      </c>
      <c r="O1910" s="304">
        <f>4*IF(K1910&lt;=3,K1910*'[2]Base Costs'!$B$8,IF(L1910&lt;=3,L1910*'[2]Base Costs'!$B$9,'[2]Base Costs'!$B$10*M1910))</f>
        <v>1400</v>
      </c>
      <c r="P1910" s="304">
        <f>4*C1910*'[2]Base Costs'!$B$11</f>
        <v>23839.949085</v>
      </c>
      <c r="Q1910" s="269">
        <f>'[2]Base Costs'!$B$13+'[2]Base Costs'!$B$14</f>
        <v>414</v>
      </c>
      <c r="R1910" s="303">
        <f>'[2]Base Costs'!$D$2</f>
        <v>1105.3024868650327</v>
      </c>
      <c r="S1910" s="305">
        <f t="shared" si="209"/>
        <v>8936.6219748705698</v>
      </c>
    </row>
    <row r="1911" spans="1:19" s="269" customFormat="1" x14ac:dyDescent="0.25">
      <c r="A1911" s="310" t="s">
        <v>1770</v>
      </c>
      <c r="B1911" s="310" t="s">
        <v>1055</v>
      </c>
      <c r="C1911" s="309">
        <v>99.426027120326168</v>
      </c>
      <c r="D1911" s="307">
        <f>C1911*'[2]Base Costs'!$B$5</f>
        <v>99.426027120326168</v>
      </c>
      <c r="E1911" s="307">
        <f t="shared" si="203"/>
        <v>13</v>
      </c>
      <c r="F1911" s="307">
        <f t="shared" si="204"/>
        <v>3</v>
      </c>
      <c r="G1911" s="307">
        <f t="shared" si="205"/>
        <v>1</v>
      </c>
      <c r="H1911" s="306">
        <f>4*D1911*'[2]Base Costs'!$B$7</f>
        <v>19760.326334002108</v>
      </c>
      <c r="I1911" s="304">
        <f>4*IF(E1911&lt;=3,E1911*'[2]Base Costs'!$B$8,IF(F1911&lt;=3,F1911*'[2]Base Costs'!$B$9,'[2]Base Costs'!$B$10*G1911))</f>
        <v>4200</v>
      </c>
      <c r="J1911" s="308">
        <f>C1911*'[2]Base Costs'!$B$6</f>
        <v>25.254210888562849</v>
      </c>
      <c r="K1911" s="307">
        <f t="shared" si="206"/>
        <v>4</v>
      </c>
      <c r="L1911" s="307">
        <f t="shared" si="207"/>
        <v>1</v>
      </c>
      <c r="M1911" s="307">
        <f t="shared" si="208"/>
        <v>1</v>
      </c>
      <c r="N1911" s="306">
        <f>4*J1911*'[2]Base Costs'!$B$7</f>
        <v>5019.1228888365358</v>
      </c>
      <c r="O1911" s="304">
        <f>4*IF(K1911&lt;=3,K1911*'[2]Base Costs'!$B$8,IF(L1911&lt;=3,L1911*'[2]Base Costs'!$B$9,'[2]Base Costs'!$B$10*M1911))</f>
        <v>1400</v>
      </c>
      <c r="P1911" s="304">
        <f>4*C1911*'[2]Base Costs'!$B$11</f>
        <v>19885.205424065232</v>
      </c>
      <c r="Q1911" s="269">
        <f>'[2]Base Costs'!$B$13+'[2]Base Costs'!$B$14</f>
        <v>414</v>
      </c>
      <c r="R1911" s="303">
        <f>'[2]Base Costs'!$D$2</f>
        <v>1105.3024868650327</v>
      </c>
      <c r="S1911" s="305">
        <f t="shared" si="209"/>
        <v>7938.4253757015686</v>
      </c>
    </row>
    <row r="1912" spans="1:19" s="269" customFormat="1" x14ac:dyDescent="0.25">
      <c r="A1912" s="310" t="s">
        <v>1770</v>
      </c>
      <c r="B1912" s="310" t="s">
        <v>1054</v>
      </c>
      <c r="C1912" s="309">
        <v>175.10156826000002</v>
      </c>
      <c r="D1912" s="307">
        <f>C1912*'[2]Base Costs'!$B$5</f>
        <v>175.10156826000002</v>
      </c>
      <c r="E1912" s="307">
        <f t="shared" si="203"/>
        <v>22</v>
      </c>
      <c r="F1912" s="307">
        <f t="shared" si="204"/>
        <v>5</v>
      </c>
      <c r="G1912" s="307">
        <f t="shared" si="205"/>
        <v>2</v>
      </c>
      <c r="H1912" s="306">
        <f>4*D1912*'[2]Base Costs'!$B$7</f>
        <v>34800.386082265446</v>
      </c>
      <c r="I1912" s="304">
        <f>4*IF(E1912&lt;=3,E1912*'[2]Base Costs'!$B$8,IF(F1912&lt;=3,F1912*'[2]Base Costs'!$B$9,'[2]Base Costs'!$B$10*G1912))</f>
        <v>8800</v>
      </c>
      <c r="J1912" s="308">
        <f>C1912*'[2]Base Costs'!$B$6</f>
        <v>44.475798338040008</v>
      </c>
      <c r="K1912" s="307">
        <f t="shared" si="206"/>
        <v>6</v>
      </c>
      <c r="L1912" s="307">
        <f t="shared" si="207"/>
        <v>2</v>
      </c>
      <c r="M1912" s="307">
        <f t="shared" si="208"/>
        <v>1</v>
      </c>
      <c r="N1912" s="306">
        <f>4*J1912*'[2]Base Costs'!$B$7</f>
        <v>8839.2980648954253</v>
      </c>
      <c r="O1912" s="304">
        <f>4*IF(K1912&lt;=3,K1912*'[2]Base Costs'!$B$8,IF(L1912&lt;=3,L1912*'[2]Base Costs'!$B$9,'[2]Base Costs'!$B$10*M1912))</f>
        <v>2800</v>
      </c>
      <c r="P1912" s="304">
        <f>4*C1912*'[2]Base Costs'!$B$11</f>
        <v>35020.313652000004</v>
      </c>
      <c r="Q1912" s="269">
        <f>'[2]Base Costs'!$B$13+'[2]Base Costs'!$B$14</f>
        <v>414</v>
      </c>
      <c r="R1912" s="303">
        <f>'[2]Base Costs'!$D$2</f>
        <v>1105.3024868650327</v>
      </c>
      <c r="S1912" s="305">
        <f t="shared" si="209"/>
        <v>13158.600551760457</v>
      </c>
    </row>
    <row r="1913" spans="1:19" s="269" customFormat="1" x14ac:dyDescent="0.25">
      <c r="A1913" s="310" t="s">
        <v>1770</v>
      </c>
      <c r="B1913" s="310" t="s">
        <v>1053</v>
      </c>
      <c r="C1913" s="309">
        <v>80.600708900000001</v>
      </c>
      <c r="D1913" s="307">
        <f>C1913*'[2]Base Costs'!$B$5</f>
        <v>80.600708900000001</v>
      </c>
      <c r="E1913" s="307">
        <f t="shared" si="203"/>
        <v>11</v>
      </c>
      <c r="F1913" s="307">
        <f t="shared" si="204"/>
        <v>3</v>
      </c>
      <c r="G1913" s="307">
        <f t="shared" si="205"/>
        <v>1</v>
      </c>
      <c r="H1913" s="306">
        <f>4*D1913*'[2]Base Costs'!$B$7</f>
        <v>16018.907289621602</v>
      </c>
      <c r="I1913" s="304">
        <f>4*IF(E1913&lt;=3,E1913*'[2]Base Costs'!$B$8,IF(F1913&lt;=3,F1913*'[2]Base Costs'!$B$9,'[2]Base Costs'!$B$10*G1913))</f>
        <v>4200</v>
      </c>
      <c r="J1913" s="308">
        <f>C1913*'[2]Base Costs'!$B$6</f>
        <v>20.472580060600002</v>
      </c>
      <c r="K1913" s="307">
        <f t="shared" si="206"/>
        <v>3</v>
      </c>
      <c r="L1913" s="307">
        <f t="shared" si="207"/>
        <v>1</v>
      </c>
      <c r="M1913" s="307">
        <f t="shared" si="208"/>
        <v>1</v>
      </c>
      <c r="N1913" s="306">
        <f>4*J1913*'[2]Base Costs'!$B$7</f>
        <v>4068.8024515638872</v>
      </c>
      <c r="O1913" s="304">
        <f>4*IF(K1913&lt;=3,K1913*'[2]Base Costs'!$B$8,IF(L1913&lt;=3,L1913*'[2]Base Costs'!$B$9,'[2]Base Costs'!$B$10*M1913))</f>
        <v>1500</v>
      </c>
      <c r="P1913" s="304">
        <f>4*C1913*'[2]Base Costs'!$B$11</f>
        <v>16120.14178</v>
      </c>
      <c r="Q1913" s="269">
        <f>'[2]Base Costs'!$B$13+'[2]Base Costs'!$B$14</f>
        <v>414</v>
      </c>
      <c r="R1913" s="303">
        <f>'[2]Base Costs'!$D$2</f>
        <v>1105.3024868650327</v>
      </c>
      <c r="S1913" s="305">
        <f t="shared" si="209"/>
        <v>7088.1049384289199</v>
      </c>
    </row>
    <row r="1914" spans="1:19" s="269" customFormat="1" x14ac:dyDescent="0.25">
      <c r="A1914" s="310" t="s">
        <v>1770</v>
      </c>
      <c r="B1914" s="310" t="s">
        <v>1052</v>
      </c>
      <c r="C1914" s="309">
        <v>125.18214933403439</v>
      </c>
      <c r="D1914" s="307">
        <f>C1914*'[2]Base Costs'!$B$5</f>
        <v>125.18214933403439</v>
      </c>
      <c r="E1914" s="307">
        <f t="shared" si="203"/>
        <v>16</v>
      </c>
      <c r="F1914" s="307">
        <f t="shared" si="204"/>
        <v>4</v>
      </c>
      <c r="G1914" s="307">
        <f t="shared" si="205"/>
        <v>1</v>
      </c>
      <c r="H1914" s="306">
        <f>4*D1914*'[2]Base Costs'!$B$7</f>
        <v>24879.201087243335</v>
      </c>
      <c r="I1914" s="304">
        <f>4*IF(E1914&lt;=3,E1914*'[2]Base Costs'!$B$8,IF(F1914&lt;=3,F1914*'[2]Base Costs'!$B$9,'[2]Base Costs'!$B$10*G1914))</f>
        <v>4400</v>
      </c>
      <c r="J1914" s="308">
        <f>C1914*'[2]Base Costs'!$B$6</f>
        <v>31.796265930844736</v>
      </c>
      <c r="K1914" s="307">
        <f t="shared" si="206"/>
        <v>4</v>
      </c>
      <c r="L1914" s="307">
        <f t="shared" si="207"/>
        <v>1</v>
      </c>
      <c r="M1914" s="307">
        <f t="shared" si="208"/>
        <v>1</v>
      </c>
      <c r="N1914" s="306">
        <f>4*J1914*'[2]Base Costs'!$B$7</f>
        <v>6319.3170761598076</v>
      </c>
      <c r="O1914" s="304">
        <f>4*IF(K1914&lt;=3,K1914*'[2]Base Costs'!$B$8,IF(L1914&lt;=3,L1914*'[2]Base Costs'!$B$9,'[2]Base Costs'!$B$10*M1914))</f>
        <v>1400</v>
      </c>
      <c r="P1914" s="304">
        <f>4*C1914*'[2]Base Costs'!$B$11</f>
        <v>25036.429866806877</v>
      </c>
      <c r="Q1914" s="269">
        <f>'[2]Base Costs'!$B$13+'[2]Base Costs'!$B$14</f>
        <v>414</v>
      </c>
      <c r="R1914" s="303">
        <f>'[2]Base Costs'!$D$2</f>
        <v>1105.3024868650327</v>
      </c>
      <c r="S1914" s="305">
        <f t="shared" si="209"/>
        <v>9238.6195630248403</v>
      </c>
    </row>
    <row r="1915" spans="1:19" s="269" customFormat="1" x14ac:dyDescent="0.25">
      <c r="A1915" s="310" t="s">
        <v>1770</v>
      </c>
      <c r="B1915" s="310" t="s">
        <v>1050</v>
      </c>
      <c r="C1915" s="309">
        <v>129.94110325090995</v>
      </c>
      <c r="D1915" s="307">
        <f>C1915*'[2]Base Costs'!$B$5</f>
        <v>129.94110325090995</v>
      </c>
      <c r="E1915" s="307">
        <f t="shared" si="203"/>
        <v>17</v>
      </c>
      <c r="F1915" s="307">
        <f t="shared" si="204"/>
        <v>4</v>
      </c>
      <c r="G1915" s="307">
        <f t="shared" si="205"/>
        <v>1</v>
      </c>
      <c r="H1915" s="306">
        <f>4*D1915*'[2]Base Costs'!$B$7</f>
        <v>25825.01462449885</v>
      </c>
      <c r="I1915" s="304">
        <f>4*IF(E1915&lt;=3,E1915*'[2]Base Costs'!$B$8,IF(F1915&lt;=3,F1915*'[2]Base Costs'!$B$9,'[2]Base Costs'!$B$10*G1915))</f>
        <v>4400</v>
      </c>
      <c r="J1915" s="308">
        <f>C1915*'[2]Base Costs'!$B$6</f>
        <v>33.005040225731129</v>
      </c>
      <c r="K1915" s="307">
        <f t="shared" si="206"/>
        <v>5</v>
      </c>
      <c r="L1915" s="307">
        <f t="shared" si="207"/>
        <v>1</v>
      </c>
      <c r="M1915" s="307">
        <f t="shared" si="208"/>
        <v>1</v>
      </c>
      <c r="N1915" s="306">
        <f>4*J1915*'[2]Base Costs'!$B$7</f>
        <v>6559.5537146227089</v>
      </c>
      <c r="O1915" s="304">
        <f>4*IF(K1915&lt;=3,K1915*'[2]Base Costs'!$B$8,IF(L1915&lt;=3,L1915*'[2]Base Costs'!$B$9,'[2]Base Costs'!$B$10*M1915))</f>
        <v>1400</v>
      </c>
      <c r="P1915" s="304">
        <f>4*C1915*'[2]Base Costs'!$B$11</f>
        <v>25988.220650181989</v>
      </c>
      <c r="Q1915" s="269">
        <f>'[2]Base Costs'!$B$13+'[2]Base Costs'!$B$14</f>
        <v>414</v>
      </c>
      <c r="R1915" s="303">
        <f>'[2]Base Costs'!$D$2</f>
        <v>1105.3024868650327</v>
      </c>
      <c r="S1915" s="305">
        <f t="shared" si="209"/>
        <v>9478.8562014877425</v>
      </c>
    </row>
    <row r="1916" spans="1:19" s="269" customFormat="1" x14ac:dyDescent="0.25">
      <c r="A1916" s="310" t="s">
        <v>1770</v>
      </c>
      <c r="B1916" s="310" t="s">
        <v>1049</v>
      </c>
      <c r="C1916" s="309">
        <v>129.52885007322271</v>
      </c>
      <c r="D1916" s="307">
        <f>C1916*'[2]Base Costs'!$B$5</f>
        <v>129.52885007322271</v>
      </c>
      <c r="E1916" s="307">
        <f t="shared" si="203"/>
        <v>17</v>
      </c>
      <c r="F1916" s="307">
        <f t="shared" si="204"/>
        <v>4</v>
      </c>
      <c r="G1916" s="307">
        <f t="shared" si="205"/>
        <v>1</v>
      </c>
      <c r="H1916" s="306">
        <f>4*D1916*'[2]Base Costs'!$B$7</f>
        <v>25743.081778952579</v>
      </c>
      <c r="I1916" s="304">
        <f>4*IF(E1916&lt;=3,E1916*'[2]Base Costs'!$B$8,IF(F1916&lt;=3,F1916*'[2]Base Costs'!$B$9,'[2]Base Costs'!$B$10*G1916))</f>
        <v>4400</v>
      </c>
      <c r="J1916" s="308">
        <f>C1916*'[2]Base Costs'!$B$6</f>
        <v>32.90032791859857</v>
      </c>
      <c r="K1916" s="307">
        <f t="shared" si="206"/>
        <v>5</v>
      </c>
      <c r="L1916" s="307">
        <f t="shared" si="207"/>
        <v>1</v>
      </c>
      <c r="M1916" s="307">
        <f t="shared" si="208"/>
        <v>1</v>
      </c>
      <c r="N1916" s="306">
        <f>4*J1916*'[2]Base Costs'!$B$7</f>
        <v>6538.7427718539548</v>
      </c>
      <c r="O1916" s="304">
        <f>4*IF(K1916&lt;=3,K1916*'[2]Base Costs'!$B$8,IF(L1916&lt;=3,L1916*'[2]Base Costs'!$B$9,'[2]Base Costs'!$B$10*M1916))</f>
        <v>1400</v>
      </c>
      <c r="P1916" s="304">
        <f>4*C1916*'[2]Base Costs'!$B$11</f>
        <v>25905.770014644542</v>
      </c>
      <c r="Q1916" s="269">
        <f>'[2]Base Costs'!$B$13+'[2]Base Costs'!$B$14</f>
        <v>414</v>
      </c>
      <c r="R1916" s="303">
        <f>'[2]Base Costs'!$D$2</f>
        <v>1105.3024868650327</v>
      </c>
      <c r="S1916" s="305">
        <f t="shared" si="209"/>
        <v>9458.0452587189866</v>
      </c>
    </row>
    <row r="1917" spans="1:19" s="269" customFormat="1" x14ac:dyDescent="0.25">
      <c r="A1917" s="310" t="s">
        <v>1770</v>
      </c>
      <c r="B1917" s="310" t="s">
        <v>1048</v>
      </c>
      <c r="C1917" s="309">
        <v>107.43816212100772</v>
      </c>
      <c r="D1917" s="307">
        <f>C1917*'[2]Base Costs'!$B$5</f>
        <v>107.43816212100772</v>
      </c>
      <c r="E1917" s="307">
        <f t="shared" si="203"/>
        <v>14</v>
      </c>
      <c r="F1917" s="307">
        <f t="shared" si="204"/>
        <v>3</v>
      </c>
      <c r="G1917" s="307">
        <f t="shared" si="205"/>
        <v>1</v>
      </c>
      <c r="H1917" s="306">
        <f>4*D1917*'[2]Base Costs'!$B$7</f>
        <v>21352.690092577563</v>
      </c>
      <c r="I1917" s="304">
        <f>4*IF(E1917&lt;=3,E1917*'[2]Base Costs'!$B$8,IF(F1917&lt;=3,F1917*'[2]Base Costs'!$B$9,'[2]Base Costs'!$B$10*G1917))</f>
        <v>4200</v>
      </c>
      <c r="J1917" s="308">
        <f>C1917*'[2]Base Costs'!$B$6</f>
        <v>27.28929317873596</v>
      </c>
      <c r="K1917" s="307">
        <f t="shared" si="206"/>
        <v>4</v>
      </c>
      <c r="L1917" s="307">
        <f t="shared" si="207"/>
        <v>1</v>
      </c>
      <c r="M1917" s="307">
        <f t="shared" si="208"/>
        <v>1</v>
      </c>
      <c r="N1917" s="306">
        <f>4*J1917*'[2]Base Costs'!$B$7</f>
        <v>5423.5832835147003</v>
      </c>
      <c r="O1917" s="304">
        <f>4*IF(K1917&lt;=3,K1917*'[2]Base Costs'!$B$8,IF(L1917&lt;=3,L1917*'[2]Base Costs'!$B$9,'[2]Base Costs'!$B$10*M1917))</f>
        <v>1400</v>
      </c>
      <c r="P1917" s="304">
        <f>4*C1917*'[2]Base Costs'!$B$11</f>
        <v>21487.632424201543</v>
      </c>
      <c r="Q1917" s="269">
        <f>'[2]Base Costs'!$B$13+'[2]Base Costs'!$B$14</f>
        <v>414</v>
      </c>
      <c r="R1917" s="303">
        <f>'[2]Base Costs'!$D$2</f>
        <v>1105.3024868650327</v>
      </c>
      <c r="S1917" s="305">
        <f t="shared" si="209"/>
        <v>8342.885770379733</v>
      </c>
    </row>
    <row r="1918" spans="1:19" s="269" customFormat="1" x14ac:dyDescent="0.25">
      <c r="A1918" s="310" t="s">
        <v>1770</v>
      </c>
      <c r="B1918" s="310" t="s">
        <v>1047</v>
      </c>
      <c r="C1918" s="309">
        <v>87.100805925000003</v>
      </c>
      <c r="D1918" s="307">
        <f>C1918*'[2]Base Costs'!$B$5</f>
        <v>87.100805925000003</v>
      </c>
      <c r="E1918" s="307">
        <f t="shared" si="203"/>
        <v>11</v>
      </c>
      <c r="F1918" s="307">
        <f t="shared" si="204"/>
        <v>3</v>
      </c>
      <c r="G1918" s="307">
        <f t="shared" si="205"/>
        <v>1</v>
      </c>
      <c r="H1918" s="306">
        <f>4*D1918*'[2]Base Costs'!$B$7</f>
        <v>17310.762572758202</v>
      </c>
      <c r="I1918" s="304">
        <f>4*IF(E1918&lt;=3,E1918*'[2]Base Costs'!$B$8,IF(F1918&lt;=3,F1918*'[2]Base Costs'!$B$9,'[2]Base Costs'!$B$10*G1918))</f>
        <v>4200</v>
      </c>
      <c r="J1918" s="308">
        <f>C1918*'[2]Base Costs'!$B$6</f>
        <v>22.123604704950001</v>
      </c>
      <c r="K1918" s="307">
        <f t="shared" si="206"/>
        <v>3</v>
      </c>
      <c r="L1918" s="307">
        <f t="shared" si="207"/>
        <v>1</v>
      </c>
      <c r="M1918" s="307">
        <f t="shared" si="208"/>
        <v>1</v>
      </c>
      <c r="N1918" s="306">
        <f>4*J1918*'[2]Base Costs'!$B$7</f>
        <v>4396.9336934805833</v>
      </c>
      <c r="O1918" s="304">
        <f>4*IF(K1918&lt;=3,K1918*'[2]Base Costs'!$B$8,IF(L1918&lt;=3,L1918*'[2]Base Costs'!$B$9,'[2]Base Costs'!$B$10*M1918))</f>
        <v>1500</v>
      </c>
      <c r="P1918" s="304">
        <f>4*C1918*'[2]Base Costs'!$B$11</f>
        <v>17420.161185000001</v>
      </c>
      <c r="Q1918" s="269">
        <f>'[2]Base Costs'!$B$13+'[2]Base Costs'!$B$14</f>
        <v>414</v>
      </c>
      <c r="R1918" s="303">
        <f>'[2]Base Costs'!$D$2</f>
        <v>1105.3024868650327</v>
      </c>
      <c r="S1918" s="305">
        <f t="shared" si="209"/>
        <v>7416.236180345616</v>
      </c>
    </row>
    <row r="1919" spans="1:19" s="269" customFormat="1" x14ac:dyDescent="0.25">
      <c r="A1919" s="310" t="s">
        <v>1770</v>
      </c>
      <c r="B1919" s="310" t="s">
        <v>1046</v>
      </c>
      <c r="C1919" s="309">
        <v>120.56554525018925</v>
      </c>
      <c r="D1919" s="307">
        <f>C1919*'[2]Base Costs'!$B$5</f>
        <v>120.56554525018925</v>
      </c>
      <c r="E1919" s="307">
        <f t="shared" si="203"/>
        <v>16</v>
      </c>
      <c r="F1919" s="307">
        <f t="shared" si="204"/>
        <v>4</v>
      </c>
      <c r="G1919" s="307">
        <f t="shared" si="205"/>
        <v>1</v>
      </c>
      <c r="H1919" s="306">
        <f>4*D1919*'[2]Base Costs'!$B$7</f>
        <v>23961.678725203616</v>
      </c>
      <c r="I1919" s="304">
        <f>4*IF(E1919&lt;=3,E1919*'[2]Base Costs'!$B$8,IF(F1919&lt;=3,F1919*'[2]Base Costs'!$B$9,'[2]Base Costs'!$B$10*G1919))</f>
        <v>4400</v>
      </c>
      <c r="J1919" s="308">
        <f>C1919*'[2]Base Costs'!$B$6</f>
        <v>30.623648493548068</v>
      </c>
      <c r="K1919" s="307">
        <f t="shared" si="206"/>
        <v>4</v>
      </c>
      <c r="L1919" s="307">
        <f t="shared" si="207"/>
        <v>1</v>
      </c>
      <c r="M1919" s="307">
        <f t="shared" si="208"/>
        <v>1</v>
      </c>
      <c r="N1919" s="306">
        <f>4*J1919*'[2]Base Costs'!$B$7</f>
        <v>6086.2663962017177</v>
      </c>
      <c r="O1919" s="304">
        <f>4*IF(K1919&lt;=3,K1919*'[2]Base Costs'!$B$8,IF(L1919&lt;=3,L1919*'[2]Base Costs'!$B$9,'[2]Base Costs'!$B$10*M1919))</f>
        <v>1400</v>
      </c>
      <c r="P1919" s="304">
        <f>4*C1919*'[2]Base Costs'!$B$11</f>
        <v>24113.109050037849</v>
      </c>
      <c r="Q1919" s="269">
        <f>'[2]Base Costs'!$B$13+'[2]Base Costs'!$B$14</f>
        <v>414</v>
      </c>
      <c r="R1919" s="303">
        <f>'[2]Base Costs'!$D$2</f>
        <v>1105.3024868650327</v>
      </c>
      <c r="S1919" s="305">
        <f t="shared" si="209"/>
        <v>9005.5688830667495</v>
      </c>
    </row>
    <row r="1920" spans="1:19" s="269" customFormat="1" x14ac:dyDescent="0.25">
      <c r="A1920" s="310" t="s">
        <v>1770</v>
      </c>
      <c r="B1920" s="310" t="s">
        <v>1045</v>
      </c>
      <c r="C1920" s="309">
        <v>191.4104147659373</v>
      </c>
      <c r="D1920" s="307">
        <f>C1920*'[2]Base Costs'!$B$5</f>
        <v>191.4104147659373</v>
      </c>
      <c r="E1920" s="307">
        <f t="shared" si="203"/>
        <v>24</v>
      </c>
      <c r="F1920" s="307">
        <f t="shared" si="204"/>
        <v>5</v>
      </c>
      <c r="G1920" s="307">
        <f t="shared" si="205"/>
        <v>2</v>
      </c>
      <c r="H1920" s="306">
        <f>4*D1920*'[2]Base Costs'!$B$7</f>
        <v>38041.671472241447</v>
      </c>
      <c r="I1920" s="304">
        <f>4*IF(E1920&lt;=3,E1920*'[2]Base Costs'!$B$8,IF(F1920&lt;=3,F1920*'[2]Base Costs'!$B$9,'[2]Base Costs'!$B$10*G1920))</f>
        <v>8800</v>
      </c>
      <c r="J1920" s="308">
        <f>C1920*'[2]Base Costs'!$B$6</f>
        <v>48.618245350548079</v>
      </c>
      <c r="K1920" s="307">
        <f t="shared" si="206"/>
        <v>7</v>
      </c>
      <c r="L1920" s="307">
        <f t="shared" si="207"/>
        <v>2</v>
      </c>
      <c r="M1920" s="307">
        <f t="shared" si="208"/>
        <v>1</v>
      </c>
      <c r="N1920" s="306">
        <f>4*J1920*'[2]Base Costs'!$B$7</f>
        <v>9662.5845539493293</v>
      </c>
      <c r="O1920" s="304">
        <f>4*IF(K1920&lt;=3,K1920*'[2]Base Costs'!$B$8,IF(L1920&lt;=3,L1920*'[2]Base Costs'!$B$9,'[2]Base Costs'!$B$10*M1920))</f>
        <v>2800</v>
      </c>
      <c r="P1920" s="304">
        <f>4*C1920*'[2]Base Costs'!$B$11</f>
        <v>38282.082953187462</v>
      </c>
      <c r="Q1920" s="269">
        <f>'[2]Base Costs'!$B$13+'[2]Base Costs'!$B$14</f>
        <v>414</v>
      </c>
      <c r="R1920" s="303">
        <f>'[2]Base Costs'!$D$2</f>
        <v>1105.3024868650327</v>
      </c>
      <c r="S1920" s="305">
        <f t="shared" si="209"/>
        <v>13981.887040814363</v>
      </c>
    </row>
    <row r="1921" spans="1:19" s="269" customFormat="1" x14ac:dyDescent="0.25">
      <c r="A1921" s="310" t="s">
        <v>1770</v>
      </c>
      <c r="B1921" s="310" t="s">
        <v>1043</v>
      </c>
      <c r="C1921" s="309">
        <v>114.100980855</v>
      </c>
      <c r="D1921" s="307">
        <f>C1921*'[2]Base Costs'!$B$5</f>
        <v>114.100980855</v>
      </c>
      <c r="E1921" s="307">
        <f t="shared" si="203"/>
        <v>15</v>
      </c>
      <c r="F1921" s="307">
        <f t="shared" si="204"/>
        <v>3</v>
      </c>
      <c r="G1921" s="307">
        <f t="shared" si="205"/>
        <v>1</v>
      </c>
      <c r="H1921" s="306">
        <f>4*D1921*'[2]Base Costs'!$B$7</f>
        <v>22676.885339046123</v>
      </c>
      <c r="I1921" s="304">
        <f>4*IF(E1921&lt;=3,E1921*'[2]Base Costs'!$B$8,IF(F1921&lt;=3,F1921*'[2]Base Costs'!$B$9,'[2]Base Costs'!$B$10*G1921))</f>
        <v>4200</v>
      </c>
      <c r="J1921" s="308">
        <f>C1921*'[2]Base Costs'!$B$6</f>
        <v>28.981649137170002</v>
      </c>
      <c r="K1921" s="307">
        <f t="shared" si="206"/>
        <v>4</v>
      </c>
      <c r="L1921" s="307">
        <f t="shared" si="207"/>
        <v>1</v>
      </c>
      <c r="M1921" s="307">
        <f t="shared" si="208"/>
        <v>1</v>
      </c>
      <c r="N1921" s="306">
        <f>4*J1921*'[2]Base Costs'!$B$7</f>
        <v>5759.9288761177158</v>
      </c>
      <c r="O1921" s="304">
        <f>4*IF(K1921&lt;=3,K1921*'[2]Base Costs'!$B$8,IF(L1921&lt;=3,L1921*'[2]Base Costs'!$B$9,'[2]Base Costs'!$B$10*M1921))</f>
        <v>1400</v>
      </c>
      <c r="P1921" s="304">
        <f>4*C1921*'[2]Base Costs'!$B$11</f>
        <v>22820.196171</v>
      </c>
      <c r="Q1921" s="269">
        <f>'[2]Base Costs'!$B$13+'[2]Base Costs'!$B$14</f>
        <v>414</v>
      </c>
      <c r="R1921" s="303">
        <f>'[2]Base Costs'!$D$2</f>
        <v>1105.3024868650327</v>
      </c>
      <c r="S1921" s="305">
        <f t="shared" si="209"/>
        <v>8679.2313629827477</v>
      </c>
    </row>
    <row r="1922" spans="1:19" s="269" customFormat="1" x14ac:dyDescent="0.25">
      <c r="A1922" s="310" t="s">
        <v>1770</v>
      </c>
      <c r="B1922" s="310" t="s">
        <v>1042</v>
      </c>
      <c r="C1922" s="309">
        <v>54.100427385000003</v>
      </c>
      <c r="D1922" s="307">
        <f>C1922*'[2]Base Costs'!$B$5</f>
        <v>54.100427385000003</v>
      </c>
      <c r="E1922" s="307">
        <f t="shared" si="203"/>
        <v>7</v>
      </c>
      <c r="F1922" s="307">
        <f t="shared" si="204"/>
        <v>2</v>
      </c>
      <c r="G1922" s="307">
        <f t="shared" si="205"/>
        <v>1</v>
      </c>
      <c r="H1922" s="306">
        <f>4*D1922*'[2]Base Costs'!$B$7</f>
        <v>10752.135340204442</v>
      </c>
      <c r="I1922" s="304">
        <f>4*IF(E1922&lt;=3,E1922*'[2]Base Costs'!$B$8,IF(F1922&lt;=3,F1922*'[2]Base Costs'!$B$9,'[2]Base Costs'!$B$10*G1922))</f>
        <v>2800</v>
      </c>
      <c r="J1922" s="308">
        <f>C1922*'[2]Base Costs'!$B$6</f>
        <v>13.74150855579</v>
      </c>
      <c r="K1922" s="307">
        <f t="shared" si="206"/>
        <v>2</v>
      </c>
      <c r="L1922" s="307">
        <f t="shared" si="207"/>
        <v>1</v>
      </c>
      <c r="M1922" s="307">
        <f t="shared" si="208"/>
        <v>1</v>
      </c>
      <c r="N1922" s="306">
        <f>4*J1922*'[2]Base Costs'!$B$7</f>
        <v>2731.0423764119282</v>
      </c>
      <c r="O1922" s="304">
        <f>4*IF(K1922&lt;=3,K1922*'[2]Base Costs'!$B$8,IF(L1922&lt;=3,L1922*'[2]Base Costs'!$B$9,'[2]Base Costs'!$B$10*M1922))</f>
        <v>1000</v>
      </c>
      <c r="P1922" s="304">
        <f>4*C1922*'[2]Base Costs'!$B$11</f>
        <v>10820.085477000001</v>
      </c>
      <c r="Q1922" s="269">
        <f>'[2]Base Costs'!$B$13+'[2]Base Costs'!$B$14</f>
        <v>414</v>
      </c>
      <c r="R1922" s="303">
        <f>'[2]Base Costs'!$D$2</f>
        <v>1105.3024868650327</v>
      </c>
      <c r="S1922" s="305">
        <f t="shared" si="209"/>
        <v>5250.3448632769614</v>
      </c>
    </row>
    <row r="1923" spans="1:19" s="269" customFormat="1" x14ac:dyDescent="0.25">
      <c r="A1923" s="310" t="s">
        <v>1770</v>
      </c>
      <c r="B1923" s="310" t="s">
        <v>1040</v>
      </c>
      <c r="C1923" s="309">
        <v>139.001257495</v>
      </c>
      <c r="D1923" s="307">
        <f>C1923*'[2]Base Costs'!$B$5</f>
        <v>139.001257495</v>
      </c>
      <c r="E1923" s="307">
        <f t="shared" ref="E1923:E1986" si="210">ROUNDUP(D1923/8,0)</f>
        <v>18</v>
      </c>
      <c r="F1923" s="307">
        <f t="shared" ref="F1923:F1986" si="211">ROUNDUP(D1923/40,0)</f>
        <v>4</v>
      </c>
      <c r="G1923" s="307">
        <f t="shared" ref="G1923:G1986" si="212">ROUNDUP(D1923/(40*4),0)</f>
        <v>1</v>
      </c>
      <c r="H1923" s="306">
        <f>4*D1923*'[2]Base Costs'!$B$7</f>
        <v>27625.665919586285</v>
      </c>
      <c r="I1923" s="304">
        <f>4*IF(E1923&lt;=3,E1923*'[2]Base Costs'!$B$8,IF(F1923&lt;=3,F1923*'[2]Base Costs'!$B$9,'[2]Base Costs'!$B$10*G1923))</f>
        <v>4400</v>
      </c>
      <c r="J1923" s="308">
        <f>C1923*'[2]Base Costs'!$B$6</f>
        <v>35.306319403730001</v>
      </c>
      <c r="K1923" s="307">
        <f t="shared" ref="K1923:K1986" si="213">ROUNDUP(J1923/8,0)</f>
        <v>5</v>
      </c>
      <c r="L1923" s="307">
        <f t="shared" ref="L1923:L1986" si="214">ROUNDUP(J1923/40,0)</f>
        <v>1</v>
      </c>
      <c r="M1923" s="307">
        <f t="shared" ref="M1923:M1986" si="215">ROUNDUP(J1923/(40*4),0)</f>
        <v>1</v>
      </c>
      <c r="N1923" s="306">
        <f>4*J1923*'[2]Base Costs'!$B$7</f>
        <v>7016.9191435749162</v>
      </c>
      <c r="O1923" s="304">
        <f>4*IF(K1923&lt;=3,K1923*'[2]Base Costs'!$B$8,IF(L1923&lt;=3,L1923*'[2]Base Costs'!$B$9,'[2]Base Costs'!$B$10*M1923))</f>
        <v>1400</v>
      </c>
      <c r="P1923" s="304">
        <f>4*C1923*'[2]Base Costs'!$B$11</f>
        <v>27800.251499000002</v>
      </c>
      <c r="Q1923" s="269">
        <f>'[2]Base Costs'!$B$13+'[2]Base Costs'!$B$14</f>
        <v>414</v>
      </c>
      <c r="R1923" s="303">
        <f>'[2]Base Costs'!$D$2</f>
        <v>1105.3024868650327</v>
      </c>
      <c r="S1923" s="305">
        <f t="shared" ref="S1923:S1986" si="216">R1923+Q1923+N1923+O1923</f>
        <v>9936.2216304399481</v>
      </c>
    </row>
    <row r="1924" spans="1:19" s="269" customFormat="1" x14ac:dyDescent="0.25">
      <c r="A1924" s="310" t="s">
        <v>1041</v>
      </c>
      <c r="B1924" s="310" t="s">
        <v>1769</v>
      </c>
      <c r="C1924" s="309">
        <v>211.4529216</v>
      </c>
      <c r="D1924" s="307">
        <f>C1924*'[2]Base Costs'!$B$5</f>
        <v>211.4529216</v>
      </c>
      <c r="E1924" s="307">
        <f t="shared" si="210"/>
        <v>27</v>
      </c>
      <c r="F1924" s="307">
        <f t="shared" si="211"/>
        <v>6</v>
      </c>
      <c r="G1924" s="307">
        <f t="shared" si="212"/>
        <v>2</v>
      </c>
      <c r="H1924" s="306">
        <f>4*D1924*'[2]Base Costs'!$B$7</f>
        <v>42024.999450470408</v>
      </c>
      <c r="I1924" s="304">
        <f>4*IF(E1924&lt;=3,E1924*'[2]Base Costs'!$B$8,IF(F1924&lt;=3,F1924*'[2]Base Costs'!$B$9,'[2]Base Costs'!$B$10*G1924))</f>
        <v>8800</v>
      </c>
      <c r="J1924" s="308">
        <f>C1924*'[2]Base Costs'!$B$6</f>
        <v>53.709042086399997</v>
      </c>
      <c r="K1924" s="307">
        <f t="shared" si="213"/>
        <v>7</v>
      </c>
      <c r="L1924" s="307">
        <f t="shared" si="214"/>
        <v>2</v>
      </c>
      <c r="M1924" s="307">
        <f t="shared" si="215"/>
        <v>1</v>
      </c>
      <c r="N1924" s="306">
        <f>4*J1924*'[2]Base Costs'!$B$7</f>
        <v>10674.349860419483</v>
      </c>
      <c r="O1924" s="304">
        <f>4*IF(K1924&lt;=3,K1924*'[2]Base Costs'!$B$8,IF(L1924&lt;=3,L1924*'[2]Base Costs'!$B$9,'[2]Base Costs'!$B$10*M1924))</f>
        <v>2800</v>
      </c>
      <c r="P1924" s="304">
        <f>4*C1924*'[2]Base Costs'!$B$11</f>
        <v>42290.584320000002</v>
      </c>
      <c r="Q1924" s="269">
        <f>'[2]Base Costs'!$B$13+'[2]Base Costs'!$B$14</f>
        <v>414</v>
      </c>
      <c r="R1924" s="303">
        <f>'[2]Base Costs'!$D$2</f>
        <v>1105.3024868650327</v>
      </c>
      <c r="S1924" s="305">
        <f t="shared" si="216"/>
        <v>14993.652347284515</v>
      </c>
    </row>
    <row r="1925" spans="1:19" s="269" customFormat="1" x14ac:dyDescent="0.25">
      <c r="A1925" s="310" t="s">
        <v>1041</v>
      </c>
      <c r="B1925" s="310" t="s">
        <v>1768</v>
      </c>
      <c r="C1925" s="309">
        <v>325.00089757000001</v>
      </c>
      <c r="D1925" s="307">
        <f>C1925*'[2]Base Costs'!$B$5</f>
        <v>325.00089757000001</v>
      </c>
      <c r="E1925" s="307">
        <f t="shared" si="210"/>
        <v>41</v>
      </c>
      <c r="F1925" s="307">
        <f t="shared" si="211"/>
        <v>9</v>
      </c>
      <c r="G1925" s="307">
        <f t="shared" si="212"/>
        <v>3</v>
      </c>
      <c r="H1925" s="306">
        <f>4*D1925*'[2]Base Costs'!$B$7</f>
        <v>64591.978386652088</v>
      </c>
      <c r="I1925" s="304">
        <f>4*IF(E1925&lt;=3,E1925*'[2]Base Costs'!$B$8,IF(F1925&lt;=3,F1925*'[2]Base Costs'!$B$9,'[2]Base Costs'!$B$10*G1925))</f>
        <v>13200</v>
      </c>
      <c r="J1925" s="308">
        <f>C1925*'[2]Base Costs'!$B$6</f>
        <v>82.550227982780001</v>
      </c>
      <c r="K1925" s="307">
        <f t="shared" si="213"/>
        <v>11</v>
      </c>
      <c r="L1925" s="307">
        <f t="shared" si="214"/>
        <v>3</v>
      </c>
      <c r="M1925" s="307">
        <f t="shared" si="215"/>
        <v>1</v>
      </c>
      <c r="N1925" s="306">
        <f>4*J1925*'[2]Base Costs'!$B$7</f>
        <v>16406.36251020963</v>
      </c>
      <c r="O1925" s="304">
        <f>4*IF(K1925&lt;=3,K1925*'[2]Base Costs'!$B$8,IF(L1925&lt;=3,L1925*'[2]Base Costs'!$B$9,'[2]Base Costs'!$B$10*M1925))</f>
        <v>4200</v>
      </c>
      <c r="P1925" s="304">
        <f>4*C1925*'[2]Base Costs'!$B$11</f>
        <v>65000.179514000003</v>
      </c>
      <c r="Q1925" s="269">
        <f>'[2]Base Costs'!$B$13+'[2]Base Costs'!$B$14</f>
        <v>414</v>
      </c>
      <c r="R1925" s="303">
        <f>'[2]Base Costs'!$D$2</f>
        <v>1105.3024868650327</v>
      </c>
      <c r="S1925" s="305">
        <f t="shared" si="216"/>
        <v>22125.664997074662</v>
      </c>
    </row>
    <row r="1926" spans="1:19" s="269" customFormat="1" x14ac:dyDescent="0.25">
      <c r="A1926" s="310" t="s">
        <v>1041</v>
      </c>
      <c r="B1926" s="310" t="s">
        <v>1767</v>
      </c>
      <c r="C1926" s="309">
        <v>144.00142717</v>
      </c>
      <c r="D1926" s="307">
        <f>C1926*'[2]Base Costs'!$B$5</f>
        <v>144.00142717</v>
      </c>
      <c r="E1926" s="307">
        <f t="shared" si="210"/>
        <v>19</v>
      </c>
      <c r="F1926" s="307">
        <f t="shared" si="211"/>
        <v>4</v>
      </c>
      <c r="G1926" s="307">
        <f t="shared" si="212"/>
        <v>1</v>
      </c>
      <c r="H1926" s="306">
        <f>4*D1926*'[2]Base Costs'!$B$7</f>
        <v>28619.419641474484</v>
      </c>
      <c r="I1926" s="304">
        <f>4*IF(E1926&lt;=3,E1926*'[2]Base Costs'!$B$8,IF(F1926&lt;=3,F1926*'[2]Base Costs'!$B$9,'[2]Base Costs'!$B$10*G1926))</f>
        <v>4400</v>
      </c>
      <c r="J1926" s="308">
        <f>C1926*'[2]Base Costs'!$B$6</f>
        <v>36.57636250118</v>
      </c>
      <c r="K1926" s="307">
        <f t="shared" si="213"/>
        <v>5</v>
      </c>
      <c r="L1926" s="307">
        <f t="shared" si="214"/>
        <v>1</v>
      </c>
      <c r="M1926" s="307">
        <f t="shared" si="215"/>
        <v>1</v>
      </c>
      <c r="N1926" s="306">
        <f>4*J1926*'[2]Base Costs'!$B$7</f>
        <v>7269.3325889345188</v>
      </c>
      <c r="O1926" s="304">
        <f>4*IF(K1926&lt;=3,K1926*'[2]Base Costs'!$B$8,IF(L1926&lt;=3,L1926*'[2]Base Costs'!$B$9,'[2]Base Costs'!$B$10*M1926))</f>
        <v>1400</v>
      </c>
      <c r="P1926" s="304">
        <f>4*C1926*'[2]Base Costs'!$B$11</f>
        <v>28800.285434000001</v>
      </c>
      <c r="Q1926" s="269">
        <f>'[2]Base Costs'!$B$13+'[2]Base Costs'!$B$14</f>
        <v>414</v>
      </c>
      <c r="R1926" s="303">
        <f>'[2]Base Costs'!$D$2</f>
        <v>1105.3024868650327</v>
      </c>
      <c r="S1926" s="305">
        <f t="shared" si="216"/>
        <v>10188.635075799551</v>
      </c>
    </row>
    <row r="1927" spans="1:19" s="269" customFormat="1" x14ac:dyDescent="0.25">
      <c r="A1927" s="310" t="s">
        <v>1041</v>
      </c>
      <c r="B1927" s="310" t="s">
        <v>1766</v>
      </c>
      <c r="C1927" s="309">
        <v>108</v>
      </c>
      <c r="D1927" s="307">
        <f>C1927*'[2]Base Costs'!$B$5</f>
        <v>108</v>
      </c>
      <c r="E1927" s="307">
        <f t="shared" si="210"/>
        <v>14</v>
      </c>
      <c r="F1927" s="307">
        <f t="shared" si="211"/>
        <v>3</v>
      </c>
      <c r="G1927" s="307">
        <f t="shared" si="212"/>
        <v>1</v>
      </c>
      <c r="H1927" s="306">
        <f>4*D1927*'[2]Base Costs'!$B$7</f>
        <v>21464.352000000003</v>
      </c>
      <c r="I1927" s="304">
        <f>4*IF(E1927&lt;=3,E1927*'[2]Base Costs'!$B$8,IF(F1927&lt;=3,F1927*'[2]Base Costs'!$B$9,'[2]Base Costs'!$B$10*G1927))</f>
        <v>4200</v>
      </c>
      <c r="J1927" s="308">
        <f>C1927*'[2]Base Costs'!$B$6</f>
        <v>27.432000000000002</v>
      </c>
      <c r="K1927" s="307">
        <f t="shared" si="213"/>
        <v>4</v>
      </c>
      <c r="L1927" s="307">
        <f t="shared" si="214"/>
        <v>1</v>
      </c>
      <c r="M1927" s="307">
        <f t="shared" si="215"/>
        <v>1</v>
      </c>
      <c r="N1927" s="306">
        <f>4*J1927*'[2]Base Costs'!$B$7</f>
        <v>5451.9454080000014</v>
      </c>
      <c r="O1927" s="304">
        <f>4*IF(K1927&lt;=3,K1927*'[2]Base Costs'!$B$8,IF(L1927&lt;=3,L1927*'[2]Base Costs'!$B$9,'[2]Base Costs'!$B$10*M1927))</f>
        <v>1400</v>
      </c>
      <c r="P1927" s="304">
        <f>4*C1927*'[2]Base Costs'!$B$11</f>
        <v>21600</v>
      </c>
      <c r="Q1927" s="269">
        <f>'[2]Base Costs'!$B$13+'[2]Base Costs'!$B$14</f>
        <v>414</v>
      </c>
      <c r="R1927" s="303">
        <f>'[2]Base Costs'!$D$2</f>
        <v>1105.3024868650327</v>
      </c>
      <c r="S1927" s="305">
        <f t="shared" si="216"/>
        <v>8371.2478948650351</v>
      </c>
    </row>
    <row r="1928" spans="1:19" s="269" customFormat="1" x14ac:dyDescent="0.25">
      <c r="A1928" s="310" t="s">
        <v>1041</v>
      </c>
      <c r="B1928" s="310" t="s">
        <v>1765</v>
      </c>
      <c r="C1928" s="309">
        <v>155.1062048</v>
      </c>
      <c r="D1928" s="307">
        <f>C1928*'[2]Base Costs'!$B$5</f>
        <v>155.1062048</v>
      </c>
      <c r="E1928" s="307">
        <f t="shared" si="210"/>
        <v>20</v>
      </c>
      <c r="F1928" s="307">
        <f t="shared" si="211"/>
        <v>4</v>
      </c>
      <c r="G1928" s="307">
        <f t="shared" si="212"/>
        <v>1</v>
      </c>
      <c r="H1928" s="306">
        <f>4*D1928*'[2]Base Costs'!$B$7</f>
        <v>30826.427566771203</v>
      </c>
      <c r="I1928" s="304">
        <f>4*IF(E1928&lt;=3,E1928*'[2]Base Costs'!$B$8,IF(F1928&lt;=3,F1928*'[2]Base Costs'!$B$9,'[2]Base Costs'!$B$10*G1928))</f>
        <v>4400</v>
      </c>
      <c r="J1928" s="308">
        <f>C1928*'[2]Base Costs'!$B$6</f>
        <v>39.396976019200004</v>
      </c>
      <c r="K1928" s="307">
        <f t="shared" si="213"/>
        <v>5</v>
      </c>
      <c r="L1928" s="307">
        <f t="shared" si="214"/>
        <v>1</v>
      </c>
      <c r="M1928" s="307">
        <f t="shared" si="215"/>
        <v>1</v>
      </c>
      <c r="N1928" s="306">
        <f>4*J1928*'[2]Base Costs'!$B$7</f>
        <v>7829.9126019598871</v>
      </c>
      <c r="O1928" s="304">
        <f>4*IF(K1928&lt;=3,K1928*'[2]Base Costs'!$B$8,IF(L1928&lt;=3,L1928*'[2]Base Costs'!$B$9,'[2]Base Costs'!$B$10*M1928))</f>
        <v>1400</v>
      </c>
      <c r="P1928" s="304">
        <f>4*C1928*'[2]Base Costs'!$B$11</f>
        <v>31021.240959999999</v>
      </c>
      <c r="Q1928" s="269">
        <f>'[2]Base Costs'!$B$13+'[2]Base Costs'!$B$14</f>
        <v>414</v>
      </c>
      <c r="R1928" s="303">
        <f>'[2]Base Costs'!$D$2</f>
        <v>1105.3024868650327</v>
      </c>
      <c r="S1928" s="305">
        <f t="shared" si="216"/>
        <v>10749.21508882492</v>
      </c>
    </row>
    <row r="1929" spans="1:19" s="269" customFormat="1" x14ac:dyDescent="0.25">
      <c r="A1929" s="310" t="s">
        <v>1041</v>
      </c>
      <c r="B1929" s="310" t="s">
        <v>1764</v>
      </c>
      <c r="C1929" s="309">
        <v>217.001927585</v>
      </c>
      <c r="D1929" s="307">
        <f>C1929*'[2]Base Costs'!$B$5</f>
        <v>217.001927585</v>
      </c>
      <c r="E1929" s="307">
        <f t="shared" si="210"/>
        <v>28</v>
      </c>
      <c r="F1929" s="307">
        <f t="shared" si="211"/>
        <v>6</v>
      </c>
      <c r="G1929" s="307">
        <f t="shared" si="212"/>
        <v>2</v>
      </c>
      <c r="H1929" s="306">
        <f>4*D1929*'[2]Base Costs'!$B$7</f>
        <v>43127.831095953246</v>
      </c>
      <c r="I1929" s="304">
        <f>4*IF(E1929&lt;=3,E1929*'[2]Base Costs'!$B$8,IF(F1929&lt;=3,F1929*'[2]Base Costs'!$B$9,'[2]Base Costs'!$B$10*G1929))</f>
        <v>8800</v>
      </c>
      <c r="J1929" s="308">
        <f>C1929*'[2]Base Costs'!$B$6</f>
        <v>55.118489606590003</v>
      </c>
      <c r="K1929" s="307">
        <f t="shared" si="213"/>
        <v>7</v>
      </c>
      <c r="L1929" s="307">
        <f t="shared" si="214"/>
        <v>2</v>
      </c>
      <c r="M1929" s="307">
        <f t="shared" si="215"/>
        <v>1</v>
      </c>
      <c r="N1929" s="306">
        <f>4*J1929*'[2]Base Costs'!$B$7</f>
        <v>10954.469098372125</v>
      </c>
      <c r="O1929" s="304">
        <f>4*IF(K1929&lt;=3,K1929*'[2]Base Costs'!$B$8,IF(L1929&lt;=3,L1929*'[2]Base Costs'!$B$9,'[2]Base Costs'!$B$10*M1929))</f>
        <v>2800</v>
      </c>
      <c r="P1929" s="304">
        <f>4*C1929*'[2]Base Costs'!$B$11</f>
        <v>43400.385517000002</v>
      </c>
      <c r="Q1929" s="269">
        <f>'[2]Base Costs'!$B$13+'[2]Base Costs'!$B$14</f>
        <v>414</v>
      </c>
      <c r="R1929" s="303">
        <f>'[2]Base Costs'!$D$2</f>
        <v>1105.3024868650327</v>
      </c>
      <c r="S1929" s="305">
        <f t="shared" si="216"/>
        <v>15273.771585237158</v>
      </c>
    </row>
    <row r="1930" spans="1:19" s="269" customFormat="1" x14ac:dyDescent="0.25">
      <c r="A1930" s="310" t="s">
        <v>1041</v>
      </c>
      <c r="B1930" s="310" t="s">
        <v>1763</v>
      </c>
      <c r="C1930" s="309">
        <v>167.00344320000002</v>
      </c>
      <c r="D1930" s="307">
        <f>C1930*'[2]Base Costs'!$B$5</f>
        <v>167.00344320000002</v>
      </c>
      <c r="E1930" s="307">
        <f t="shared" si="210"/>
        <v>21</v>
      </c>
      <c r="F1930" s="307">
        <f t="shared" si="211"/>
        <v>5</v>
      </c>
      <c r="G1930" s="307">
        <f t="shared" si="212"/>
        <v>2</v>
      </c>
      <c r="H1930" s="306">
        <f>4*D1930*'[2]Base Costs'!$B$7</f>
        <v>33190.932315340811</v>
      </c>
      <c r="I1930" s="304">
        <f>4*IF(E1930&lt;=3,E1930*'[2]Base Costs'!$B$8,IF(F1930&lt;=3,F1930*'[2]Base Costs'!$B$9,'[2]Base Costs'!$B$10*G1930))</f>
        <v>8800</v>
      </c>
      <c r="J1930" s="308">
        <f>C1930*'[2]Base Costs'!$B$6</f>
        <v>42.418874572800007</v>
      </c>
      <c r="K1930" s="307">
        <f t="shared" si="213"/>
        <v>6</v>
      </c>
      <c r="L1930" s="307">
        <f t="shared" si="214"/>
        <v>2</v>
      </c>
      <c r="M1930" s="307">
        <f t="shared" si="215"/>
        <v>1</v>
      </c>
      <c r="N1930" s="306">
        <f>4*J1930*'[2]Base Costs'!$B$7</f>
        <v>8430.4968080965664</v>
      </c>
      <c r="O1930" s="304">
        <f>4*IF(K1930&lt;=3,K1930*'[2]Base Costs'!$B$8,IF(L1930&lt;=3,L1930*'[2]Base Costs'!$B$9,'[2]Base Costs'!$B$10*M1930))</f>
        <v>2800</v>
      </c>
      <c r="P1930" s="304">
        <f>4*C1930*'[2]Base Costs'!$B$11</f>
        <v>33400.688640000008</v>
      </c>
      <c r="Q1930" s="269">
        <f>'[2]Base Costs'!$B$13+'[2]Base Costs'!$B$14</f>
        <v>414</v>
      </c>
      <c r="R1930" s="303">
        <f>'[2]Base Costs'!$D$2</f>
        <v>1105.3024868650327</v>
      </c>
      <c r="S1930" s="305">
        <f t="shared" si="216"/>
        <v>12749.799294961598</v>
      </c>
    </row>
    <row r="1931" spans="1:19" s="269" customFormat="1" x14ac:dyDescent="0.25">
      <c r="A1931" s="310" t="s">
        <v>1041</v>
      </c>
      <c r="B1931" s="310" t="s">
        <v>1762</v>
      </c>
      <c r="C1931" s="309">
        <v>240.00493203500002</v>
      </c>
      <c r="D1931" s="307">
        <f>C1931*'[2]Base Costs'!$B$5</f>
        <v>240.00493203500002</v>
      </c>
      <c r="E1931" s="307">
        <f t="shared" si="210"/>
        <v>31</v>
      </c>
      <c r="F1931" s="307">
        <f t="shared" si="211"/>
        <v>7</v>
      </c>
      <c r="G1931" s="307">
        <f t="shared" si="212"/>
        <v>2</v>
      </c>
      <c r="H1931" s="306">
        <f>4*D1931*'[2]Base Costs'!$B$7</f>
        <v>47699.540212364052</v>
      </c>
      <c r="I1931" s="304">
        <f>4*IF(E1931&lt;=3,E1931*'[2]Base Costs'!$B$8,IF(F1931&lt;=3,F1931*'[2]Base Costs'!$B$9,'[2]Base Costs'!$B$10*G1931))</f>
        <v>8800</v>
      </c>
      <c r="J1931" s="308">
        <f>C1931*'[2]Base Costs'!$B$6</f>
        <v>60.96125273689001</v>
      </c>
      <c r="K1931" s="307">
        <f t="shared" si="213"/>
        <v>8</v>
      </c>
      <c r="L1931" s="307">
        <f t="shared" si="214"/>
        <v>2</v>
      </c>
      <c r="M1931" s="307">
        <f t="shared" si="215"/>
        <v>1</v>
      </c>
      <c r="N1931" s="306">
        <f>4*J1931*'[2]Base Costs'!$B$7</f>
        <v>12115.683213940471</v>
      </c>
      <c r="O1931" s="304">
        <f>4*IF(K1931&lt;=3,K1931*'[2]Base Costs'!$B$8,IF(L1931&lt;=3,L1931*'[2]Base Costs'!$B$9,'[2]Base Costs'!$B$10*M1931))</f>
        <v>2800</v>
      </c>
      <c r="P1931" s="304">
        <f>4*C1931*'[2]Base Costs'!$B$11</f>
        <v>48000.986407000004</v>
      </c>
      <c r="Q1931" s="269">
        <f>'[2]Base Costs'!$B$13+'[2]Base Costs'!$B$14</f>
        <v>414</v>
      </c>
      <c r="R1931" s="303">
        <f>'[2]Base Costs'!$D$2</f>
        <v>1105.3024868650327</v>
      </c>
      <c r="S1931" s="305">
        <f t="shared" si="216"/>
        <v>16434.985700805504</v>
      </c>
    </row>
    <row r="1932" spans="1:19" s="269" customFormat="1" x14ac:dyDescent="0.25">
      <c r="A1932" s="310" t="s">
        <v>1041</v>
      </c>
      <c r="B1932" s="310" t="s">
        <v>1761</v>
      </c>
      <c r="C1932" s="309">
        <v>342.729445795</v>
      </c>
      <c r="D1932" s="307">
        <f>C1932*'[2]Base Costs'!$B$5</f>
        <v>342.729445795</v>
      </c>
      <c r="E1932" s="307">
        <f t="shared" si="210"/>
        <v>43</v>
      </c>
      <c r="F1932" s="307">
        <f t="shared" si="211"/>
        <v>9</v>
      </c>
      <c r="G1932" s="307">
        <f t="shared" si="212"/>
        <v>3</v>
      </c>
      <c r="H1932" s="306">
        <f>4*D1932*'[2]Base Costs'!$B$7</f>
        <v>68115.420975081492</v>
      </c>
      <c r="I1932" s="304">
        <f>4*IF(E1932&lt;=3,E1932*'[2]Base Costs'!$B$8,IF(F1932&lt;=3,F1932*'[2]Base Costs'!$B$9,'[2]Base Costs'!$B$10*G1932))</f>
        <v>13200</v>
      </c>
      <c r="J1932" s="308">
        <f>C1932*'[2]Base Costs'!$B$6</f>
        <v>87.053279231930006</v>
      </c>
      <c r="K1932" s="307">
        <f t="shared" si="213"/>
        <v>11</v>
      </c>
      <c r="L1932" s="307">
        <f t="shared" si="214"/>
        <v>3</v>
      </c>
      <c r="M1932" s="307">
        <f t="shared" si="215"/>
        <v>1</v>
      </c>
      <c r="N1932" s="306">
        <f>4*J1932*'[2]Base Costs'!$B$7</f>
        <v>17301.316927670701</v>
      </c>
      <c r="O1932" s="304">
        <f>4*IF(K1932&lt;=3,K1932*'[2]Base Costs'!$B$8,IF(L1932&lt;=3,L1932*'[2]Base Costs'!$B$9,'[2]Base Costs'!$B$10*M1932))</f>
        <v>4200</v>
      </c>
      <c r="P1932" s="304">
        <f>4*C1932*'[2]Base Costs'!$B$11</f>
        <v>68545.889158999998</v>
      </c>
      <c r="Q1932" s="269">
        <f>'[2]Base Costs'!$B$13+'[2]Base Costs'!$B$14</f>
        <v>414</v>
      </c>
      <c r="R1932" s="303">
        <f>'[2]Base Costs'!$D$2</f>
        <v>1105.3024868650327</v>
      </c>
      <c r="S1932" s="305">
        <f t="shared" si="216"/>
        <v>23020.619414535733</v>
      </c>
    </row>
    <row r="1933" spans="1:19" s="269" customFormat="1" x14ac:dyDescent="0.25">
      <c r="A1933" s="310" t="s">
        <v>1041</v>
      </c>
      <c r="B1933" s="310" t="s">
        <v>1760</v>
      </c>
      <c r="C1933" s="309">
        <v>420.00387429</v>
      </c>
      <c r="D1933" s="307">
        <f>C1933*'[2]Base Costs'!$B$5</f>
        <v>420.00387429</v>
      </c>
      <c r="E1933" s="307">
        <f t="shared" si="210"/>
        <v>53</v>
      </c>
      <c r="F1933" s="307">
        <f t="shared" si="211"/>
        <v>11</v>
      </c>
      <c r="G1933" s="307">
        <f t="shared" si="212"/>
        <v>3</v>
      </c>
      <c r="H1933" s="306">
        <f>4*D1933*'[2]Base Costs'!$B$7</f>
        <v>83473.249991891775</v>
      </c>
      <c r="I1933" s="304">
        <f>4*IF(E1933&lt;=3,E1933*'[2]Base Costs'!$B$8,IF(F1933&lt;=3,F1933*'[2]Base Costs'!$B$9,'[2]Base Costs'!$B$10*G1933))</f>
        <v>13200</v>
      </c>
      <c r="J1933" s="308">
        <f>C1933*'[2]Base Costs'!$B$6</f>
        <v>106.68098406966</v>
      </c>
      <c r="K1933" s="307">
        <f t="shared" si="213"/>
        <v>14</v>
      </c>
      <c r="L1933" s="307">
        <f t="shared" si="214"/>
        <v>3</v>
      </c>
      <c r="M1933" s="307">
        <f t="shared" si="215"/>
        <v>1</v>
      </c>
      <c r="N1933" s="306">
        <f>4*J1933*'[2]Base Costs'!$B$7</f>
        <v>21202.205497940511</v>
      </c>
      <c r="O1933" s="304">
        <f>4*IF(K1933&lt;=3,K1933*'[2]Base Costs'!$B$8,IF(L1933&lt;=3,L1933*'[2]Base Costs'!$B$9,'[2]Base Costs'!$B$10*M1933))</f>
        <v>4200</v>
      </c>
      <c r="P1933" s="304">
        <f>4*C1933*'[2]Base Costs'!$B$11</f>
        <v>84000.774858000004</v>
      </c>
      <c r="Q1933" s="269">
        <f>'[2]Base Costs'!$B$13+'[2]Base Costs'!$B$14</f>
        <v>414</v>
      </c>
      <c r="R1933" s="303">
        <f>'[2]Base Costs'!$D$2</f>
        <v>1105.3024868650327</v>
      </c>
      <c r="S1933" s="305">
        <f t="shared" si="216"/>
        <v>26921.507984805543</v>
      </c>
    </row>
    <row r="1934" spans="1:19" s="269" customFormat="1" x14ac:dyDescent="0.25">
      <c r="A1934" s="310" t="s">
        <v>1041</v>
      </c>
      <c r="B1934" s="310" t="s">
        <v>1759</v>
      </c>
      <c r="C1934" s="309">
        <v>247.38052207500002</v>
      </c>
      <c r="D1934" s="307">
        <f>C1934*'[2]Base Costs'!$B$5</f>
        <v>247.38052207500002</v>
      </c>
      <c r="E1934" s="307">
        <f t="shared" si="210"/>
        <v>31</v>
      </c>
      <c r="F1934" s="307">
        <f t="shared" si="211"/>
        <v>7</v>
      </c>
      <c r="G1934" s="307">
        <f t="shared" si="212"/>
        <v>2</v>
      </c>
      <c r="H1934" s="306">
        <f>4*D1934*'[2]Base Costs'!$B$7</f>
        <v>49165.394479273811</v>
      </c>
      <c r="I1934" s="304">
        <f>4*IF(E1934&lt;=3,E1934*'[2]Base Costs'!$B$8,IF(F1934&lt;=3,F1934*'[2]Base Costs'!$B$9,'[2]Base Costs'!$B$10*G1934))</f>
        <v>8800</v>
      </c>
      <c r="J1934" s="308">
        <f>C1934*'[2]Base Costs'!$B$6</f>
        <v>62.834652607050003</v>
      </c>
      <c r="K1934" s="307">
        <f t="shared" si="213"/>
        <v>8</v>
      </c>
      <c r="L1934" s="307">
        <f t="shared" si="214"/>
        <v>2</v>
      </c>
      <c r="M1934" s="307">
        <f t="shared" si="215"/>
        <v>1</v>
      </c>
      <c r="N1934" s="306">
        <f>4*J1934*'[2]Base Costs'!$B$7</f>
        <v>12488.010197735548</v>
      </c>
      <c r="O1934" s="304">
        <f>4*IF(K1934&lt;=3,K1934*'[2]Base Costs'!$B$8,IF(L1934&lt;=3,L1934*'[2]Base Costs'!$B$9,'[2]Base Costs'!$B$10*M1934))</f>
        <v>2800</v>
      </c>
      <c r="P1934" s="304">
        <f>4*C1934*'[2]Base Costs'!$B$11</f>
        <v>49476.104415000002</v>
      </c>
      <c r="Q1934" s="269">
        <f>'[2]Base Costs'!$B$13+'[2]Base Costs'!$B$14</f>
        <v>414</v>
      </c>
      <c r="R1934" s="303">
        <f>'[2]Base Costs'!$D$2</f>
        <v>1105.3024868650327</v>
      </c>
      <c r="S1934" s="305">
        <f t="shared" si="216"/>
        <v>16807.31268460058</v>
      </c>
    </row>
    <row r="1935" spans="1:19" s="269" customFormat="1" x14ac:dyDescent="0.25">
      <c r="A1935" s="310" t="s">
        <v>1041</v>
      </c>
      <c r="B1935" s="310" t="s">
        <v>1758</v>
      </c>
      <c r="C1935" s="309">
        <v>211.99978107000001</v>
      </c>
      <c r="D1935" s="307">
        <f>C1935*'[2]Base Costs'!$B$5</f>
        <v>211.99978107000001</v>
      </c>
      <c r="E1935" s="307">
        <f t="shared" si="210"/>
        <v>27</v>
      </c>
      <c r="F1935" s="307">
        <f t="shared" si="211"/>
        <v>6</v>
      </c>
      <c r="G1935" s="307">
        <f t="shared" si="212"/>
        <v>2</v>
      </c>
      <c r="H1935" s="306">
        <f>4*D1935*'[2]Base Costs'!$B$7</f>
        <v>42133.684488976091</v>
      </c>
      <c r="I1935" s="304">
        <f>4*IF(E1935&lt;=3,E1935*'[2]Base Costs'!$B$8,IF(F1935&lt;=3,F1935*'[2]Base Costs'!$B$9,'[2]Base Costs'!$B$10*G1935))</f>
        <v>8800</v>
      </c>
      <c r="J1935" s="308">
        <f>C1935*'[2]Base Costs'!$B$6</f>
        <v>53.847944391780004</v>
      </c>
      <c r="K1935" s="307">
        <f t="shared" si="213"/>
        <v>7</v>
      </c>
      <c r="L1935" s="307">
        <f t="shared" si="214"/>
        <v>2</v>
      </c>
      <c r="M1935" s="307">
        <f t="shared" si="215"/>
        <v>1</v>
      </c>
      <c r="N1935" s="306">
        <f>4*J1935*'[2]Base Costs'!$B$7</f>
        <v>10701.955860199927</v>
      </c>
      <c r="O1935" s="304">
        <f>4*IF(K1935&lt;=3,K1935*'[2]Base Costs'!$B$8,IF(L1935&lt;=3,L1935*'[2]Base Costs'!$B$9,'[2]Base Costs'!$B$10*M1935))</f>
        <v>2800</v>
      </c>
      <c r="P1935" s="304">
        <f>4*C1935*'[2]Base Costs'!$B$11</f>
        <v>42399.956214000005</v>
      </c>
      <c r="Q1935" s="269">
        <f>'[2]Base Costs'!$B$13+'[2]Base Costs'!$B$14</f>
        <v>414</v>
      </c>
      <c r="R1935" s="303">
        <f>'[2]Base Costs'!$D$2</f>
        <v>1105.3024868650327</v>
      </c>
      <c r="S1935" s="305">
        <f t="shared" si="216"/>
        <v>15021.258347064959</v>
      </c>
    </row>
    <row r="1936" spans="1:19" s="269" customFormat="1" x14ac:dyDescent="0.25">
      <c r="A1936" s="310" t="s">
        <v>1041</v>
      </c>
      <c r="B1936" s="310" t="s">
        <v>1757</v>
      </c>
      <c r="C1936" s="309">
        <v>249.99958797000002</v>
      </c>
      <c r="D1936" s="307">
        <f>C1936*'[2]Base Costs'!$B$5</f>
        <v>249.99958797000002</v>
      </c>
      <c r="E1936" s="307">
        <f t="shared" si="210"/>
        <v>32</v>
      </c>
      <c r="F1936" s="307">
        <f t="shared" si="211"/>
        <v>7</v>
      </c>
      <c r="G1936" s="307">
        <f t="shared" si="212"/>
        <v>2</v>
      </c>
      <c r="H1936" s="306">
        <f>4*D1936*'[2]Base Costs'!$B$7</f>
        <v>49685.918111509694</v>
      </c>
      <c r="I1936" s="304">
        <f>4*IF(E1936&lt;=3,E1936*'[2]Base Costs'!$B$8,IF(F1936&lt;=3,F1936*'[2]Base Costs'!$B$9,'[2]Base Costs'!$B$10*G1936))</f>
        <v>8800</v>
      </c>
      <c r="J1936" s="308">
        <f>C1936*'[2]Base Costs'!$B$6</f>
        <v>63.499895344380008</v>
      </c>
      <c r="K1936" s="307">
        <f t="shared" si="213"/>
        <v>8</v>
      </c>
      <c r="L1936" s="307">
        <f t="shared" si="214"/>
        <v>2</v>
      </c>
      <c r="M1936" s="307">
        <f t="shared" si="215"/>
        <v>1</v>
      </c>
      <c r="N1936" s="306">
        <f>4*J1936*'[2]Base Costs'!$B$7</f>
        <v>12620.223200323462</v>
      </c>
      <c r="O1936" s="304">
        <f>4*IF(K1936&lt;=3,K1936*'[2]Base Costs'!$B$8,IF(L1936&lt;=3,L1936*'[2]Base Costs'!$B$9,'[2]Base Costs'!$B$10*M1936))</f>
        <v>2800</v>
      </c>
      <c r="P1936" s="304">
        <f>4*C1936*'[2]Base Costs'!$B$11</f>
        <v>49999.917594000006</v>
      </c>
      <c r="Q1936" s="269">
        <f>'[2]Base Costs'!$B$13+'[2]Base Costs'!$B$14</f>
        <v>414</v>
      </c>
      <c r="R1936" s="303">
        <f>'[2]Base Costs'!$D$2</f>
        <v>1105.3024868650327</v>
      </c>
      <c r="S1936" s="305">
        <f t="shared" si="216"/>
        <v>16939.525687188496</v>
      </c>
    </row>
    <row r="1937" spans="1:19" s="269" customFormat="1" x14ac:dyDescent="0.25">
      <c r="A1937" s="310" t="s">
        <v>1041</v>
      </c>
      <c r="B1937" s="310" t="s">
        <v>1756</v>
      </c>
      <c r="C1937" s="309">
        <v>147.84069755500002</v>
      </c>
      <c r="D1937" s="307">
        <f>C1937*'[2]Base Costs'!$B$5</f>
        <v>147.84069755500002</v>
      </c>
      <c r="E1937" s="307">
        <f t="shared" si="210"/>
        <v>19</v>
      </c>
      <c r="F1937" s="307">
        <f t="shared" si="211"/>
        <v>4</v>
      </c>
      <c r="G1937" s="307">
        <f t="shared" si="212"/>
        <v>1</v>
      </c>
      <c r="H1937" s="306">
        <f>4*D1937*'[2]Base Costs'!$B$7</f>
        <v>29382.451594870927</v>
      </c>
      <c r="I1937" s="304">
        <f>4*IF(E1937&lt;=3,E1937*'[2]Base Costs'!$B$8,IF(F1937&lt;=3,F1937*'[2]Base Costs'!$B$9,'[2]Base Costs'!$B$10*G1937))</f>
        <v>4400</v>
      </c>
      <c r="J1937" s="308">
        <f>C1937*'[2]Base Costs'!$B$6</f>
        <v>37.551537178970008</v>
      </c>
      <c r="K1937" s="307">
        <f t="shared" si="213"/>
        <v>5</v>
      </c>
      <c r="L1937" s="307">
        <f t="shared" si="214"/>
        <v>1</v>
      </c>
      <c r="M1937" s="307">
        <f t="shared" si="215"/>
        <v>1</v>
      </c>
      <c r="N1937" s="306">
        <f>4*J1937*'[2]Base Costs'!$B$7</f>
        <v>7463.1427050972161</v>
      </c>
      <c r="O1937" s="304">
        <f>4*IF(K1937&lt;=3,K1937*'[2]Base Costs'!$B$8,IF(L1937&lt;=3,L1937*'[2]Base Costs'!$B$9,'[2]Base Costs'!$B$10*M1937))</f>
        <v>1400</v>
      </c>
      <c r="P1937" s="304">
        <f>4*C1937*'[2]Base Costs'!$B$11</f>
        <v>29568.139511000005</v>
      </c>
      <c r="Q1937" s="269">
        <f>'[2]Base Costs'!$B$13+'[2]Base Costs'!$B$14</f>
        <v>414</v>
      </c>
      <c r="R1937" s="303">
        <f>'[2]Base Costs'!$D$2</f>
        <v>1105.3024868650327</v>
      </c>
      <c r="S1937" s="305">
        <f t="shared" si="216"/>
        <v>10382.445191962248</v>
      </c>
    </row>
    <row r="1938" spans="1:19" s="269" customFormat="1" x14ac:dyDescent="0.25">
      <c r="A1938" s="310" t="s">
        <v>1041</v>
      </c>
      <c r="B1938" s="310" t="s">
        <v>1755</v>
      </c>
      <c r="C1938" s="309">
        <v>198.004000975</v>
      </c>
      <c r="D1938" s="307">
        <f>C1938*'[2]Base Costs'!$B$5</f>
        <v>198.004000975</v>
      </c>
      <c r="E1938" s="307">
        <f t="shared" si="210"/>
        <v>25</v>
      </c>
      <c r="F1938" s="307">
        <f t="shared" si="211"/>
        <v>5</v>
      </c>
      <c r="G1938" s="307">
        <f t="shared" si="212"/>
        <v>2</v>
      </c>
      <c r="H1938" s="306">
        <f>4*D1938*'[2]Base Costs'!$B$7</f>
        <v>39352.107169775401</v>
      </c>
      <c r="I1938" s="304">
        <f>4*IF(E1938&lt;=3,E1938*'[2]Base Costs'!$B$8,IF(F1938&lt;=3,F1938*'[2]Base Costs'!$B$9,'[2]Base Costs'!$B$10*G1938))</f>
        <v>8800</v>
      </c>
      <c r="J1938" s="308">
        <f>C1938*'[2]Base Costs'!$B$6</f>
        <v>50.293016247650002</v>
      </c>
      <c r="K1938" s="307">
        <f t="shared" si="213"/>
        <v>7</v>
      </c>
      <c r="L1938" s="307">
        <f t="shared" si="214"/>
        <v>2</v>
      </c>
      <c r="M1938" s="307">
        <f t="shared" si="215"/>
        <v>1</v>
      </c>
      <c r="N1938" s="306">
        <f>4*J1938*'[2]Base Costs'!$B$7</f>
        <v>9995.4352211229525</v>
      </c>
      <c r="O1938" s="304">
        <f>4*IF(K1938&lt;=3,K1938*'[2]Base Costs'!$B$8,IF(L1938&lt;=3,L1938*'[2]Base Costs'!$B$9,'[2]Base Costs'!$B$10*M1938))</f>
        <v>2800</v>
      </c>
      <c r="P1938" s="304">
        <f>4*C1938*'[2]Base Costs'!$B$11</f>
        <v>39600.800194999996</v>
      </c>
      <c r="Q1938" s="269">
        <f>'[2]Base Costs'!$B$13+'[2]Base Costs'!$B$14</f>
        <v>414</v>
      </c>
      <c r="R1938" s="303">
        <f>'[2]Base Costs'!$D$2</f>
        <v>1105.3024868650327</v>
      </c>
      <c r="S1938" s="305">
        <f t="shared" si="216"/>
        <v>14314.737707987984</v>
      </c>
    </row>
    <row r="1939" spans="1:19" s="269" customFormat="1" x14ac:dyDescent="0.25">
      <c r="A1939" s="310" t="s">
        <v>1041</v>
      </c>
      <c r="B1939" s="310" t="s">
        <v>1754</v>
      </c>
      <c r="C1939" s="309">
        <v>165.99970269000002</v>
      </c>
      <c r="D1939" s="307">
        <f>C1939*'[2]Base Costs'!$B$5</f>
        <v>165.99970269000002</v>
      </c>
      <c r="E1939" s="307">
        <f t="shared" si="210"/>
        <v>21</v>
      </c>
      <c r="F1939" s="307">
        <f t="shared" si="211"/>
        <v>5</v>
      </c>
      <c r="G1939" s="307">
        <f t="shared" si="212"/>
        <v>2</v>
      </c>
      <c r="H1939" s="306">
        <f>4*D1939*'[2]Base Costs'!$B$7</f>
        <v>32991.444911421371</v>
      </c>
      <c r="I1939" s="304">
        <f>4*IF(E1939&lt;=3,E1939*'[2]Base Costs'!$B$8,IF(F1939&lt;=3,F1939*'[2]Base Costs'!$B$9,'[2]Base Costs'!$B$10*G1939))</f>
        <v>8800</v>
      </c>
      <c r="J1939" s="308">
        <f>C1939*'[2]Base Costs'!$B$6</f>
        <v>42.163924483260004</v>
      </c>
      <c r="K1939" s="307">
        <f t="shared" si="213"/>
        <v>6</v>
      </c>
      <c r="L1939" s="307">
        <f t="shared" si="214"/>
        <v>2</v>
      </c>
      <c r="M1939" s="307">
        <f t="shared" si="215"/>
        <v>1</v>
      </c>
      <c r="N1939" s="306">
        <f>4*J1939*'[2]Base Costs'!$B$7</f>
        <v>8379.8270075010278</v>
      </c>
      <c r="O1939" s="304">
        <f>4*IF(K1939&lt;=3,K1939*'[2]Base Costs'!$B$8,IF(L1939&lt;=3,L1939*'[2]Base Costs'!$B$9,'[2]Base Costs'!$B$10*M1939))</f>
        <v>2800</v>
      </c>
      <c r="P1939" s="304">
        <f>4*C1939*'[2]Base Costs'!$B$11</f>
        <v>33199.940538000003</v>
      </c>
      <c r="Q1939" s="269">
        <f>'[2]Base Costs'!$B$13+'[2]Base Costs'!$B$14</f>
        <v>414</v>
      </c>
      <c r="R1939" s="303">
        <f>'[2]Base Costs'!$D$2</f>
        <v>1105.3024868650327</v>
      </c>
      <c r="S1939" s="305">
        <f t="shared" si="216"/>
        <v>12699.129494366061</v>
      </c>
    </row>
    <row r="1940" spans="1:19" s="269" customFormat="1" x14ac:dyDescent="0.25">
      <c r="A1940" s="310" t="s">
        <v>1041</v>
      </c>
      <c r="B1940" s="310" t="s">
        <v>1753</v>
      </c>
      <c r="C1940" s="309">
        <v>674.43919716646997</v>
      </c>
      <c r="D1940" s="307">
        <f>C1940*'[2]Base Costs'!$B$5</f>
        <v>674.43919716646997</v>
      </c>
      <c r="E1940" s="307">
        <f t="shared" si="210"/>
        <v>85</v>
      </c>
      <c r="F1940" s="307">
        <f t="shared" si="211"/>
        <v>17</v>
      </c>
      <c r="G1940" s="307">
        <f t="shared" si="212"/>
        <v>5</v>
      </c>
      <c r="H1940" s="306">
        <f>4*D1940*'[2]Base Costs'!$B$7</f>
        <v>134040.74380165292</v>
      </c>
      <c r="I1940" s="304">
        <f>4*IF(E1940&lt;=3,E1940*'[2]Base Costs'!$B$8,IF(F1940&lt;=3,F1940*'[2]Base Costs'!$B$9,'[2]Base Costs'!$B$10*G1940))</f>
        <v>22000</v>
      </c>
      <c r="J1940" s="308">
        <f>C1940*'[2]Base Costs'!$B$6</f>
        <v>171.30755608028338</v>
      </c>
      <c r="K1940" s="307">
        <f t="shared" si="213"/>
        <v>22</v>
      </c>
      <c r="L1940" s="307">
        <f t="shared" si="214"/>
        <v>5</v>
      </c>
      <c r="M1940" s="307">
        <f t="shared" si="215"/>
        <v>2</v>
      </c>
      <c r="N1940" s="306">
        <f>4*J1940*'[2]Base Costs'!$B$7</f>
        <v>34046.348925619845</v>
      </c>
      <c r="O1940" s="304">
        <f>4*IF(K1940&lt;=3,K1940*'[2]Base Costs'!$B$8,IF(L1940&lt;=3,L1940*'[2]Base Costs'!$B$9,'[2]Base Costs'!$B$10*M1940))</f>
        <v>8800</v>
      </c>
      <c r="P1940" s="304">
        <f>4*C1940*'[2]Base Costs'!$B$11</f>
        <v>134887.83943329399</v>
      </c>
      <c r="Q1940" s="269">
        <f>'[2]Base Costs'!$B$13+'[2]Base Costs'!$B$14</f>
        <v>414</v>
      </c>
      <c r="R1940" s="303">
        <f>'[2]Base Costs'!$D$2</f>
        <v>1105.3024868650327</v>
      </c>
      <c r="S1940" s="305">
        <f t="shared" si="216"/>
        <v>44365.651412484876</v>
      </c>
    </row>
    <row r="1941" spans="1:19" s="269" customFormat="1" x14ac:dyDescent="0.25">
      <c r="A1941" s="310" t="s">
        <v>1041</v>
      </c>
      <c r="B1941" s="310" t="s">
        <v>1752</v>
      </c>
      <c r="C1941" s="309">
        <v>102.00099032</v>
      </c>
      <c r="D1941" s="307">
        <f>C1941*'[2]Base Costs'!$B$5</f>
        <v>102.00099032</v>
      </c>
      <c r="E1941" s="307">
        <f t="shared" si="210"/>
        <v>13</v>
      </c>
      <c r="F1941" s="307">
        <f t="shared" si="211"/>
        <v>3</v>
      </c>
      <c r="G1941" s="307">
        <f t="shared" si="212"/>
        <v>1</v>
      </c>
      <c r="H1941" s="306">
        <f>4*D1941*'[2]Base Costs'!$B$7</f>
        <v>20272.084820158081</v>
      </c>
      <c r="I1941" s="304">
        <f>4*IF(E1941&lt;=3,E1941*'[2]Base Costs'!$B$8,IF(F1941&lt;=3,F1941*'[2]Base Costs'!$B$9,'[2]Base Costs'!$B$10*G1941))</f>
        <v>4200</v>
      </c>
      <c r="J1941" s="308">
        <f>C1941*'[2]Base Costs'!$B$6</f>
        <v>25.908251541279999</v>
      </c>
      <c r="K1941" s="307">
        <f t="shared" si="213"/>
        <v>4</v>
      </c>
      <c r="L1941" s="307">
        <f t="shared" si="214"/>
        <v>1</v>
      </c>
      <c r="M1941" s="307">
        <f t="shared" si="215"/>
        <v>1</v>
      </c>
      <c r="N1941" s="306">
        <f>4*J1941*'[2]Base Costs'!$B$7</f>
        <v>5149.109544320153</v>
      </c>
      <c r="O1941" s="304">
        <f>4*IF(K1941&lt;=3,K1941*'[2]Base Costs'!$B$8,IF(L1941&lt;=3,L1941*'[2]Base Costs'!$B$9,'[2]Base Costs'!$B$10*M1941))</f>
        <v>1400</v>
      </c>
      <c r="P1941" s="304">
        <f>4*C1941*'[2]Base Costs'!$B$11</f>
        <v>20400.198064</v>
      </c>
      <c r="Q1941" s="269">
        <f>'[2]Base Costs'!$B$13+'[2]Base Costs'!$B$14</f>
        <v>414</v>
      </c>
      <c r="R1941" s="303">
        <f>'[2]Base Costs'!$D$2</f>
        <v>1105.3024868650327</v>
      </c>
      <c r="S1941" s="305">
        <f t="shared" si="216"/>
        <v>8068.4120311851857</v>
      </c>
    </row>
    <row r="1942" spans="1:19" s="269" customFormat="1" x14ac:dyDescent="0.25">
      <c r="A1942" s="310" t="s">
        <v>1041</v>
      </c>
      <c r="B1942" s="310" t="s">
        <v>1751</v>
      </c>
      <c r="C1942" s="309">
        <v>309.75946117000001</v>
      </c>
      <c r="D1942" s="307">
        <f>C1942*'[2]Base Costs'!$B$5</f>
        <v>309.75946117000001</v>
      </c>
      <c r="E1942" s="307">
        <f t="shared" si="210"/>
        <v>39</v>
      </c>
      <c r="F1942" s="307">
        <f t="shared" si="211"/>
        <v>8</v>
      </c>
      <c r="G1942" s="307">
        <f t="shared" si="212"/>
        <v>2</v>
      </c>
      <c r="H1942" s="306">
        <f>4*D1942*'[2]Base Costs'!$B$7</f>
        <v>61562.834350770492</v>
      </c>
      <c r="I1942" s="304">
        <f>4*IF(E1942&lt;=3,E1942*'[2]Base Costs'!$B$8,IF(F1942&lt;=3,F1942*'[2]Base Costs'!$B$9,'[2]Base Costs'!$B$10*G1942))</f>
        <v>8800</v>
      </c>
      <c r="J1942" s="308">
        <f>C1942*'[2]Base Costs'!$B$6</f>
        <v>78.678903137180001</v>
      </c>
      <c r="K1942" s="307">
        <f t="shared" si="213"/>
        <v>10</v>
      </c>
      <c r="L1942" s="307">
        <f t="shared" si="214"/>
        <v>2</v>
      </c>
      <c r="M1942" s="307">
        <f t="shared" si="215"/>
        <v>1</v>
      </c>
      <c r="N1942" s="306">
        <f>4*J1942*'[2]Base Costs'!$B$7</f>
        <v>15636.959925095704</v>
      </c>
      <c r="O1942" s="304">
        <f>4*IF(K1942&lt;=3,K1942*'[2]Base Costs'!$B$8,IF(L1942&lt;=3,L1942*'[2]Base Costs'!$B$9,'[2]Base Costs'!$B$10*M1942))</f>
        <v>2800</v>
      </c>
      <c r="P1942" s="304">
        <f>4*C1942*'[2]Base Costs'!$B$11</f>
        <v>61951.892233999999</v>
      </c>
      <c r="Q1942" s="269">
        <f>'[2]Base Costs'!$B$13+'[2]Base Costs'!$B$14</f>
        <v>414</v>
      </c>
      <c r="R1942" s="303">
        <f>'[2]Base Costs'!$D$2</f>
        <v>1105.3024868650327</v>
      </c>
      <c r="S1942" s="305">
        <f t="shared" si="216"/>
        <v>19956.262411960735</v>
      </c>
    </row>
    <row r="1943" spans="1:19" s="269" customFormat="1" x14ac:dyDescent="0.25">
      <c r="A1943" s="310" t="s">
        <v>1041</v>
      </c>
      <c r="B1943" s="310" t="s">
        <v>1750</v>
      </c>
      <c r="C1943" s="309">
        <v>131.997313375</v>
      </c>
      <c r="D1943" s="307">
        <f>C1943*'[2]Base Costs'!$B$5</f>
        <v>131.997313375</v>
      </c>
      <c r="E1943" s="307">
        <f t="shared" si="210"/>
        <v>17</v>
      </c>
      <c r="F1943" s="307">
        <f t="shared" si="211"/>
        <v>4</v>
      </c>
      <c r="G1943" s="307">
        <f t="shared" si="212"/>
        <v>1</v>
      </c>
      <c r="H1943" s="306">
        <f>4*D1943*'[2]Base Costs'!$B$7</f>
        <v>26233.674049401005</v>
      </c>
      <c r="I1943" s="304">
        <f>4*IF(E1943&lt;=3,E1943*'[2]Base Costs'!$B$8,IF(F1943&lt;=3,F1943*'[2]Base Costs'!$B$9,'[2]Base Costs'!$B$10*G1943))</f>
        <v>4400</v>
      </c>
      <c r="J1943" s="308">
        <f>C1943*'[2]Base Costs'!$B$6</f>
        <v>33.527317597250004</v>
      </c>
      <c r="K1943" s="307">
        <f t="shared" si="213"/>
        <v>5</v>
      </c>
      <c r="L1943" s="307">
        <f t="shared" si="214"/>
        <v>1</v>
      </c>
      <c r="M1943" s="307">
        <f t="shared" si="215"/>
        <v>1</v>
      </c>
      <c r="N1943" s="306">
        <f>4*J1943*'[2]Base Costs'!$B$7</f>
        <v>6663.3532085478555</v>
      </c>
      <c r="O1943" s="304">
        <f>4*IF(K1943&lt;=3,K1943*'[2]Base Costs'!$B$8,IF(L1943&lt;=3,L1943*'[2]Base Costs'!$B$9,'[2]Base Costs'!$B$10*M1943))</f>
        <v>1400</v>
      </c>
      <c r="P1943" s="304">
        <f>4*C1943*'[2]Base Costs'!$B$11</f>
        <v>26399.462675000002</v>
      </c>
      <c r="Q1943" s="269">
        <f>'[2]Base Costs'!$B$13+'[2]Base Costs'!$B$14</f>
        <v>414</v>
      </c>
      <c r="R1943" s="303">
        <f>'[2]Base Costs'!$D$2</f>
        <v>1105.3024868650327</v>
      </c>
      <c r="S1943" s="305">
        <f t="shared" si="216"/>
        <v>9582.6556954128882</v>
      </c>
    </row>
    <row r="1944" spans="1:19" s="269" customFormat="1" x14ac:dyDescent="0.25">
      <c r="A1944" s="310" t="s">
        <v>1041</v>
      </c>
      <c r="B1944" s="310" t="s">
        <v>1749</v>
      </c>
      <c r="C1944" s="309">
        <v>230.00212163500001</v>
      </c>
      <c r="D1944" s="307">
        <f>C1944*'[2]Base Costs'!$B$5</f>
        <v>230.00212163500001</v>
      </c>
      <c r="E1944" s="307">
        <f t="shared" si="210"/>
        <v>29</v>
      </c>
      <c r="F1944" s="307">
        <f t="shared" si="211"/>
        <v>6</v>
      </c>
      <c r="G1944" s="307">
        <f t="shared" si="212"/>
        <v>2</v>
      </c>
      <c r="H1944" s="306">
        <f>4*D1944*'[2]Base Costs'!$B$7</f>
        <v>45711.541662226446</v>
      </c>
      <c r="I1944" s="304">
        <f>4*IF(E1944&lt;=3,E1944*'[2]Base Costs'!$B$8,IF(F1944&lt;=3,F1944*'[2]Base Costs'!$B$9,'[2]Base Costs'!$B$10*G1944))</f>
        <v>8800</v>
      </c>
      <c r="J1944" s="308">
        <f>C1944*'[2]Base Costs'!$B$6</f>
        <v>58.420538895290001</v>
      </c>
      <c r="K1944" s="307">
        <f t="shared" si="213"/>
        <v>8</v>
      </c>
      <c r="L1944" s="307">
        <f t="shared" si="214"/>
        <v>2</v>
      </c>
      <c r="M1944" s="307">
        <f t="shared" si="215"/>
        <v>1</v>
      </c>
      <c r="N1944" s="306">
        <f>4*J1944*'[2]Base Costs'!$B$7</f>
        <v>11610.731582205517</v>
      </c>
      <c r="O1944" s="304">
        <f>4*IF(K1944&lt;=3,K1944*'[2]Base Costs'!$B$8,IF(L1944&lt;=3,L1944*'[2]Base Costs'!$B$9,'[2]Base Costs'!$B$10*M1944))</f>
        <v>2800</v>
      </c>
      <c r="P1944" s="304">
        <f>4*C1944*'[2]Base Costs'!$B$11</f>
        <v>46000.424327000001</v>
      </c>
      <c r="Q1944" s="269">
        <f>'[2]Base Costs'!$B$13+'[2]Base Costs'!$B$14</f>
        <v>414</v>
      </c>
      <c r="R1944" s="303">
        <f>'[2]Base Costs'!$D$2</f>
        <v>1105.3024868650327</v>
      </c>
      <c r="S1944" s="305">
        <f t="shared" si="216"/>
        <v>15930.034069070549</v>
      </c>
    </row>
    <row r="1945" spans="1:19" s="269" customFormat="1" x14ac:dyDescent="0.25">
      <c r="A1945" s="310" t="s">
        <v>1041</v>
      </c>
      <c r="B1945" s="310" t="s">
        <v>1748</v>
      </c>
      <c r="C1945" s="309">
        <v>61.776250000000005</v>
      </c>
      <c r="D1945" s="307">
        <f>C1945*'[2]Base Costs'!$B$5</f>
        <v>61.776250000000005</v>
      </c>
      <c r="E1945" s="307">
        <f t="shared" si="210"/>
        <v>8</v>
      </c>
      <c r="F1945" s="307">
        <f t="shared" si="211"/>
        <v>2</v>
      </c>
      <c r="G1945" s="307">
        <f t="shared" si="212"/>
        <v>1</v>
      </c>
      <c r="H1945" s="306">
        <f>4*D1945*'[2]Base Costs'!$B$7</f>
        <v>12277.659030000003</v>
      </c>
      <c r="I1945" s="304">
        <f>4*IF(E1945&lt;=3,E1945*'[2]Base Costs'!$B$8,IF(F1945&lt;=3,F1945*'[2]Base Costs'!$B$9,'[2]Base Costs'!$B$10*G1945))</f>
        <v>2800</v>
      </c>
      <c r="J1945" s="308">
        <f>C1945*'[2]Base Costs'!$B$6</f>
        <v>15.691167500000001</v>
      </c>
      <c r="K1945" s="307">
        <f t="shared" si="213"/>
        <v>2</v>
      </c>
      <c r="L1945" s="307">
        <f t="shared" si="214"/>
        <v>1</v>
      </c>
      <c r="M1945" s="307">
        <f t="shared" si="215"/>
        <v>1</v>
      </c>
      <c r="N1945" s="306">
        <f>4*J1945*'[2]Base Costs'!$B$7</f>
        <v>3118.5253936200006</v>
      </c>
      <c r="O1945" s="304">
        <f>4*IF(K1945&lt;=3,K1945*'[2]Base Costs'!$B$8,IF(L1945&lt;=3,L1945*'[2]Base Costs'!$B$9,'[2]Base Costs'!$B$10*M1945))</f>
        <v>1000</v>
      </c>
      <c r="P1945" s="304">
        <f>4*C1945*'[2]Base Costs'!$B$11</f>
        <v>12355.25</v>
      </c>
      <c r="Q1945" s="269">
        <f>'[2]Base Costs'!$B$13+'[2]Base Costs'!$B$14</f>
        <v>414</v>
      </c>
      <c r="R1945" s="303">
        <f>'[2]Base Costs'!$D$2</f>
        <v>1105.3024868650327</v>
      </c>
      <c r="S1945" s="305">
        <f t="shared" si="216"/>
        <v>5637.8278804850333</v>
      </c>
    </row>
    <row r="1946" spans="1:19" s="269" customFormat="1" x14ac:dyDescent="0.25">
      <c r="A1946" s="310" t="s">
        <v>1041</v>
      </c>
      <c r="B1946" s="310" t="s">
        <v>1747</v>
      </c>
      <c r="C1946" s="309">
        <v>112.60130061000001</v>
      </c>
      <c r="D1946" s="307">
        <f>C1946*'[2]Base Costs'!$B$5</f>
        <v>112.60130061000001</v>
      </c>
      <c r="E1946" s="307">
        <f t="shared" si="210"/>
        <v>15</v>
      </c>
      <c r="F1946" s="307">
        <f t="shared" si="211"/>
        <v>3</v>
      </c>
      <c r="G1946" s="307">
        <f t="shared" si="212"/>
        <v>1</v>
      </c>
      <c r="H1946" s="306">
        <f>4*D1946*'[2]Base Costs'!$B$7</f>
        <v>22378.832888433844</v>
      </c>
      <c r="I1946" s="304">
        <f>4*IF(E1946&lt;=3,E1946*'[2]Base Costs'!$B$8,IF(F1946&lt;=3,F1946*'[2]Base Costs'!$B$9,'[2]Base Costs'!$B$10*G1946))</f>
        <v>4200</v>
      </c>
      <c r="J1946" s="308">
        <f>C1946*'[2]Base Costs'!$B$6</f>
        <v>28.600730354940001</v>
      </c>
      <c r="K1946" s="307">
        <f t="shared" si="213"/>
        <v>4</v>
      </c>
      <c r="L1946" s="307">
        <f t="shared" si="214"/>
        <v>1</v>
      </c>
      <c r="M1946" s="307">
        <f t="shared" si="215"/>
        <v>1</v>
      </c>
      <c r="N1946" s="306">
        <f>4*J1946*'[2]Base Costs'!$B$7</f>
        <v>5684.2235536621965</v>
      </c>
      <c r="O1946" s="304">
        <f>4*IF(K1946&lt;=3,K1946*'[2]Base Costs'!$B$8,IF(L1946&lt;=3,L1946*'[2]Base Costs'!$B$9,'[2]Base Costs'!$B$10*M1946))</f>
        <v>1400</v>
      </c>
      <c r="P1946" s="304">
        <f>4*C1946*'[2]Base Costs'!$B$11</f>
        <v>22520.260122000003</v>
      </c>
      <c r="Q1946" s="269">
        <f>'[2]Base Costs'!$B$13+'[2]Base Costs'!$B$14</f>
        <v>414</v>
      </c>
      <c r="R1946" s="303">
        <f>'[2]Base Costs'!$D$2</f>
        <v>1105.3024868650327</v>
      </c>
      <c r="S1946" s="305">
        <f t="shared" si="216"/>
        <v>8603.5260405272293</v>
      </c>
    </row>
    <row r="1947" spans="1:19" s="269" customFormat="1" x14ac:dyDescent="0.25">
      <c r="A1947" s="310" t="s">
        <v>1041</v>
      </c>
      <c r="B1947" s="310" t="s">
        <v>1746</v>
      </c>
      <c r="C1947" s="309">
        <v>172.998457605</v>
      </c>
      <c r="D1947" s="307">
        <f>C1947*'[2]Base Costs'!$B$5</f>
        <v>172.998457605</v>
      </c>
      <c r="E1947" s="307">
        <f t="shared" si="210"/>
        <v>22</v>
      </c>
      <c r="F1947" s="307">
        <f t="shared" si="211"/>
        <v>5</v>
      </c>
      <c r="G1947" s="307">
        <f t="shared" si="212"/>
        <v>2</v>
      </c>
      <c r="H1947" s="306">
        <f>4*D1947*'[2]Base Costs'!$B$7</f>
        <v>34382.405458248126</v>
      </c>
      <c r="I1947" s="304">
        <f>4*IF(E1947&lt;=3,E1947*'[2]Base Costs'!$B$8,IF(F1947&lt;=3,F1947*'[2]Base Costs'!$B$9,'[2]Base Costs'!$B$10*G1947))</f>
        <v>8800</v>
      </c>
      <c r="J1947" s="308">
        <f>C1947*'[2]Base Costs'!$B$6</f>
        <v>43.941608231670003</v>
      </c>
      <c r="K1947" s="307">
        <f t="shared" si="213"/>
        <v>6</v>
      </c>
      <c r="L1947" s="307">
        <f t="shared" si="214"/>
        <v>2</v>
      </c>
      <c r="M1947" s="307">
        <f t="shared" si="215"/>
        <v>1</v>
      </c>
      <c r="N1947" s="306">
        <f>4*J1947*'[2]Base Costs'!$B$7</f>
        <v>8733.1309863950246</v>
      </c>
      <c r="O1947" s="304">
        <f>4*IF(K1947&lt;=3,K1947*'[2]Base Costs'!$B$8,IF(L1947&lt;=3,L1947*'[2]Base Costs'!$B$9,'[2]Base Costs'!$B$10*M1947))</f>
        <v>2800</v>
      </c>
      <c r="P1947" s="304">
        <f>4*C1947*'[2]Base Costs'!$B$11</f>
        <v>34599.691521000001</v>
      </c>
      <c r="Q1947" s="269">
        <f>'[2]Base Costs'!$B$13+'[2]Base Costs'!$B$14</f>
        <v>414</v>
      </c>
      <c r="R1947" s="303">
        <f>'[2]Base Costs'!$D$2</f>
        <v>1105.3024868650327</v>
      </c>
      <c r="S1947" s="305">
        <f t="shared" si="216"/>
        <v>13052.433473260058</v>
      </c>
    </row>
    <row r="1948" spans="1:19" s="269" customFormat="1" x14ac:dyDescent="0.25">
      <c r="A1948" s="310" t="s">
        <v>1041</v>
      </c>
      <c r="B1948" s="310" t="s">
        <v>1745</v>
      </c>
      <c r="C1948" s="309">
        <v>142.9996635</v>
      </c>
      <c r="D1948" s="307">
        <f>C1948*'[2]Base Costs'!$B$5</f>
        <v>142.9996635</v>
      </c>
      <c r="E1948" s="307">
        <f t="shared" si="210"/>
        <v>18</v>
      </c>
      <c r="F1948" s="307">
        <f t="shared" si="211"/>
        <v>4</v>
      </c>
      <c r="G1948" s="307">
        <f t="shared" si="212"/>
        <v>1</v>
      </c>
      <c r="H1948" s="306">
        <f>4*D1948*'[2]Base Costs'!$B$7</f>
        <v>28420.325122644004</v>
      </c>
      <c r="I1948" s="304">
        <f>4*IF(E1948&lt;=3,E1948*'[2]Base Costs'!$B$8,IF(F1948&lt;=3,F1948*'[2]Base Costs'!$B$9,'[2]Base Costs'!$B$10*G1948))</f>
        <v>4400</v>
      </c>
      <c r="J1948" s="308">
        <f>C1948*'[2]Base Costs'!$B$6</f>
        <v>36.321914528999997</v>
      </c>
      <c r="K1948" s="307">
        <f t="shared" si="213"/>
        <v>5</v>
      </c>
      <c r="L1948" s="307">
        <f t="shared" si="214"/>
        <v>1</v>
      </c>
      <c r="M1948" s="307">
        <f t="shared" si="215"/>
        <v>1</v>
      </c>
      <c r="N1948" s="306">
        <f>4*J1948*'[2]Base Costs'!$B$7</f>
        <v>7218.7625811515763</v>
      </c>
      <c r="O1948" s="304">
        <f>4*IF(K1948&lt;=3,K1948*'[2]Base Costs'!$B$8,IF(L1948&lt;=3,L1948*'[2]Base Costs'!$B$9,'[2]Base Costs'!$B$10*M1948))</f>
        <v>1400</v>
      </c>
      <c r="P1948" s="304">
        <f>4*C1948*'[2]Base Costs'!$B$11</f>
        <v>28599.932699999998</v>
      </c>
      <c r="Q1948" s="269">
        <f>'[2]Base Costs'!$B$13+'[2]Base Costs'!$B$14</f>
        <v>414</v>
      </c>
      <c r="R1948" s="303">
        <f>'[2]Base Costs'!$D$2</f>
        <v>1105.3024868650327</v>
      </c>
      <c r="S1948" s="305">
        <f t="shared" si="216"/>
        <v>10138.065068016609</v>
      </c>
    </row>
    <row r="1949" spans="1:19" s="269" customFormat="1" x14ac:dyDescent="0.25">
      <c r="A1949" s="310" t="s">
        <v>1041</v>
      </c>
      <c r="B1949" s="310" t="s">
        <v>1744</v>
      </c>
      <c r="C1949" s="309">
        <v>933.63163229500003</v>
      </c>
      <c r="D1949" s="307">
        <f>C1949*'[2]Base Costs'!$B$5</f>
        <v>933.63163229500003</v>
      </c>
      <c r="E1949" s="307">
        <f t="shared" si="210"/>
        <v>117</v>
      </c>
      <c r="F1949" s="307">
        <f t="shared" si="211"/>
        <v>24</v>
      </c>
      <c r="G1949" s="307">
        <f t="shared" si="212"/>
        <v>6</v>
      </c>
      <c r="H1949" s="306">
        <f>4*D1949*'[2]Base Costs'!$B$7</f>
        <v>185553.6851288375</v>
      </c>
      <c r="I1949" s="304">
        <f>4*IF(E1949&lt;=3,E1949*'[2]Base Costs'!$B$8,IF(F1949&lt;=3,F1949*'[2]Base Costs'!$B$9,'[2]Base Costs'!$B$10*G1949))</f>
        <v>26400</v>
      </c>
      <c r="J1949" s="308">
        <f>C1949*'[2]Base Costs'!$B$6</f>
        <v>237.14243460293002</v>
      </c>
      <c r="K1949" s="307">
        <f t="shared" si="213"/>
        <v>30</v>
      </c>
      <c r="L1949" s="307">
        <f t="shared" si="214"/>
        <v>6</v>
      </c>
      <c r="M1949" s="307">
        <f t="shared" si="215"/>
        <v>2</v>
      </c>
      <c r="N1949" s="306">
        <f>4*J1949*'[2]Base Costs'!$B$7</f>
        <v>47130.636022724728</v>
      </c>
      <c r="O1949" s="304">
        <f>4*IF(K1949&lt;=3,K1949*'[2]Base Costs'!$B$8,IF(L1949&lt;=3,L1949*'[2]Base Costs'!$B$9,'[2]Base Costs'!$B$10*M1949))</f>
        <v>8800</v>
      </c>
      <c r="P1949" s="304">
        <f>4*C1949*'[2]Base Costs'!$B$11</f>
        <v>186726.326459</v>
      </c>
      <c r="Q1949" s="269">
        <f>'[2]Base Costs'!$B$13+'[2]Base Costs'!$B$14</f>
        <v>414</v>
      </c>
      <c r="R1949" s="303">
        <f>'[2]Base Costs'!$D$2</f>
        <v>1105.3024868650327</v>
      </c>
      <c r="S1949" s="305">
        <f t="shared" si="216"/>
        <v>57449.93850958976</v>
      </c>
    </row>
    <row r="1950" spans="1:19" s="269" customFormat="1" x14ac:dyDescent="0.25">
      <c r="A1950" s="310" t="s">
        <v>1041</v>
      </c>
      <c r="B1950" s="310" t="s">
        <v>1743</v>
      </c>
      <c r="C1950" s="309">
        <v>103.002012675</v>
      </c>
      <c r="D1950" s="307">
        <f>C1950*'[2]Base Costs'!$B$5</f>
        <v>103.002012675</v>
      </c>
      <c r="E1950" s="307">
        <f t="shared" si="210"/>
        <v>13</v>
      </c>
      <c r="F1950" s="307">
        <f t="shared" si="211"/>
        <v>3</v>
      </c>
      <c r="G1950" s="307">
        <f t="shared" si="212"/>
        <v>1</v>
      </c>
      <c r="H1950" s="306">
        <f>4*D1950*'[2]Base Costs'!$B$7</f>
        <v>20471.032007080204</v>
      </c>
      <c r="I1950" s="304">
        <f>4*IF(E1950&lt;=3,E1950*'[2]Base Costs'!$B$8,IF(F1950&lt;=3,F1950*'[2]Base Costs'!$B$9,'[2]Base Costs'!$B$10*G1950))</f>
        <v>4200</v>
      </c>
      <c r="J1950" s="308">
        <f>C1950*'[2]Base Costs'!$B$6</f>
        <v>26.16251121945</v>
      </c>
      <c r="K1950" s="307">
        <f t="shared" si="213"/>
        <v>4</v>
      </c>
      <c r="L1950" s="307">
        <f t="shared" si="214"/>
        <v>1</v>
      </c>
      <c r="M1950" s="307">
        <f t="shared" si="215"/>
        <v>1</v>
      </c>
      <c r="N1950" s="306">
        <f>4*J1950*'[2]Base Costs'!$B$7</f>
        <v>5199.6421297983716</v>
      </c>
      <c r="O1950" s="304">
        <f>4*IF(K1950&lt;=3,K1950*'[2]Base Costs'!$B$8,IF(L1950&lt;=3,L1950*'[2]Base Costs'!$B$9,'[2]Base Costs'!$B$10*M1950))</f>
        <v>1400</v>
      </c>
      <c r="P1950" s="304">
        <f>4*C1950*'[2]Base Costs'!$B$11</f>
        <v>20600.402535000001</v>
      </c>
      <c r="Q1950" s="269">
        <f>'[2]Base Costs'!$B$13+'[2]Base Costs'!$B$14</f>
        <v>414</v>
      </c>
      <c r="R1950" s="303">
        <f>'[2]Base Costs'!$D$2</f>
        <v>1105.3024868650327</v>
      </c>
      <c r="S1950" s="305">
        <f t="shared" si="216"/>
        <v>8118.9446166634043</v>
      </c>
    </row>
    <row r="1951" spans="1:19" s="269" customFormat="1" x14ac:dyDescent="0.25">
      <c r="A1951" s="310" t="s">
        <v>1041</v>
      </c>
      <c r="B1951" s="310" t="s">
        <v>1742</v>
      </c>
      <c r="C1951" s="309">
        <v>110.00225022000001</v>
      </c>
      <c r="D1951" s="307">
        <f>C1951*'[2]Base Costs'!$B$5</f>
        <v>110.00225022000001</v>
      </c>
      <c r="E1951" s="307">
        <f t="shared" si="210"/>
        <v>14</v>
      </c>
      <c r="F1951" s="307">
        <f t="shared" si="211"/>
        <v>3</v>
      </c>
      <c r="G1951" s="307">
        <f t="shared" si="212"/>
        <v>1</v>
      </c>
      <c r="H1951" s="306">
        <f>4*D1951*'[2]Base Costs'!$B$7</f>
        <v>21862.287217723686</v>
      </c>
      <c r="I1951" s="304">
        <f>4*IF(E1951&lt;=3,E1951*'[2]Base Costs'!$B$8,IF(F1951&lt;=3,F1951*'[2]Base Costs'!$B$9,'[2]Base Costs'!$B$10*G1951))</f>
        <v>4200</v>
      </c>
      <c r="J1951" s="308">
        <f>C1951*'[2]Base Costs'!$B$6</f>
        <v>27.940571555880002</v>
      </c>
      <c r="K1951" s="307">
        <f t="shared" si="213"/>
        <v>4</v>
      </c>
      <c r="L1951" s="307">
        <f t="shared" si="214"/>
        <v>1</v>
      </c>
      <c r="M1951" s="307">
        <f t="shared" si="215"/>
        <v>1</v>
      </c>
      <c r="N1951" s="306">
        <f>4*J1951*'[2]Base Costs'!$B$7</f>
        <v>5553.020953301816</v>
      </c>
      <c r="O1951" s="304">
        <f>4*IF(K1951&lt;=3,K1951*'[2]Base Costs'!$B$8,IF(L1951&lt;=3,L1951*'[2]Base Costs'!$B$9,'[2]Base Costs'!$B$10*M1951))</f>
        <v>1400</v>
      </c>
      <c r="P1951" s="304">
        <f>4*C1951*'[2]Base Costs'!$B$11</f>
        <v>22000.450044000001</v>
      </c>
      <c r="Q1951" s="269">
        <f>'[2]Base Costs'!$B$13+'[2]Base Costs'!$B$14</f>
        <v>414</v>
      </c>
      <c r="R1951" s="303">
        <f>'[2]Base Costs'!$D$2</f>
        <v>1105.3024868650327</v>
      </c>
      <c r="S1951" s="305">
        <f t="shared" si="216"/>
        <v>8472.3234401668487</v>
      </c>
    </row>
    <row r="1952" spans="1:19" s="269" customFormat="1" x14ac:dyDescent="0.25">
      <c r="A1952" s="310" t="s">
        <v>1041</v>
      </c>
      <c r="B1952" s="310" t="s">
        <v>1741</v>
      </c>
      <c r="C1952" s="309">
        <v>516</v>
      </c>
      <c r="D1952" s="307">
        <f>C1952*'[2]Base Costs'!$B$5</f>
        <v>516</v>
      </c>
      <c r="E1952" s="307">
        <f t="shared" si="210"/>
        <v>65</v>
      </c>
      <c r="F1952" s="307">
        <f t="shared" si="211"/>
        <v>13</v>
      </c>
      <c r="G1952" s="307">
        <f t="shared" si="212"/>
        <v>4</v>
      </c>
      <c r="H1952" s="306">
        <f>4*D1952*'[2]Base Costs'!$B$7</f>
        <v>102551.90400000001</v>
      </c>
      <c r="I1952" s="304">
        <f>4*IF(E1952&lt;=3,E1952*'[2]Base Costs'!$B$8,IF(F1952&lt;=3,F1952*'[2]Base Costs'!$B$9,'[2]Base Costs'!$B$10*G1952))</f>
        <v>17600</v>
      </c>
      <c r="J1952" s="308">
        <f>C1952*'[2]Base Costs'!$B$6</f>
        <v>131.06399999999999</v>
      </c>
      <c r="K1952" s="307">
        <f t="shared" si="213"/>
        <v>17</v>
      </c>
      <c r="L1952" s="307">
        <f t="shared" si="214"/>
        <v>4</v>
      </c>
      <c r="M1952" s="307">
        <f t="shared" si="215"/>
        <v>1</v>
      </c>
      <c r="N1952" s="306">
        <f>4*J1952*'[2]Base Costs'!$B$7</f>
        <v>26048.183616000002</v>
      </c>
      <c r="O1952" s="304">
        <f>4*IF(K1952&lt;=3,K1952*'[2]Base Costs'!$B$8,IF(L1952&lt;=3,L1952*'[2]Base Costs'!$B$9,'[2]Base Costs'!$B$10*M1952))</f>
        <v>4400</v>
      </c>
      <c r="P1952" s="304">
        <f>4*C1952*'[2]Base Costs'!$B$11</f>
        <v>103200</v>
      </c>
      <c r="Q1952" s="269">
        <f>'[2]Base Costs'!$B$13+'[2]Base Costs'!$B$14</f>
        <v>414</v>
      </c>
      <c r="R1952" s="303">
        <f>'[2]Base Costs'!$D$2</f>
        <v>1105.3024868650327</v>
      </c>
      <c r="S1952" s="305">
        <f t="shared" si="216"/>
        <v>31967.486102865034</v>
      </c>
    </row>
    <row r="1953" spans="1:19" s="269" customFormat="1" x14ac:dyDescent="0.25">
      <c r="A1953" s="310" t="s">
        <v>1041</v>
      </c>
      <c r="B1953" s="310" t="s">
        <v>1740</v>
      </c>
      <c r="C1953" s="309">
        <v>126.81033232</v>
      </c>
      <c r="D1953" s="307">
        <f>C1953*'[2]Base Costs'!$B$5</f>
        <v>126.81033232</v>
      </c>
      <c r="E1953" s="307">
        <f t="shared" si="210"/>
        <v>16</v>
      </c>
      <c r="F1953" s="307">
        <f t="shared" si="211"/>
        <v>4</v>
      </c>
      <c r="G1953" s="307">
        <f t="shared" si="212"/>
        <v>1</v>
      </c>
      <c r="H1953" s="306">
        <f>4*D1953*'[2]Base Costs'!$B$7</f>
        <v>25202.792686606084</v>
      </c>
      <c r="I1953" s="304">
        <f>4*IF(E1953&lt;=3,E1953*'[2]Base Costs'!$B$8,IF(F1953&lt;=3,F1953*'[2]Base Costs'!$B$9,'[2]Base Costs'!$B$10*G1953))</f>
        <v>4400</v>
      </c>
      <c r="J1953" s="308">
        <f>C1953*'[2]Base Costs'!$B$6</f>
        <v>32.209824409280003</v>
      </c>
      <c r="K1953" s="307">
        <f t="shared" si="213"/>
        <v>5</v>
      </c>
      <c r="L1953" s="307">
        <f t="shared" si="214"/>
        <v>1</v>
      </c>
      <c r="M1953" s="307">
        <f t="shared" si="215"/>
        <v>1</v>
      </c>
      <c r="N1953" s="306">
        <f>4*J1953*'[2]Base Costs'!$B$7</f>
        <v>6401.5093423979461</v>
      </c>
      <c r="O1953" s="304">
        <f>4*IF(K1953&lt;=3,K1953*'[2]Base Costs'!$B$8,IF(L1953&lt;=3,L1953*'[2]Base Costs'!$B$9,'[2]Base Costs'!$B$10*M1953))</f>
        <v>1400</v>
      </c>
      <c r="P1953" s="304">
        <f>4*C1953*'[2]Base Costs'!$B$11</f>
        <v>25362.066464</v>
      </c>
      <c r="Q1953" s="269">
        <f>'[2]Base Costs'!$B$13+'[2]Base Costs'!$B$14</f>
        <v>414</v>
      </c>
      <c r="R1953" s="303">
        <f>'[2]Base Costs'!$D$2</f>
        <v>1105.3024868650327</v>
      </c>
      <c r="S1953" s="305">
        <f t="shared" si="216"/>
        <v>9320.8118292629788</v>
      </c>
    </row>
    <row r="1954" spans="1:19" s="269" customFormat="1" x14ac:dyDescent="0.25">
      <c r="A1954" s="310" t="s">
        <v>1041</v>
      </c>
      <c r="B1954" s="310" t="s">
        <v>1739</v>
      </c>
      <c r="C1954" s="309">
        <v>65.001217355000009</v>
      </c>
      <c r="D1954" s="307">
        <f>C1954*'[2]Base Costs'!$B$5</f>
        <v>65.001217355000009</v>
      </c>
      <c r="E1954" s="307">
        <f t="shared" si="210"/>
        <v>9</v>
      </c>
      <c r="F1954" s="307">
        <f t="shared" si="211"/>
        <v>2</v>
      </c>
      <c r="G1954" s="307">
        <f t="shared" si="212"/>
        <v>1</v>
      </c>
      <c r="H1954" s="306">
        <f>4*D1954*'[2]Base Costs'!$B$7</f>
        <v>12918.601942002124</v>
      </c>
      <c r="I1954" s="304">
        <f>4*IF(E1954&lt;=3,E1954*'[2]Base Costs'!$B$8,IF(F1954&lt;=3,F1954*'[2]Base Costs'!$B$9,'[2]Base Costs'!$B$10*G1954))</f>
        <v>2800</v>
      </c>
      <c r="J1954" s="308">
        <f>C1954*'[2]Base Costs'!$B$6</f>
        <v>16.510309208170003</v>
      </c>
      <c r="K1954" s="307">
        <f t="shared" si="213"/>
        <v>3</v>
      </c>
      <c r="L1954" s="307">
        <f t="shared" si="214"/>
        <v>1</v>
      </c>
      <c r="M1954" s="307">
        <f t="shared" si="215"/>
        <v>1</v>
      </c>
      <c r="N1954" s="306">
        <f>4*J1954*'[2]Base Costs'!$B$7</f>
        <v>3281.3248932685397</v>
      </c>
      <c r="O1954" s="304">
        <f>4*IF(K1954&lt;=3,K1954*'[2]Base Costs'!$B$8,IF(L1954&lt;=3,L1954*'[2]Base Costs'!$B$9,'[2]Base Costs'!$B$10*M1954))</f>
        <v>1500</v>
      </c>
      <c r="P1954" s="304">
        <f>4*C1954*'[2]Base Costs'!$B$11</f>
        <v>13000.243471000002</v>
      </c>
      <c r="Q1954" s="269">
        <f>'[2]Base Costs'!$B$13+'[2]Base Costs'!$B$14</f>
        <v>414</v>
      </c>
      <c r="R1954" s="303">
        <f>'[2]Base Costs'!$D$2</f>
        <v>1105.3024868650327</v>
      </c>
      <c r="S1954" s="305">
        <f t="shared" si="216"/>
        <v>6300.6273801335719</v>
      </c>
    </row>
    <row r="1955" spans="1:19" s="269" customFormat="1" x14ac:dyDescent="0.25">
      <c r="A1955" s="310" t="s">
        <v>1041</v>
      </c>
      <c r="B1955" s="310" t="s">
        <v>1738</v>
      </c>
      <c r="C1955" s="309">
        <v>104.00204661000001</v>
      </c>
      <c r="D1955" s="307">
        <f>C1955*'[2]Base Costs'!$B$5</f>
        <v>104.00204661000001</v>
      </c>
      <c r="E1955" s="307">
        <f t="shared" si="210"/>
        <v>14</v>
      </c>
      <c r="F1955" s="307">
        <f t="shared" si="211"/>
        <v>3</v>
      </c>
      <c r="G1955" s="307">
        <f t="shared" si="212"/>
        <v>1</v>
      </c>
      <c r="H1955" s="306">
        <f>4*D1955*'[2]Base Costs'!$B$7</f>
        <v>20669.782751457846</v>
      </c>
      <c r="I1955" s="304">
        <f>4*IF(E1955&lt;=3,E1955*'[2]Base Costs'!$B$8,IF(F1955&lt;=3,F1955*'[2]Base Costs'!$B$9,'[2]Base Costs'!$B$10*G1955))</f>
        <v>4200</v>
      </c>
      <c r="J1955" s="308">
        <f>C1955*'[2]Base Costs'!$B$6</f>
        <v>26.416519838940001</v>
      </c>
      <c r="K1955" s="307">
        <f t="shared" si="213"/>
        <v>4</v>
      </c>
      <c r="L1955" s="307">
        <f t="shared" si="214"/>
        <v>1</v>
      </c>
      <c r="M1955" s="307">
        <f t="shared" si="215"/>
        <v>1</v>
      </c>
      <c r="N1955" s="306">
        <f>4*J1955*'[2]Base Costs'!$B$7</f>
        <v>5250.1248188702921</v>
      </c>
      <c r="O1955" s="304">
        <f>4*IF(K1955&lt;=3,K1955*'[2]Base Costs'!$B$8,IF(L1955&lt;=3,L1955*'[2]Base Costs'!$B$9,'[2]Base Costs'!$B$10*M1955))</f>
        <v>1400</v>
      </c>
      <c r="P1955" s="304">
        <f>4*C1955*'[2]Base Costs'!$B$11</f>
        <v>20800.409322000003</v>
      </c>
      <c r="Q1955" s="269">
        <f>'[2]Base Costs'!$B$13+'[2]Base Costs'!$B$14</f>
        <v>414</v>
      </c>
      <c r="R1955" s="303">
        <f>'[2]Base Costs'!$D$2</f>
        <v>1105.3024868650327</v>
      </c>
      <c r="S1955" s="305">
        <f t="shared" si="216"/>
        <v>8169.4273057353248</v>
      </c>
    </row>
    <row r="1956" spans="1:19" s="269" customFormat="1" x14ac:dyDescent="0.25">
      <c r="A1956" s="310" t="s">
        <v>1041</v>
      </c>
      <c r="B1956" s="310" t="s">
        <v>1737</v>
      </c>
      <c r="C1956" s="309">
        <v>130.00268181500002</v>
      </c>
      <c r="D1956" s="307">
        <f>C1956*'[2]Base Costs'!$B$5</f>
        <v>130.00268181500002</v>
      </c>
      <c r="E1956" s="307">
        <f t="shared" si="210"/>
        <v>17</v>
      </c>
      <c r="F1956" s="307">
        <f t="shared" si="211"/>
        <v>4</v>
      </c>
      <c r="G1956" s="307">
        <f t="shared" si="212"/>
        <v>1</v>
      </c>
      <c r="H1956" s="306">
        <f>4*D1956*'[2]Base Costs'!$B$7</f>
        <v>25837.252994640367</v>
      </c>
      <c r="I1956" s="304">
        <f>4*IF(E1956&lt;=3,E1956*'[2]Base Costs'!$B$8,IF(F1956&lt;=3,F1956*'[2]Base Costs'!$B$9,'[2]Base Costs'!$B$10*G1956))</f>
        <v>4400</v>
      </c>
      <c r="J1956" s="308">
        <f>C1956*'[2]Base Costs'!$B$6</f>
        <v>33.020681181010005</v>
      </c>
      <c r="K1956" s="307">
        <f t="shared" si="213"/>
        <v>5</v>
      </c>
      <c r="L1956" s="307">
        <f t="shared" si="214"/>
        <v>1</v>
      </c>
      <c r="M1956" s="307">
        <f t="shared" si="215"/>
        <v>1</v>
      </c>
      <c r="N1956" s="306">
        <f>4*J1956*'[2]Base Costs'!$B$7</f>
        <v>6562.6622606386536</v>
      </c>
      <c r="O1956" s="304">
        <f>4*IF(K1956&lt;=3,K1956*'[2]Base Costs'!$B$8,IF(L1956&lt;=3,L1956*'[2]Base Costs'!$B$9,'[2]Base Costs'!$B$10*M1956))</f>
        <v>1400</v>
      </c>
      <c r="P1956" s="304">
        <f>4*C1956*'[2]Base Costs'!$B$11</f>
        <v>26000.536363000003</v>
      </c>
      <c r="Q1956" s="269">
        <f>'[2]Base Costs'!$B$13+'[2]Base Costs'!$B$14</f>
        <v>414</v>
      </c>
      <c r="R1956" s="303">
        <f>'[2]Base Costs'!$D$2</f>
        <v>1105.3024868650327</v>
      </c>
      <c r="S1956" s="305">
        <f t="shared" si="216"/>
        <v>9481.9647475036872</v>
      </c>
    </row>
    <row r="1957" spans="1:19" s="269" customFormat="1" x14ac:dyDescent="0.25">
      <c r="A1957" s="310" t="s">
        <v>1041</v>
      </c>
      <c r="B1957" s="310" t="s">
        <v>1736</v>
      </c>
      <c r="C1957" s="309">
        <v>52.000529095000005</v>
      </c>
      <c r="D1957" s="307">
        <f>C1957*'[2]Base Costs'!$B$5</f>
        <v>52.000529095000005</v>
      </c>
      <c r="E1957" s="307">
        <f t="shared" si="210"/>
        <v>7</v>
      </c>
      <c r="F1957" s="307">
        <f t="shared" si="211"/>
        <v>2</v>
      </c>
      <c r="G1957" s="307">
        <f t="shared" si="212"/>
        <v>1</v>
      </c>
      <c r="H1957" s="306">
        <f>4*D1957*'[2]Base Costs'!$B$7</f>
        <v>10334.793154456682</v>
      </c>
      <c r="I1957" s="304">
        <f>4*IF(E1957&lt;=3,E1957*'[2]Base Costs'!$B$8,IF(F1957&lt;=3,F1957*'[2]Base Costs'!$B$9,'[2]Base Costs'!$B$10*G1957))</f>
        <v>2800</v>
      </c>
      <c r="J1957" s="308">
        <f>C1957*'[2]Base Costs'!$B$6</f>
        <v>13.208134390130001</v>
      </c>
      <c r="K1957" s="307">
        <f t="shared" si="213"/>
        <v>2</v>
      </c>
      <c r="L1957" s="307">
        <f t="shared" si="214"/>
        <v>1</v>
      </c>
      <c r="M1957" s="307">
        <f t="shared" si="215"/>
        <v>1</v>
      </c>
      <c r="N1957" s="306">
        <f>4*J1957*'[2]Base Costs'!$B$7</f>
        <v>2625.037461231997</v>
      </c>
      <c r="O1957" s="304">
        <f>4*IF(K1957&lt;=3,K1957*'[2]Base Costs'!$B$8,IF(L1957&lt;=3,L1957*'[2]Base Costs'!$B$9,'[2]Base Costs'!$B$10*M1957))</f>
        <v>1000</v>
      </c>
      <c r="P1957" s="304">
        <f>4*C1957*'[2]Base Costs'!$B$11</f>
        <v>10400.105819</v>
      </c>
      <c r="Q1957" s="269">
        <f>'[2]Base Costs'!$B$13+'[2]Base Costs'!$B$14</f>
        <v>414</v>
      </c>
      <c r="R1957" s="303">
        <f>'[2]Base Costs'!$D$2</f>
        <v>1105.3024868650327</v>
      </c>
      <c r="S1957" s="305">
        <f t="shared" si="216"/>
        <v>5144.3399480970293</v>
      </c>
    </row>
    <row r="1958" spans="1:19" s="269" customFormat="1" x14ac:dyDescent="0.25">
      <c r="A1958" s="310" t="s">
        <v>1041</v>
      </c>
      <c r="B1958" s="310" t="s">
        <v>1735</v>
      </c>
      <c r="C1958" s="309">
        <v>69.400674774999999</v>
      </c>
      <c r="D1958" s="307">
        <f>C1958*'[2]Base Costs'!$B$5</f>
        <v>69.400674774999999</v>
      </c>
      <c r="E1958" s="307">
        <f t="shared" si="210"/>
        <v>9</v>
      </c>
      <c r="F1958" s="307">
        <f t="shared" si="211"/>
        <v>2</v>
      </c>
      <c r="G1958" s="307">
        <f t="shared" si="212"/>
        <v>1</v>
      </c>
      <c r="H1958" s="306">
        <f>4*D1958*'[2]Base Costs'!$B$7</f>
        <v>13792.967707482601</v>
      </c>
      <c r="I1958" s="304">
        <f>4*IF(E1958&lt;=3,E1958*'[2]Base Costs'!$B$8,IF(F1958&lt;=3,F1958*'[2]Base Costs'!$B$9,'[2]Base Costs'!$B$10*G1958))</f>
        <v>2800</v>
      </c>
      <c r="J1958" s="308">
        <f>C1958*'[2]Base Costs'!$B$6</f>
        <v>17.627771392850001</v>
      </c>
      <c r="K1958" s="307">
        <f t="shared" si="213"/>
        <v>3</v>
      </c>
      <c r="L1958" s="307">
        <f t="shared" si="214"/>
        <v>1</v>
      </c>
      <c r="M1958" s="307">
        <f t="shared" si="215"/>
        <v>1</v>
      </c>
      <c r="N1958" s="306">
        <f>4*J1958*'[2]Base Costs'!$B$7</f>
        <v>3503.4137977005812</v>
      </c>
      <c r="O1958" s="304">
        <f>4*IF(K1958&lt;=3,K1958*'[2]Base Costs'!$B$8,IF(L1958&lt;=3,L1958*'[2]Base Costs'!$B$9,'[2]Base Costs'!$B$10*M1958))</f>
        <v>1500</v>
      </c>
      <c r="P1958" s="304">
        <f>4*C1958*'[2]Base Costs'!$B$11</f>
        <v>13880.134955</v>
      </c>
      <c r="Q1958" s="269">
        <f>'[2]Base Costs'!$B$13+'[2]Base Costs'!$B$14</f>
        <v>414</v>
      </c>
      <c r="R1958" s="303">
        <f>'[2]Base Costs'!$D$2</f>
        <v>1105.3024868650327</v>
      </c>
      <c r="S1958" s="305">
        <f t="shared" si="216"/>
        <v>6522.7162845656139</v>
      </c>
    </row>
    <row r="1959" spans="1:19" s="269" customFormat="1" x14ac:dyDescent="0.25">
      <c r="A1959" s="310" t="s">
        <v>1041</v>
      </c>
      <c r="B1959" s="310" t="s">
        <v>1734</v>
      </c>
      <c r="C1959" s="309">
        <v>422.90982909000002</v>
      </c>
      <c r="D1959" s="307">
        <f>C1959*'[2]Base Costs'!$B$5</f>
        <v>422.90982909000002</v>
      </c>
      <c r="E1959" s="307">
        <f t="shared" si="210"/>
        <v>53</v>
      </c>
      <c r="F1959" s="307">
        <f t="shared" si="211"/>
        <v>11</v>
      </c>
      <c r="G1959" s="307">
        <f t="shared" si="212"/>
        <v>3</v>
      </c>
      <c r="H1959" s="306">
        <f>4*D1959*'[2]Base Costs'!$B$7</f>
        <v>84050.791072662978</v>
      </c>
      <c r="I1959" s="304">
        <f>4*IF(E1959&lt;=3,E1959*'[2]Base Costs'!$B$8,IF(F1959&lt;=3,F1959*'[2]Base Costs'!$B$9,'[2]Base Costs'!$B$10*G1959))</f>
        <v>13200</v>
      </c>
      <c r="J1959" s="308">
        <f>C1959*'[2]Base Costs'!$B$6</f>
        <v>107.41909658886</v>
      </c>
      <c r="K1959" s="307">
        <f t="shared" si="213"/>
        <v>14</v>
      </c>
      <c r="L1959" s="307">
        <f t="shared" si="214"/>
        <v>3</v>
      </c>
      <c r="M1959" s="307">
        <f t="shared" si="215"/>
        <v>1</v>
      </c>
      <c r="N1959" s="306">
        <f>4*J1959*'[2]Base Costs'!$B$7</f>
        <v>21348.900932456396</v>
      </c>
      <c r="O1959" s="304">
        <f>4*IF(K1959&lt;=3,K1959*'[2]Base Costs'!$B$8,IF(L1959&lt;=3,L1959*'[2]Base Costs'!$B$9,'[2]Base Costs'!$B$10*M1959))</f>
        <v>4200</v>
      </c>
      <c r="P1959" s="304">
        <f>4*C1959*'[2]Base Costs'!$B$11</f>
        <v>84581.965817999997</v>
      </c>
      <c r="Q1959" s="269">
        <f>'[2]Base Costs'!$B$13+'[2]Base Costs'!$B$14</f>
        <v>414</v>
      </c>
      <c r="R1959" s="303">
        <f>'[2]Base Costs'!$D$2</f>
        <v>1105.3024868650327</v>
      </c>
      <c r="S1959" s="305">
        <f t="shared" si="216"/>
        <v>27068.203419321428</v>
      </c>
    </row>
    <row r="1960" spans="1:19" s="269" customFormat="1" x14ac:dyDescent="0.25">
      <c r="A1960" s="310" t="s">
        <v>1041</v>
      </c>
      <c r="B1960" s="310" t="s">
        <v>1733</v>
      </c>
      <c r="C1960" s="309">
        <v>288.0058196</v>
      </c>
      <c r="D1960" s="307">
        <f>C1960*'[2]Base Costs'!$B$5</f>
        <v>288.0058196</v>
      </c>
      <c r="E1960" s="307">
        <f t="shared" si="210"/>
        <v>37</v>
      </c>
      <c r="F1960" s="307">
        <f t="shared" si="211"/>
        <v>8</v>
      </c>
      <c r="G1960" s="307">
        <f t="shared" si="212"/>
        <v>2</v>
      </c>
      <c r="H1960" s="306">
        <f>4*D1960*'[2]Base Costs'!$B$7</f>
        <v>57239.428610582407</v>
      </c>
      <c r="I1960" s="304">
        <f>4*IF(E1960&lt;=3,E1960*'[2]Base Costs'!$B$8,IF(F1960&lt;=3,F1960*'[2]Base Costs'!$B$9,'[2]Base Costs'!$B$10*G1960))</f>
        <v>8800</v>
      </c>
      <c r="J1960" s="308">
        <f>C1960*'[2]Base Costs'!$B$6</f>
        <v>73.153478178399993</v>
      </c>
      <c r="K1960" s="307">
        <f t="shared" si="213"/>
        <v>10</v>
      </c>
      <c r="L1960" s="307">
        <f t="shared" si="214"/>
        <v>2</v>
      </c>
      <c r="M1960" s="307">
        <f t="shared" si="215"/>
        <v>1</v>
      </c>
      <c r="N1960" s="306">
        <f>4*J1960*'[2]Base Costs'!$B$7</f>
        <v>14538.814867087931</v>
      </c>
      <c r="O1960" s="304">
        <f>4*IF(K1960&lt;=3,K1960*'[2]Base Costs'!$B$8,IF(L1960&lt;=3,L1960*'[2]Base Costs'!$B$9,'[2]Base Costs'!$B$10*M1960))</f>
        <v>2800</v>
      </c>
      <c r="P1960" s="304">
        <f>4*C1960*'[2]Base Costs'!$B$11</f>
        <v>57601.163919999999</v>
      </c>
      <c r="Q1960" s="269">
        <f>'[2]Base Costs'!$B$13+'[2]Base Costs'!$B$14</f>
        <v>414</v>
      </c>
      <c r="R1960" s="303">
        <f>'[2]Base Costs'!$D$2</f>
        <v>1105.3024868650327</v>
      </c>
      <c r="S1960" s="305">
        <f t="shared" si="216"/>
        <v>18858.117353952963</v>
      </c>
    </row>
    <row r="1961" spans="1:19" s="269" customFormat="1" x14ac:dyDescent="0.25">
      <c r="A1961" s="310" t="s">
        <v>1041</v>
      </c>
      <c r="B1961" s="310" t="s">
        <v>1732</v>
      </c>
      <c r="C1961" s="309">
        <v>207.20199039000002</v>
      </c>
      <c r="D1961" s="307">
        <f>C1961*'[2]Base Costs'!$B$5</f>
        <v>207.20199039000002</v>
      </c>
      <c r="E1961" s="307">
        <f t="shared" si="210"/>
        <v>26</v>
      </c>
      <c r="F1961" s="307">
        <f t="shared" si="211"/>
        <v>6</v>
      </c>
      <c r="G1961" s="307">
        <f t="shared" si="212"/>
        <v>2</v>
      </c>
      <c r="H1961" s="306">
        <f>4*D1961*'[2]Base Costs'!$B$7</f>
        <v>41180.152378070168</v>
      </c>
      <c r="I1961" s="304">
        <f>4*IF(E1961&lt;=3,E1961*'[2]Base Costs'!$B$8,IF(F1961&lt;=3,F1961*'[2]Base Costs'!$B$9,'[2]Base Costs'!$B$10*G1961))</f>
        <v>8800</v>
      </c>
      <c r="J1961" s="308">
        <f>C1961*'[2]Base Costs'!$B$6</f>
        <v>52.629305559060008</v>
      </c>
      <c r="K1961" s="307">
        <f t="shared" si="213"/>
        <v>7</v>
      </c>
      <c r="L1961" s="307">
        <f t="shared" si="214"/>
        <v>2</v>
      </c>
      <c r="M1961" s="307">
        <f t="shared" si="215"/>
        <v>1</v>
      </c>
      <c r="N1961" s="306">
        <f>4*J1961*'[2]Base Costs'!$B$7</f>
        <v>10459.758704029824</v>
      </c>
      <c r="O1961" s="304">
        <f>4*IF(K1961&lt;=3,K1961*'[2]Base Costs'!$B$8,IF(L1961&lt;=3,L1961*'[2]Base Costs'!$B$9,'[2]Base Costs'!$B$10*M1961))</f>
        <v>2800</v>
      </c>
      <c r="P1961" s="304">
        <f>4*C1961*'[2]Base Costs'!$B$11</f>
        <v>41440.398078000006</v>
      </c>
      <c r="Q1961" s="269">
        <f>'[2]Base Costs'!$B$13+'[2]Base Costs'!$B$14</f>
        <v>414</v>
      </c>
      <c r="R1961" s="303">
        <f>'[2]Base Costs'!$D$2</f>
        <v>1105.3024868650327</v>
      </c>
      <c r="S1961" s="305">
        <f t="shared" si="216"/>
        <v>14779.061190894856</v>
      </c>
    </row>
    <row r="1962" spans="1:19" s="269" customFormat="1" x14ac:dyDescent="0.25">
      <c r="A1962" s="310" t="s">
        <v>1041</v>
      </c>
      <c r="B1962" s="310" t="s">
        <v>1731</v>
      </c>
      <c r="C1962" s="309">
        <v>272.005523745</v>
      </c>
      <c r="D1962" s="307">
        <f>C1962*'[2]Base Costs'!$B$5</f>
        <v>272.005523745</v>
      </c>
      <c r="E1962" s="307">
        <f t="shared" si="210"/>
        <v>35</v>
      </c>
      <c r="F1962" s="307">
        <f t="shared" si="211"/>
        <v>7</v>
      </c>
      <c r="G1962" s="307">
        <f t="shared" si="212"/>
        <v>2</v>
      </c>
      <c r="H1962" s="306">
        <f>4*D1962*'[2]Base Costs'!$B$7</f>
        <v>54059.465811176291</v>
      </c>
      <c r="I1962" s="304">
        <f>4*IF(E1962&lt;=3,E1962*'[2]Base Costs'!$B$8,IF(F1962&lt;=3,F1962*'[2]Base Costs'!$B$9,'[2]Base Costs'!$B$10*G1962))</f>
        <v>8800</v>
      </c>
      <c r="J1962" s="308">
        <f>C1962*'[2]Base Costs'!$B$6</f>
        <v>69.089403031230006</v>
      </c>
      <c r="K1962" s="307">
        <f t="shared" si="213"/>
        <v>9</v>
      </c>
      <c r="L1962" s="307">
        <f t="shared" si="214"/>
        <v>2</v>
      </c>
      <c r="M1962" s="307">
        <f t="shared" si="215"/>
        <v>1</v>
      </c>
      <c r="N1962" s="306">
        <f>4*J1962*'[2]Base Costs'!$B$7</f>
        <v>13731.104316038778</v>
      </c>
      <c r="O1962" s="304">
        <f>4*IF(K1962&lt;=3,K1962*'[2]Base Costs'!$B$8,IF(L1962&lt;=3,L1962*'[2]Base Costs'!$B$9,'[2]Base Costs'!$B$10*M1962))</f>
        <v>2800</v>
      </c>
      <c r="P1962" s="304">
        <f>4*C1962*'[2]Base Costs'!$B$11</f>
        <v>54401.104748999998</v>
      </c>
      <c r="Q1962" s="269">
        <f>'[2]Base Costs'!$B$13+'[2]Base Costs'!$B$14</f>
        <v>414</v>
      </c>
      <c r="R1962" s="303">
        <f>'[2]Base Costs'!$D$2</f>
        <v>1105.3024868650327</v>
      </c>
      <c r="S1962" s="305">
        <f t="shared" si="216"/>
        <v>18050.40680290381</v>
      </c>
    </row>
    <row r="1963" spans="1:19" s="269" customFormat="1" x14ac:dyDescent="0.25">
      <c r="A1963" s="310" t="s">
        <v>1041</v>
      </c>
      <c r="B1963" s="310" t="s">
        <v>1730</v>
      </c>
      <c r="C1963" s="309">
        <v>69.999657295000006</v>
      </c>
      <c r="D1963" s="307">
        <f>C1963*'[2]Base Costs'!$B$5</f>
        <v>69.999657295000006</v>
      </c>
      <c r="E1963" s="307">
        <f t="shared" si="210"/>
        <v>9</v>
      </c>
      <c r="F1963" s="307">
        <f t="shared" si="211"/>
        <v>2</v>
      </c>
      <c r="G1963" s="307">
        <f t="shared" si="212"/>
        <v>1</v>
      </c>
      <c r="H1963" s="306">
        <f>4*D1963*'[2]Base Costs'!$B$7</f>
        <v>13912.011889437483</v>
      </c>
      <c r="I1963" s="304">
        <f>4*IF(E1963&lt;=3,E1963*'[2]Base Costs'!$B$8,IF(F1963&lt;=3,F1963*'[2]Base Costs'!$B$9,'[2]Base Costs'!$B$10*G1963))</f>
        <v>2800</v>
      </c>
      <c r="J1963" s="308">
        <f>C1963*'[2]Base Costs'!$B$6</f>
        <v>17.779912952930001</v>
      </c>
      <c r="K1963" s="307">
        <f t="shared" si="213"/>
        <v>3</v>
      </c>
      <c r="L1963" s="307">
        <f t="shared" si="214"/>
        <v>1</v>
      </c>
      <c r="M1963" s="307">
        <f t="shared" si="215"/>
        <v>1</v>
      </c>
      <c r="N1963" s="306">
        <f>4*J1963*'[2]Base Costs'!$B$7</f>
        <v>3533.6510199171207</v>
      </c>
      <c r="O1963" s="304">
        <f>4*IF(K1963&lt;=3,K1963*'[2]Base Costs'!$B$8,IF(L1963&lt;=3,L1963*'[2]Base Costs'!$B$9,'[2]Base Costs'!$B$10*M1963))</f>
        <v>1500</v>
      </c>
      <c r="P1963" s="304">
        <f>4*C1963*'[2]Base Costs'!$B$11</f>
        <v>13999.931459000001</v>
      </c>
      <c r="Q1963" s="269">
        <f>'[2]Base Costs'!$B$13+'[2]Base Costs'!$B$14</f>
        <v>414</v>
      </c>
      <c r="R1963" s="303">
        <f>'[2]Base Costs'!$D$2</f>
        <v>1105.3024868650327</v>
      </c>
      <c r="S1963" s="305">
        <f t="shared" si="216"/>
        <v>6552.9535067821535</v>
      </c>
    </row>
    <row r="1964" spans="1:19" s="269" customFormat="1" x14ac:dyDescent="0.25">
      <c r="A1964" s="310" t="s">
        <v>1041</v>
      </c>
      <c r="B1964" s="310" t="s">
        <v>1729</v>
      </c>
      <c r="C1964" s="309">
        <v>168.003477135</v>
      </c>
      <c r="D1964" s="307">
        <f>C1964*'[2]Base Costs'!$B$5</f>
        <v>168.003477135</v>
      </c>
      <c r="E1964" s="307">
        <f t="shared" si="210"/>
        <v>22</v>
      </c>
      <c r="F1964" s="307">
        <f t="shared" si="211"/>
        <v>5</v>
      </c>
      <c r="G1964" s="307">
        <f t="shared" si="212"/>
        <v>2</v>
      </c>
      <c r="H1964" s="306">
        <f>4*D1964*'[2]Base Costs'!$B$7</f>
        <v>33389.683059718445</v>
      </c>
      <c r="I1964" s="304">
        <f>4*IF(E1964&lt;=3,E1964*'[2]Base Costs'!$B$8,IF(F1964&lt;=3,F1964*'[2]Base Costs'!$B$9,'[2]Base Costs'!$B$10*G1964))</f>
        <v>8800</v>
      </c>
      <c r="J1964" s="308">
        <f>C1964*'[2]Base Costs'!$B$6</f>
        <v>42.672883192290001</v>
      </c>
      <c r="K1964" s="307">
        <f t="shared" si="213"/>
        <v>6</v>
      </c>
      <c r="L1964" s="307">
        <f t="shared" si="214"/>
        <v>2</v>
      </c>
      <c r="M1964" s="307">
        <f t="shared" si="215"/>
        <v>1</v>
      </c>
      <c r="N1964" s="306">
        <f>4*J1964*'[2]Base Costs'!$B$7</f>
        <v>8480.979497168486</v>
      </c>
      <c r="O1964" s="304">
        <f>4*IF(K1964&lt;=3,K1964*'[2]Base Costs'!$B$8,IF(L1964&lt;=3,L1964*'[2]Base Costs'!$B$9,'[2]Base Costs'!$B$10*M1964))</f>
        <v>2800</v>
      </c>
      <c r="P1964" s="304">
        <f>4*C1964*'[2]Base Costs'!$B$11</f>
        <v>33600.695426999999</v>
      </c>
      <c r="Q1964" s="269">
        <f>'[2]Base Costs'!$B$13+'[2]Base Costs'!$B$14</f>
        <v>414</v>
      </c>
      <c r="R1964" s="303">
        <f>'[2]Base Costs'!$D$2</f>
        <v>1105.3024868650327</v>
      </c>
      <c r="S1964" s="305">
        <f t="shared" si="216"/>
        <v>12800.281984033518</v>
      </c>
    </row>
    <row r="1965" spans="1:19" s="269" customFormat="1" x14ac:dyDescent="0.25">
      <c r="A1965" s="310" t="s">
        <v>1041</v>
      </c>
      <c r="B1965" s="310" t="s">
        <v>1728</v>
      </c>
      <c r="C1965" s="309">
        <v>106.10219200500001</v>
      </c>
      <c r="D1965" s="307">
        <f>C1965*'[2]Base Costs'!$B$5</f>
        <v>106.10219200500001</v>
      </c>
      <c r="E1965" s="307">
        <f t="shared" si="210"/>
        <v>14</v>
      </c>
      <c r="F1965" s="307">
        <f t="shared" si="211"/>
        <v>3</v>
      </c>
      <c r="G1965" s="307">
        <f t="shared" si="212"/>
        <v>1</v>
      </c>
      <c r="H1965" s="306">
        <f>4*D1965*'[2]Base Costs'!$B$7</f>
        <v>21087.174047841723</v>
      </c>
      <c r="I1965" s="304">
        <f>4*IF(E1965&lt;=3,E1965*'[2]Base Costs'!$B$8,IF(F1965&lt;=3,F1965*'[2]Base Costs'!$B$9,'[2]Base Costs'!$B$10*G1965))</f>
        <v>4200</v>
      </c>
      <c r="J1965" s="308">
        <f>C1965*'[2]Base Costs'!$B$6</f>
        <v>26.949956769270003</v>
      </c>
      <c r="K1965" s="307">
        <f t="shared" si="213"/>
        <v>4</v>
      </c>
      <c r="L1965" s="307">
        <f t="shared" si="214"/>
        <v>1</v>
      </c>
      <c r="M1965" s="307">
        <f t="shared" si="215"/>
        <v>1</v>
      </c>
      <c r="N1965" s="306">
        <f>4*J1965*'[2]Base Costs'!$B$7</f>
        <v>5356.1422081517985</v>
      </c>
      <c r="O1965" s="304">
        <f>4*IF(K1965&lt;=3,K1965*'[2]Base Costs'!$B$8,IF(L1965&lt;=3,L1965*'[2]Base Costs'!$B$9,'[2]Base Costs'!$B$10*M1965))</f>
        <v>1400</v>
      </c>
      <c r="P1965" s="304">
        <f>4*C1965*'[2]Base Costs'!$B$11</f>
        <v>21220.438400999999</v>
      </c>
      <c r="Q1965" s="269">
        <f>'[2]Base Costs'!$B$13+'[2]Base Costs'!$B$14</f>
        <v>414</v>
      </c>
      <c r="R1965" s="303">
        <f>'[2]Base Costs'!$D$2</f>
        <v>1105.3024868650327</v>
      </c>
      <c r="S1965" s="305">
        <f t="shared" si="216"/>
        <v>8275.4446950168312</v>
      </c>
    </row>
    <row r="1966" spans="1:19" s="269" customFormat="1" x14ac:dyDescent="0.25">
      <c r="A1966" s="310" t="s">
        <v>1041</v>
      </c>
      <c r="B1966" s="310" t="s">
        <v>1727</v>
      </c>
      <c r="C1966" s="309">
        <v>400.00368980000002</v>
      </c>
      <c r="D1966" s="307">
        <f>C1966*'[2]Base Costs'!$B$5</f>
        <v>400.00368980000002</v>
      </c>
      <c r="E1966" s="307">
        <f t="shared" si="210"/>
        <v>51</v>
      </c>
      <c r="F1966" s="307">
        <f t="shared" si="211"/>
        <v>11</v>
      </c>
      <c r="G1966" s="307">
        <f t="shared" si="212"/>
        <v>3</v>
      </c>
      <c r="H1966" s="306">
        <f>4*D1966*'[2]Base Costs'!$B$7</f>
        <v>79498.333325611209</v>
      </c>
      <c r="I1966" s="304">
        <f>4*IF(E1966&lt;=3,E1966*'[2]Base Costs'!$B$8,IF(F1966&lt;=3,F1966*'[2]Base Costs'!$B$9,'[2]Base Costs'!$B$10*G1966))</f>
        <v>13200</v>
      </c>
      <c r="J1966" s="308">
        <f>C1966*'[2]Base Costs'!$B$6</f>
        <v>101.60093720920001</v>
      </c>
      <c r="K1966" s="307">
        <f t="shared" si="213"/>
        <v>13</v>
      </c>
      <c r="L1966" s="307">
        <f t="shared" si="214"/>
        <v>3</v>
      </c>
      <c r="M1966" s="307">
        <f t="shared" si="215"/>
        <v>1</v>
      </c>
      <c r="N1966" s="306">
        <f>4*J1966*'[2]Base Costs'!$B$7</f>
        <v>20192.576664705251</v>
      </c>
      <c r="O1966" s="304">
        <f>4*IF(K1966&lt;=3,K1966*'[2]Base Costs'!$B$8,IF(L1966&lt;=3,L1966*'[2]Base Costs'!$B$9,'[2]Base Costs'!$B$10*M1966))</f>
        <v>4200</v>
      </c>
      <c r="P1966" s="304">
        <f>4*C1966*'[2]Base Costs'!$B$11</f>
        <v>80000.737959999999</v>
      </c>
      <c r="Q1966" s="269">
        <f>'[2]Base Costs'!$B$13+'[2]Base Costs'!$B$14</f>
        <v>414</v>
      </c>
      <c r="R1966" s="303">
        <f>'[2]Base Costs'!$D$2</f>
        <v>1105.3024868650327</v>
      </c>
      <c r="S1966" s="305">
        <f t="shared" si="216"/>
        <v>25911.879151570283</v>
      </c>
    </row>
    <row r="1967" spans="1:19" s="269" customFormat="1" x14ac:dyDescent="0.25">
      <c r="A1967" s="310" t="s">
        <v>1041</v>
      </c>
      <c r="B1967" s="310" t="s">
        <v>1726</v>
      </c>
      <c r="C1967" s="309">
        <v>55.000630900000004</v>
      </c>
      <c r="D1967" s="307">
        <f>C1967*'[2]Base Costs'!$B$5</f>
        <v>55.000630900000004</v>
      </c>
      <c r="E1967" s="307">
        <f t="shared" si="210"/>
        <v>7</v>
      </c>
      <c r="F1967" s="307">
        <f t="shared" si="211"/>
        <v>2</v>
      </c>
      <c r="G1967" s="307">
        <f t="shared" si="212"/>
        <v>1</v>
      </c>
      <c r="H1967" s="306">
        <f>4*D1967*'[2]Base Costs'!$B$7</f>
        <v>10931.045387589602</v>
      </c>
      <c r="I1967" s="304">
        <f>4*IF(E1967&lt;=3,E1967*'[2]Base Costs'!$B$8,IF(F1967&lt;=3,F1967*'[2]Base Costs'!$B$9,'[2]Base Costs'!$B$10*G1967))</f>
        <v>2800</v>
      </c>
      <c r="J1967" s="308">
        <f>C1967*'[2]Base Costs'!$B$6</f>
        <v>13.970160248600001</v>
      </c>
      <c r="K1967" s="307">
        <f t="shared" si="213"/>
        <v>2</v>
      </c>
      <c r="L1967" s="307">
        <f t="shared" si="214"/>
        <v>1</v>
      </c>
      <c r="M1967" s="307">
        <f t="shared" si="215"/>
        <v>1</v>
      </c>
      <c r="N1967" s="306">
        <f>4*J1967*'[2]Base Costs'!$B$7</f>
        <v>2776.485528447759</v>
      </c>
      <c r="O1967" s="304">
        <f>4*IF(K1967&lt;=3,K1967*'[2]Base Costs'!$B$8,IF(L1967&lt;=3,L1967*'[2]Base Costs'!$B$9,'[2]Base Costs'!$B$10*M1967))</f>
        <v>1000</v>
      </c>
      <c r="P1967" s="304">
        <f>4*C1967*'[2]Base Costs'!$B$11</f>
        <v>11000.126180000001</v>
      </c>
      <c r="Q1967" s="269">
        <f>'[2]Base Costs'!$B$13+'[2]Base Costs'!$B$14</f>
        <v>414</v>
      </c>
      <c r="R1967" s="303">
        <f>'[2]Base Costs'!$D$2</f>
        <v>1105.3024868650327</v>
      </c>
      <c r="S1967" s="305">
        <f t="shared" si="216"/>
        <v>5295.7880153127917</v>
      </c>
    </row>
    <row r="1968" spans="1:19" s="269" customFormat="1" x14ac:dyDescent="0.25">
      <c r="A1968" s="310" t="s">
        <v>1041</v>
      </c>
      <c r="B1968" s="310" t="s">
        <v>1725</v>
      </c>
      <c r="C1968" s="309">
        <v>105.001092125</v>
      </c>
      <c r="D1968" s="307">
        <f>C1968*'[2]Base Costs'!$B$5</f>
        <v>105.001092125</v>
      </c>
      <c r="E1968" s="307">
        <f t="shared" si="210"/>
        <v>14</v>
      </c>
      <c r="F1968" s="307">
        <f t="shared" si="211"/>
        <v>3</v>
      </c>
      <c r="G1968" s="307">
        <f t="shared" si="212"/>
        <v>1</v>
      </c>
      <c r="H1968" s="306">
        <f>4*D1968*'[2]Base Costs'!$B$7</f>
        <v>20868.337053291001</v>
      </c>
      <c r="I1968" s="304">
        <f>4*IF(E1968&lt;=3,E1968*'[2]Base Costs'!$B$8,IF(F1968&lt;=3,F1968*'[2]Base Costs'!$B$9,'[2]Base Costs'!$B$10*G1968))</f>
        <v>4200</v>
      </c>
      <c r="J1968" s="308">
        <f>C1968*'[2]Base Costs'!$B$6</f>
        <v>26.670277399749999</v>
      </c>
      <c r="K1968" s="307">
        <f t="shared" si="213"/>
        <v>4</v>
      </c>
      <c r="L1968" s="307">
        <f t="shared" si="214"/>
        <v>1</v>
      </c>
      <c r="M1968" s="307">
        <f t="shared" si="215"/>
        <v>1</v>
      </c>
      <c r="N1968" s="306">
        <f>4*J1968*'[2]Base Costs'!$B$7</f>
        <v>5300.5576115359145</v>
      </c>
      <c r="O1968" s="304">
        <f>4*IF(K1968&lt;=3,K1968*'[2]Base Costs'!$B$8,IF(L1968&lt;=3,L1968*'[2]Base Costs'!$B$9,'[2]Base Costs'!$B$10*M1968))</f>
        <v>1400</v>
      </c>
      <c r="P1968" s="304">
        <f>4*C1968*'[2]Base Costs'!$B$11</f>
        <v>21000.218424999999</v>
      </c>
      <c r="Q1968" s="269">
        <f>'[2]Base Costs'!$B$13+'[2]Base Costs'!$B$14</f>
        <v>414</v>
      </c>
      <c r="R1968" s="303">
        <f>'[2]Base Costs'!$D$2</f>
        <v>1105.3024868650327</v>
      </c>
      <c r="S1968" s="305">
        <f t="shared" si="216"/>
        <v>8219.8600984009463</v>
      </c>
    </row>
    <row r="1969" spans="1:19" s="269" customFormat="1" x14ac:dyDescent="0.25">
      <c r="A1969" s="310" t="s">
        <v>1041</v>
      </c>
      <c r="B1969" s="310" t="s">
        <v>1724</v>
      </c>
      <c r="C1969" s="309">
        <v>161.00323959000002</v>
      </c>
      <c r="D1969" s="307">
        <f>C1969*'[2]Base Costs'!$B$5</f>
        <v>161.00323959000002</v>
      </c>
      <c r="E1969" s="307">
        <f t="shared" si="210"/>
        <v>21</v>
      </c>
      <c r="F1969" s="307">
        <f t="shared" si="211"/>
        <v>5</v>
      </c>
      <c r="G1969" s="307">
        <f t="shared" si="212"/>
        <v>2</v>
      </c>
      <c r="H1969" s="306">
        <f>4*D1969*'[2]Base Costs'!$B$7</f>
        <v>31998.427849074968</v>
      </c>
      <c r="I1969" s="304">
        <f>4*IF(E1969&lt;=3,E1969*'[2]Base Costs'!$B$8,IF(F1969&lt;=3,F1969*'[2]Base Costs'!$B$9,'[2]Base Costs'!$B$10*G1969))</f>
        <v>8800</v>
      </c>
      <c r="J1969" s="308">
        <f>C1969*'[2]Base Costs'!$B$6</f>
        <v>40.894822855860006</v>
      </c>
      <c r="K1969" s="307">
        <f t="shared" si="213"/>
        <v>6</v>
      </c>
      <c r="L1969" s="307">
        <f t="shared" si="214"/>
        <v>2</v>
      </c>
      <c r="M1969" s="307">
        <f t="shared" si="215"/>
        <v>1</v>
      </c>
      <c r="N1969" s="306">
        <f>4*J1969*'[2]Base Costs'!$B$7</f>
        <v>8127.6006736650425</v>
      </c>
      <c r="O1969" s="304">
        <f>4*IF(K1969&lt;=3,K1969*'[2]Base Costs'!$B$8,IF(L1969&lt;=3,L1969*'[2]Base Costs'!$B$9,'[2]Base Costs'!$B$10*M1969))</f>
        <v>2800</v>
      </c>
      <c r="P1969" s="304">
        <f>4*C1969*'[2]Base Costs'!$B$11</f>
        <v>32200.647918000002</v>
      </c>
      <c r="Q1969" s="269">
        <f>'[2]Base Costs'!$B$13+'[2]Base Costs'!$B$14</f>
        <v>414</v>
      </c>
      <c r="R1969" s="303">
        <f>'[2]Base Costs'!$D$2</f>
        <v>1105.3024868650327</v>
      </c>
      <c r="S1969" s="305">
        <f t="shared" si="216"/>
        <v>12446.903160530075</v>
      </c>
    </row>
    <row r="1970" spans="1:19" s="269" customFormat="1" x14ac:dyDescent="0.25">
      <c r="A1970" s="310" t="s">
        <v>1041</v>
      </c>
      <c r="B1970" s="310" t="s">
        <v>1723</v>
      </c>
      <c r="C1970" s="309">
        <v>52.999821715000003</v>
      </c>
      <c r="D1970" s="307">
        <f>C1970*'[2]Base Costs'!$B$5</f>
        <v>52.999821715000003</v>
      </c>
      <c r="E1970" s="307">
        <f t="shared" si="210"/>
        <v>7</v>
      </c>
      <c r="F1970" s="307">
        <f t="shared" si="211"/>
        <v>2</v>
      </c>
      <c r="G1970" s="307">
        <f t="shared" si="212"/>
        <v>1</v>
      </c>
      <c r="H1970" s="306">
        <f>4*D1970*'[2]Base Costs'!$B$7</f>
        <v>10533.396566925961</v>
      </c>
      <c r="I1970" s="304">
        <f>4*IF(E1970&lt;=3,E1970*'[2]Base Costs'!$B$8,IF(F1970&lt;=3,F1970*'[2]Base Costs'!$B$9,'[2]Base Costs'!$B$10*G1970))</f>
        <v>2800</v>
      </c>
      <c r="J1970" s="308">
        <f>C1970*'[2]Base Costs'!$B$6</f>
        <v>13.46195471561</v>
      </c>
      <c r="K1970" s="307">
        <f t="shared" si="213"/>
        <v>2</v>
      </c>
      <c r="L1970" s="307">
        <f t="shared" si="214"/>
        <v>1</v>
      </c>
      <c r="M1970" s="307">
        <f t="shared" si="215"/>
        <v>1</v>
      </c>
      <c r="N1970" s="306">
        <f>4*J1970*'[2]Base Costs'!$B$7</f>
        <v>2675.4827279991941</v>
      </c>
      <c r="O1970" s="304">
        <f>4*IF(K1970&lt;=3,K1970*'[2]Base Costs'!$B$8,IF(L1970&lt;=3,L1970*'[2]Base Costs'!$B$9,'[2]Base Costs'!$B$10*M1970))</f>
        <v>1000</v>
      </c>
      <c r="P1970" s="304">
        <f>4*C1970*'[2]Base Costs'!$B$11</f>
        <v>10599.964343000001</v>
      </c>
      <c r="Q1970" s="269">
        <f>'[2]Base Costs'!$B$13+'[2]Base Costs'!$B$14</f>
        <v>414</v>
      </c>
      <c r="R1970" s="303">
        <f>'[2]Base Costs'!$D$2</f>
        <v>1105.3024868650327</v>
      </c>
      <c r="S1970" s="305">
        <f t="shared" si="216"/>
        <v>5194.7852148642269</v>
      </c>
    </row>
    <row r="1971" spans="1:19" s="269" customFormat="1" x14ac:dyDescent="0.25">
      <c r="A1971" s="310" t="s">
        <v>1041</v>
      </c>
      <c r="B1971" s="310" t="s">
        <v>1722</v>
      </c>
      <c r="C1971" s="309">
        <v>48.112579025000002</v>
      </c>
      <c r="D1971" s="307">
        <f>C1971*'[2]Base Costs'!$B$5</f>
        <v>48.112579025000002</v>
      </c>
      <c r="E1971" s="307">
        <f t="shared" si="210"/>
        <v>7</v>
      </c>
      <c r="F1971" s="307">
        <f t="shared" si="211"/>
        <v>2</v>
      </c>
      <c r="G1971" s="307">
        <f t="shared" si="212"/>
        <v>1</v>
      </c>
      <c r="H1971" s="306">
        <f>4*D1971*'[2]Base Costs'!$B$7</f>
        <v>9562.0864057446015</v>
      </c>
      <c r="I1971" s="304">
        <f>4*IF(E1971&lt;=3,E1971*'[2]Base Costs'!$B$8,IF(F1971&lt;=3,F1971*'[2]Base Costs'!$B$9,'[2]Base Costs'!$B$10*G1971))</f>
        <v>2800</v>
      </c>
      <c r="J1971" s="308">
        <f>C1971*'[2]Base Costs'!$B$6</f>
        <v>12.220595072350001</v>
      </c>
      <c r="K1971" s="307">
        <f t="shared" si="213"/>
        <v>2</v>
      </c>
      <c r="L1971" s="307">
        <f t="shared" si="214"/>
        <v>1</v>
      </c>
      <c r="M1971" s="307">
        <f t="shared" si="215"/>
        <v>1</v>
      </c>
      <c r="N1971" s="306">
        <f>4*J1971*'[2]Base Costs'!$B$7</f>
        <v>2428.7699470591288</v>
      </c>
      <c r="O1971" s="304">
        <f>4*IF(K1971&lt;=3,K1971*'[2]Base Costs'!$B$8,IF(L1971&lt;=3,L1971*'[2]Base Costs'!$B$9,'[2]Base Costs'!$B$10*M1971))</f>
        <v>1000</v>
      </c>
      <c r="P1971" s="304">
        <f>4*C1971*'[2]Base Costs'!$B$11</f>
        <v>9622.5158050000009</v>
      </c>
      <c r="Q1971" s="269">
        <f>'[2]Base Costs'!$B$13+'[2]Base Costs'!$B$14</f>
        <v>414</v>
      </c>
      <c r="R1971" s="303">
        <f>'[2]Base Costs'!$D$2</f>
        <v>1105.3024868650327</v>
      </c>
      <c r="S1971" s="305">
        <f t="shared" si="216"/>
        <v>4948.0724339241615</v>
      </c>
    </row>
    <row r="1972" spans="1:19" s="269" customFormat="1" x14ac:dyDescent="0.25">
      <c r="A1972" s="310" t="s">
        <v>1041</v>
      </c>
      <c r="B1972" s="310" t="s">
        <v>1721</v>
      </c>
      <c r="C1972" s="309">
        <v>100.40419781</v>
      </c>
      <c r="D1972" s="307">
        <f>C1972*'[2]Base Costs'!$B$5</f>
        <v>100.40419781</v>
      </c>
      <c r="E1972" s="307">
        <f t="shared" si="210"/>
        <v>13</v>
      </c>
      <c r="F1972" s="307">
        <f t="shared" si="211"/>
        <v>3</v>
      </c>
      <c r="G1972" s="307">
        <f t="shared" si="212"/>
        <v>1</v>
      </c>
      <c r="H1972" s="306">
        <f>4*D1972*'[2]Base Costs'!$B$7</f>
        <v>19954.731889550643</v>
      </c>
      <c r="I1972" s="304">
        <f>4*IF(E1972&lt;=3,E1972*'[2]Base Costs'!$B$8,IF(F1972&lt;=3,F1972*'[2]Base Costs'!$B$9,'[2]Base Costs'!$B$10*G1972))</f>
        <v>4200</v>
      </c>
      <c r="J1972" s="308">
        <f>C1972*'[2]Base Costs'!$B$6</f>
        <v>25.502666243739998</v>
      </c>
      <c r="K1972" s="307">
        <f t="shared" si="213"/>
        <v>4</v>
      </c>
      <c r="L1972" s="307">
        <f t="shared" si="214"/>
        <v>1</v>
      </c>
      <c r="M1972" s="307">
        <f t="shared" si="215"/>
        <v>1</v>
      </c>
      <c r="N1972" s="306">
        <f>4*J1972*'[2]Base Costs'!$B$7</f>
        <v>5068.5018999458625</v>
      </c>
      <c r="O1972" s="304">
        <f>4*IF(K1972&lt;=3,K1972*'[2]Base Costs'!$B$8,IF(L1972&lt;=3,L1972*'[2]Base Costs'!$B$9,'[2]Base Costs'!$B$10*M1972))</f>
        <v>1400</v>
      </c>
      <c r="P1972" s="304">
        <f>4*C1972*'[2]Base Costs'!$B$11</f>
        <v>20080.839562000001</v>
      </c>
      <c r="Q1972" s="269">
        <f>'[2]Base Costs'!$B$13+'[2]Base Costs'!$B$14</f>
        <v>414</v>
      </c>
      <c r="R1972" s="303">
        <f>'[2]Base Costs'!$D$2</f>
        <v>1105.3024868650327</v>
      </c>
      <c r="S1972" s="305">
        <f t="shared" si="216"/>
        <v>7987.8043868108953</v>
      </c>
    </row>
    <row r="1973" spans="1:19" s="269" customFormat="1" x14ac:dyDescent="0.25">
      <c r="A1973" s="310" t="s">
        <v>1041</v>
      </c>
      <c r="B1973" s="310" t="s">
        <v>1720</v>
      </c>
      <c r="C1973" s="309">
        <v>55.700432260000007</v>
      </c>
      <c r="D1973" s="307">
        <f>C1973*'[2]Base Costs'!$B$5</f>
        <v>55.700432260000007</v>
      </c>
      <c r="E1973" s="307">
        <f t="shared" si="210"/>
        <v>7</v>
      </c>
      <c r="F1973" s="307">
        <f t="shared" si="211"/>
        <v>2</v>
      </c>
      <c r="G1973" s="307">
        <f t="shared" si="212"/>
        <v>1</v>
      </c>
      <c r="H1973" s="306">
        <f>4*D1973*'[2]Base Costs'!$B$7</f>
        <v>11070.126709081444</v>
      </c>
      <c r="I1973" s="304">
        <f>4*IF(E1973&lt;=3,E1973*'[2]Base Costs'!$B$8,IF(F1973&lt;=3,F1973*'[2]Base Costs'!$B$9,'[2]Base Costs'!$B$10*G1973))</f>
        <v>2800</v>
      </c>
      <c r="J1973" s="308">
        <f>C1973*'[2]Base Costs'!$B$6</f>
        <v>14.147909794040002</v>
      </c>
      <c r="K1973" s="307">
        <f t="shared" si="213"/>
        <v>2</v>
      </c>
      <c r="L1973" s="307">
        <f t="shared" si="214"/>
        <v>1</v>
      </c>
      <c r="M1973" s="307">
        <f t="shared" si="215"/>
        <v>1</v>
      </c>
      <c r="N1973" s="306">
        <f>4*J1973*'[2]Base Costs'!$B$7</f>
        <v>2811.8121841066863</v>
      </c>
      <c r="O1973" s="304">
        <f>4*IF(K1973&lt;=3,K1973*'[2]Base Costs'!$B$8,IF(L1973&lt;=3,L1973*'[2]Base Costs'!$B$9,'[2]Base Costs'!$B$10*M1973))</f>
        <v>1000</v>
      </c>
      <c r="P1973" s="304">
        <f>4*C1973*'[2]Base Costs'!$B$11</f>
        <v>11140.086452000001</v>
      </c>
      <c r="Q1973" s="269">
        <f>'[2]Base Costs'!$B$13+'[2]Base Costs'!$B$14</f>
        <v>414</v>
      </c>
      <c r="R1973" s="303">
        <f>'[2]Base Costs'!$D$2</f>
        <v>1105.3024868650327</v>
      </c>
      <c r="S1973" s="305">
        <f t="shared" si="216"/>
        <v>5331.1146709717195</v>
      </c>
    </row>
    <row r="1974" spans="1:19" s="269" customFormat="1" x14ac:dyDescent="0.25">
      <c r="A1974" s="310" t="s">
        <v>1041</v>
      </c>
      <c r="B1974" s="310" t="s">
        <v>1719</v>
      </c>
      <c r="C1974" s="309">
        <v>151</v>
      </c>
      <c r="D1974" s="307">
        <f>C1974*'[2]Base Costs'!$B$5</f>
        <v>151</v>
      </c>
      <c r="E1974" s="307">
        <f t="shared" si="210"/>
        <v>19</v>
      </c>
      <c r="F1974" s="307">
        <f t="shared" si="211"/>
        <v>4</v>
      </c>
      <c r="G1974" s="307">
        <f t="shared" si="212"/>
        <v>1</v>
      </c>
      <c r="H1974" s="306">
        <f>4*D1974*'[2]Base Costs'!$B$7</f>
        <v>30010.344000000005</v>
      </c>
      <c r="I1974" s="304">
        <f>4*IF(E1974&lt;=3,E1974*'[2]Base Costs'!$B$8,IF(F1974&lt;=3,F1974*'[2]Base Costs'!$B$9,'[2]Base Costs'!$B$10*G1974))</f>
        <v>4400</v>
      </c>
      <c r="J1974" s="308">
        <f>C1974*'[2]Base Costs'!$B$6</f>
        <v>38.353999999999999</v>
      </c>
      <c r="K1974" s="307">
        <f t="shared" si="213"/>
        <v>5</v>
      </c>
      <c r="L1974" s="307">
        <f t="shared" si="214"/>
        <v>1</v>
      </c>
      <c r="M1974" s="307">
        <f t="shared" si="215"/>
        <v>1</v>
      </c>
      <c r="N1974" s="306">
        <f>4*J1974*'[2]Base Costs'!$B$7</f>
        <v>7622.6273760000013</v>
      </c>
      <c r="O1974" s="304">
        <f>4*IF(K1974&lt;=3,K1974*'[2]Base Costs'!$B$8,IF(L1974&lt;=3,L1974*'[2]Base Costs'!$B$9,'[2]Base Costs'!$B$10*M1974))</f>
        <v>1400</v>
      </c>
      <c r="P1974" s="304">
        <f>4*C1974*'[2]Base Costs'!$B$11</f>
        <v>30200</v>
      </c>
      <c r="Q1974" s="269">
        <f>'[2]Base Costs'!$B$13+'[2]Base Costs'!$B$14</f>
        <v>414</v>
      </c>
      <c r="R1974" s="303">
        <f>'[2]Base Costs'!$D$2</f>
        <v>1105.3024868650327</v>
      </c>
      <c r="S1974" s="305">
        <f t="shared" si="216"/>
        <v>10541.929862865034</v>
      </c>
    </row>
    <row r="1975" spans="1:19" s="269" customFormat="1" x14ac:dyDescent="0.25">
      <c r="A1975" s="310" t="s">
        <v>1041</v>
      </c>
      <c r="B1975" s="310" t="s">
        <v>1718</v>
      </c>
      <c r="C1975" s="309">
        <v>105.99989053500001</v>
      </c>
      <c r="D1975" s="307">
        <f>C1975*'[2]Base Costs'!$B$5</f>
        <v>105.99989053500001</v>
      </c>
      <c r="E1975" s="307">
        <f t="shared" si="210"/>
        <v>14</v>
      </c>
      <c r="F1975" s="307">
        <f t="shared" si="211"/>
        <v>3</v>
      </c>
      <c r="G1975" s="307">
        <f t="shared" si="212"/>
        <v>1</v>
      </c>
      <c r="H1975" s="306">
        <f>4*D1975*'[2]Base Costs'!$B$7</f>
        <v>21066.842244488045</v>
      </c>
      <c r="I1975" s="304">
        <f>4*IF(E1975&lt;=3,E1975*'[2]Base Costs'!$B$8,IF(F1975&lt;=3,F1975*'[2]Base Costs'!$B$9,'[2]Base Costs'!$B$10*G1975))</f>
        <v>4200</v>
      </c>
      <c r="J1975" s="308">
        <f>C1975*'[2]Base Costs'!$B$6</f>
        <v>26.923972195890002</v>
      </c>
      <c r="K1975" s="307">
        <f t="shared" si="213"/>
        <v>4</v>
      </c>
      <c r="L1975" s="307">
        <f t="shared" si="214"/>
        <v>1</v>
      </c>
      <c r="M1975" s="307">
        <f t="shared" si="215"/>
        <v>1</v>
      </c>
      <c r="N1975" s="306">
        <f>4*J1975*'[2]Base Costs'!$B$7</f>
        <v>5350.9779300999635</v>
      </c>
      <c r="O1975" s="304">
        <f>4*IF(K1975&lt;=3,K1975*'[2]Base Costs'!$B$8,IF(L1975&lt;=3,L1975*'[2]Base Costs'!$B$9,'[2]Base Costs'!$B$10*M1975))</f>
        <v>1400</v>
      </c>
      <c r="P1975" s="304">
        <f>4*C1975*'[2]Base Costs'!$B$11</f>
        <v>21199.978107000003</v>
      </c>
      <c r="Q1975" s="269">
        <f>'[2]Base Costs'!$B$13+'[2]Base Costs'!$B$14</f>
        <v>414</v>
      </c>
      <c r="R1975" s="303">
        <f>'[2]Base Costs'!$D$2</f>
        <v>1105.3024868650327</v>
      </c>
      <c r="S1975" s="305">
        <f t="shared" si="216"/>
        <v>8270.2804169649971</v>
      </c>
    </row>
    <row r="1976" spans="1:19" s="269" customFormat="1" x14ac:dyDescent="0.25">
      <c r="A1976" s="310" t="s">
        <v>1041</v>
      </c>
      <c r="B1976" s="310" t="s">
        <v>1717</v>
      </c>
      <c r="C1976" s="309">
        <v>126.001063445</v>
      </c>
      <c r="D1976" s="307">
        <f>C1976*'[2]Base Costs'!$B$5</f>
        <v>126.001063445</v>
      </c>
      <c r="E1976" s="307">
        <f t="shared" si="210"/>
        <v>16</v>
      </c>
      <c r="F1976" s="307">
        <f t="shared" si="211"/>
        <v>4</v>
      </c>
      <c r="G1976" s="307">
        <f t="shared" si="212"/>
        <v>1</v>
      </c>
      <c r="H1976" s="306">
        <f>4*D1976*'[2]Base Costs'!$B$7</f>
        <v>25041.955353313082</v>
      </c>
      <c r="I1976" s="304">
        <f>4*IF(E1976&lt;=3,E1976*'[2]Base Costs'!$B$8,IF(F1976&lt;=3,F1976*'[2]Base Costs'!$B$9,'[2]Base Costs'!$B$10*G1976))</f>
        <v>4400</v>
      </c>
      <c r="J1976" s="308">
        <f>C1976*'[2]Base Costs'!$B$6</f>
        <v>32.004270115030003</v>
      </c>
      <c r="K1976" s="307">
        <f t="shared" si="213"/>
        <v>5</v>
      </c>
      <c r="L1976" s="307">
        <f t="shared" si="214"/>
        <v>1</v>
      </c>
      <c r="M1976" s="307">
        <f t="shared" si="215"/>
        <v>1</v>
      </c>
      <c r="N1976" s="306">
        <f>4*J1976*'[2]Base Costs'!$B$7</f>
        <v>6360.656659741524</v>
      </c>
      <c r="O1976" s="304">
        <f>4*IF(K1976&lt;=3,K1976*'[2]Base Costs'!$B$8,IF(L1976&lt;=3,L1976*'[2]Base Costs'!$B$9,'[2]Base Costs'!$B$10*M1976))</f>
        <v>1400</v>
      </c>
      <c r="P1976" s="304">
        <f>4*C1976*'[2]Base Costs'!$B$11</f>
        <v>25200.212689</v>
      </c>
      <c r="Q1976" s="269">
        <f>'[2]Base Costs'!$B$13+'[2]Base Costs'!$B$14</f>
        <v>414</v>
      </c>
      <c r="R1976" s="303">
        <f>'[2]Base Costs'!$D$2</f>
        <v>1105.3024868650327</v>
      </c>
      <c r="S1976" s="305">
        <f t="shared" si="216"/>
        <v>9279.9591466065576</v>
      </c>
    </row>
    <row r="1977" spans="1:19" s="269" customFormat="1" x14ac:dyDescent="0.25">
      <c r="A1977" s="310" t="s">
        <v>1041</v>
      </c>
      <c r="B1977" s="310" t="s">
        <v>1716</v>
      </c>
      <c r="C1977" s="309">
        <v>79.3333333333333</v>
      </c>
      <c r="D1977" s="307">
        <f>C1977*'[2]Base Costs'!$B$5</f>
        <v>79.3333333333333</v>
      </c>
      <c r="E1977" s="307">
        <f t="shared" si="210"/>
        <v>10</v>
      </c>
      <c r="F1977" s="307">
        <f t="shared" si="211"/>
        <v>2</v>
      </c>
      <c r="G1977" s="307">
        <f t="shared" si="212"/>
        <v>1</v>
      </c>
      <c r="H1977" s="306">
        <f>4*D1977*'[2]Base Costs'!$B$7</f>
        <v>15767.023999999996</v>
      </c>
      <c r="I1977" s="304">
        <f>4*IF(E1977&lt;=3,E1977*'[2]Base Costs'!$B$8,IF(F1977&lt;=3,F1977*'[2]Base Costs'!$B$9,'[2]Base Costs'!$B$10*G1977))</f>
        <v>2800</v>
      </c>
      <c r="J1977" s="308">
        <f>C1977*'[2]Base Costs'!$B$6</f>
        <v>20.150666666666659</v>
      </c>
      <c r="K1977" s="307">
        <f t="shared" si="213"/>
        <v>3</v>
      </c>
      <c r="L1977" s="307">
        <f t="shared" si="214"/>
        <v>1</v>
      </c>
      <c r="M1977" s="307">
        <f t="shared" si="215"/>
        <v>1</v>
      </c>
      <c r="N1977" s="306">
        <f>4*J1977*'[2]Base Costs'!$B$7</f>
        <v>4004.8240959999989</v>
      </c>
      <c r="O1977" s="304">
        <f>4*IF(K1977&lt;=3,K1977*'[2]Base Costs'!$B$8,IF(L1977&lt;=3,L1977*'[2]Base Costs'!$B$9,'[2]Base Costs'!$B$10*M1977))</f>
        <v>1500</v>
      </c>
      <c r="P1977" s="304">
        <f>4*C1977*'[2]Base Costs'!$B$11</f>
        <v>15866.666666666661</v>
      </c>
      <c r="Q1977" s="269">
        <f>'[2]Base Costs'!$B$13+'[2]Base Costs'!$B$14</f>
        <v>414</v>
      </c>
      <c r="R1977" s="303">
        <f>'[2]Base Costs'!$D$2</f>
        <v>1105.3024868650327</v>
      </c>
      <c r="S1977" s="305">
        <f t="shared" si="216"/>
        <v>7024.1265828650321</v>
      </c>
    </row>
    <row r="1978" spans="1:19" s="269" customFormat="1" x14ac:dyDescent="0.25">
      <c r="A1978" s="310" t="s">
        <v>1041</v>
      </c>
      <c r="B1978" s="310" t="s">
        <v>1715</v>
      </c>
      <c r="C1978" s="309">
        <v>44.4444444444444</v>
      </c>
      <c r="D1978" s="307">
        <f>C1978*'[2]Base Costs'!$B$5</f>
        <v>44.4444444444444</v>
      </c>
      <c r="E1978" s="307">
        <f t="shared" si="210"/>
        <v>6</v>
      </c>
      <c r="F1978" s="307">
        <f t="shared" si="211"/>
        <v>2</v>
      </c>
      <c r="G1978" s="307">
        <f t="shared" si="212"/>
        <v>1</v>
      </c>
      <c r="H1978" s="306">
        <f>4*D1978*'[2]Base Costs'!$B$7</f>
        <v>8833.0666666666584</v>
      </c>
      <c r="I1978" s="304">
        <f>4*IF(E1978&lt;=3,E1978*'[2]Base Costs'!$B$8,IF(F1978&lt;=3,F1978*'[2]Base Costs'!$B$9,'[2]Base Costs'!$B$10*G1978))</f>
        <v>2800</v>
      </c>
      <c r="J1978" s="308">
        <f>C1978*'[2]Base Costs'!$B$6</f>
        <v>11.288888888888877</v>
      </c>
      <c r="K1978" s="307">
        <f t="shared" si="213"/>
        <v>2</v>
      </c>
      <c r="L1978" s="307">
        <f t="shared" si="214"/>
        <v>1</v>
      </c>
      <c r="M1978" s="307">
        <f t="shared" si="215"/>
        <v>1</v>
      </c>
      <c r="N1978" s="306">
        <f>4*J1978*'[2]Base Costs'!$B$7</f>
        <v>2243.5989333333314</v>
      </c>
      <c r="O1978" s="304">
        <f>4*IF(K1978&lt;=3,K1978*'[2]Base Costs'!$B$8,IF(L1978&lt;=3,L1978*'[2]Base Costs'!$B$9,'[2]Base Costs'!$B$10*M1978))</f>
        <v>1000</v>
      </c>
      <c r="P1978" s="304">
        <f>4*C1978*'[2]Base Costs'!$B$11</f>
        <v>8888.8888888888796</v>
      </c>
      <c r="Q1978" s="269">
        <f>'[2]Base Costs'!$B$13+'[2]Base Costs'!$B$14</f>
        <v>414</v>
      </c>
      <c r="R1978" s="303">
        <f>'[2]Base Costs'!$D$2</f>
        <v>1105.3024868650327</v>
      </c>
      <c r="S1978" s="305">
        <f t="shared" si="216"/>
        <v>4762.9014201983646</v>
      </c>
    </row>
    <row r="1979" spans="1:19" s="269" customFormat="1" x14ac:dyDescent="0.25">
      <c r="A1979" s="310" t="s">
        <v>1041</v>
      </c>
      <c r="B1979" s="310" t="s">
        <v>1714</v>
      </c>
      <c r="C1979" s="309">
        <v>64.88631353000001</v>
      </c>
      <c r="D1979" s="307">
        <f>C1979*'[2]Base Costs'!$B$5</f>
        <v>64.88631353000001</v>
      </c>
      <c r="E1979" s="307">
        <f t="shared" si="210"/>
        <v>9</v>
      </c>
      <c r="F1979" s="307">
        <f t="shared" si="211"/>
        <v>2</v>
      </c>
      <c r="G1979" s="307">
        <f t="shared" si="212"/>
        <v>1</v>
      </c>
      <c r="H1979" s="306">
        <f>4*D1979*'[2]Base Costs'!$B$7</f>
        <v>12895.765496206324</v>
      </c>
      <c r="I1979" s="304">
        <f>4*IF(E1979&lt;=3,E1979*'[2]Base Costs'!$B$8,IF(F1979&lt;=3,F1979*'[2]Base Costs'!$B$9,'[2]Base Costs'!$B$10*G1979))</f>
        <v>2800</v>
      </c>
      <c r="J1979" s="308">
        <f>C1979*'[2]Base Costs'!$B$6</f>
        <v>16.481123636620001</v>
      </c>
      <c r="K1979" s="307">
        <f t="shared" si="213"/>
        <v>3</v>
      </c>
      <c r="L1979" s="307">
        <f t="shared" si="214"/>
        <v>1</v>
      </c>
      <c r="M1979" s="307">
        <f t="shared" si="215"/>
        <v>1</v>
      </c>
      <c r="N1979" s="306">
        <f>4*J1979*'[2]Base Costs'!$B$7</f>
        <v>3275.5244360364059</v>
      </c>
      <c r="O1979" s="304">
        <f>4*IF(K1979&lt;=3,K1979*'[2]Base Costs'!$B$8,IF(L1979&lt;=3,L1979*'[2]Base Costs'!$B$9,'[2]Base Costs'!$B$10*M1979))</f>
        <v>1500</v>
      </c>
      <c r="P1979" s="304">
        <f>4*C1979*'[2]Base Costs'!$B$11</f>
        <v>12977.262706000001</v>
      </c>
      <c r="Q1979" s="269">
        <f>'[2]Base Costs'!$B$13+'[2]Base Costs'!$B$14</f>
        <v>414</v>
      </c>
      <c r="R1979" s="303">
        <f>'[2]Base Costs'!$D$2</f>
        <v>1105.3024868650327</v>
      </c>
      <c r="S1979" s="305">
        <f t="shared" si="216"/>
        <v>6294.8269229014386</v>
      </c>
    </row>
    <row r="1980" spans="1:19" s="269" customFormat="1" x14ac:dyDescent="0.25">
      <c r="A1980" s="310" t="s">
        <v>1041</v>
      </c>
      <c r="B1980" s="310" t="s">
        <v>1713</v>
      </c>
      <c r="C1980" s="309">
        <v>45.998348645</v>
      </c>
      <c r="D1980" s="307">
        <f>C1980*'[2]Base Costs'!$B$5</f>
        <v>45.998348645</v>
      </c>
      <c r="E1980" s="307">
        <f t="shared" si="210"/>
        <v>6</v>
      </c>
      <c r="F1980" s="307">
        <f t="shared" si="211"/>
        <v>2</v>
      </c>
      <c r="G1980" s="307">
        <f t="shared" si="212"/>
        <v>1</v>
      </c>
      <c r="H1980" s="306">
        <f>4*D1980*'[2]Base Costs'!$B$7</f>
        <v>9141.895803101881</v>
      </c>
      <c r="I1980" s="304">
        <f>4*IF(E1980&lt;=3,E1980*'[2]Base Costs'!$B$8,IF(F1980&lt;=3,F1980*'[2]Base Costs'!$B$9,'[2]Base Costs'!$B$10*G1980))</f>
        <v>2800</v>
      </c>
      <c r="J1980" s="308">
        <f>C1980*'[2]Base Costs'!$B$6</f>
        <v>11.68358055583</v>
      </c>
      <c r="K1980" s="307">
        <f t="shared" si="213"/>
        <v>2</v>
      </c>
      <c r="L1980" s="307">
        <f t="shared" si="214"/>
        <v>1</v>
      </c>
      <c r="M1980" s="307">
        <f t="shared" si="215"/>
        <v>1</v>
      </c>
      <c r="N1980" s="306">
        <f>4*J1980*'[2]Base Costs'!$B$7</f>
        <v>2322.0415339878778</v>
      </c>
      <c r="O1980" s="304">
        <f>4*IF(K1980&lt;=3,K1980*'[2]Base Costs'!$B$8,IF(L1980&lt;=3,L1980*'[2]Base Costs'!$B$9,'[2]Base Costs'!$B$10*M1980))</f>
        <v>1000</v>
      </c>
      <c r="P1980" s="304">
        <f>4*C1980*'[2]Base Costs'!$B$11</f>
        <v>9199.6697289999993</v>
      </c>
      <c r="Q1980" s="269">
        <f>'[2]Base Costs'!$B$13+'[2]Base Costs'!$B$14</f>
        <v>414</v>
      </c>
      <c r="R1980" s="303">
        <f>'[2]Base Costs'!$D$2</f>
        <v>1105.3024868650327</v>
      </c>
      <c r="S1980" s="305">
        <f t="shared" si="216"/>
        <v>4841.34402085291</v>
      </c>
    </row>
    <row r="1981" spans="1:19" s="269" customFormat="1" x14ac:dyDescent="0.25">
      <c r="A1981" s="310" t="s">
        <v>1041</v>
      </c>
      <c r="B1981" s="310" t="s">
        <v>1712</v>
      </c>
      <c r="C1981" s="309">
        <v>94.000965945000004</v>
      </c>
      <c r="D1981" s="307">
        <f>C1981*'[2]Base Costs'!$B$5</f>
        <v>94.000965945000004</v>
      </c>
      <c r="E1981" s="307">
        <f t="shared" si="210"/>
        <v>12</v>
      </c>
      <c r="F1981" s="307">
        <f t="shared" si="211"/>
        <v>3</v>
      </c>
      <c r="G1981" s="307">
        <f t="shared" si="212"/>
        <v>1</v>
      </c>
      <c r="H1981" s="306">
        <f>4*D1981*'[2]Base Costs'!$B$7</f>
        <v>18682.127975773084</v>
      </c>
      <c r="I1981" s="304">
        <f>4*IF(E1981&lt;=3,E1981*'[2]Base Costs'!$B$8,IF(F1981&lt;=3,F1981*'[2]Base Costs'!$B$9,'[2]Base Costs'!$B$10*G1981))</f>
        <v>4200</v>
      </c>
      <c r="J1981" s="308">
        <f>C1981*'[2]Base Costs'!$B$6</f>
        <v>23.87624535003</v>
      </c>
      <c r="K1981" s="307">
        <f t="shared" si="213"/>
        <v>3</v>
      </c>
      <c r="L1981" s="307">
        <f t="shared" si="214"/>
        <v>1</v>
      </c>
      <c r="M1981" s="307">
        <f t="shared" si="215"/>
        <v>1</v>
      </c>
      <c r="N1981" s="306">
        <f>4*J1981*'[2]Base Costs'!$B$7</f>
        <v>4745.2605058463632</v>
      </c>
      <c r="O1981" s="304">
        <f>4*IF(K1981&lt;=3,K1981*'[2]Base Costs'!$B$8,IF(L1981&lt;=3,L1981*'[2]Base Costs'!$B$9,'[2]Base Costs'!$B$10*M1981))</f>
        <v>1500</v>
      </c>
      <c r="P1981" s="304">
        <f>4*C1981*'[2]Base Costs'!$B$11</f>
        <v>18800.193189000001</v>
      </c>
      <c r="Q1981" s="269">
        <f>'[2]Base Costs'!$B$13+'[2]Base Costs'!$B$14</f>
        <v>414</v>
      </c>
      <c r="R1981" s="303">
        <f>'[2]Base Costs'!$D$2</f>
        <v>1105.3024868650327</v>
      </c>
      <c r="S1981" s="305">
        <f t="shared" si="216"/>
        <v>7764.562992711396</v>
      </c>
    </row>
    <row r="1982" spans="1:19" s="269" customFormat="1" x14ac:dyDescent="0.25">
      <c r="A1982" s="310" t="s">
        <v>1041</v>
      </c>
      <c r="B1982" s="310" t="s">
        <v>1711</v>
      </c>
      <c r="C1982" s="309">
        <v>59.000519535000002</v>
      </c>
      <c r="D1982" s="307">
        <f>C1982*'[2]Base Costs'!$B$5</f>
        <v>59.000519535000002</v>
      </c>
      <c r="E1982" s="307">
        <f t="shared" si="210"/>
        <v>8</v>
      </c>
      <c r="F1982" s="307">
        <f t="shared" si="211"/>
        <v>2</v>
      </c>
      <c r="G1982" s="307">
        <f t="shared" si="212"/>
        <v>1</v>
      </c>
      <c r="H1982" s="306">
        <f>4*D1982*'[2]Base Costs'!$B$7</f>
        <v>11725.999254464043</v>
      </c>
      <c r="I1982" s="304">
        <f>4*IF(E1982&lt;=3,E1982*'[2]Base Costs'!$B$8,IF(F1982&lt;=3,F1982*'[2]Base Costs'!$B$9,'[2]Base Costs'!$B$10*G1982))</f>
        <v>2800</v>
      </c>
      <c r="J1982" s="308">
        <f>C1982*'[2]Base Costs'!$B$6</f>
        <v>14.986131961890001</v>
      </c>
      <c r="K1982" s="307">
        <f t="shared" si="213"/>
        <v>2</v>
      </c>
      <c r="L1982" s="307">
        <f t="shared" si="214"/>
        <v>1</v>
      </c>
      <c r="M1982" s="307">
        <f t="shared" si="215"/>
        <v>1</v>
      </c>
      <c r="N1982" s="306">
        <f>4*J1982*'[2]Base Costs'!$B$7</f>
        <v>2978.4038106338667</v>
      </c>
      <c r="O1982" s="304">
        <f>4*IF(K1982&lt;=3,K1982*'[2]Base Costs'!$B$8,IF(L1982&lt;=3,L1982*'[2]Base Costs'!$B$9,'[2]Base Costs'!$B$10*M1982))</f>
        <v>1000</v>
      </c>
      <c r="P1982" s="304">
        <f>4*C1982*'[2]Base Costs'!$B$11</f>
        <v>11800.103907000001</v>
      </c>
      <c r="Q1982" s="269">
        <f>'[2]Base Costs'!$B$13+'[2]Base Costs'!$B$14</f>
        <v>414</v>
      </c>
      <c r="R1982" s="303">
        <f>'[2]Base Costs'!$D$2</f>
        <v>1105.3024868650327</v>
      </c>
      <c r="S1982" s="305">
        <f t="shared" si="216"/>
        <v>5497.7062974988994</v>
      </c>
    </row>
    <row r="1983" spans="1:19" s="269" customFormat="1" x14ac:dyDescent="0.25">
      <c r="A1983" s="310" t="s">
        <v>1041</v>
      </c>
      <c r="B1983" s="310" t="s">
        <v>1710</v>
      </c>
      <c r="C1983" s="309">
        <v>36.700034600000002</v>
      </c>
      <c r="D1983" s="307">
        <f>C1983*'[2]Base Costs'!$B$5</f>
        <v>36.700034600000002</v>
      </c>
      <c r="E1983" s="307">
        <f t="shared" si="210"/>
        <v>5</v>
      </c>
      <c r="F1983" s="307">
        <f t="shared" si="211"/>
        <v>1</v>
      </c>
      <c r="G1983" s="307">
        <f t="shared" si="212"/>
        <v>1</v>
      </c>
      <c r="H1983" s="306">
        <f>4*D1983*'[2]Base Costs'!$B$7</f>
        <v>7293.9116765424014</v>
      </c>
      <c r="I1983" s="304">
        <f>4*IF(E1983&lt;=3,E1983*'[2]Base Costs'!$B$8,IF(F1983&lt;=3,F1983*'[2]Base Costs'!$B$9,'[2]Base Costs'!$B$10*G1983))</f>
        <v>1400</v>
      </c>
      <c r="J1983" s="308">
        <f>C1983*'[2]Base Costs'!$B$6</f>
        <v>9.3218087884000003</v>
      </c>
      <c r="K1983" s="307">
        <f t="shared" si="213"/>
        <v>2</v>
      </c>
      <c r="L1983" s="307">
        <f t="shared" si="214"/>
        <v>1</v>
      </c>
      <c r="M1983" s="307">
        <f t="shared" si="215"/>
        <v>1</v>
      </c>
      <c r="N1983" s="306">
        <f>4*J1983*'[2]Base Costs'!$B$7</f>
        <v>1852.6535658417699</v>
      </c>
      <c r="O1983" s="304">
        <f>4*IF(K1983&lt;=3,K1983*'[2]Base Costs'!$B$8,IF(L1983&lt;=3,L1983*'[2]Base Costs'!$B$9,'[2]Base Costs'!$B$10*M1983))</f>
        <v>1000</v>
      </c>
      <c r="P1983" s="304">
        <f>4*C1983*'[2]Base Costs'!$B$11</f>
        <v>7340.0069200000007</v>
      </c>
      <c r="Q1983" s="269">
        <f>'[2]Base Costs'!$B$13+'[2]Base Costs'!$B$14</f>
        <v>414</v>
      </c>
      <c r="R1983" s="303">
        <f>'[2]Base Costs'!$D$2</f>
        <v>1105.3024868650327</v>
      </c>
      <c r="S1983" s="305">
        <f t="shared" si="216"/>
        <v>4371.9560527068024</v>
      </c>
    </row>
    <row r="1984" spans="1:19" s="269" customFormat="1" x14ac:dyDescent="0.25">
      <c r="A1984" s="310" t="s">
        <v>1041</v>
      </c>
      <c r="B1984" s="310" t="s">
        <v>1709</v>
      </c>
      <c r="C1984" s="309">
        <v>105.01193930007474</v>
      </c>
      <c r="D1984" s="307">
        <f>C1984*'[2]Base Costs'!$B$5</f>
        <v>105.01193930007474</v>
      </c>
      <c r="E1984" s="307">
        <f t="shared" si="210"/>
        <v>14</v>
      </c>
      <c r="F1984" s="307">
        <f t="shared" si="211"/>
        <v>3</v>
      </c>
      <c r="G1984" s="307">
        <f t="shared" si="212"/>
        <v>1</v>
      </c>
      <c r="H1984" s="306">
        <f>4*D1984*'[2]Base Costs'!$B$7</f>
        <v>20870.492864254058</v>
      </c>
      <c r="I1984" s="304">
        <f>4*IF(E1984&lt;=3,E1984*'[2]Base Costs'!$B$8,IF(F1984&lt;=3,F1984*'[2]Base Costs'!$B$9,'[2]Base Costs'!$B$10*G1984))</f>
        <v>4200</v>
      </c>
      <c r="J1984" s="308">
        <f>C1984*'[2]Base Costs'!$B$6</f>
        <v>26.673032582218987</v>
      </c>
      <c r="K1984" s="307">
        <f t="shared" si="213"/>
        <v>4</v>
      </c>
      <c r="L1984" s="307">
        <f t="shared" si="214"/>
        <v>1</v>
      </c>
      <c r="M1984" s="307">
        <f t="shared" si="215"/>
        <v>1</v>
      </c>
      <c r="N1984" s="306">
        <f>4*J1984*'[2]Base Costs'!$B$7</f>
        <v>5301.1051875205312</v>
      </c>
      <c r="O1984" s="304">
        <f>4*IF(K1984&lt;=3,K1984*'[2]Base Costs'!$B$8,IF(L1984&lt;=3,L1984*'[2]Base Costs'!$B$9,'[2]Base Costs'!$B$10*M1984))</f>
        <v>1400</v>
      </c>
      <c r="P1984" s="304">
        <f>4*C1984*'[2]Base Costs'!$B$11</f>
        <v>21002.387860014947</v>
      </c>
      <c r="Q1984" s="269">
        <f>'[2]Base Costs'!$B$13+'[2]Base Costs'!$B$14</f>
        <v>414</v>
      </c>
      <c r="R1984" s="303">
        <f>'[2]Base Costs'!$D$2</f>
        <v>1105.3024868650327</v>
      </c>
      <c r="S1984" s="305">
        <f t="shared" si="216"/>
        <v>8220.407674385564</v>
      </c>
    </row>
    <row r="1985" spans="1:19" s="269" customFormat="1" x14ac:dyDescent="0.25">
      <c r="A1985" s="310" t="s">
        <v>1041</v>
      </c>
      <c r="B1985" s="310" t="s">
        <v>1708</v>
      </c>
      <c r="C1985" s="309">
        <v>599.85627160472654</v>
      </c>
      <c r="D1985" s="307">
        <f>C1985*'[2]Base Costs'!$B$5</f>
        <v>599.85627160472654</v>
      </c>
      <c r="E1985" s="307">
        <f t="shared" si="210"/>
        <v>75</v>
      </c>
      <c r="F1985" s="307">
        <f t="shared" si="211"/>
        <v>15</v>
      </c>
      <c r="G1985" s="307">
        <f t="shared" si="212"/>
        <v>4</v>
      </c>
      <c r="H1985" s="306">
        <f>4*D1985*'[2]Base Costs'!$B$7</f>
        <v>119217.83484380979</v>
      </c>
      <c r="I1985" s="304">
        <f>4*IF(E1985&lt;=3,E1985*'[2]Base Costs'!$B$8,IF(F1985&lt;=3,F1985*'[2]Base Costs'!$B$9,'[2]Base Costs'!$B$10*G1985))</f>
        <v>17600</v>
      </c>
      <c r="J1985" s="308">
        <f>C1985*'[2]Base Costs'!$B$6</f>
        <v>152.36349298760055</v>
      </c>
      <c r="K1985" s="307">
        <f t="shared" si="213"/>
        <v>20</v>
      </c>
      <c r="L1985" s="307">
        <f t="shared" si="214"/>
        <v>4</v>
      </c>
      <c r="M1985" s="307">
        <f t="shared" si="215"/>
        <v>1</v>
      </c>
      <c r="N1985" s="306">
        <f>4*J1985*'[2]Base Costs'!$B$7</f>
        <v>30281.330050327688</v>
      </c>
      <c r="O1985" s="304">
        <f>4*IF(K1985&lt;=3,K1985*'[2]Base Costs'!$B$8,IF(L1985&lt;=3,L1985*'[2]Base Costs'!$B$9,'[2]Base Costs'!$B$10*M1985))</f>
        <v>4400</v>
      </c>
      <c r="P1985" s="304">
        <f>4*C1985*'[2]Base Costs'!$B$11</f>
        <v>119971.25432094531</v>
      </c>
      <c r="Q1985" s="269">
        <f>'[2]Base Costs'!$B$13+'[2]Base Costs'!$B$14</f>
        <v>414</v>
      </c>
      <c r="R1985" s="303">
        <f>'[2]Base Costs'!$D$2</f>
        <v>1105.3024868650327</v>
      </c>
      <c r="S1985" s="305">
        <f t="shared" si="216"/>
        <v>36200.632537192723</v>
      </c>
    </row>
    <row r="1986" spans="1:19" s="269" customFormat="1" x14ac:dyDescent="0.25">
      <c r="A1986" s="310" t="s">
        <v>1041</v>
      </c>
      <c r="B1986" s="310" t="s">
        <v>1707</v>
      </c>
      <c r="C1986" s="309">
        <v>115.00256884513627</v>
      </c>
      <c r="D1986" s="307">
        <f>C1986*'[2]Base Costs'!$B$5</f>
        <v>115.00256884513627</v>
      </c>
      <c r="E1986" s="307">
        <f t="shared" si="210"/>
        <v>15</v>
      </c>
      <c r="F1986" s="307">
        <f t="shared" si="211"/>
        <v>3</v>
      </c>
      <c r="G1986" s="307">
        <f t="shared" si="212"/>
        <v>1</v>
      </c>
      <c r="H1986" s="306">
        <f>4*D1986*'[2]Base Costs'!$B$7</f>
        <v>22856.070542557765</v>
      </c>
      <c r="I1986" s="304">
        <f>4*IF(E1986&lt;=3,E1986*'[2]Base Costs'!$B$8,IF(F1986&lt;=3,F1986*'[2]Base Costs'!$B$9,'[2]Base Costs'!$B$10*G1986))</f>
        <v>4200</v>
      </c>
      <c r="J1986" s="308">
        <f>C1986*'[2]Base Costs'!$B$6</f>
        <v>29.21065248666461</v>
      </c>
      <c r="K1986" s="307">
        <f t="shared" si="213"/>
        <v>4</v>
      </c>
      <c r="L1986" s="307">
        <f t="shared" si="214"/>
        <v>1</v>
      </c>
      <c r="M1986" s="307">
        <f t="shared" si="215"/>
        <v>1</v>
      </c>
      <c r="N1986" s="306">
        <f>4*J1986*'[2]Base Costs'!$B$7</f>
        <v>5805.4419178096723</v>
      </c>
      <c r="O1986" s="304">
        <f>4*IF(K1986&lt;=3,K1986*'[2]Base Costs'!$B$8,IF(L1986&lt;=3,L1986*'[2]Base Costs'!$B$9,'[2]Base Costs'!$B$10*M1986))</f>
        <v>1400</v>
      </c>
      <c r="P1986" s="304">
        <f>4*C1986*'[2]Base Costs'!$B$11</f>
        <v>23000.513769027253</v>
      </c>
      <c r="Q1986" s="269">
        <f>'[2]Base Costs'!$B$13+'[2]Base Costs'!$B$14</f>
        <v>414</v>
      </c>
      <c r="R1986" s="303">
        <f>'[2]Base Costs'!$D$2</f>
        <v>1105.3024868650327</v>
      </c>
      <c r="S1986" s="305">
        <f t="shared" si="216"/>
        <v>8724.7444046747041</v>
      </c>
    </row>
    <row r="1987" spans="1:19" s="269" customFormat="1" x14ac:dyDescent="0.25">
      <c r="A1987" s="310" t="s">
        <v>1041</v>
      </c>
      <c r="B1987" s="310" t="s">
        <v>1706</v>
      </c>
      <c r="C1987" s="309">
        <v>121.64790077772504</v>
      </c>
      <c r="D1987" s="307">
        <f>C1987*'[2]Base Costs'!$B$5</f>
        <v>121.64790077772504</v>
      </c>
      <c r="E1987" s="307">
        <f t="shared" ref="E1987:E2050" si="217">ROUNDUP(D1987/8,0)</f>
        <v>16</v>
      </c>
      <c r="F1987" s="307">
        <f t="shared" ref="F1987:F2050" si="218">ROUNDUP(D1987/40,0)</f>
        <v>4</v>
      </c>
      <c r="G1987" s="307">
        <f t="shared" ref="G1987:G2050" si="219">ROUNDUP(D1987/(40*4),0)</f>
        <v>1</v>
      </c>
      <c r="H1987" s="306">
        <f>4*D1987*'[2]Base Costs'!$B$7</f>
        <v>24176.79039216819</v>
      </c>
      <c r="I1987" s="304">
        <f>4*IF(E1987&lt;=3,E1987*'[2]Base Costs'!$B$8,IF(F1987&lt;=3,F1987*'[2]Base Costs'!$B$9,'[2]Base Costs'!$B$10*G1987))</f>
        <v>4400</v>
      </c>
      <c r="J1987" s="308">
        <f>C1987*'[2]Base Costs'!$B$6</f>
        <v>30.898566797542163</v>
      </c>
      <c r="K1987" s="307">
        <f t="shared" ref="K1987:K2050" si="220">ROUNDUP(J1987/8,0)</f>
        <v>4</v>
      </c>
      <c r="L1987" s="307">
        <f t="shared" ref="L1987:L2050" si="221">ROUNDUP(J1987/40,0)</f>
        <v>1</v>
      </c>
      <c r="M1987" s="307">
        <f t="shared" ref="M1987:M2050" si="222">ROUNDUP(J1987/(40*4),0)</f>
        <v>1</v>
      </c>
      <c r="N1987" s="306">
        <f>4*J1987*'[2]Base Costs'!$B$7</f>
        <v>6140.9047596107202</v>
      </c>
      <c r="O1987" s="304">
        <f>4*IF(K1987&lt;=3,K1987*'[2]Base Costs'!$B$8,IF(L1987&lt;=3,L1987*'[2]Base Costs'!$B$9,'[2]Base Costs'!$B$10*M1987))</f>
        <v>1400</v>
      </c>
      <c r="P1987" s="304">
        <f>4*C1987*'[2]Base Costs'!$B$11</f>
        <v>24329.580155545009</v>
      </c>
      <c r="Q1987" s="269">
        <f>'[2]Base Costs'!$B$13+'[2]Base Costs'!$B$14</f>
        <v>414</v>
      </c>
      <c r="R1987" s="303">
        <f>'[2]Base Costs'!$D$2</f>
        <v>1105.3024868650327</v>
      </c>
      <c r="S1987" s="305">
        <f t="shared" ref="S1987:S2050" si="223">R1987+Q1987+N1987+O1987</f>
        <v>9060.207246475753</v>
      </c>
    </row>
    <row r="1988" spans="1:19" s="269" customFormat="1" x14ac:dyDescent="0.25">
      <c r="A1988" s="310" t="s">
        <v>1041</v>
      </c>
      <c r="B1988" s="310" t="s">
        <v>1705</v>
      </c>
      <c r="C1988" s="309">
        <v>107.01483754270302</v>
      </c>
      <c r="D1988" s="307">
        <f>C1988*'[2]Base Costs'!$B$5</f>
        <v>107.01483754270302</v>
      </c>
      <c r="E1988" s="307">
        <f t="shared" si="217"/>
        <v>14</v>
      </c>
      <c r="F1988" s="307">
        <f t="shared" si="218"/>
        <v>3</v>
      </c>
      <c r="G1988" s="307">
        <f t="shared" si="219"/>
        <v>1</v>
      </c>
      <c r="H1988" s="306">
        <f>4*D1988*'[2]Base Costs'!$B$7</f>
        <v>21268.556872586971</v>
      </c>
      <c r="I1988" s="304">
        <f>4*IF(E1988&lt;=3,E1988*'[2]Base Costs'!$B$8,IF(F1988&lt;=3,F1988*'[2]Base Costs'!$B$9,'[2]Base Costs'!$B$10*G1988))</f>
        <v>4200</v>
      </c>
      <c r="J1988" s="308">
        <f>C1988*'[2]Base Costs'!$B$6</f>
        <v>27.181768735846568</v>
      </c>
      <c r="K1988" s="307">
        <f t="shared" si="220"/>
        <v>4</v>
      </c>
      <c r="L1988" s="307">
        <f t="shared" si="221"/>
        <v>1</v>
      </c>
      <c r="M1988" s="307">
        <f t="shared" si="222"/>
        <v>1</v>
      </c>
      <c r="N1988" s="306">
        <f>4*J1988*'[2]Base Costs'!$B$7</f>
        <v>5402.2134456370914</v>
      </c>
      <c r="O1988" s="304">
        <f>4*IF(K1988&lt;=3,K1988*'[2]Base Costs'!$B$8,IF(L1988&lt;=3,L1988*'[2]Base Costs'!$B$9,'[2]Base Costs'!$B$10*M1988))</f>
        <v>1400</v>
      </c>
      <c r="P1988" s="304">
        <f>4*C1988*'[2]Base Costs'!$B$11</f>
        <v>21402.967508540605</v>
      </c>
      <c r="Q1988" s="269">
        <f>'[2]Base Costs'!$B$13+'[2]Base Costs'!$B$14</f>
        <v>414</v>
      </c>
      <c r="R1988" s="303">
        <f>'[2]Base Costs'!$D$2</f>
        <v>1105.3024868650327</v>
      </c>
      <c r="S1988" s="305">
        <f t="shared" si="223"/>
        <v>8321.5159325021232</v>
      </c>
    </row>
    <row r="1989" spans="1:19" s="269" customFormat="1" x14ac:dyDescent="0.25">
      <c r="A1989" s="310" t="s">
        <v>1041</v>
      </c>
      <c r="B1989" s="310" t="s">
        <v>1704</v>
      </c>
      <c r="C1989" s="309">
        <v>124.17609036660103</v>
      </c>
      <c r="D1989" s="307">
        <f>C1989*'[2]Base Costs'!$B$5</f>
        <v>124.17609036660103</v>
      </c>
      <c r="E1989" s="307">
        <f t="shared" si="217"/>
        <v>16</v>
      </c>
      <c r="F1989" s="307">
        <f t="shared" si="218"/>
        <v>4</v>
      </c>
      <c r="G1989" s="307">
        <f t="shared" si="219"/>
        <v>1</v>
      </c>
      <c r="H1989" s="306">
        <f>4*D1989*'[2]Base Costs'!$B$7</f>
        <v>24679.252903819757</v>
      </c>
      <c r="I1989" s="304">
        <f>4*IF(E1989&lt;=3,E1989*'[2]Base Costs'!$B$8,IF(F1989&lt;=3,F1989*'[2]Base Costs'!$B$9,'[2]Base Costs'!$B$10*G1989))</f>
        <v>4400</v>
      </c>
      <c r="J1989" s="308">
        <f>C1989*'[2]Base Costs'!$B$6</f>
        <v>31.540726953116661</v>
      </c>
      <c r="K1989" s="307">
        <f t="shared" si="220"/>
        <v>4</v>
      </c>
      <c r="L1989" s="307">
        <f t="shared" si="221"/>
        <v>1</v>
      </c>
      <c r="M1989" s="307">
        <f t="shared" si="222"/>
        <v>1</v>
      </c>
      <c r="N1989" s="306">
        <f>4*J1989*'[2]Base Costs'!$B$7</f>
        <v>6268.5302375702186</v>
      </c>
      <c r="O1989" s="304">
        <f>4*IF(K1989&lt;=3,K1989*'[2]Base Costs'!$B$8,IF(L1989&lt;=3,L1989*'[2]Base Costs'!$B$9,'[2]Base Costs'!$B$10*M1989))</f>
        <v>1400</v>
      </c>
      <c r="P1989" s="304">
        <f>4*C1989*'[2]Base Costs'!$B$11</f>
        <v>24835.218073320208</v>
      </c>
      <c r="Q1989" s="269">
        <f>'[2]Base Costs'!$B$13+'[2]Base Costs'!$B$14</f>
        <v>414</v>
      </c>
      <c r="R1989" s="303">
        <f>'[2]Base Costs'!$D$2</f>
        <v>1105.3024868650327</v>
      </c>
      <c r="S1989" s="305">
        <f t="shared" si="223"/>
        <v>9187.8327244352513</v>
      </c>
    </row>
    <row r="1990" spans="1:19" s="269" customFormat="1" x14ac:dyDescent="0.25">
      <c r="A1990" s="310" t="s">
        <v>1041</v>
      </c>
      <c r="B1990" s="310" t="s">
        <v>1703</v>
      </c>
      <c r="C1990" s="309">
        <v>74.92025607186811</v>
      </c>
      <c r="D1990" s="307">
        <f>C1990*'[2]Base Costs'!$B$5</f>
        <v>74.92025607186811</v>
      </c>
      <c r="E1990" s="307">
        <f t="shared" si="217"/>
        <v>10</v>
      </c>
      <c r="F1990" s="307">
        <f t="shared" si="218"/>
        <v>2</v>
      </c>
      <c r="G1990" s="307">
        <f t="shared" si="219"/>
        <v>1</v>
      </c>
      <c r="H1990" s="306">
        <f>4*D1990*'[2]Base Costs'!$B$7</f>
        <v>14889.951372747359</v>
      </c>
      <c r="I1990" s="304">
        <f>4*IF(E1990&lt;=3,E1990*'[2]Base Costs'!$B$8,IF(F1990&lt;=3,F1990*'[2]Base Costs'!$B$9,'[2]Base Costs'!$B$10*G1990))</f>
        <v>2800</v>
      </c>
      <c r="J1990" s="308">
        <f>C1990*'[2]Base Costs'!$B$6</f>
        <v>19.0297450422545</v>
      </c>
      <c r="K1990" s="307">
        <f t="shared" si="220"/>
        <v>3</v>
      </c>
      <c r="L1990" s="307">
        <f t="shared" si="221"/>
        <v>1</v>
      </c>
      <c r="M1990" s="307">
        <f t="shared" si="222"/>
        <v>1</v>
      </c>
      <c r="N1990" s="306">
        <f>4*J1990*'[2]Base Costs'!$B$7</f>
        <v>3782.0476486778289</v>
      </c>
      <c r="O1990" s="304">
        <f>4*IF(K1990&lt;=3,K1990*'[2]Base Costs'!$B$8,IF(L1990&lt;=3,L1990*'[2]Base Costs'!$B$9,'[2]Base Costs'!$B$10*M1990))</f>
        <v>1500</v>
      </c>
      <c r="P1990" s="304">
        <f>4*C1990*'[2]Base Costs'!$B$11</f>
        <v>14984.051214373621</v>
      </c>
      <c r="Q1990" s="269">
        <f>'[2]Base Costs'!$B$13+'[2]Base Costs'!$B$14</f>
        <v>414</v>
      </c>
      <c r="R1990" s="303">
        <f>'[2]Base Costs'!$D$2</f>
        <v>1105.3024868650327</v>
      </c>
      <c r="S1990" s="305">
        <f t="shared" si="223"/>
        <v>6801.3501355428616</v>
      </c>
    </row>
    <row r="1991" spans="1:19" s="269" customFormat="1" x14ac:dyDescent="0.25">
      <c r="A1991" s="310" t="s">
        <v>1041</v>
      </c>
      <c r="B1991" s="310" t="s">
        <v>1702</v>
      </c>
      <c r="C1991" s="309">
        <v>269.66123493386584</v>
      </c>
      <c r="D1991" s="307">
        <f>C1991*'[2]Base Costs'!$B$5</f>
        <v>269.66123493386584</v>
      </c>
      <c r="E1991" s="307">
        <f t="shared" si="217"/>
        <v>34</v>
      </c>
      <c r="F1991" s="307">
        <f t="shared" si="218"/>
        <v>7</v>
      </c>
      <c r="G1991" s="307">
        <f t="shared" si="219"/>
        <v>2</v>
      </c>
      <c r="H1991" s="306">
        <f>4*D1991*'[2]Base Costs'!$B$7</f>
        <v>53593.55247569624</v>
      </c>
      <c r="I1991" s="304">
        <f>4*IF(E1991&lt;=3,E1991*'[2]Base Costs'!$B$8,IF(F1991&lt;=3,F1991*'[2]Base Costs'!$B$9,'[2]Base Costs'!$B$10*G1991))</f>
        <v>8800</v>
      </c>
      <c r="J1991" s="308">
        <f>C1991*'[2]Base Costs'!$B$6</f>
        <v>68.493953673201929</v>
      </c>
      <c r="K1991" s="307">
        <f t="shared" si="220"/>
        <v>9</v>
      </c>
      <c r="L1991" s="307">
        <f t="shared" si="221"/>
        <v>2</v>
      </c>
      <c r="M1991" s="307">
        <f t="shared" si="222"/>
        <v>1</v>
      </c>
      <c r="N1991" s="306">
        <f>4*J1991*'[2]Base Costs'!$B$7</f>
        <v>13612.762328826846</v>
      </c>
      <c r="O1991" s="304">
        <f>4*IF(K1991&lt;=3,K1991*'[2]Base Costs'!$B$8,IF(L1991&lt;=3,L1991*'[2]Base Costs'!$B$9,'[2]Base Costs'!$B$10*M1991))</f>
        <v>2800</v>
      </c>
      <c r="P1991" s="304">
        <f>4*C1991*'[2]Base Costs'!$B$11</f>
        <v>53932.246986773171</v>
      </c>
      <c r="Q1991" s="269">
        <f>'[2]Base Costs'!$B$13+'[2]Base Costs'!$B$14</f>
        <v>414</v>
      </c>
      <c r="R1991" s="303">
        <f>'[2]Base Costs'!$D$2</f>
        <v>1105.3024868650327</v>
      </c>
      <c r="S1991" s="305">
        <f t="shared" si="223"/>
        <v>17932.06481569188</v>
      </c>
    </row>
    <row r="1992" spans="1:19" s="269" customFormat="1" x14ac:dyDescent="0.25">
      <c r="A1992" s="310" t="s">
        <v>1041</v>
      </c>
      <c r="B1992" s="310" t="s">
        <v>1701</v>
      </c>
      <c r="C1992" s="309">
        <v>119.27528380085032</v>
      </c>
      <c r="D1992" s="307">
        <f>C1992*'[2]Base Costs'!$B$5</f>
        <v>119.27528380085032</v>
      </c>
      <c r="E1992" s="307">
        <f t="shared" si="217"/>
        <v>15</v>
      </c>
      <c r="F1992" s="307">
        <f t="shared" si="218"/>
        <v>3</v>
      </c>
      <c r="G1992" s="307">
        <f t="shared" si="219"/>
        <v>1</v>
      </c>
      <c r="H1992" s="306">
        <f>4*D1992*'[2]Base Costs'!$B$7</f>
        <v>23705.247003716198</v>
      </c>
      <c r="I1992" s="304">
        <f>4*IF(E1992&lt;=3,E1992*'[2]Base Costs'!$B$8,IF(F1992&lt;=3,F1992*'[2]Base Costs'!$B$9,'[2]Base Costs'!$B$10*G1992))</f>
        <v>4200</v>
      </c>
      <c r="J1992" s="308">
        <f>C1992*'[2]Base Costs'!$B$6</f>
        <v>30.295922085415981</v>
      </c>
      <c r="K1992" s="307">
        <f t="shared" si="220"/>
        <v>4</v>
      </c>
      <c r="L1992" s="307">
        <f t="shared" si="221"/>
        <v>1</v>
      </c>
      <c r="M1992" s="307">
        <f t="shared" si="222"/>
        <v>1</v>
      </c>
      <c r="N1992" s="306">
        <f>4*J1992*'[2]Base Costs'!$B$7</f>
        <v>6021.1327389439148</v>
      </c>
      <c r="O1992" s="304">
        <f>4*IF(K1992&lt;=3,K1992*'[2]Base Costs'!$B$8,IF(L1992&lt;=3,L1992*'[2]Base Costs'!$B$9,'[2]Base Costs'!$B$10*M1992))</f>
        <v>1400</v>
      </c>
      <c r="P1992" s="304">
        <f>4*C1992*'[2]Base Costs'!$B$11</f>
        <v>23855.056760170064</v>
      </c>
      <c r="Q1992" s="269">
        <f>'[2]Base Costs'!$B$13+'[2]Base Costs'!$B$14</f>
        <v>414</v>
      </c>
      <c r="R1992" s="303">
        <f>'[2]Base Costs'!$D$2</f>
        <v>1105.3024868650327</v>
      </c>
      <c r="S1992" s="305">
        <f t="shared" si="223"/>
        <v>8940.4352258089475</v>
      </c>
    </row>
    <row r="1993" spans="1:19" s="269" customFormat="1" x14ac:dyDescent="0.25">
      <c r="A1993" s="310" t="s">
        <v>1041</v>
      </c>
      <c r="B1993" s="310" t="s">
        <v>1700</v>
      </c>
      <c r="C1993" s="309">
        <v>65.26263277161982</v>
      </c>
      <c r="D1993" s="307">
        <f>C1993*'[2]Base Costs'!$B$5</f>
        <v>65.26263277161982</v>
      </c>
      <c r="E1993" s="307">
        <f t="shared" si="217"/>
        <v>9</v>
      </c>
      <c r="F1993" s="307">
        <f t="shared" si="218"/>
        <v>2</v>
      </c>
      <c r="G1993" s="307">
        <f t="shared" si="219"/>
        <v>1</v>
      </c>
      <c r="H1993" s="306">
        <f>4*D1993*'[2]Base Costs'!$B$7</f>
        <v>12970.556687562812</v>
      </c>
      <c r="I1993" s="304">
        <f>4*IF(E1993&lt;=3,E1993*'[2]Base Costs'!$B$8,IF(F1993&lt;=3,F1993*'[2]Base Costs'!$B$9,'[2]Base Costs'!$B$10*G1993))</f>
        <v>2800</v>
      </c>
      <c r="J1993" s="308">
        <f>C1993*'[2]Base Costs'!$B$6</f>
        <v>16.576708723991434</v>
      </c>
      <c r="K1993" s="307">
        <f t="shared" si="220"/>
        <v>3</v>
      </c>
      <c r="L1993" s="307">
        <f t="shared" si="221"/>
        <v>1</v>
      </c>
      <c r="M1993" s="307">
        <f t="shared" si="222"/>
        <v>1</v>
      </c>
      <c r="N1993" s="306">
        <f>4*J1993*'[2]Base Costs'!$B$7</f>
        <v>3294.521398640954</v>
      </c>
      <c r="O1993" s="304">
        <f>4*IF(K1993&lt;=3,K1993*'[2]Base Costs'!$B$8,IF(L1993&lt;=3,L1993*'[2]Base Costs'!$B$9,'[2]Base Costs'!$B$10*M1993))</f>
        <v>1500</v>
      </c>
      <c r="P1993" s="304">
        <f>4*C1993*'[2]Base Costs'!$B$11</f>
        <v>13052.526554323964</v>
      </c>
      <c r="Q1993" s="269">
        <f>'[2]Base Costs'!$B$13+'[2]Base Costs'!$B$14</f>
        <v>414</v>
      </c>
      <c r="R1993" s="303">
        <f>'[2]Base Costs'!$D$2</f>
        <v>1105.3024868650327</v>
      </c>
      <c r="S1993" s="305">
        <f t="shared" si="223"/>
        <v>6313.8238855059863</v>
      </c>
    </row>
    <row r="1994" spans="1:19" s="269" customFormat="1" x14ac:dyDescent="0.25">
      <c r="A1994" s="310" t="s">
        <v>1041</v>
      </c>
      <c r="B1994" s="310" t="s">
        <v>1699</v>
      </c>
      <c r="C1994" s="309">
        <v>83.40104427598115</v>
      </c>
      <c r="D1994" s="307">
        <f>C1994*'[2]Base Costs'!$B$5</f>
        <v>83.40104427598115</v>
      </c>
      <c r="E1994" s="307">
        <f t="shared" si="217"/>
        <v>11</v>
      </c>
      <c r="F1994" s="307">
        <f t="shared" si="218"/>
        <v>3</v>
      </c>
      <c r="G1994" s="307">
        <f t="shared" si="219"/>
        <v>1</v>
      </c>
      <c r="H1994" s="306">
        <f>4*D1994*'[2]Base Costs'!$B$7</f>
        <v>16575.457143585601</v>
      </c>
      <c r="I1994" s="304">
        <f>4*IF(E1994&lt;=3,E1994*'[2]Base Costs'!$B$8,IF(F1994&lt;=3,F1994*'[2]Base Costs'!$B$9,'[2]Base Costs'!$B$10*G1994))</f>
        <v>4200</v>
      </c>
      <c r="J1994" s="308">
        <f>C1994*'[2]Base Costs'!$B$6</f>
        <v>21.183865246099213</v>
      </c>
      <c r="K1994" s="307">
        <f t="shared" si="220"/>
        <v>3</v>
      </c>
      <c r="L1994" s="307">
        <f t="shared" si="221"/>
        <v>1</v>
      </c>
      <c r="M1994" s="307">
        <f t="shared" si="222"/>
        <v>1</v>
      </c>
      <c r="N1994" s="306">
        <f>4*J1994*'[2]Base Costs'!$B$7</f>
        <v>4210.1661144707423</v>
      </c>
      <c r="O1994" s="304">
        <f>4*IF(K1994&lt;=3,K1994*'[2]Base Costs'!$B$8,IF(L1994&lt;=3,L1994*'[2]Base Costs'!$B$9,'[2]Base Costs'!$B$10*M1994))</f>
        <v>1500</v>
      </c>
      <c r="P1994" s="304">
        <f>4*C1994*'[2]Base Costs'!$B$11</f>
        <v>16680.20885519623</v>
      </c>
      <c r="Q1994" s="269">
        <f>'[2]Base Costs'!$B$13+'[2]Base Costs'!$B$14</f>
        <v>414</v>
      </c>
      <c r="R1994" s="303">
        <f>'[2]Base Costs'!$D$2</f>
        <v>1105.3024868650327</v>
      </c>
      <c r="S1994" s="305">
        <f t="shared" si="223"/>
        <v>7229.468601335775</v>
      </c>
    </row>
    <row r="1995" spans="1:19" s="269" customFormat="1" x14ac:dyDescent="0.25">
      <c r="A1995" s="310" t="s">
        <v>1041</v>
      </c>
      <c r="B1995" s="310" t="s">
        <v>1698</v>
      </c>
      <c r="C1995" s="309">
        <v>73.30073299</v>
      </c>
      <c r="D1995" s="307">
        <f>C1995*'[2]Base Costs'!$B$5</f>
        <v>73.30073299</v>
      </c>
      <c r="E1995" s="307">
        <f t="shared" si="217"/>
        <v>10</v>
      </c>
      <c r="F1995" s="307">
        <f t="shared" si="218"/>
        <v>2</v>
      </c>
      <c r="G1995" s="307">
        <f t="shared" si="219"/>
        <v>1</v>
      </c>
      <c r="H1995" s="306">
        <f>4*D1995*'[2]Base Costs'!$B$7</f>
        <v>14568.080877364562</v>
      </c>
      <c r="I1995" s="304">
        <f>4*IF(E1995&lt;=3,E1995*'[2]Base Costs'!$B$8,IF(F1995&lt;=3,F1995*'[2]Base Costs'!$B$9,'[2]Base Costs'!$B$10*G1995))</f>
        <v>2800</v>
      </c>
      <c r="J1995" s="308">
        <f>C1995*'[2]Base Costs'!$B$6</f>
        <v>18.61838617946</v>
      </c>
      <c r="K1995" s="307">
        <f t="shared" si="220"/>
        <v>3</v>
      </c>
      <c r="L1995" s="307">
        <f t="shared" si="221"/>
        <v>1</v>
      </c>
      <c r="M1995" s="307">
        <f t="shared" si="222"/>
        <v>1</v>
      </c>
      <c r="N1995" s="306">
        <f>4*J1995*'[2]Base Costs'!$B$7</f>
        <v>3700.2925428505987</v>
      </c>
      <c r="O1995" s="304">
        <f>4*IF(K1995&lt;=3,K1995*'[2]Base Costs'!$B$8,IF(L1995&lt;=3,L1995*'[2]Base Costs'!$B$9,'[2]Base Costs'!$B$10*M1995))</f>
        <v>1500</v>
      </c>
      <c r="P1995" s="304">
        <f>4*C1995*'[2]Base Costs'!$B$11</f>
        <v>14660.146597999999</v>
      </c>
      <c r="Q1995" s="269">
        <f>'[2]Base Costs'!$B$13+'[2]Base Costs'!$B$14</f>
        <v>414</v>
      </c>
      <c r="R1995" s="303">
        <f>'[2]Base Costs'!$D$2</f>
        <v>1105.3024868650327</v>
      </c>
      <c r="S1995" s="305">
        <f t="shared" si="223"/>
        <v>6719.5950297156314</v>
      </c>
    </row>
    <row r="1996" spans="1:19" s="269" customFormat="1" x14ac:dyDescent="0.25">
      <c r="A1996" s="310" t="s">
        <v>1041</v>
      </c>
      <c r="B1996" s="310" t="s">
        <v>1697</v>
      </c>
      <c r="C1996" s="309">
        <v>66.797423600000002</v>
      </c>
      <c r="D1996" s="307">
        <f>C1996*'[2]Base Costs'!$B$5</f>
        <v>66.797423600000002</v>
      </c>
      <c r="E1996" s="307">
        <f t="shared" si="217"/>
        <v>9</v>
      </c>
      <c r="F1996" s="307">
        <f t="shared" si="218"/>
        <v>2</v>
      </c>
      <c r="G1996" s="307">
        <f t="shared" si="219"/>
        <v>1</v>
      </c>
      <c r="H1996" s="306">
        <f>4*D1996*'[2]Base Costs'!$B$7</f>
        <v>13275.587155958403</v>
      </c>
      <c r="I1996" s="304">
        <f>4*IF(E1996&lt;=3,E1996*'[2]Base Costs'!$B$8,IF(F1996&lt;=3,F1996*'[2]Base Costs'!$B$9,'[2]Base Costs'!$B$10*G1996))</f>
        <v>2800</v>
      </c>
      <c r="J1996" s="308">
        <f>C1996*'[2]Base Costs'!$B$6</f>
        <v>16.966545594399999</v>
      </c>
      <c r="K1996" s="307">
        <f t="shared" si="220"/>
        <v>3</v>
      </c>
      <c r="L1996" s="307">
        <f t="shared" si="221"/>
        <v>1</v>
      </c>
      <c r="M1996" s="307">
        <f t="shared" si="222"/>
        <v>1</v>
      </c>
      <c r="N1996" s="306">
        <f>4*J1996*'[2]Base Costs'!$B$7</f>
        <v>3371.999137613434</v>
      </c>
      <c r="O1996" s="304">
        <f>4*IF(K1996&lt;=3,K1996*'[2]Base Costs'!$B$8,IF(L1996&lt;=3,L1996*'[2]Base Costs'!$B$9,'[2]Base Costs'!$B$10*M1996))</f>
        <v>1500</v>
      </c>
      <c r="P1996" s="304">
        <f>4*C1996*'[2]Base Costs'!$B$11</f>
        <v>13359.48472</v>
      </c>
      <c r="Q1996" s="269">
        <f>'[2]Base Costs'!$B$13+'[2]Base Costs'!$B$14</f>
        <v>414</v>
      </c>
      <c r="R1996" s="303">
        <f>'[2]Base Costs'!$D$2</f>
        <v>1105.3024868650327</v>
      </c>
      <c r="S1996" s="305">
        <f t="shared" si="223"/>
        <v>6391.3016244784667</v>
      </c>
    </row>
    <row r="1997" spans="1:19" s="269" customFormat="1" x14ac:dyDescent="0.25">
      <c r="A1997" s="310" t="s">
        <v>1041</v>
      </c>
      <c r="B1997" s="310" t="s">
        <v>1696</v>
      </c>
      <c r="C1997" s="309">
        <v>52.536674316826719</v>
      </c>
      <c r="D1997" s="307">
        <f>C1997*'[2]Base Costs'!$B$5</f>
        <v>52.536674316826719</v>
      </c>
      <c r="E1997" s="307">
        <f t="shared" si="217"/>
        <v>7</v>
      </c>
      <c r="F1997" s="307">
        <f t="shared" si="218"/>
        <v>2</v>
      </c>
      <c r="G1997" s="307">
        <f t="shared" si="219"/>
        <v>1</v>
      </c>
      <c r="H1997" s="306">
        <f>4*D1997*'[2]Base Costs'!$B$7</f>
        <v>10441.348800423411</v>
      </c>
      <c r="I1997" s="304">
        <f>4*IF(E1997&lt;=3,E1997*'[2]Base Costs'!$B$8,IF(F1997&lt;=3,F1997*'[2]Base Costs'!$B$9,'[2]Base Costs'!$B$10*G1997))</f>
        <v>2800</v>
      </c>
      <c r="J1997" s="308">
        <f>C1997*'[2]Base Costs'!$B$6</f>
        <v>13.344315276473987</v>
      </c>
      <c r="K1997" s="307">
        <f t="shared" si="220"/>
        <v>2</v>
      </c>
      <c r="L1997" s="307">
        <f t="shared" si="221"/>
        <v>1</v>
      </c>
      <c r="M1997" s="307">
        <f t="shared" si="222"/>
        <v>1</v>
      </c>
      <c r="N1997" s="306">
        <f>4*J1997*'[2]Base Costs'!$B$7</f>
        <v>2652.1025953075464</v>
      </c>
      <c r="O1997" s="304">
        <f>4*IF(K1997&lt;=3,K1997*'[2]Base Costs'!$B$8,IF(L1997&lt;=3,L1997*'[2]Base Costs'!$B$9,'[2]Base Costs'!$B$10*M1997))</f>
        <v>1000</v>
      </c>
      <c r="P1997" s="304">
        <f>4*C1997*'[2]Base Costs'!$B$11</f>
        <v>10507.334863365344</v>
      </c>
      <c r="Q1997" s="269">
        <f>'[2]Base Costs'!$B$13+'[2]Base Costs'!$B$14</f>
        <v>414</v>
      </c>
      <c r="R1997" s="303">
        <f>'[2]Base Costs'!$D$2</f>
        <v>1105.3024868650327</v>
      </c>
      <c r="S1997" s="305">
        <f t="shared" si="223"/>
        <v>5171.4050821725796</v>
      </c>
    </row>
    <row r="1998" spans="1:19" s="269" customFormat="1" x14ac:dyDescent="0.25">
      <c r="A1998" s="310" t="s">
        <v>1041</v>
      </c>
      <c r="B1998" s="310" t="s">
        <v>1695</v>
      </c>
      <c r="C1998" s="309">
        <v>61.703354025000003</v>
      </c>
      <c r="D1998" s="307">
        <f>C1998*'[2]Base Costs'!$B$5</f>
        <v>61.703354025000003</v>
      </c>
      <c r="E1998" s="307">
        <f t="shared" si="217"/>
        <v>8</v>
      </c>
      <c r="F1998" s="307">
        <f t="shared" si="218"/>
        <v>2</v>
      </c>
      <c r="G1998" s="307">
        <f t="shared" si="219"/>
        <v>1</v>
      </c>
      <c r="H1998" s="306">
        <f>4*D1998*'[2]Base Costs'!$B$7</f>
        <v>12263.171392344602</v>
      </c>
      <c r="I1998" s="304">
        <f>4*IF(E1998&lt;=3,E1998*'[2]Base Costs'!$B$8,IF(F1998&lt;=3,F1998*'[2]Base Costs'!$B$9,'[2]Base Costs'!$B$10*G1998))</f>
        <v>2800</v>
      </c>
      <c r="J1998" s="308">
        <f>C1998*'[2]Base Costs'!$B$6</f>
        <v>15.672651922350001</v>
      </c>
      <c r="K1998" s="307">
        <f t="shared" si="220"/>
        <v>2</v>
      </c>
      <c r="L1998" s="307">
        <f t="shared" si="221"/>
        <v>1</v>
      </c>
      <c r="M1998" s="307">
        <f t="shared" si="222"/>
        <v>1</v>
      </c>
      <c r="N1998" s="306">
        <f>4*J1998*'[2]Base Costs'!$B$7</f>
        <v>3114.8455336555289</v>
      </c>
      <c r="O1998" s="304">
        <f>4*IF(K1998&lt;=3,K1998*'[2]Base Costs'!$B$8,IF(L1998&lt;=3,L1998*'[2]Base Costs'!$B$9,'[2]Base Costs'!$B$10*M1998))</f>
        <v>1000</v>
      </c>
      <c r="P1998" s="304">
        <f>4*C1998*'[2]Base Costs'!$B$11</f>
        <v>12340.670805</v>
      </c>
      <c r="Q1998" s="269">
        <f>'[2]Base Costs'!$B$13+'[2]Base Costs'!$B$14</f>
        <v>414</v>
      </c>
      <c r="R1998" s="303">
        <f>'[2]Base Costs'!$D$2</f>
        <v>1105.3024868650327</v>
      </c>
      <c r="S1998" s="305">
        <f t="shared" si="223"/>
        <v>5634.1480205205617</v>
      </c>
    </row>
    <row r="1999" spans="1:19" s="269" customFormat="1" x14ac:dyDescent="0.25">
      <c r="A1999" s="310" t="s">
        <v>1041</v>
      </c>
      <c r="B1999" s="310" t="s">
        <v>1694</v>
      </c>
      <c r="C1999" s="309">
        <v>98.427235954558611</v>
      </c>
      <c r="D1999" s="307">
        <f>C1999*'[2]Base Costs'!$B$5</f>
        <v>98.427235954558611</v>
      </c>
      <c r="E1999" s="307">
        <f t="shared" si="217"/>
        <v>13</v>
      </c>
      <c r="F1999" s="307">
        <f t="shared" si="218"/>
        <v>3</v>
      </c>
      <c r="G1999" s="307">
        <f t="shared" si="219"/>
        <v>1</v>
      </c>
      <c r="H1999" s="306">
        <f>4*D1999*'[2]Base Costs'!$B$7</f>
        <v>19561.822582552799</v>
      </c>
      <c r="I1999" s="304">
        <f>4*IF(E1999&lt;=3,E1999*'[2]Base Costs'!$B$8,IF(F1999&lt;=3,F1999*'[2]Base Costs'!$B$9,'[2]Base Costs'!$B$10*G1999))</f>
        <v>4200</v>
      </c>
      <c r="J1999" s="308">
        <f>C1999*'[2]Base Costs'!$B$6</f>
        <v>25.000517932457889</v>
      </c>
      <c r="K1999" s="307">
        <f t="shared" si="220"/>
        <v>4</v>
      </c>
      <c r="L1999" s="307">
        <f t="shared" si="221"/>
        <v>1</v>
      </c>
      <c r="M1999" s="307">
        <f t="shared" si="222"/>
        <v>1</v>
      </c>
      <c r="N1999" s="306">
        <f>4*J1999*'[2]Base Costs'!$B$7</f>
        <v>4968.7029359684111</v>
      </c>
      <c r="O1999" s="304">
        <f>4*IF(K1999&lt;=3,K1999*'[2]Base Costs'!$B$8,IF(L1999&lt;=3,L1999*'[2]Base Costs'!$B$9,'[2]Base Costs'!$B$10*M1999))</f>
        <v>1400</v>
      </c>
      <c r="P1999" s="304">
        <f>4*C1999*'[2]Base Costs'!$B$11</f>
        <v>19685.447190911724</v>
      </c>
      <c r="Q1999" s="269">
        <f>'[2]Base Costs'!$B$13+'[2]Base Costs'!$B$14</f>
        <v>414</v>
      </c>
      <c r="R1999" s="303">
        <f>'[2]Base Costs'!$D$2</f>
        <v>1105.3024868650327</v>
      </c>
      <c r="S1999" s="305">
        <f t="shared" si="223"/>
        <v>7888.0054228334438</v>
      </c>
    </row>
    <row r="2000" spans="1:19" s="269" customFormat="1" x14ac:dyDescent="0.25">
      <c r="A2000" s="310" t="s">
        <v>1041</v>
      </c>
      <c r="B2000" s="310" t="s">
        <v>1693</v>
      </c>
      <c r="C2000" s="309">
        <v>39.079304887436066</v>
      </c>
      <c r="D2000" s="307">
        <f>C2000*'[2]Base Costs'!$B$5</f>
        <v>39.079304887436066</v>
      </c>
      <c r="E2000" s="307">
        <f t="shared" si="217"/>
        <v>5</v>
      </c>
      <c r="F2000" s="307">
        <f t="shared" si="218"/>
        <v>1</v>
      </c>
      <c r="G2000" s="307">
        <f t="shared" si="219"/>
        <v>1</v>
      </c>
      <c r="H2000" s="306">
        <f>4*D2000*'[2]Base Costs'!$B$7</f>
        <v>7766.7773705485943</v>
      </c>
      <c r="I2000" s="304">
        <f>4*IF(E2000&lt;=3,E2000*'[2]Base Costs'!$B$8,IF(F2000&lt;=3,F2000*'[2]Base Costs'!$B$9,'[2]Base Costs'!$B$10*G2000))</f>
        <v>1400</v>
      </c>
      <c r="J2000" s="308">
        <f>C2000*'[2]Base Costs'!$B$6</f>
        <v>9.9261434414087617</v>
      </c>
      <c r="K2000" s="307">
        <f t="shared" si="220"/>
        <v>2</v>
      </c>
      <c r="L2000" s="307">
        <f t="shared" si="221"/>
        <v>1</v>
      </c>
      <c r="M2000" s="307">
        <f t="shared" si="222"/>
        <v>1</v>
      </c>
      <c r="N2000" s="306">
        <f>4*J2000*'[2]Base Costs'!$B$7</f>
        <v>1972.7614521193432</v>
      </c>
      <c r="O2000" s="304">
        <f>4*IF(K2000&lt;=3,K2000*'[2]Base Costs'!$B$8,IF(L2000&lt;=3,L2000*'[2]Base Costs'!$B$9,'[2]Base Costs'!$B$10*M2000))</f>
        <v>1000</v>
      </c>
      <c r="P2000" s="304">
        <f>4*C2000*'[2]Base Costs'!$B$11</f>
        <v>7815.8609774872129</v>
      </c>
      <c r="Q2000" s="269">
        <f>'[2]Base Costs'!$B$13+'[2]Base Costs'!$B$14</f>
        <v>414</v>
      </c>
      <c r="R2000" s="303">
        <f>'[2]Base Costs'!$D$2</f>
        <v>1105.3024868650327</v>
      </c>
      <c r="S2000" s="305">
        <f t="shared" si="223"/>
        <v>4492.0639389843764</v>
      </c>
    </row>
    <row r="2001" spans="1:19" s="269" customFormat="1" x14ac:dyDescent="0.25">
      <c r="A2001" s="310" t="s">
        <v>1041</v>
      </c>
      <c r="B2001" s="310" t="s">
        <v>1692</v>
      </c>
      <c r="C2001" s="309">
        <v>391.00163867859601</v>
      </c>
      <c r="D2001" s="307">
        <f>C2001*'[2]Base Costs'!$B$5</f>
        <v>391.00163867859601</v>
      </c>
      <c r="E2001" s="307">
        <f t="shared" si="217"/>
        <v>49</v>
      </c>
      <c r="F2001" s="307">
        <f t="shared" si="218"/>
        <v>10</v>
      </c>
      <c r="G2001" s="307">
        <f t="shared" si="219"/>
        <v>3</v>
      </c>
      <c r="H2001" s="306">
        <f>4*D2001*'[2]Base Costs'!$B$7</f>
        <v>77709.229677538897</v>
      </c>
      <c r="I2001" s="304">
        <f>4*IF(E2001&lt;=3,E2001*'[2]Base Costs'!$B$8,IF(F2001&lt;=3,F2001*'[2]Base Costs'!$B$9,'[2]Base Costs'!$B$10*G2001))</f>
        <v>13200</v>
      </c>
      <c r="J2001" s="308">
        <f>C2001*'[2]Base Costs'!$B$6</f>
        <v>99.314416224363384</v>
      </c>
      <c r="K2001" s="307">
        <f t="shared" si="220"/>
        <v>13</v>
      </c>
      <c r="L2001" s="307">
        <f t="shared" si="221"/>
        <v>3</v>
      </c>
      <c r="M2001" s="307">
        <f t="shared" si="222"/>
        <v>1</v>
      </c>
      <c r="N2001" s="306">
        <f>4*J2001*'[2]Base Costs'!$B$7</f>
        <v>19738.14433809488</v>
      </c>
      <c r="O2001" s="304">
        <f>4*IF(K2001&lt;=3,K2001*'[2]Base Costs'!$B$8,IF(L2001&lt;=3,L2001*'[2]Base Costs'!$B$9,'[2]Base Costs'!$B$10*M2001))</f>
        <v>4200</v>
      </c>
      <c r="P2001" s="304">
        <f>4*C2001*'[2]Base Costs'!$B$11</f>
        <v>78200.327735719198</v>
      </c>
      <c r="Q2001" s="269">
        <f>'[2]Base Costs'!$B$13+'[2]Base Costs'!$B$14</f>
        <v>414</v>
      </c>
      <c r="R2001" s="303">
        <f>'[2]Base Costs'!$D$2</f>
        <v>1105.3024868650327</v>
      </c>
      <c r="S2001" s="305">
        <f t="shared" si="223"/>
        <v>25457.446824959912</v>
      </c>
    </row>
    <row r="2002" spans="1:19" s="269" customFormat="1" x14ac:dyDescent="0.25">
      <c r="A2002" s="310" t="s">
        <v>1041</v>
      </c>
      <c r="B2002" s="310" t="s">
        <v>1691</v>
      </c>
      <c r="C2002" s="309">
        <v>148.16693488280782</v>
      </c>
      <c r="D2002" s="307">
        <f>C2002*'[2]Base Costs'!$B$5</f>
        <v>148.16693488280782</v>
      </c>
      <c r="E2002" s="307">
        <f t="shared" si="217"/>
        <v>19</v>
      </c>
      <c r="F2002" s="307">
        <f t="shared" si="218"/>
        <v>4</v>
      </c>
      <c r="G2002" s="307">
        <f t="shared" si="219"/>
        <v>1</v>
      </c>
      <c r="H2002" s="306">
        <f>4*D2002*'[2]Base Costs'!$B$7</f>
        <v>29447.289306348761</v>
      </c>
      <c r="I2002" s="304">
        <f>4*IF(E2002&lt;=3,E2002*'[2]Base Costs'!$B$8,IF(F2002&lt;=3,F2002*'[2]Base Costs'!$B$9,'[2]Base Costs'!$B$10*G2002))</f>
        <v>4400</v>
      </c>
      <c r="J2002" s="308">
        <f>C2002*'[2]Base Costs'!$B$6</f>
        <v>37.634401460233185</v>
      </c>
      <c r="K2002" s="307">
        <f t="shared" si="220"/>
        <v>5</v>
      </c>
      <c r="L2002" s="307">
        <f t="shared" si="221"/>
        <v>1</v>
      </c>
      <c r="M2002" s="307">
        <f t="shared" si="222"/>
        <v>1</v>
      </c>
      <c r="N2002" s="306">
        <f>4*J2002*'[2]Base Costs'!$B$7</f>
        <v>7479.611483812585</v>
      </c>
      <c r="O2002" s="304">
        <f>4*IF(K2002&lt;=3,K2002*'[2]Base Costs'!$B$8,IF(L2002&lt;=3,L2002*'[2]Base Costs'!$B$9,'[2]Base Costs'!$B$10*M2002))</f>
        <v>1400</v>
      </c>
      <c r="P2002" s="304">
        <f>4*C2002*'[2]Base Costs'!$B$11</f>
        <v>29633.386976561564</v>
      </c>
      <c r="Q2002" s="269">
        <f>'[2]Base Costs'!$B$13+'[2]Base Costs'!$B$14</f>
        <v>414</v>
      </c>
      <c r="R2002" s="303">
        <f>'[2]Base Costs'!$D$2</f>
        <v>1105.3024868650327</v>
      </c>
      <c r="S2002" s="305">
        <f t="shared" si="223"/>
        <v>10398.913970677619</v>
      </c>
    </row>
    <row r="2003" spans="1:19" s="269" customFormat="1" x14ac:dyDescent="0.25">
      <c r="A2003" s="310" t="s">
        <v>1041</v>
      </c>
      <c r="B2003" s="310" t="s">
        <v>1690</v>
      </c>
      <c r="C2003" s="309">
        <v>98.010813422782036</v>
      </c>
      <c r="D2003" s="307">
        <f>C2003*'[2]Base Costs'!$B$5</f>
        <v>98.010813422782036</v>
      </c>
      <c r="E2003" s="307">
        <f t="shared" si="217"/>
        <v>13</v>
      </c>
      <c r="F2003" s="307">
        <f t="shared" si="218"/>
        <v>3</v>
      </c>
      <c r="G2003" s="307">
        <f t="shared" si="219"/>
        <v>1</v>
      </c>
      <c r="H2003" s="306">
        <f>4*D2003*'[2]Base Costs'!$B$7</f>
        <v>19479.061102897394</v>
      </c>
      <c r="I2003" s="304">
        <f>4*IF(E2003&lt;=3,E2003*'[2]Base Costs'!$B$8,IF(F2003&lt;=3,F2003*'[2]Base Costs'!$B$9,'[2]Base Costs'!$B$10*G2003))</f>
        <v>4200</v>
      </c>
      <c r="J2003" s="308">
        <f>C2003*'[2]Base Costs'!$B$6</f>
        <v>24.894746609386637</v>
      </c>
      <c r="K2003" s="307">
        <f t="shared" si="220"/>
        <v>4</v>
      </c>
      <c r="L2003" s="307">
        <f t="shared" si="221"/>
        <v>1</v>
      </c>
      <c r="M2003" s="307">
        <f t="shared" si="222"/>
        <v>1</v>
      </c>
      <c r="N2003" s="306">
        <f>4*J2003*'[2]Base Costs'!$B$7</f>
        <v>4947.6815201359386</v>
      </c>
      <c r="O2003" s="304">
        <f>4*IF(K2003&lt;=3,K2003*'[2]Base Costs'!$B$8,IF(L2003&lt;=3,L2003*'[2]Base Costs'!$B$9,'[2]Base Costs'!$B$10*M2003))</f>
        <v>1400</v>
      </c>
      <c r="P2003" s="304">
        <f>4*C2003*'[2]Base Costs'!$B$11</f>
        <v>19602.162684556406</v>
      </c>
      <c r="Q2003" s="269">
        <f>'[2]Base Costs'!$B$13+'[2]Base Costs'!$B$14</f>
        <v>414</v>
      </c>
      <c r="R2003" s="303">
        <f>'[2]Base Costs'!$D$2</f>
        <v>1105.3024868650327</v>
      </c>
      <c r="S2003" s="305">
        <f t="shared" si="223"/>
        <v>7866.9840070009714</v>
      </c>
    </row>
    <row r="2004" spans="1:19" s="269" customFormat="1" x14ac:dyDescent="0.25">
      <c r="A2004" s="310" t="s">
        <v>1041</v>
      </c>
      <c r="B2004" s="310" t="s">
        <v>1689</v>
      </c>
      <c r="C2004" s="309">
        <v>83.347689143283716</v>
      </c>
      <c r="D2004" s="307">
        <f>C2004*'[2]Base Costs'!$B$5</f>
        <v>83.347689143283716</v>
      </c>
      <c r="E2004" s="307">
        <f t="shared" si="217"/>
        <v>11</v>
      </c>
      <c r="F2004" s="307">
        <f t="shared" si="218"/>
        <v>3</v>
      </c>
      <c r="G2004" s="307">
        <f t="shared" si="219"/>
        <v>1</v>
      </c>
      <c r="H2004" s="306">
        <f>4*D2004*'[2]Base Costs'!$B$7</f>
        <v>16564.853131092783</v>
      </c>
      <c r="I2004" s="304">
        <f>4*IF(E2004&lt;=3,E2004*'[2]Base Costs'!$B$8,IF(F2004&lt;=3,F2004*'[2]Base Costs'!$B$9,'[2]Base Costs'!$B$10*G2004))</f>
        <v>4200</v>
      </c>
      <c r="J2004" s="308">
        <f>C2004*'[2]Base Costs'!$B$6</f>
        <v>21.170313042394064</v>
      </c>
      <c r="K2004" s="307">
        <f t="shared" si="220"/>
        <v>3</v>
      </c>
      <c r="L2004" s="307">
        <f t="shared" si="221"/>
        <v>1</v>
      </c>
      <c r="M2004" s="307">
        <f t="shared" si="222"/>
        <v>1</v>
      </c>
      <c r="N2004" s="306">
        <f>4*J2004*'[2]Base Costs'!$B$7</f>
        <v>4207.4726952975661</v>
      </c>
      <c r="O2004" s="304">
        <f>4*IF(K2004&lt;=3,K2004*'[2]Base Costs'!$B$8,IF(L2004&lt;=3,L2004*'[2]Base Costs'!$B$9,'[2]Base Costs'!$B$10*M2004))</f>
        <v>1500</v>
      </c>
      <c r="P2004" s="304">
        <f>4*C2004*'[2]Base Costs'!$B$11</f>
        <v>16669.537828656743</v>
      </c>
      <c r="Q2004" s="269">
        <f>'[2]Base Costs'!$B$13+'[2]Base Costs'!$B$14</f>
        <v>414</v>
      </c>
      <c r="R2004" s="303">
        <f>'[2]Base Costs'!$D$2</f>
        <v>1105.3024868650327</v>
      </c>
      <c r="S2004" s="305">
        <f t="shared" si="223"/>
        <v>7226.7751821625989</v>
      </c>
    </row>
    <row r="2005" spans="1:19" s="269" customFormat="1" x14ac:dyDescent="0.25">
      <c r="A2005" s="310" t="s">
        <v>1041</v>
      </c>
      <c r="B2005" s="310" t="s">
        <v>1688</v>
      </c>
      <c r="C2005" s="309">
        <v>23.058467130749843</v>
      </c>
      <c r="D2005" s="307">
        <f>C2005*'[2]Base Costs'!$B$5</f>
        <v>23.058467130749843</v>
      </c>
      <c r="E2005" s="307">
        <f t="shared" si="217"/>
        <v>3</v>
      </c>
      <c r="F2005" s="307">
        <f t="shared" si="218"/>
        <v>1</v>
      </c>
      <c r="G2005" s="307">
        <f t="shared" si="219"/>
        <v>1</v>
      </c>
      <c r="H2005" s="306">
        <f>4*D2005*'[2]Base Costs'!$B$7</f>
        <v>4582.7319914337477</v>
      </c>
      <c r="I2005" s="304">
        <f>4*IF(E2005&lt;=3,E2005*'[2]Base Costs'!$B$8,IF(F2005&lt;=3,F2005*'[2]Base Costs'!$B$9,'[2]Base Costs'!$B$10*G2005))</f>
        <v>1500</v>
      </c>
      <c r="J2005" s="308">
        <f>C2005*'[2]Base Costs'!$B$6</f>
        <v>5.8568506512104603</v>
      </c>
      <c r="K2005" s="307">
        <f t="shared" si="220"/>
        <v>1</v>
      </c>
      <c r="L2005" s="307">
        <f t="shared" si="221"/>
        <v>1</v>
      </c>
      <c r="M2005" s="307">
        <f t="shared" si="222"/>
        <v>1</v>
      </c>
      <c r="N2005" s="306">
        <f>4*J2005*'[2]Base Costs'!$B$7</f>
        <v>1164.0139258241718</v>
      </c>
      <c r="O2005" s="304">
        <f>4*IF(K2005&lt;=3,K2005*'[2]Base Costs'!$B$8,IF(L2005&lt;=3,L2005*'[2]Base Costs'!$B$9,'[2]Base Costs'!$B$10*M2005))</f>
        <v>500</v>
      </c>
      <c r="P2005" s="304">
        <f>4*C2005*'[2]Base Costs'!$B$11</f>
        <v>4611.6934261499682</v>
      </c>
      <c r="Q2005" s="269">
        <f>'[2]Base Costs'!$B$13+'[2]Base Costs'!$B$14</f>
        <v>414</v>
      </c>
      <c r="R2005" s="303">
        <f>'[2]Base Costs'!$D$2</f>
        <v>1105.3024868650327</v>
      </c>
      <c r="S2005" s="305">
        <f t="shared" si="223"/>
        <v>3183.3164126892043</v>
      </c>
    </row>
    <row r="2006" spans="1:19" s="269" customFormat="1" x14ac:dyDescent="0.25">
      <c r="A2006" s="310" t="s">
        <v>1041</v>
      </c>
      <c r="B2006" s="310" t="s">
        <v>1687</v>
      </c>
      <c r="C2006" s="309">
        <v>109.09735171000004</v>
      </c>
      <c r="D2006" s="307">
        <f>C2006*'[2]Base Costs'!$B$5</f>
        <v>109.09735171000004</v>
      </c>
      <c r="E2006" s="307">
        <f t="shared" si="217"/>
        <v>14</v>
      </c>
      <c r="F2006" s="307">
        <f t="shared" si="218"/>
        <v>3</v>
      </c>
      <c r="G2006" s="307">
        <f t="shared" si="219"/>
        <v>1</v>
      </c>
      <c r="H2006" s="306">
        <f>4*D2006*'[2]Base Costs'!$B$7</f>
        <v>21682.444068252251</v>
      </c>
      <c r="I2006" s="304">
        <f>4*IF(E2006&lt;=3,E2006*'[2]Base Costs'!$B$8,IF(F2006&lt;=3,F2006*'[2]Base Costs'!$B$9,'[2]Base Costs'!$B$10*G2006))</f>
        <v>4200</v>
      </c>
      <c r="J2006" s="308">
        <f>C2006*'[2]Base Costs'!$B$6</f>
        <v>27.71072733434001</v>
      </c>
      <c r="K2006" s="307">
        <f t="shared" si="220"/>
        <v>4</v>
      </c>
      <c r="L2006" s="307">
        <f t="shared" si="221"/>
        <v>1</v>
      </c>
      <c r="M2006" s="307">
        <f t="shared" si="222"/>
        <v>1</v>
      </c>
      <c r="N2006" s="306">
        <f>4*J2006*'[2]Base Costs'!$B$7</f>
        <v>5507.3407933360713</v>
      </c>
      <c r="O2006" s="304">
        <f>4*IF(K2006&lt;=3,K2006*'[2]Base Costs'!$B$8,IF(L2006&lt;=3,L2006*'[2]Base Costs'!$B$9,'[2]Base Costs'!$B$10*M2006))</f>
        <v>1400</v>
      </c>
      <c r="P2006" s="304">
        <f>4*C2006*'[2]Base Costs'!$B$11</f>
        <v>21819.470342000008</v>
      </c>
      <c r="Q2006" s="269">
        <f>'[2]Base Costs'!$B$13+'[2]Base Costs'!$B$14</f>
        <v>414</v>
      </c>
      <c r="R2006" s="303">
        <f>'[2]Base Costs'!$D$2</f>
        <v>1105.3024868650327</v>
      </c>
      <c r="S2006" s="305">
        <f t="shared" si="223"/>
        <v>8426.6432802011041</v>
      </c>
    </row>
    <row r="2007" spans="1:19" s="269" customFormat="1" x14ac:dyDescent="0.25">
      <c r="A2007" s="310" t="s">
        <v>1041</v>
      </c>
      <c r="B2007" s="310" t="s">
        <v>1686</v>
      </c>
      <c r="C2007" s="309">
        <v>64.441413926501198</v>
      </c>
      <c r="D2007" s="307">
        <f>C2007*'[2]Base Costs'!$B$5</f>
        <v>64.441413926501198</v>
      </c>
      <c r="E2007" s="307">
        <f t="shared" si="217"/>
        <v>9</v>
      </c>
      <c r="F2007" s="307">
        <f t="shared" si="218"/>
        <v>2</v>
      </c>
      <c r="G2007" s="307">
        <f t="shared" si="219"/>
        <v>1</v>
      </c>
      <c r="H2007" s="306">
        <f>4*D2007*'[2]Base Costs'!$B$7</f>
        <v>12807.344369408556</v>
      </c>
      <c r="I2007" s="304">
        <f>4*IF(E2007&lt;=3,E2007*'[2]Base Costs'!$B$8,IF(F2007&lt;=3,F2007*'[2]Base Costs'!$B$9,'[2]Base Costs'!$B$10*G2007))</f>
        <v>2800</v>
      </c>
      <c r="J2007" s="308">
        <f>C2007*'[2]Base Costs'!$B$6</f>
        <v>16.368119137331306</v>
      </c>
      <c r="K2007" s="307">
        <f t="shared" si="220"/>
        <v>3</v>
      </c>
      <c r="L2007" s="307">
        <f t="shared" si="221"/>
        <v>1</v>
      </c>
      <c r="M2007" s="307">
        <f t="shared" si="222"/>
        <v>1</v>
      </c>
      <c r="N2007" s="306">
        <f>4*J2007*'[2]Base Costs'!$B$7</f>
        <v>3253.0654698297735</v>
      </c>
      <c r="O2007" s="304">
        <f>4*IF(K2007&lt;=3,K2007*'[2]Base Costs'!$B$8,IF(L2007&lt;=3,L2007*'[2]Base Costs'!$B$9,'[2]Base Costs'!$B$10*M2007))</f>
        <v>1500</v>
      </c>
      <c r="P2007" s="304">
        <f>4*C2007*'[2]Base Costs'!$B$11</f>
        <v>12888.28278530024</v>
      </c>
      <c r="Q2007" s="269">
        <f>'[2]Base Costs'!$B$13+'[2]Base Costs'!$B$14</f>
        <v>414</v>
      </c>
      <c r="R2007" s="303">
        <f>'[2]Base Costs'!$D$2</f>
        <v>1105.3024868650327</v>
      </c>
      <c r="S2007" s="305">
        <f t="shared" si="223"/>
        <v>6272.3679566948067</v>
      </c>
    </row>
    <row r="2008" spans="1:19" s="269" customFormat="1" x14ac:dyDescent="0.25">
      <c r="A2008" s="310" t="s">
        <v>1041</v>
      </c>
      <c r="B2008" s="310" t="s">
        <v>1685</v>
      </c>
      <c r="C2008" s="309">
        <v>325.61978252018844</v>
      </c>
      <c r="D2008" s="307">
        <f>C2008*'[2]Base Costs'!$B$5</f>
        <v>325.61978252018844</v>
      </c>
      <c r="E2008" s="307">
        <f t="shared" si="217"/>
        <v>41</v>
      </c>
      <c r="F2008" s="307">
        <f t="shared" si="218"/>
        <v>9</v>
      </c>
      <c r="G2008" s="307">
        <f t="shared" si="219"/>
        <v>3</v>
      </c>
      <c r="H2008" s="306">
        <f>4*D2008*'[2]Base Costs'!$B$7</f>
        <v>64714.97805719234</v>
      </c>
      <c r="I2008" s="304">
        <f>4*IF(E2008&lt;=3,E2008*'[2]Base Costs'!$B$8,IF(F2008&lt;=3,F2008*'[2]Base Costs'!$B$9,'[2]Base Costs'!$B$10*G2008))</f>
        <v>13200</v>
      </c>
      <c r="J2008" s="308">
        <f>C2008*'[2]Base Costs'!$B$6</f>
        <v>82.707424760127864</v>
      </c>
      <c r="K2008" s="307">
        <f t="shared" si="220"/>
        <v>11</v>
      </c>
      <c r="L2008" s="307">
        <f t="shared" si="221"/>
        <v>3</v>
      </c>
      <c r="M2008" s="307">
        <f t="shared" si="222"/>
        <v>1</v>
      </c>
      <c r="N2008" s="306">
        <f>4*J2008*'[2]Base Costs'!$B$7</f>
        <v>16437.604426526854</v>
      </c>
      <c r="O2008" s="304">
        <f>4*IF(K2008&lt;=3,K2008*'[2]Base Costs'!$B$8,IF(L2008&lt;=3,L2008*'[2]Base Costs'!$B$9,'[2]Base Costs'!$B$10*M2008))</f>
        <v>4200</v>
      </c>
      <c r="P2008" s="304">
        <f>4*C2008*'[2]Base Costs'!$B$11</f>
        <v>65123.956504037691</v>
      </c>
      <c r="Q2008" s="269">
        <f>'[2]Base Costs'!$B$13+'[2]Base Costs'!$B$14</f>
        <v>414</v>
      </c>
      <c r="R2008" s="303">
        <f>'[2]Base Costs'!$D$2</f>
        <v>1105.3024868650327</v>
      </c>
      <c r="S2008" s="305">
        <f t="shared" si="223"/>
        <v>22156.906913391886</v>
      </c>
    </row>
    <row r="2009" spans="1:19" s="269" customFormat="1" x14ac:dyDescent="0.25">
      <c r="A2009" s="310" t="s">
        <v>1041</v>
      </c>
      <c r="B2009" s="310" t="s">
        <v>1684</v>
      </c>
      <c r="C2009" s="309">
        <v>47.206192003012944</v>
      </c>
      <c r="D2009" s="307">
        <f>C2009*'[2]Base Costs'!$B$5</f>
        <v>47.206192003012944</v>
      </c>
      <c r="E2009" s="307">
        <f t="shared" si="217"/>
        <v>6</v>
      </c>
      <c r="F2009" s="307">
        <f t="shared" si="218"/>
        <v>2</v>
      </c>
      <c r="G2009" s="307">
        <f t="shared" si="219"/>
        <v>1</v>
      </c>
      <c r="H2009" s="306">
        <f>4*D2009*'[2]Base Costs'!$B$7</f>
        <v>9381.9474234468053</v>
      </c>
      <c r="I2009" s="304">
        <f>4*IF(E2009&lt;=3,E2009*'[2]Base Costs'!$B$8,IF(F2009&lt;=3,F2009*'[2]Base Costs'!$B$9,'[2]Base Costs'!$B$10*G2009))</f>
        <v>2800</v>
      </c>
      <c r="J2009" s="308">
        <f>C2009*'[2]Base Costs'!$B$6</f>
        <v>11.990372768765289</v>
      </c>
      <c r="K2009" s="307">
        <f t="shared" si="220"/>
        <v>2</v>
      </c>
      <c r="L2009" s="307">
        <f t="shared" si="221"/>
        <v>1</v>
      </c>
      <c r="M2009" s="307">
        <f t="shared" si="222"/>
        <v>1</v>
      </c>
      <c r="N2009" s="306">
        <f>4*J2009*'[2]Base Costs'!$B$7</f>
        <v>2383.0146455554886</v>
      </c>
      <c r="O2009" s="304">
        <f>4*IF(K2009&lt;=3,K2009*'[2]Base Costs'!$B$8,IF(L2009&lt;=3,L2009*'[2]Base Costs'!$B$9,'[2]Base Costs'!$B$10*M2009))</f>
        <v>1000</v>
      </c>
      <c r="P2009" s="304">
        <f>4*C2009*'[2]Base Costs'!$B$11</f>
        <v>9441.2384006025895</v>
      </c>
      <c r="Q2009" s="269">
        <f>'[2]Base Costs'!$B$13+'[2]Base Costs'!$B$14</f>
        <v>414</v>
      </c>
      <c r="R2009" s="303">
        <f>'[2]Base Costs'!$D$2</f>
        <v>1105.3024868650327</v>
      </c>
      <c r="S2009" s="305">
        <f t="shared" si="223"/>
        <v>4902.3171324205214</v>
      </c>
    </row>
    <row r="2010" spans="1:19" s="269" customFormat="1" x14ac:dyDescent="0.25">
      <c r="A2010" s="310" t="s">
        <v>1041</v>
      </c>
      <c r="B2010" s="310" t="s">
        <v>1683</v>
      </c>
      <c r="C2010" s="309">
        <v>77.781780144649787</v>
      </c>
      <c r="D2010" s="307">
        <f>C2010*'[2]Base Costs'!$B$5</f>
        <v>77.781780144649787</v>
      </c>
      <c r="E2010" s="307">
        <f t="shared" si="217"/>
        <v>10</v>
      </c>
      <c r="F2010" s="307">
        <f t="shared" si="218"/>
        <v>2</v>
      </c>
      <c r="G2010" s="307">
        <f t="shared" si="219"/>
        <v>1</v>
      </c>
      <c r="H2010" s="306">
        <f>4*D2010*'[2]Base Costs'!$B$7</f>
        <v>15458.66211306828</v>
      </c>
      <c r="I2010" s="304">
        <f>4*IF(E2010&lt;=3,E2010*'[2]Base Costs'!$B$8,IF(F2010&lt;=3,F2010*'[2]Base Costs'!$B$9,'[2]Base Costs'!$B$10*G2010))</f>
        <v>2800</v>
      </c>
      <c r="J2010" s="308">
        <f>C2010*'[2]Base Costs'!$B$6</f>
        <v>19.756572156741047</v>
      </c>
      <c r="K2010" s="307">
        <f t="shared" si="220"/>
        <v>3</v>
      </c>
      <c r="L2010" s="307">
        <f t="shared" si="221"/>
        <v>1</v>
      </c>
      <c r="M2010" s="307">
        <f t="shared" si="222"/>
        <v>1</v>
      </c>
      <c r="N2010" s="306">
        <f>4*J2010*'[2]Base Costs'!$B$7</f>
        <v>3926.500176719343</v>
      </c>
      <c r="O2010" s="304">
        <f>4*IF(K2010&lt;=3,K2010*'[2]Base Costs'!$B$8,IF(L2010&lt;=3,L2010*'[2]Base Costs'!$B$9,'[2]Base Costs'!$B$10*M2010))</f>
        <v>1500</v>
      </c>
      <c r="P2010" s="304">
        <f>4*C2010*'[2]Base Costs'!$B$11</f>
        <v>15556.356028929957</v>
      </c>
      <c r="Q2010" s="269">
        <f>'[2]Base Costs'!$B$13+'[2]Base Costs'!$B$14</f>
        <v>414</v>
      </c>
      <c r="R2010" s="303">
        <f>'[2]Base Costs'!$D$2</f>
        <v>1105.3024868650327</v>
      </c>
      <c r="S2010" s="305">
        <f t="shared" si="223"/>
        <v>6945.8026635843762</v>
      </c>
    </row>
    <row r="2011" spans="1:19" s="269" customFormat="1" x14ac:dyDescent="0.25">
      <c r="A2011" s="310" t="s">
        <v>1041</v>
      </c>
      <c r="B2011" s="310" t="s">
        <v>1682</v>
      </c>
      <c r="C2011" s="309">
        <v>88.000762335000005</v>
      </c>
      <c r="D2011" s="307">
        <f>C2011*'[2]Base Costs'!$B$5</f>
        <v>88.000762335000005</v>
      </c>
      <c r="E2011" s="307">
        <f t="shared" si="217"/>
        <v>12</v>
      </c>
      <c r="F2011" s="307">
        <f t="shared" si="218"/>
        <v>3</v>
      </c>
      <c r="G2011" s="307">
        <f t="shared" si="219"/>
        <v>1</v>
      </c>
      <c r="H2011" s="306">
        <f>4*D2011*'[2]Base Costs'!$B$7</f>
        <v>17489.623509507244</v>
      </c>
      <c r="I2011" s="304">
        <f>4*IF(E2011&lt;=3,E2011*'[2]Base Costs'!$B$8,IF(F2011&lt;=3,F2011*'[2]Base Costs'!$B$9,'[2]Base Costs'!$B$10*G2011))</f>
        <v>4200</v>
      </c>
      <c r="J2011" s="308">
        <f>C2011*'[2]Base Costs'!$B$6</f>
        <v>22.35219363309</v>
      </c>
      <c r="K2011" s="307">
        <f t="shared" si="220"/>
        <v>3</v>
      </c>
      <c r="L2011" s="307">
        <f t="shared" si="221"/>
        <v>1</v>
      </c>
      <c r="M2011" s="307">
        <f t="shared" si="222"/>
        <v>1</v>
      </c>
      <c r="N2011" s="306">
        <f>4*J2011*'[2]Base Costs'!$B$7</f>
        <v>4442.3643714148393</v>
      </c>
      <c r="O2011" s="304">
        <f>4*IF(K2011&lt;=3,K2011*'[2]Base Costs'!$B$8,IF(L2011&lt;=3,L2011*'[2]Base Costs'!$B$9,'[2]Base Costs'!$B$10*M2011))</f>
        <v>1500</v>
      </c>
      <c r="P2011" s="304">
        <f>4*C2011*'[2]Base Costs'!$B$11</f>
        <v>17600.152467</v>
      </c>
      <c r="Q2011" s="269">
        <f>'[2]Base Costs'!$B$13+'[2]Base Costs'!$B$14</f>
        <v>414</v>
      </c>
      <c r="R2011" s="303">
        <f>'[2]Base Costs'!$D$2</f>
        <v>1105.3024868650327</v>
      </c>
      <c r="S2011" s="305">
        <f t="shared" si="223"/>
        <v>7461.666858279872</v>
      </c>
    </row>
    <row r="2012" spans="1:19" s="269" customFormat="1" x14ac:dyDescent="0.25">
      <c r="A2012" s="310" t="s">
        <v>1041</v>
      </c>
      <c r="B2012" s="310" t="s">
        <v>1681</v>
      </c>
      <c r="C2012" s="309">
        <v>89.485590211742675</v>
      </c>
      <c r="D2012" s="307">
        <f>C2012*'[2]Base Costs'!$B$5</f>
        <v>89.485590211742675</v>
      </c>
      <c r="E2012" s="307">
        <f t="shared" si="217"/>
        <v>12</v>
      </c>
      <c r="F2012" s="307">
        <f t="shared" si="218"/>
        <v>3</v>
      </c>
      <c r="G2012" s="307">
        <f t="shared" si="219"/>
        <v>1</v>
      </c>
      <c r="H2012" s="306">
        <f>4*D2012*'[2]Base Costs'!$B$7</f>
        <v>17784.724141042589</v>
      </c>
      <c r="I2012" s="304">
        <f>4*IF(E2012&lt;=3,E2012*'[2]Base Costs'!$B$8,IF(F2012&lt;=3,F2012*'[2]Base Costs'!$B$9,'[2]Base Costs'!$B$10*G2012))</f>
        <v>4200</v>
      </c>
      <c r="J2012" s="308">
        <f>C2012*'[2]Base Costs'!$B$6</f>
        <v>22.729339913782638</v>
      </c>
      <c r="K2012" s="307">
        <f t="shared" si="220"/>
        <v>3</v>
      </c>
      <c r="L2012" s="307">
        <f t="shared" si="221"/>
        <v>1</v>
      </c>
      <c r="M2012" s="307">
        <f t="shared" si="222"/>
        <v>1</v>
      </c>
      <c r="N2012" s="306">
        <f>4*J2012*'[2]Base Costs'!$B$7</f>
        <v>4517.3199318248171</v>
      </c>
      <c r="O2012" s="304">
        <f>4*IF(K2012&lt;=3,K2012*'[2]Base Costs'!$B$8,IF(L2012&lt;=3,L2012*'[2]Base Costs'!$B$9,'[2]Base Costs'!$B$10*M2012))</f>
        <v>1500</v>
      </c>
      <c r="P2012" s="304">
        <f>4*C2012*'[2]Base Costs'!$B$11</f>
        <v>17897.118042348535</v>
      </c>
      <c r="Q2012" s="269">
        <f>'[2]Base Costs'!$B$13+'[2]Base Costs'!$B$14</f>
        <v>414</v>
      </c>
      <c r="R2012" s="303">
        <f>'[2]Base Costs'!$D$2</f>
        <v>1105.3024868650327</v>
      </c>
      <c r="S2012" s="305">
        <f t="shared" si="223"/>
        <v>7536.6224186898498</v>
      </c>
    </row>
    <row r="2013" spans="1:19" s="269" customFormat="1" x14ac:dyDescent="0.25">
      <c r="A2013" s="310" t="s">
        <v>1041</v>
      </c>
      <c r="B2013" s="310" t="s">
        <v>1680</v>
      </c>
      <c r="C2013" s="309">
        <v>51.790984055000003</v>
      </c>
      <c r="D2013" s="307">
        <f>C2013*'[2]Base Costs'!$B$5</f>
        <v>51.790984055000003</v>
      </c>
      <c r="E2013" s="307">
        <f t="shared" si="217"/>
        <v>7</v>
      </c>
      <c r="F2013" s="307">
        <f t="shared" si="218"/>
        <v>2</v>
      </c>
      <c r="G2013" s="307">
        <f t="shared" si="219"/>
        <v>1</v>
      </c>
      <c r="H2013" s="306">
        <f>4*D2013*'[2]Base Costs'!$B$7</f>
        <v>10293.147335026923</v>
      </c>
      <c r="I2013" s="304">
        <f>4*IF(E2013&lt;=3,E2013*'[2]Base Costs'!$B$8,IF(F2013&lt;=3,F2013*'[2]Base Costs'!$B$9,'[2]Base Costs'!$B$10*G2013))</f>
        <v>2800</v>
      </c>
      <c r="J2013" s="308">
        <f>C2013*'[2]Base Costs'!$B$6</f>
        <v>13.154909949970001</v>
      </c>
      <c r="K2013" s="307">
        <f t="shared" si="220"/>
        <v>2</v>
      </c>
      <c r="L2013" s="307">
        <f t="shared" si="221"/>
        <v>1</v>
      </c>
      <c r="M2013" s="307">
        <f t="shared" si="222"/>
        <v>1</v>
      </c>
      <c r="N2013" s="306">
        <f>4*J2013*'[2]Base Costs'!$B$7</f>
        <v>2614.4594230968382</v>
      </c>
      <c r="O2013" s="304">
        <f>4*IF(K2013&lt;=3,K2013*'[2]Base Costs'!$B$8,IF(L2013&lt;=3,L2013*'[2]Base Costs'!$B$9,'[2]Base Costs'!$B$10*M2013))</f>
        <v>1000</v>
      </c>
      <c r="P2013" s="304">
        <f>4*C2013*'[2]Base Costs'!$B$11</f>
        <v>10358.196811</v>
      </c>
      <c r="Q2013" s="269">
        <f>'[2]Base Costs'!$B$13+'[2]Base Costs'!$B$14</f>
        <v>414</v>
      </c>
      <c r="R2013" s="303">
        <f>'[2]Base Costs'!$D$2</f>
        <v>1105.3024868650327</v>
      </c>
      <c r="S2013" s="305">
        <f t="shared" si="223"/>
        <v>5133.7619099618714</v>
      </c>
    </row>
    <row r="2014" spans="1:19" s="269" customFormat="1" x14ac:dyDescent="0.25">
      <c r="A2014" s="310" t="s">
        <v>1041</v>
      </c>
      <c r="B2014" s="310" t="s">
        <v>1679</v>
      </c>
      <c r="C2014" s="309">
        <v>177.09990639500009</v>
      </c>
      <c r="D2014" s="307">
        <f>C2014*'[2]Base Costs'!$B$5</f>
        <v>177.09990639500009</v>
      </c>
      <c r="E2014" s="307">
        <f t="shared" si="217"/>
        <v>23</v>
      </c>
      <c r="F2014" s="307">
        <f t="shared" si="218"/>
        <v>5</v>
      </c>
      <c r="G2014" s="307">
        <f t="shared" si="219"/>
        <v>2</v>
      </c>
      <c r="H2014" s="306">
        <f>4*D2014*'[2]Base Costs'!$B$7</f>
        <v>35197.543796567901</v>
      </c>
      <c r="I2014" s="304">
        <f>4*IF(E2014&lt;=3,E2014*'[2]Base Costs'!$B$8,IF(F2014&lt;=3,F2014*'[2]Base Costs'!$B$9,'[2]Base Costs'!$B$10*G2014))</f>
        <v>8800</v>
      </c>
      <c r="J2014" s="308">
        <f>C2014*'[2]Base Costs'!$B$6</f>
        <v>44.983376224330023</v>
      </c>
      <c r="K2014" s="307">
        <f t="shared" si="220"/>
        <v>6</v>
      </c>
      <c r="L2014" s="307">
        <f t="shared" si="221"/>
        <v>2</v>
      </c>
      <c r="M2014" s="307">
        <f t="shared" si="222"/>
        <v>1</v>
      </c>
      <c r="N2014" s="306">
        <f>4*J2014*'[2]Base Costs'!$B$7</f>
        <v>8940.1761243282472</v>
      </c>
      <c r="O2014" s="304">
        <f>4*IF(K2014&lt;=3,K2014*'[2]Base Costs'!$B$8,IF(L2014&lt;=3,L2014*'[2]Base Costs'!$B$9,'[2]Base Costs'!$B$10*M2014))</f>
        <v>2800</v>
      </c>
      <c r="P2014" s="304">
        <f>4*C2014*'[2]Base Costs'!$B$11</f>
        <v>35419.981279000021</v>
      </c>
      <c r="Q2014" s="269">
        <f>'[2]Base Costs'!$B$13+'[2]Base Costs'!$B$14</f>
        <v>414</v>
      </c>
      <c r="R2014" s="303">
        <f>'[2]Base Costs'!$D$2</f>
        <v>1105.3024868650327</v>
      </c>
      <c r="S2014" s="305">
        <f t="shared" si="223"/>
        <v>13259.478611193281</v>
      </c>
    </row>
    <row r="2015" spans="1:19" s="269" customFormat="1" x14ac:dyDescent="0.25">
      <c r="A2015" s="310" t="s">
        <v>1041</v>
      </c>
      <c r="B2015" s="310" t="s">
        <v>1678</v>
      </c>
      <c r="C2015" s="309">
        <v>437.08288709396004</v>
      </c>
      <c r="D2015" s="307">
        <f>C2015*'[2]Base Costs'!$B$5</f>
        <v>437.08288709396004</v>
      </c>
      <c r="E2015" s="307">
        <f t="shared" si="217"/>
        <v>55</v>
      </c>
      <c r="F2015" s="307">
        <f t="shared" si="218"/>
        <v>11</v>
      </c>
      <c r="G2015" s="307">
        <f t="shared" si="219"/>
        <v>3</v>
      </c>
      <c r="H2015" s="306">
        <f>4*D2015*'[2]Base Costs'!$B$7</f>
        <v>86867.601312602012</v>
      </c>
      <c r="I2015" s="304">
        <f>4*IF(E2015&lt;=3,E2015*'[2]Base Costs'!$B$8,IF(F2015&lt;=3,F2015*'[2]Base Costs'!$B$9,'[2]Base Costs'!$B$10*G2015))</f>
        <v>13200</v>
      </c>
      <c r="J2015" s="308">
        <f>C2015*'[2]Base Costs'!$B$6</f>
        <v>111.01905332186585</v>
      </c>
      <c r="K2015" s="307">
        <f t="shared" si="220"/>
        <v>14</v>
      </c>
      <c r="L2015" s="307">
        <f t="shared" si="221"/>
        <v>3</v>
      </c>
      <c r="M2015" s="307">
        <f t="shared" si="222"/>
        <v>1</v>
      </c>
      <c r="N2015" s="306">
        <f>4*J2015*'[2]Base Costs'!$B$7</f>
        <v>22064.370733400912</v>
      </c>
      <c r="O2015" s="304">
        <f>4*IF(K2015&lt;=3,K2015*'[2]Base Costs'!$B$8,IF(L2015&lt;=3,L2015*'[2]Base Costs'!$B$9,'[2]Base Costs'!$B$10*M2015))</f>
        <v>4200</v>
      </c>
      <c r="P2015" s="304">
        <f>4*C2015*'[2]Base Costs'!$B$11</f>
        <v>87416.577418792003</v>
      </c>
      <c r="Q2015" s="269">
        <f>'[2]Base Costs'!$B$13+'[2]Base Costs'!$B$14</f>
        <v>414</v>
      </c>
      <c r="R2015" s="303">
        <f>'[2]Base Costs'!$D$2</f>
        <v>1105.3024868650327</v>
      </c>
      <c r="S2015" s="305">
        <f t="shared" si="223"/>
        <v>27783.673220265944</v>
      </c>
    </row>
    <row r="2016" spans="1:19" s="269" customFormat="1" x14ac:dyDescent="0.25">
      <c r="A2016" s="310" t="s">
        <v>1041</v>
      </c>
      <c r="B2016" s="310" t="s">
        <v>1677</v>
      </c>
      <c r="C2016" s="309">
        <v>201.55819464634763</v>
      </c>
      <c r="D2016" s="307">
        <f>C2016*'[2]Base Costs'!$B$5</f>
        <v>201.55819464634763</v>
      </c>
      <c r="E2016" s="307">
        <f t="shared" si="217"/>
        <v>26</v>
      </c>
      <c r="F2016" s="307">
        <f t="shared" si="218"/>
        <v>6</v>
      </c>
      <c r="G2016" s="307">
        <f t="shared" si="219"/>
        <v>2</v>
      </c>
      <c r="H2016" s="306">
        <f>4*D2016*'[2]Base Costs'!$B$7</f>
        <v>40058.481836793719</v>
      </c>
      <c r="I2016" s="304">
        <f>4*IF(E2016&lt;=3,E2016*'[2]Base Costs'!$B$8,IF(F2016&lt;=3,F2016*'[2]Base Costs'!$B$9,'[2]Base Costs'!$B$10*G2016))</f>
        <v>8800</v>
      </c>
      <c r="J2016" s="308">
        <f>C2016*'[2]Base Costs'!$B$6</f>
        <v>51.195781440172297</v>
      </c>
      <c r="K2016" s="307">
        <f t="shared" si="220"/>
        <v>7</v>
      </c>
      <c r="L2016" s="307">
        <f t="shared" si="221"/>
        <v>2</v>
      </c>
      <c r="M2016" s="307">
        <f t="shared" si="222"/>
        <v>1</v>
      </c>
      <c r="N2016" s="306">
        <f>4*J2016*'[2]Base Costs'!$B$7</f>
        <v>10174.854386545605</v>
      </c>
      <c r="O2016" s="304">
        <f>4*IF(K2016&lt;=3,K2016*'[2]Base Costs'!$B$8,IF(L2016&lt;=3,L2016*'[2]Base Costs'!$B$9,'[2]Base Costs'!$B$10*M2016))</f>
        <v>2800</v>
      </c>
      <c r="P2016" s="304">
        <f>4*C2016*'[2]Base Costs'!$B$11</f>
        <v>40311.638929269524</v>
      </c>
      <c r="Q2016" s="269">
        <f>'[2]Base Costs'!$B$13+'[2]Base Costs'!$B$14</f>
        <v>414</v>
      </c>
      <c r="R2016" s="303">
        <f>'[2]Base Costs'!$D$2</f>
        <v>1105.3024868650327</v>
      </c>
      <c r="S2016" s="305">
        <f t="shared" si="223"/>
        <v>14494.156873410637</v>
      </c>
    </row>
    <row r="2017" spans="1:19" s="269" customFormat="1" x14ac:dyDescent="0.25">
      <c r="A2017" s="310" t="s">
        <v>1041</v>
      </c>
      <c r="B2017" s="310" t="s">
        <v>1676</v>
      </c>
      <c r="C2017" s="309">
        <v>43.203655938664568</v>
      </c>
      <c r="D2017" s="307">
        <f>C2017*'[2]Base Costs'!$B$5</f>
        <v>43.203655938664568</v>
      </c>
      <c r="E2017" s="307">
        <f t="shared" si="217"/>
        <v>6</v>
      </c>
      <c r="F2017" s="307">
        <f t="shared" si="218"/>
        <v>2</v>
      </c>
      <c r="G2017" s="307">
        <f t="shared" si="219"/>
        <v>1</v>
      </c>
      <c r="H2017" s="306">
        <f>4*D2017*'[2]Base Costs'!$B$7</f>
        <v>8586.4673958739513</v>
      </c>
      <c r="I2017" s="304">
        <f>4*IF(E2017&lt;=3,E2017*'[2]Base Costs'!$B$8,IF(F2017&lt;=3,F2017*'[2]Base Costs'!$B$9,'[2]Base Costs'!$B$10*G2017))</f>
        <v>2800</v>
      </c>
      <c r="J2017" s="308">
        <f>C2017*'[2]Base Costs'!$B$6</f>
        <v>10.973728608420801</v>
      </c>
      <c r="K2017" s="307">
        <f t="shared" si="220"/>
        <v>2</v>
      </c>
      <c r="L2017" s="307">
        <f t="shared" si="221"/>
        <v>1</v>
      </c>
      <c r="M2017" s="307">
        <f t="shared" si="222"/>
        <v>1</v>
      </c>
      <c r="N2017" s="306">
        <f>4*J2017*'[2]Base Costs'!$B$7</f>
        <v>2180.9627185519839</v>
      </c>
      <c r="O2017" s="304">
        <f>4*IF(K2017&lt;=3,K2017*'[2]Base Costs'!$B$8,IF(L2017&lt;=3,L2017*'[2]Base Costs'!$B$9,'[2]Base Costs'!$B$10*M2017))</f>
        <v>1000</v>
      </c>
      <c r="P2017" s="304">
        <f>4*C2017*'[2]Base Costs'!$B$11</f>
        <v>8640.7311877329139</v>
      </c>
      <c r="Q2017" s="269">
        <f>'[2]Base Costs'!$B$13+'[2]Base Costs'!$B$14</f>
        <v>414</v>
      </c>
      <c r="R2017" s="303">
        <f>'[2]Base Costs'!$D$2</f>
        <v>1105.3024868650327</v>
      </c>
      <c r="S2017" s="305">
        <f t="shared" si="223"/>
        <v>4700.2652054170167</v>
      </c>
    </row>
    <row r="2018" spans="1:19" s="269" customFormat="1" x14ac:dyDescent="0.25">
      <c r="A2018" s="310" t="s">
        <v>1041</v>
      </c>
      <c r="B2018" s="310" t="s">
        <v>1675</v>
      </c>
      <c r="C2018" s="309">
        <v>333.00318533458272</v>
      </c>
      <c r="D2018" s="307">
        <f>C2018*'[2]Base Costs'!$B$5</f>
        <v>333.00318533458272</v>
      </c>
      <c r="E2018" s="307">
        <f t="shared" si="217"/>
        <v>42</v>
      </c>
      <c r="F2018" s="307">
        <f t="shared" si="218"/>
        <v>9</v>
      </c>
      <c r="G2018" s="307">
        <f t="shared" si="219"/>
        <v>3</v>
      </c>
      <c r="H2018" s="306">
        <f>4*D2018*'[2]Base Costs'!$B$7</f>
        <v>66182.385066136325</v>
      </c>
      <c r="I2018" s="304">
        <f>4*IF(E2018&lt;=3,E2018*'[2]Base Costs'!$B$8,IF(F2018&lt;=3,F2018*'[2]Base Costs'!$B$9,'[2]Base Costs'!$B$10*G2018))</f>
        <v>13200</v>
      </c>
      <c r="J2018" s="308">
        <f>C2018*'[2]Base Costs'!$B$6</f>
        <v>84.582809074984013</v>
      </c>
      <c r="K2018" s="307">
        <f t="shared" si="220"/>
        <v>11</v>
      </c>
      <c r="L2018" s="307">
        <f t="shared" si="221"/>
        <v>3</v>
      </c>
      <c r="M2018" s="307">
        <f t="shared" si="222"/>
        <v>1</v>
      </c>
      <c r="N2018" s="306">
        <f>4*J2018*'[2]Base Costs'!$B$7</f>
        <v>16810.325806798624</v>
      </c>
      <c r="O2018" s="304">
        <f>4*IF(K2018&lt;=3,K2018*'[2]Base Costs'!$B$8,IF(L2018&lt;=3,L2018*'[2]Base Costs'!$B$9,'[2]Base Costs'!$B$10*M2018))</f>
        <v>4200</v>
      </c>
      <c r="P2018" s="304">
        <f>4*C2018*'[2]Base Costs'!$B$11</f>
        <v>66600.637066916548</v>
      </c>
      <c r="Q2018" s="269">
        <f>'[2]Base Costs'!$B$13+'[2]Base Costs'!$B$14</f>
        <v>414</v>
      </c>
      <c r="R2018" s="303">
        <f>'[2]Base Costs'!$D$2</f>
        <v>1105.3024868650327</v>
      </c>
      <c r="S2018" s="305">
        <f t="shared" si="223"/>
        <v>22529.628293663656</v>
      </c>
    </row>
    <row r="2019" spans="1:19" s="269" customFormat="1" x14ac:dyDescent="0.25">
      <c r="A2019" s="310" t="s">
        <v>1041</v>
      </c>
      <c r="B2019" s="310" t="s">
        <v>1674</v>
      </c>
      <c r="C2019" s="309">
        <v>493.5961275855052</v>
      </c>
      <c r="D2019" s="307">
        <f>C2019*'[2]Base Costs'!$B$5</f>
        <v>493.5961275855052</v>
      </c>
      <c r="E2019" s="307">
        <f t="shared" si="217"/>
        <v>62</v>
      </c>
      <c r="F2019" s="307">
        <f t="shared" si="218"/>
        <v>13</v>
      </c>
      <c r="G2019" s="307">
        <f t="shared" si="219"/>
        <v>4</v>
      </c>
      <c r="H2019" s="306">
        <f>4*D2019*'[2]Base Costs'!$B$7</f>
        <v>98099.268780853658</v>
      </c>
      <c r="I2019" s="304">
        <f>4*IF(E2019&lt;=3,E2019*'[2]Base Costs'!$B$8,IF(F2019&lt;=3,F2019*'[2]Base Costs'!$B$9,'[2]Base Costs'!$B$10*G2019))</f>
        <v>17600</v>
      </c>
      <c r="J2019" s="308">
        <f>C2019*'[2]Base Costs'!$B$6</f>
        <v>125.37341640671832</v>
      </c>
      <c r="K2019" s="307">
        <f t="shared" si="220"/>
        <v>16</v>
      </c>
      <c r="L2019" s="307">
        <f t="shared" si="221"/>
        <v>4</v>
      </c>
      <c r="M2019" s="307">
        <f t="shared" si="222"/>
        <v>1</v>
      </c>
      <c r="N2019" s="306">
        <f>4*J2019*'[2]Base Costs'!$B$7</f>
        <v>24917.21427033683</v>
      </c>
      <c r="O2019" s="304">
        <f>4*IF(K2019&lt;=3,K2019*'[2]Base Costs'!$B$8,IF(L2019&lt;=3,L2019*'[2]Base Costs'!$B$9,'[2]Base Costs'!$B$10*M2019))</f>
        <v>4400</v>
      </c>
      <c r="P2019" s="304">
        <f>4*C2019*'[2]Base Costs'!$B$11</f>
        <v>98719.225517101033</v>
      </c>
      <c r="Q2019" s="269">
        <f>'[2]Base Costs'!$B$13+'[2]Base Costs'!$B$14</f>
        <v>414</v>
      </c>
      <c r="R2019" s="303">
        <f>'[2]Base Costs'!$D$2</f>
        <v>1105.3024868650327</v>
      </c>
      <c r="S2019" s="305">
        <f t="shared" si="223"/>
        <v>30836.516757201862</v>
      </c>
    </row>
    <row r="2020" spans="1:19" s="269" customFormat="1" x14ac:dyDescent="0.25">
      <c r="A2020" s="310" t="s">
        <v>1041</v>
      </c>
      <c r="B2020" s="310" t="s">
        <v>1673</v>
      </c>
      <c r="C2020" s="309">
        <v>176.70500751736745</v>
      </c>
      <c r="D2020" s="307">
        <f>C2020*'[2]Base Costs'!$B$5</f>
        <v>176.70500751736745</v>
      </c>
      <c r="E2020" s="307">
        <f t="shared" si="217"/>
        <v>23</v>
      </c>
      <c r="F2020" s="307">
        <f t="shared" si="218"/>
        <v>5</v>
      </c>
      <c r="G2020" s="307">
        <f t="shared" si="219"/>
        <v>2</v>
      </c>
      <c r="H2020" s="306">
        <f>4*D2020*'[2]Base Costs'!$B$7</f>
        <v>35119.060014031682</v>
      </c>
      <c r="I2020" s="304">
        <f>4*IF(E2020&lt;=3,E2020*'[2]Base Costs'!$B$8,IF(F2020&lt;=3,F2020*'[2]Base Costs'!$B$9,'[2]Base Costs'!$B$10*G2020))</f>
        <v>8800</v>
      </c>
      <c r="J2020" s="308">
        <f>C2020*'[2]Base Costs'!$B$6</f>
        <v>44.883071909411335</v>
      </c>
      <c r="K2020" s="307">
        <f t="shared" si="220"/>
        <v>6</v>
      </c>
      <c r="L2020" s="307">
        <f t="shared" si="221"/>
        <v>2</v>
      </c>
      <c r="M2020" s="307">
        <f t="shared" si="222"/>
        <v>1</v>
      </c>
      <c r="N2020" s="306">
        <f>4*J2020*'[2]Base Costs'!$B$7</f>
        <v>8920.2412435640472</v>
      </c>
      <c r="O2020" s="304">
        <f>4*IF(K2020&lt;=3,K2020*'[2]Base Costs'!$B$8,IF(L2020&lt;=3,L2020*'[2]Base Costs'!$B$9,'[2]Base Costs'!$B$10*M2020))</f>
        <v>2800</v>
      </c>
      <c r="P2020" s="304">
        <f>4*C2020*'[2]Base Costs'!$B$11</f>
        <v>35341.00150347349</v>
      </c>
      <c r="Q2020" s="269">
        <f>'[2]Base Costs'!$B$13+'[2]Base Costs'!$B$14</f>
        <v>414</v>
      </c>
      <c r="R2020" s="303">
        <f>'[2]Base Costs'!$D$2</f>
        <v>1105.3024868650327</v>
      </c>
      <c r="S2020" s="305">
        <f t="shared" si="223"/>
        <v>13239.543730429079</v>
      </c>
    </row>
    <row r="2021" spans="1:19" s="269" customFormat="1" x14ac:dyDescent="0.25">
      <c r="A2021" s="310" t="s">
        <v>1041</v>
      </c>
      <c r="B2021" s="310" t="s">
        <v>1672</v>
      </c>
      <c r="C2021" s="309">
        <v>312.7849837258928</v>
      </c>
      <c r="D2021" s="307">
        <f>C2021*'[2]Base Costs'!$B$5</f>
        <v>312.7849837258928</v>
      </c>
      <c r="E2021" s="307">
        <f t="shared" si="217"/>
        <v>40</v>
      </c>
      <c r="F2021" s="307">
        <f t="shared" si="218"/>
        <v>8</v>
      </c>
      <c r="G2021" s="307">
        <f t="shared" si="219"/>
        <v>2</v>
      </c>
      <c r="H2021" s="306">
        <f>4*D2021*'[2]Base Costs'!$B$7</f>
        <v>62164.138805618844</v>
      </c>
      <c r="I2021" s="304">
        <f>4*IF(E2021&lt;=3,E2021*'[2]Base Costs'!$B$8,IF(F2021&lt;=3,F2021*'[2]Base Costs'!$B$9,'[2]Base Costs'!$B$10*G2021))</f>
        <v>8800</v>
      </c>
      <c r="J2021" s="308">
        <f>C2021*'[2]Base Costs'!$B$6</f>
        <v>79.447385866376777</v>
      </c>
      <c r="K2021" s="307">
        <f t="shared" si="220"/>
        <v>10</v>
      </c>
      <c r="L2021" s="307">
        <f t="shared" si="221"/>
        <v>2</v>
      </c>
      <c r="M2021" s="307">
        <f t="shared" si="222"/>
        <v>1</v>
      </c>
      <c r="N2021" s="306">
        <f>4*J2021*'[2]Base Costs'!$B$7</f>
        <v>15789.691256627188</v>
      </c>
      <c r="O2021" s="304">
        <f>4*IF(K2021&lt;=3,K2021*'[2]Base Costs'!$B$8,IF(L2021&lt;=3,L2021*'[2]Base Costs'!$B$9,'[2]Base Costs'!$B$10*M2021))</f>
        <v>2800</v>
      </c>
      <c r="P2021" s="304">
        <f>4*C2021*'[2]Base Costs'!$B$11</f>
        <v>62556.996745178563</v>
      </c>
      <c r="Q2021" s="269">
        <f>'[2]Base Costs'!$B$13+'[2]Base Costs'!$B$14</f>
        <v>414</v>
      </c>
      <c r="R2021" s="303">
        <f>'[2]Base Costs'!$D$2</f>
        <v>1105.3024868650327</v>
      </c>
      <c r="S2021" s="305">
        <f t="shared" si="223"/>
        <v>20108.993743492221</v>
      </c>
    </row>
    <row r="2022" spans="1:19" s="269" customFormat="1" x14ac:dyDescent="0.25">
      <c r="A2022" s="310" t="s">
        <v>1041</v>
      </c>
      <c r="B2022" s="310" t="s">
        <v>1671</v>
      </c>
      <c r="C2022" s="309">
        <v>33.885291905283815</v>
      </c>
      <c r="D2022" s="307">
        <f>C2022*'[2]Base Costs'!$B$5</f>
        <v>33.885291905283815</v>
      </c>
      <c r="E2022" s="307">
        <f t="shared" si="217"/>
        <v>5</v>
      </c>
      <c r="F2022" s="307">
        <f t="shared" si="218"/>
        <v>1</v>
      </c>
      <c r="G2022" s="307">
        <f t="shared" si="219"/>
        <v>1</v>
      </c>
      <c r="H2022" s="306">
        <f>4*D2022*'[2]Base Costs'!$B$7</f>
        <v>6734.4984544237277</v>
      </c>
      <c r="I2022" s="304">
        <f>4*IF(E2022&lt;=3,E2022*'[2]Base Costs'!$B$8,IF(F2022&lt;=3,F2022*'[2]Base Costs'!$B$9,'[2]Base Costs'!$B$10*G2022))</f>
        <v>1400</v>
      </c>
      <c r="J2022" s="308">
        <f>C2022*'[2]Base Costs'!$B$6</f>
        <v>8.6068641439420883</v>
      </c>
      <c r="K2022" s="307">
        <f t="shared" si="220"/>
        <v>2</v>
      </c>
      <c r="L2022" s="307">
        <f t="shared" si="221"/>
        <v>1</v>
      </c>
      <c r="M2022" s="307">
        <f t="shared" si="222"/>
        <v>1</v>
      </c>
      <c r="N2022" s="306">
        <f>4*J2022*'[2]Base Costs'!$B$7</f>
        <v>1710.5626074236266</v>
      </c>
      <c r="O2022" s="304">
        <f>4*IF(K2022&lt;=3,K2022*'[2]Base Costs'!$B$8,IF(L2022&lt;=3,L2022*'[2]Base Costs'!$B$9,'[2]Base Costs'!$B$10*M2022))</f>
        <v>1000</v>
      </c>
      <c r="P2022" s="304">
        <f>4*C2022*'[2]Base Costs'!$B$11</f>
        <v>6777.0583810567632</v>
      </c>
      <c r="Q2022" s="269">
        <f>'[2]Base Costs'!$B$13+'[2]Base Costs'!$B$14</f>
        <v>414</v>
      </c>
      <c r="R2022" s="303">
        <f>'[2]Base Costs'!$D$2</f>
        <v>1105.3024868650327</v>
      </c>
      <c r="S2022" s="305">
        <f t="shared" si="223"/>
        <v>4229.8650942886597</v>
      </c>
    </row>
    <row r="2023" spans="1:19" s="269" customFormat="1" x14ac:dyDescent="0.25">
      <c r="A2023" s="310" t="s">
        <v>1041</v>
      </c>
      <c r="B2023" s="310" t="s">
        <v>1670</v>
      </c>
      <c r="C2023" s="309">
        <v>222.24113075606161</v>
      </c>
      <c r="D2023" s="307">
        <f>C2023*'[2]Base Costs'!$B$5</f>
        <v>222.24113075606161</v>
      </c>
      <c r="E2023" s="307">
        <f t="shared" si="217"/>
        <v>28</v>
      </c>
      <c r="F2023" s="307">
        <f t="shared" si="218"/>
        <v>6</v>
      </c>
      <c r="G2023" s="307">
        <f t="shared" si="219"/>
        <v>2</v>
      </c>
      <c r="H2023" s="306">
        <f>4*D2023*'[2]Base Costs'!$B$7</f>
        <v>44169.091290982717</v>
      </c>
      <c r="I2023" s="304">
        <f>4*IF(E2023&lt;=3,E2023*'[2]Base Costs'!$B$8,IF(F2023&lt;=3,F2023*'[2]Base Costs'!$B$9,'[2]Base Costs'!$B$10*G2023))</f>
        <v>8800</v>
      </c>
      <c r="J2023" s="308">
        <f>C2023*'[2]Base Costs'!$B$6</f>
        <v>56.449247212039651</v>
      </c>
      <c r="K2023" s="307">
        <f t="shared" si="220"/>
        <v>8</v>
      </c>
      <c r="L2023" s="307">
        <f t="shared" si="221"/>
        <v>2</v>
      </c>
      <c r="M2023" s="307">
        <f t="shared" si="222"/>
        <v>1</v>
      </c>
      <c r="N2023" s="306">
        <f>4*J2023*'[2]Base Costs'!$B$7</f>
        <v>11218.949187909609</v>
      </c>
      <c r="O2023" s="304">
        <f>4*IF(K2023&lt;=3,K2023*'[2]Base Costs'!$B$8,IF(L2023&lt;=3,L2023*'[2]Base Costs'!$B$9,'[2]Base Costs'!$B$10*M2023))</f>
        <v>2800</v>
      </c>
      <c r="P2023" s="304">
        <f>4*C2023*'[2]Base Costs'!$B$11</f>
        <v>44448.226151212322</v>
      </c>
      <c r="Q2023" s="269">
        <f>'[2]Base Costs'!$B$13+'[2]Base Costs'!$B$14</f>
        <v>414</v>
      </c>
      <c r="R2023" s="303">
        <f>'[2]Base Costs'!$D$2</f>
        <v>1105.3024868650327</v>
      </c>
      <c r="S2023" s="305">
        <f t="shared" si="223"/>
        <v>15538.251674774641</v>
      </c>
    </row>
    <row r="2024" spans="1:19" s="269" customFormat="1" x14ac:dyDescent="0.25">
      <c r="A2024" s="310" t="s">
        <v>1041</v>
      </c>
      <c r="B2024" s="310" t="s">
        <v>1669</v>
      </c>
      <c r="C2024" s="309">
        <v>108.29376625</v>
      </c>
      <c r="D2024" s="307">
        <f>C2024*'[2]Base Costs'!$B$5</f>
        <v>108.29376625</v>
      </c>
      <c r="E2024" s="307">
        <f t="shared" si="217"/>
        <v>14</v>
      </c>
      <c r="F2024" s="307">
        <f t="shared" si="218"/>
        <v>3</v>
      </c>
      <c r="G2024" s="307">
        <f t="shared" si="219"/>
        <v>1</v>
      </c>
      <c r="H2024" s="306">
        <f>4*D2024*'[2]Base Costs'!$B$7</f>
        <v>21522.736279590004</v>
      </c>
      <c r="I2024" s="304">
        <f>4*IF(E2024&lt;=3,E2024*'[2]Base Costs'!$B$8,IF(F2024&lt;=3,F2024*'[2]Base Costs'!$B$9,'[2]Base Costs'!$B$10*G2024))</f>
        <v>4200</v>
      </c>
      <c r="J2024" s="308">
        <f>C2024*'[2]Base Costs'!$B$6</f>
        <v>27.506616627500001</v>
      </c>
      <c r="K2024" s="307">
        <f t="shared" si="220"/>
        <v>4</v>
      </c>
      <c r="L2024" s="307">
        <f t="shared" si="221"/>
        <v>1</v>
      </c>
      <c r="M2024" s="307">
        <f t="shared" si="222"/>
        <v>1</v>
      </c>
      <c r="N2024" s="306">
        <f>4*J2024*'[2]Base Costs'!$B$7</f>
        <v>5466.7750150158608</v>
      </c>
      <c r="O2024" s="304">
        <f>4*IF(K2024&lt;=3,K2024*'[2]Base Costs'!$B$8,IF(L2024&lt;=3,L2024*'[2]Base Costs'!$B$9,'[2]Base Costs'!$B$10*M2024))</f>
        <v>1400</v>
      </c>
      <c r="P2024" s="304">
        <f>4*C2024*'[2]Base Costs'!$B$11</f>
        <v>21658.753250000002</v>
      </c>
      <c r="Q2024" s="269">
        <f>'[2]Base Costs'!$B$13+'[2]Base Costs'!$B$14</f>
        <v>414</v>
      </c>
      <c r="R2024" s="303">
        <f>'[2]Base Costs'!$D$2</f>
        <v>1105.3024868650327</v>
      </c>
      <c r="S2024" s="305">
        <f t="shared" si="223"/>
        <v>8386.0775018808927</v>
      </c>
    </row>
    <row r="2025" spans="1:19" s="269" customFormat="1" x14ac:dyDescent="0.25">
      <c r="A2025" s="310" t="s">
        <v>1041</v>
      </c>
      <c r="B2025" s="310" t="s">
        <v>1668</v>
      </c>
      <c r="C2025" s="309">
        <v>72.729738360025181</v>
      </c>
      <c r="D2025" s="307">
        <f>C2025*'[2]Base Costs'!$B$5</f>
        <v>72.729738360025181</v>
      </c>
      <c r="E2025" s="307">
        <f t="shared" si="217"/>
        <v>10</v>
      </c>
      <c r="F2025" s="307">
        <f t="shared" si="218"/>
        <v>2</v>
      </c>
      <c r="G2025" s="307">
        <f t="shared" si="219"/>
        <v>1</v>
      </c>
      <c r="H2025" s="306">
        <f>4*D2025*'[2]Base Costs'!$B$7</f>
        <v>14454.599120624847</v>
      </c>
      <c r="I2025" s="304">
        <f>4*IF(E2025&lt;=3,E2025*'[2]Base Costs'!$B$8,IF(F2025&lt;=3,F2025*'[2]Base Costs'!$B$9,'[2]Base Costs'!$B$10*G2025))</f>
        <v>2800</v>
      </c>
      <c r="J2025" s="308">
        <f>C2025*'[2]Base Costs'!$B$6</f>
        <v>18.473353543446397</v>
      </c>
      <c r="K2025" s="307">
        <f t="shared" si="220"/>
        <v>3</v>
      </c>
      <c r="L2025" s="307">
        <f t="shared" si="221"/>
        <v>1</v>
      </c>
      <c r="M2025" s="307">
        <f t="shared" si="222"/>
        <v>1</v>
      </c>
      <c r="N2025" s="306">
        <f>4*J2025*'[2]Base Costs'!$B$7</f>
        <v>3671.4681766387112</v>
      </c>
      <c r="O2025" s="304">
        <f>4*IF(K2025&lt;=3,K2025*'[2]Base Costs'!$B$8,IF(L2025&lt;=3,L2025*'[2]Base Costs'!$B$9,'[2]Base Costs'!$B$10*M2025))</f>
        <v>1500</v>
      </c>
      <c r="P2025" s="304">
        <f>4*C2025*'[2]Base Costs'!$B$11</f>
        <v>14545.947672005037</v>
      </c>
      <c r="Q2025" s="269">
        <f>'[2]Base Costs'!$B$13+'[2]Base Costs'!$B$14</f>
        <v>414</v>
      </c>
      <c r="R2025" s="303">
        <f>'[2]Base Costs'!$D$2</f>
        <v>1105.3024868650327</v>
      </c>
      <c r="S2025" s="305">
        <f t="shared" si="223"/>
        <v>6690.7706635037439</v>
      </c>
    </row>
    <row r="2026" spans="1:19" s="269" customFormat="1" x14ac:dyDescent="0.25">
      <c r="A2026" s="310" t="s">
        <v>1041</v>
      </c>
      <c r="B2026" s="310" t="s">
        <v>1667</v>
      </c>
      <c r="C2026" s="309">
        <v>54.557571634999988</v>
      </c>
      <c r="D2026" s="307">
        <f>C2026*'[2]Base Costs'!$B$5</f>
        <v>54.557571634999988</v>
      </c>
      <c r="E2026" s="307">
        <f t="shared" si="217"/>
        <v>7</v>
      </c>
      <c r="F2026" s="307">
        <f t="shared" si="218"/>
        <v>2</v>
      </c>
      <c r="G2026" s="307">
        <f t="shared" si="219"/>
        <v>1</v>
      </c>
      <c r="H2026" s="306">
        <f>4*D2026*'[2]Base Costs'!$B$7</f>
        <v>10842.990017026439</v>
      </c>
      <c r="I2026" s="304">
        <f>4*IF(E2026&lt;=3,E2026*'[2]Base Costs'!$B$8,IF(F2026&lt;=3,F2026*'[2]Base Costs'!$B$9,'[2]Base Costs'!$B$10*G2026))</f>
        <v>2800</v>
      </c>
      <c r="J2026" s="308">
        <f>C2026*'[2]Base Costs'!$B$6</f>
        <v>13.857623195289998</v>
      </c>
      <c r="K2026" s="307">
        <f t="shared" si="220"/>
        <v>2</v>
      </c>
      <c r="L2026" s="307">
        <f t="shared" si="221"/>
        <v>1</v>
      </c>
      <c r="M2026" s="307">
        <f t="shared" si="222"/>
        <v>1</v>
      </c>
      <c r="N2026" s="306">
        <f>4*J2026*'[2]Base Costs'!$B$7</f>
        <v>2754.1194643247159</v>
      </c>
      <c r="O2026" s="304">
        <f>4*IF(K2026&lt;=3,K2026*'[2]Base Costs'!$B$8,IF(L2026&lt;=3,L2026*'[2]Base Costs'!$B$9,'[2]Base Costs'!$B$10*M2026))</f>
        <v>1000</v>
      </c>
      <c r="P2026" s="304">
        <f>4*C2026*'[2]Base Costs'!$B$11</f>
        <v>10911.514326999997</v>
      </c>
      <c r="Q2026" s="269">
        <f>'[2]Base Costs'!$B$13+'[2]Base Costs'!$B$14</f>
        <v>414</v>
      </c>
      <c r="R2026" s="303">
        <f>'[2]Base Costs'!$D$2</f>
        <v>1105.3024868650327</v>
      </c>
      <c r="S2026" s="305">
        <f t="shared" si="223"/>
        <v>5273.4219511897481</v>
      </c>
    </row>
    <row r="2027" spans="1:19" s="269" customFormat="1" x14ac:dyDescent="0.25">
      <c r="A2027" s="310" t="s">
        <v>1041</v>
      </c>
      <c r="B2027" s="310" t="s">
        <v>1666</v>
      </c>
      <c r="C2027" s="309">
        <v>75.997389855000009</v>
      </c>
      <c r="D2027" s="307">
        <f>C2027*'[2]Base Costs'!$B$5</f>
        <v>75.997389855000009</v>
      </c>
      <c r="E2027" s="307">
        <f t="shared" si="217"/>
        <v>10</v>
      </c>
      <c r="F2027" s="307">
        <f t="shared" si="218"/>
        <v>2</v>
      </c>
      <c r="G2027" s="307">
        <f t="shared" si="219"/>
        <v>1</v>
      </c>
      <c r="H2027" s="306">
        <f>4*D2027*'[2]Base Costs'!$B$7</f>
        <v>15104.025249342123</v>
      </c>
      <c r="I2027" s="304">
        <f>4*IF(E2027&lt;=3,E2027*'[2]Base Costs'!$B$8,IF(F2027&lt;=3,F2027*'[2]Base Costs'!$B$9,'[2]Base Costs'!$B$10*G2027))</f>
        <v>2800</v>
      </c>
      <c r="J2027" s="308">
        <f>C2027*'[2]Base Costs'!$B$6</f>
        <v>19.303337023170002</v>
      </c>
      <c r="K2027" s="307">
        <f t="shared" si="220"/>
        <v>3</v>
      </c>
      <c r="L2027" s="307">
        <f t="shared" si="221"/>
        <v>1</v>
      </c>
      <c r="M2027" s="307">
        <f t="shared" si="222"/>
        <v>1</v>
      </c>
      <c r="N2027" s="306">
        <f>4*J2027*'[2]Base Costs'!$B$7</f>
        <v>3836.4224133328994</v>
      </c>
      <c r="O2027" s="304">
        <f>4*IF(K2027&lt;=3,K2027*'[2]Base Costs'!$B$8,IF(L2027&lt;=3,L2027*'[2]Base Costs'!$B$9,'[2]Base Costs'!$B$10*M2027))</f>
        <v>1500</v>
      </c>
      <c r="P2027" s="304">
        <f>4*C2027*'[2]Base Costs'!$B$11</f>
        <v>15199.477971000002</v>
      </c>
      <c r="Q2027" s="269">
        <f>'[2]Base Costs'!$B$13+'[2]Base Costs'!$B$14</f>
        <v>414</v>
      </c>
      <c r="R2027" s="303">
        <f>'[2]Base Costs'!$D$2</f>
        <v>1105.3024868650327</v>
      </c>
      <c r="S2027" s="305">
        <f t="shared" si="223"/>
        <v>6855.7249001979326</v>
      </c>
    </row>
    <row r="2028" spans="1:19" s="269" customFormat="1" x14ac:dyDescent="0.25">
      <c r="A2028" s="310" t="s">
        <v>1041</v>
      </c>
      <c r="B2028" s="310" t="s">
        <v>1665</v>
      </c>
      <c r="C2028" s="309">
        <v>227.00201983000002</v>
      </c>
      <c r="D2028" s="307">
        <f>C2028*'[2]Base Costs'!$B$5</f>
        <v>227.00201983000002</v>
      </c>
      <c r="E2028" s="307">
        <f t="shared" si="217"/>
        <v>29</v>
      </c>
      <c r="F2028" s="307">
        <f t="shared" si="218"/>
        <v>6</v>
      </c>
      <c r="G2028" s="307">
        <f t="shared" si="219"/>
        <v>2</v>
      </c>
      <c r="H2028" s="306">
        <f>4*D2028*'[2]Base Costs'!$B$7</f>
        <v>45115.289429093529</v>
      </c>
      <c r="I2028" s="304">
        <f>4*IF(E2028&lt;=3,E2028*'[2]Base Costs'!$B$8,IF(F2028&lt;=3,F2028*'[2]Base Costs'!$B$9,'[2]Base Costs'!$B$10*G2028))</f>
        <v>8800</v>
      </c>
      <c r="J2028" s="308">
        <f>C2028*'[2]Base Costs'!$B$6</f>
        <v>57.658513036820004</v>
      </c>
      <c r="K2028" s="307">
        <f t="shared" si="220"/>
        <v>8</v>
      </c>
      <c r="L2028" s="307">
        <f t="shared" si="221"/>
        <v>2</v>
      </c>
      <c r="M2028" s="307">
        <f t="shared" si="222"/>
        <v>1</v>
      </c>
      <c r="N2028" s="306">
        <f>4*J2028*'[2]Base Costs'!$B$7</f>
        <v>11459.283514989756</v>
      </c>
      <c r="O2028" s="304">
        <f>4*IF(K2028&lt;=3,K2028*'[2]Base Costs'!$B$8,IF(L2028&lt;=3,L2028*'[2]Base Costs'!$B$9,'[2]Base Costs'!$B$10*M2028))</f>
        <v>2800</v>
      </c>
      <c r="P2028" s="304">
        <f>4*C2028*'[2]Base Costs'!$B$11</f>
        <v>45400.403966000005</v>
      </c>
      <c r="Q2028" s="269">
        <f>'[2]Base Costs'!$B$13+'[2]Base Costs'!$B$14</f>
        <v>414</v>
      </c>
      <c r="R2028" s="303">
        <f>'[2]Base Costs'!$D$2</f>
        <v>1105.3024868650327</v>
      </c>
      <c r="S2028" s="305">
        <f t="shared" si="223"/>
        <v>15778.58600185479</v>
      </c>
    </row>
    <row r="2029" spans="1:19" s="269" customFormat="1" x14ac:dyDescent="0.25">
      <c r="A2029" s="310" t="s">
        <v>1041</v>
      </c>
      <c r="B2029" s="310" t="s">
        <v>1664</v>
      </c>
      <c r="C2029" s="309">
        <v>188.55461760100221</v>
      </c>
      <c r="D2029" s="307">
        <f>C2029*'[2]Base Costs'!$B$5</f>
        <v>188.55461760100221</v>
      </c>
      <c r="E2029" s="307">
        <f t="shared" si="217"/>
        <v>24</v>
      </c>
      <c r="F2029" s="307">
        <f t="shared" si="218"/>
        <v>5</v>
      </c>
      <c r="G2029" s="307">
        <f t="shared" si="219"/>
        <v>2</v>
      </c>
      <c r="H2029" s="306">
        <f>4*D2029*'[2]Base Costs'!$B$7</f>
        <v>37474.09892049359</v>
      </c>
      <c r="I2029" s="304">
        <f>4*IF(E2029&lt;=3,E2029*'[2]Base Costs'!$B$8,IF(F2029&lt;=3,F2029*'[2]Base Costs'!$B$9,'[2]Base Costs'!$B$10*G2029))</f>
        <v>8800</v>
      </c>
      <c r="J2029" s="308">
        <f>C2029*'[2]Base Costs'!$B$6</f>
        <v>47.892872870654564</v>
      </c>
      <c r="K2029" s="307">
        <f t="shared" si="220"/>
        <v>6</v>
      </c>
      <c r="L2029" s="307">
        <f t="shared" si="221"/>
        <v>2</v>
      </c>
      <c r="M2029" s="307">
        <f t="shared" si="222"/>
        <v>1</v>
      </c>
      <c r="N2029" s="306">
        <f>4*J2029*'[2]Base Costs'!$B$7</f>
        <v>9518.4211258053729</v>
      </c>
      <c r="O2029" s="304">
        <f>4*IF(K2029&lt;=3,K2029*'[2]Base Costs'!$B$8,IF(L2029&lt;=3,L2029*'[2]Base Costs'!$B$9,'[2]Base Costs'!$B$10*M2029))</f>
        <v>2800</v>
      </c>
      <c r="P2029" s="304">
        <f>4*C2029*'[2]Base Costs'!$B$11</f>
        <v>37710.923520200442</v>
      </c>
      <c r="Q2029" s="269">
        <f>'[2]Base Costs'!$B$13+'[2]Base Costs'!$B$14</f>
        <v>414</v>
      </c>
      <c r="R2029" s="303">
        <f>'[2]Base Costs'!$D$2</f>
        <v>1105.3024868650327</v>
      </c>
      <c r="S2029" s="305">
        <f t="shared" si="223"/>
        <v>13837.723612670405</v>
      </c>
    </row>
    <row r="2030" spans="1:19" s="269" customFormat="1" x14ac:dyDescent="0.25">
      <c r="A2030" s="310" t="s">
        <v>1041</v>
      </c>
      <c r="B2030" s="310" t="s">
        <v>1663</v>
      </c>
      <c r="C2030" s="309">
        <v>187.1914869389131</v>
      </c>
      <c r="D2030" s="307">
        <f>C2030*'[2]Base Costs'!$B$5</f>
        <v>187.1914869389131</v>
      </c>
      <c r="E2030" s="307">
        <f t="shared" si="217"/>
        <v>24</v>
      </c>
      <c r="F2030" s="307">
        <f t="shared" si="218"/>
        <v>5</v>
      </c>
      <c r="G2030" s="307">
        <f t="shared" si="219"/>
        <v>2</v>
      </c>
      <c r="H2030" s="306">
        <f>4*D2030*'[2]Base Costs'!$B$7</f>
        <v>37203.184880187349</v>
      </c>
      <c r="I2030" s="304">
        <f>4*IF(E2030&lt;=3,E2030*'[2]Base Costs'!$B$8,IF(F2030&lt;=3,F2030*'[2]Base Costs'!$B$9,'[2]Base Costs'!$B$10*G2030))</f>
        <v>8800</v>
      </c>
      <c r="J2030" s="308">
        <f>C2030*'[2]Base Costs'!$B$6</f>
        <v>47.546637682483926</v>
      </c>
      <c r="K2030" s="307">
        <f t="shared" si="220"/>
        <v>6</v>
      </c>
      <c r="L2030" s="307">
        <f t="shared" si="221"/>
        <v>2</v>
      </c>
      <c r="M2030" s="307">
        <f t="shared" si="222"/>
        <v>1</v>
      </c>
      <c r="N2030" s="306">
        <f>4*J2030*'[2]Base Costs'!$B$7</f>
        <v>9449.6089595675876</v>
      </c>
      <c r="O2030" s="304">
        <f>4*IF(K2030&lt;=3,K2030*'[2]Base Costs'!$B$8,IF(L2030&lt;=3,L2030*'[2]Base Costs'!$B$9,'[2]Base Costs'!$B$10*M2030))</f>
        <v>2800</v>
      </c>
      <c r="P2030" s="304">
        <f>4*C2030*'[2]Base Costs'!$B$11</f>
        <v>37438.297387782623</v>
      </c>
      <c r="Q2030" s="269">
        <f>'[2]Base Costs'!$B$13+'[2]Base Costs'!$B$14</f>
        <v>414</v>
      </c>
      <c r="R2030" s="303">
        <f>'[2]Base Costs'!$D$2</f>
        <v>1105.3024868650327</v>
      </c>
      <c r="S2030" s="305">
        <f t="shared" si="223"/>
        <v>13768.911446432619</v>
      </c>
    </row>
    <row r="2031" spans="1:19" s="269" customFormat="1" x14ac:dyDescent="0.25">
      <c r="A2031" s="310" t="s">
        <v>1041</v>
      </c>
      <c r="B2031" s="310" t="s">
        <v>1662</v>
      </c>
      <c r="C2031" s="309">
        <v>116.70101966500003</v>
      </c>
      <c r="D2031" s="307">
        <f>C2031*'[2]Base Costs'!$B$5</f>
        <v>116.70101966500003</v>
      </c>
      <c r="E2031" s="307">
        <f t="shared" si="217"/>
        <v>15</v>
      </c>
      <c r="F2031" s="307">
        <f t="shared" si="218"/>
        <v>3</v>
      </c>
      <c r="G2031" s="307">
        <f t="shared" si="219"/>
        <v>1</v>
      </c>
      <c r="H2031" s="306">
        <f>4*D2031*'[2]Base Costs'!$B$7</f>
        <v>23193.627452300771</v>
      </c>
      <c r="I2031" s="304">
        <f>4*IF(E2031&lt;=3,E2031*'[2]Base Costs'!$B$8,IF(F2031&lt;=3,F2031*'[2]Base Costs'!$B$9,'[2]Base Costs'!$B$10*G2031))</f>
        <v>4200</v>
      </c>
      <c r="J2031" s="308">
        <f>C2031*'[2]Base Costs'!$B$6</f>
        <v>29.642058994910009</v>
      </c>
      <c r="K2031" s="307">
        <f t="shared" si="220"/>
        <v>4</v>
      </c>
      <c r="L2031" s="307">
        <f t="shared" si="221"/>
        <v>1</v>
      </c>
      <c r="M2031" s="307">
        <f t="shared" si="222"/>
        <v>1</v>
      </c>
      <c r="N2031" s="306">
        <f>4*J2031*'[2]Base Costs'!$B$7</f>
        <v>5891.1813728843954</v>
      </c>
      <c r="O2031" s="304">
        <f>4*IF(K2031&lt;=3,K2031*'[2]Base Costs'!$B$8,IF(L2031&lt;=3,L2031*'[2]Base Costs'!$B$9,'[2]Base Costs'!$B$10*M2031))</f>
        <v>1400</v>
      </c>
      <c r="P2031" s="304">
        <f>4*C2031*'[2]Base Costs'!$B$11</f>
        <v>23340.203933000008</v>
      </c>
      <c r="Q2031" s="269">
        <f>'[2]Base Costs'!$B$13+'[2]Base Costs'!$B$14</f>
        <v>414</v>
      </c>
      <c r="R2031" s="303">
        <f>'[2]Base Costs'!$D$2</f>
        <v>1105.3024868650327</v>
      </c>
      <c r="S2031" s="305">
        <f t="shared" si="223"/>
        <v>8810.4838597494272</v>
      </c>
    </row>
    <row r="2032" spans="1:19" s="269" customFormat="1" x14ac:dyDescent="0.25">
      <c r="A2032" s="310" t="s">
        <v>1041</v>
      </c>
      <c r="B2032" s="310" t="s">
        <v>1661</v>
      </c>
      <c r="C2032" s="309">
        <v>120.63913205</v>
      </c>
      <c r="D2032" s="307">
        <f>C2032*'[2]Base Costs'!$B$5</f>
        <v>120.63913205</v>
      </c>
      <c r="E2032" s="307">
        <f t="shared" si="217"/>
        <v>16</v>
      </c>
      <c r="F2032" s="307">
        <f t="shared" si="218"/>
        <v>4</v>
      </c>
      <c r="G2032" s="307">
        <f t="shared" si="219"/>
        <v>1</v>
      </c>
      <c r="H2032" s="306">
        <f>4*D2032*'[2]Base Costs'!$B$7</f>
        <v>23976.303660145204</v>
      </c>
      <c r="I2032" s="304">
        <f>4*IF(E2032&lt;=3,E2032*'[2]Base Costs'!$B$8,IF(F2032&lt;=3,F2032*'[2]Base Costs'!$B$9,'[2]Base Costs'!$B$10*G2032))</f>
        <v>4400</v>
      </c>
      <c r="J2032" s="308">
        <f>C2032*'[2]Base Costs'!$B$6</f>
        <v>30.6423395407</v>
      </c>
      <c r="K2032" s="307">
        <f t="shared" si="220"/>
        <v>4</v>
      </c>
      <c r="L2032" s="307">
        <f t="shared" si="221"/>
        <v>1</v>
      </c>
      <c r="M2032" s="307">
        <f t="shared" si="222"/>
        <v>1</v>
      </c>
      <c r="N2032" s="306">
        <f>4*J2032*'[2]Base Costs'!$B$7</f>
        <v>6089.9811296768821</v>
      </c>
      <c r="O2032" s="304">
        <f>4*IF(K2032&lt;=3,K2032*'[2]Base Costs'!$B$8,IF(L2032&lt;=3,L2032*'[2]Base Costs'!$B$9,'[2]Base Costs'!$B$10*M2032))</f>
        <v>1400</v>
      </c>
      <c r="P2032" s="304">
        <f>4*C2032*'[2]Base Costs'!$B$11</f>
        <v>24127.826410000001</v>
      </c>
      <c r="Q2032" s="269">
        <f>'[2]Base Costs'!$B$13+'[2]Base Costs'!$B$14</f>
        <v>414</v>
      </c>
      <c r="R2032" s="303">
        <f>'[2]Base Costs'!$D$2</f>
        <v>1105.3024868650327</v>
      </c>
      <c r="S2032" s="305">
        <f t="shared" si="223"/>
        <v>9009.2836165419139</v>
      </c>
    </row>
    <row r="2033" spans="1:19" s="269" customFormat="1" x14ac:dyDescent="0.25">
      <c r="A2033" s="310" t="s">
        <v>1041</v>
      </c>
      <c r="B2033" s="310" t="s">
        <v>1660</v>
      </c>
      <c r="C2033" s="309">
        <v>125.5400250266642</v>
      </c>
      <c r="D2033" s="307">
        <f>C2033*'[2]Base Costs'!$B$5</f>
        <v>125.5400250266642</v>
      </c>
      <c r="E2033" s="307">
        <f t="shared" si="217"/>
        <v>16</v>
      </c>
      <c r="F2033" s="307">
        <f t="shared" si="218"/>
        <v>4</v>
      </c>
      <c r="G2033" s="307">
        <f t="shared" si="219"/>
        <v>1</v>
      </c>
      <c r="H2033" s="306">
        <f>4*D2033*'[2]Base Costs'!$B$7</f>
        <v>24950.326733899354</v>
      </c>
      <c r="I2033" s="304">
        <f>4*IF(E2033&lt;=3,E2033*'[2]Base Costs'!$B$8,IF(F2033&lt;=3,F2033*'[2]Base Costs'!$B$9,'[2]Base Costs'!$B$10*G2033))</f>
        <v>4400</v>
      </c>
      <c r="J2033" s="308">
        <f>C2033*'[2]Base Costs'!$B$6</f>
        <v>31.887166356772706</v>
      </c>
      <c r="K2033" s="307">
        <f t="shared" si="220"/>
        <v>4</v>
      </c>
      <c r="L2033" s="307">
        <f t="shared" si="221"/>
        <v>1</v>
      </c>
      <c r="M2033" s="307">
        <f t="shared" si="222"/>
        <v>1</v>
      </c>
      <c r="N2033" s="306">
        <f>4*J2033*'[2]Base Costs'!$B$7</f>
        <v>6337.3829904104359</v>
      </c>
      <c r="O2033" s="304">
        <f>4*IF(K2033&lt;=3,K2033*'[2]Base Costs'!$B$8,IF(L2033&lt;=3,L2033*'[2]Base Costs'!$B$9,'[2]Base Costs'!$B$10*M2033))</f>
        <v>1400</v>
      </c>
      <c r="P2033" s="304">
        <f>4*C2033*'[2]Base Costs'!$B$11</f>
        <v>25108.005005332838</v>
      </c>
      <c r="Q2033" s="269">
        <f>'[2]Base Costs'!$B$13+'[2]Base Costs'!$B$14</f>
        <v>414</v>
      </c>
      <c r="R2033" s="303">
        <f>'[2]Base Costs'!$D$2</f>
        <v>1105.3024868650327</v>
      </c>
      <c r="S2033" s="305">
        <f t="shared" si="223"/>
        <v>9256.6854772754687</v>
      </c>
    </row>
    <row r="2034" spans="1:19" s="269" customFormat="1" x14ac:dyDescent="0.25">
      <c r="A2034" s="310" t="s">
        <v>1041</v>
      </c>
      <c r="B2034" s="310" t="s">
        <v>1659</v>
      </c>
      <c r="C2034" s="309">
        <v>64.741262895000006</v>
      </c>
      <c r="D2034" s="307">
        <f>C2034*'[2]Base Costs'!$B$5</f>
        <v>64.741262895000006</v>
      </c>
      <c r="E2034" s="307">
        <f t="shared" si="217"/>
        <v>9</v>
      </c>
      <c r="F2034" s="307">
        <f t="shared" si="218"/>
        <v>2</v>
      </c>
      <c r="G2034" s="307">
        <f t="shared" si="219"/>
        <v>1</v>
      </c>
      <c r="H2034" s="306">
        <f>4*D2034*'[2]Base Costs'!$B$7</f>
        <v>12866.937552803884</v>
      </c>
      <c r="I2034" s="304">
        <f>4*IF(E2034&lt;=3,E2034*'[2]Base Costs'!$B$8,IF(F2034&lt;=3,F2034*'[2]Base Costs'!$B$9,'[2]Base Costs'!$B$10*G2034))</f>
        <v>2800</v>
      </c>
      <c r="J2034" s="308">
        <f>C2034*'[2]Base Costs'!$B$6</f>
        <v>16.44428077533</v>
      </c>
      <c r="K2034" s="307">
        <f t="shared" si="220"/>
        <v>3</v>
      </c>
      <c r="L2034" s="307">
        <f t="shared" si="221"/>
        <v>1</v>
      </c>
      <c r="M2034" s="307">
        <f t="shared" si="222"/>
        <v>1</v>
      </c>
      <c r="N2034" s="306">
        <f>4*J2034*'[2]Base Costs'!$B$7</f>
        <v>3268.2021384121858</v>
      </c>
      <c r="O2034" s="304">
        <f>4*IF(K2034&lt;=3,K2034*'[2]Base Costs'!$B$8,IF(L2034&lt;=3,L2034*'[2]Base Costs'!$B$9,'[2]Base Costs'!$B$10*M2034))</f>
        <v>1500</v>
      </c>
      <c r="P2034" s="304">
        <f>4*C2034*'[2]Base Costs'!$B$11</f>
        <v>12948.252579000002</v>
      </c>
      <c r="Q2034" s="269">
        <f>'[2]Base Costs'!$B$13+'[2]Base Costs'!$B$14</f>
        <v>414</v>
      </c>
      <c r="R2034" s="303">
        <f>'[2]Base Costs'!$D$2</f>
        <v>1105.3024868650327</v>
      </c>
      <c r="S2034" s="305">
        <f t="shared" si="223"/>
        <v>6287.504625277219</v>
      </c>
    </row>
    <row r="2035" spans="1:19" s="269" customFormat="1" x14ac:dyDescent="0.25">
      <c r="A2035" s="310" t="s">
        <v>1041</v>
      </c>
      <c r="B2035" s="310" t="s">
        <v>1658</v>
      </c>
      <c r="C2035" s="309">
        <v>56.858426110057657</v>
      </c>
      <c r="D2035" s="307">
        <f>C2035*'[2]Base Costs'!$B$5</f>
        <v>56.858426110057657</v>
      </c>
      <c r="E2035" s="307">
        <f t="shared" si="217"/>
        <v>8</v>
      </c>
      <c r="F2035" s="307">
        <f t="shared" si="218"/>
        <v>2</v>
      </c>
      <c r="G2035" s="307">
        <f t="shared" si="219"/>
        <v>1</v>
      </c>
      <c r="H2035" s="306">
        <f>4*D2035*'[2]Base Costs'!$B$7</f>
        <v>11300.2710388173</v>
      </c>
      <c r="I2035" s="304">
        <f>4*IF(E2035&lt;=3,E2035*'[2]Base Costs'!$B$8,IF(F2035&lt;=3,F2035*'[2]Base Costs'!$B$9,'[2]Base Costs'!$B$10*G2035))</f>
        <v>2800</v>
      </c>
      <c r="J2035" s="308">
        <f>C2035*'[2]Base Costs'!$B$6</f>
        <v>14.442040231954644</v>
      </c>
      <c r="K2035" s="307">
        <f t="shared" si="220"/>
        <v>2</v>
      </c>
      <c r="L2035" s="307">
        <f t="shared" si="221"/>
        <v>1</v>
      </c>
      <c r="M2035" s="307">
        <f t="shared" si="222"/>
        <v>1</v>
      </c>
      <c r="N2035" s="306">
        <f>4*J2035*'[2]Base Costs'!$B$7</f>
        <v>2870.2688438595942</v>
      </c>
      <c r="O2035" s="304">
        <f>4*IF(K2035&lt;=3,K2035*'[2]Base Costs'!$B$8,IF(L2035&lt;=3,L2035*'[2]Base Costs'!$B$9,'[2]Base Costs'!$B$10*M2035))</f>
        <v>1000</v>
      </c>
      <c r="P2035" s="304">
        <f>4*C2035*'[2]Base Costs'!$B$11</f>
        <v>11371.685222011531</v>
      </c>
      <c r="Q2035" s="269">
        <f>'[2]Base Costs'!$B$13+'[2]Base Costs'!$B$14</f>
        <v>414</v>
      </c>
      <c r="R2035" s="303">
        <f>'[2]Base Costs'!$D$2</f>
        <v>1105.3024868650327</v>
      </c>
      <c r="S2035" s="305">
        <f t="shared" si="223"/>
        <v>5389.5713307246269</v>
      </c>
    </row>
    <row r="2036" spans="1:19" s="269" customFormat="1" x14ac:dyDescent="0.25">
      <c r="A2036" s="310" t="s">
        <v>1041</v>
      </c>
      <c r="B2036" s="310" t="s">
        <v>1657</v>
      </c>
      <c r="C2036" s="309">
        <v>216.07317242073708</v>
      </c>
      <c r="D2036" s="307">
        <f>C2036*'[2]Base Costs'!$B$5</f>
        <v>216.07317242073708</v>
      </c>
      <c r="E2036" s="307">
        <f t="shared" si="217"/>
        <v>28</v>
      </c>
      <c r="F2036" s="307">
        <f t="shared" si="218"/>
        <v>6</v>
      </c>
      <c r="G2036" s="307">
        <f t="shared" si="219"/>
        <v>2</v>
      </c>
      <c r="H2036" s="306">
        <f>4*D2036*'[2]Base Costs'!$B$7</f>
        <v>42943.246579586979</v>
      </c>
      <c r="I2036" s="304">
        <f>4*IF(E2036&lt;=3,E2036*'[2]Base Costs'!$B$8,IF(F2036&lt;=3,F2036*'[2]Base Costs'!$B$9,'[2]Base Costs'!$B$10*G2036))</f>
        <v>8800</v>
      </c>
      <c r="J2036" s="308">
        <f>C2036*'[2]Base Costs'!$B$6</f>
        <v>54.882585794867218</v>
      </c>
      <c r="K2036" s="307">
        <f t="shared" si="220"/>
        <v>7</v>
      </c>
      <c r="L2036" s="307">
        <f t="shared" si="221"/>
        <v>2</v>
      </c>
      <c r="M2036" s="307">
        <f t="shared" si="222"/>
        <v>1</v>
      </c>
      <c r="N2036" s="306">
        <f>4*J2036*'[2]Base Costs'!$B$7</f>
        <v>10907.584631215092</v>
      </c>
      <c r="O2036" s="304">
        <f>4*IF(K2036&lt;=3,K2036*'[2]Base Costs'!$B$8,IF(L2036&lt;=3,L2036*'[2]Base Costs'!$B$9,'[2]Base Costs'!$B$10*M2036))</f>
        <v>2800</v>
      </c>
      <c r="P2036" s="304">
        <f>4*C2036*'[2]Base Costs'!$B$11</f>
        <v>43214.634484147413</v>
      </c>
      <c r="Q2036" s="269">
        <f>'[2]Base Costs'!$B$13+'[2]Base Costs'!$B$14</f>
        <v>414</v>
      </c>
      <c r="R2036" s="303">
        <f>'[2]Base Costs'!$D$2</f>
        <v>1105.3024868650327</v>
      </c>
      <c r="S2036" s="305">
        <f t="shared" si="223"/>
        <v>15226.887118080125</v>
      </c>
    </row>
    <row r="2037" spans="1:19" s="269" customFormat="1" x14ac:dyDescent="0.25">
      <c r="A2037" s="310" t="s">
        <v>1041</v>
      </c>
      <c r="B2037" s="310" t="s">
        <v>1656</v>
      </c>
      <c r="C2037" s="309">
        <v>100.0195507310394</v>
      </c>
      <c r="D2037" s="307">
        <f>C2037*'[2]Base Costs'!$B$5</f>
        <v>100.0195507310394</v>
      </c>
      <c r="E2037" s="307">
        <f t="shared" si="217"/>
        <v>13</v>
      </c>
      <c r="F2037" s="307">
        <f t="shared" si="218"/>
        <v>3</v>
      </c>
      <c r="G2037" s="307">
        <f t="shared" si="219"/>
        <v>1</v>
      </c>
      <c r="H2037" s="306">
        <f>4*D2037*'[2]Base Costs'!$B$7</f>
        <v>19878.285590489697</v>
      </c>
      <c r="I2037" s="304">
        <f>4*IF(E2037&lt;=3,E2037*'[2]Base Costs'!$B$8,IF(F2037&lt;=3,F2037*'[2]Base Costs'!$B$9,'[2]Base Costs'!$B$10*G2037))</f>
        <v>4200</v>
      </c>
      <c r="J2037" s="308">
        <f>C2037*'[2]Base Costs'!$B$6</f>
        <v>25.404965885684007</v>
      </c>
      <c r="K2037" s="307">
        <f t="shared" si="220"/>
        <v>4</v>
      </c>
      <c r="L2037" s="307">
        <f t="shared" si="221"/>
        <v>1</v>
      </c>
      <c r="M2037" s="307">
        <f t="shared" si="222"/>
        <v>1</v>
      </c>
      <c r="N2037" s="306">
        <f>4*J2037*'[2]Base Costs'!$B$7</f>
        <v>5049.0845399843829</v>
      </c>
      <c r="O2037" s="304">
        <f>4*IF(K2037&lt;=3,K2037*'[2]Base Costs'!$B$8,IF(L2037&lt;=3,L2037*'[2]Base Costs'!$B$9,'[2]Base Costs'!$B$10*M2037))</f>
        <v>1400</v>
      </c>
      <c r="P2037" s="304">
        <f>4*C2037*'[2]Base Costs'!$B$11</f>
        <v>20003.91014620788</v>
      </c>
      <c r="Q2037" s="269">
        <f>'[2]Base Costs'!$B$13+'[2]Base Costs'!$B$14</f>
        <v>414</v>
      </c>
      <c r="R2037" s="303">
        <f>'[2]Base Costs'!$D$2</f>
        <v>1105.3024868650327</v>
      </c>
      <c r="S2037" s="305">
        <f t="shared" si="223"/>
        <v>7968.3870268494156</v>
      </c>
    </row>
    <row r="2038" spans="1:19" s="269" customFormat="1" x14ac:dyDescent="0.25">
      <c r="A2038" s="310" t="s">
        <v>1041</v>
      </c>
      <c r="B2038" s="310" t="s">
        <v>1655</v>
      </c>
      <c r="C2038" s="309">
        <v>130</v>
      </c>
      <c r="D2038" s="307">
        <f>C2038*'[2]Base Costs'!$B$5</f>
        <v>130</v>
      </c>
      <c r="E2038" s="307">
        <f t="shared" si="217"/>
        <v>17</v>
      </c>
      <c r="F2038" s="307">
        <f t="shared" si="218"/>
        <v>4</v>
      </c>
      <c r="G2038" s="307">
        <f t="shared" si="219"/>
        <v>1</v>
      </c>
      <c r="H2038" s="306">
        <f>4*D2038*'[2]Base Costs'!$B$7</f>
        <v>25836.720000000005</v>
      </c>
      <c r="I2038" s="304">
        <f>4*IF(E2038&lt;=3,E2038*'[2]Base Costs'!$B$8,IF(F2038&lt;=3,F2038*'[2]Base Costs'!$B$9,'[2]Base Costs'!$B$10*G2038))</f>
        <v>4400</v>
      </c>
      <c r="J2038" s="308">
        <f>C2038*'[2]Base Costs'!$B$6</f>
        <v>33.020000000000003</v>
      </c>
      <c r="K2038" s="307">
        <f t="shared" si="220"/>
        <v>5</v>
      </c>
      <c r="L2038" s="307">
        <f t="shared" si="221"/>
        <v>1</v>
      </c>
      <c r="M2038" s="307">
        <f t="shared" si="222"/>
        <v>1</v>
      </c>
      <c r="N2038" s="306">
        <f>4*J2038*'[2]Base Costs'!$B$7</f>
        <v>6562.5268800000013</v>
      </c>
      <c r="O2038" s="304">
        <f>4*IF(K2038&lt;=3,K2038*'[2]Base Costs'!$B$8,IF(L2038&lt;=3,L2038*'[2]Base Costs'!$B$9,'[2]Base Costs'!$B$10*M2038))</f>
        <v>1400</v>
      </c>
      <c r="P2038" s="304">
        <f>4*C2038*'[2]Base Costs'!$B$11</f>
        <v>26000</v>
      </c>
      <c r="Q2038" s="269">
        <f>'[2]Base Costs'!$B$13+'[2]Base Costs'!$B$14</f>
        <v>414</v>
      </c>
      <c r="R2038" s="303">
        <f>'[2]Base Costs'!$D$2</f>
        <v>1105.3024868650327</v>
      </c>
      <c r="S2038" s="305">
        <f t="shared" si="223"/>
        <v>9481.8293668650331</v>
      </c>
    </row>
    <row r="2039" spans="1:19" s="269" customFormat="1" x14ac:dyDescent="0.25">
      <c r="A2039" s="310" t="s">
        <v>1041</v>
      </c>
      <c r="B2039" s="310" t="s">
        <v>1654</v>
      </c>
      <c r="C2039" s="309">
        <v>355</v>
      </c>
      <c r="D2039" s="307">
        <f>C2039*'[2]Base Costs'!$B$5</f>
        <v>355</v>
      </c>
      <c r="E2039" s="307">
        <f t="shared" si="217"/>
        <v>45</v>
      </c>
      <c r="F2039" s="307">
        <f t="shared" si="218"/>
        <v>9</v>
      </c>
      <c r="G2039" s="307">
        <f t="shared" si="219"/>
        <v>3</v>
      </c>
      <c r="H2039" s="306">
        <f>4*D2039*'[2]Base Costs'!$B$7</f>
        <v>70554.12000000001</v>
      </c>
      <c r="I2039" s="304">
        <f>4*IF(E2039&lt;=3,E2039*'[2]Base Costs'!$B$8,IF(F2039&lt;=3,F2039*'[2]Base Costs'!$B$9,'[2]Base Costs'!$B$10*G2039))</f>
        <v>13200</v>
      </c>
      <c r="J2039" s="308">
        <f>C2039*'[2]Base Costs'!$B$6</f>
        <v>90.17</v>
      </c>
      <c r="K2039" s="307">
        <f t="shared" si="220"/>
        <v>12</v>
      </c>
      <c r="L2039" s="307">
        <f t="shared" si="221"/>
        <v>3</v>
      </c>
      <c r="M2039" s="307">
        <f t="shared" si="222"/>
        <v>1</v>
      </c>
      <c r="N2039" s="306">
        <f>4*J2039*'[2]Base Costs'!$B$7</f>
        <v>17920.746480000002</v>
      </c>
      <c r="O2039" s="304">
        <f>4*IF(K2039&lt;=3,K2039*'[2]Base Costs'!$B$8,IF(L2039&lt;=3,L2039*'[2]Base Costs'!$B$9,'[2]Base Costs'!$B$10*M2039))</f>
        <v>4200</v>
      </c>
      <c r="P2039" s="304">
        <f>4*C2039*'[2]Base Costs'!$B$11</f>
        <v>71000</v>
      </c>
      <c r="Q2039" s="269">
        <f>'[2]Base Costs'!$B$13+'[2]Base Costs'!$B$14</f>
        <v>414</v>
      </c>
      <c r="R2039" s="303">
        <f>'[2]Base Costs'!$D$2</f>
        <v>1105.3024868650327</v>
      </c>
      <c r="S2039" s="305">
        <f t="shared" si="223"/>
        <v>23640.048966865033</v>
      </c>
    </row>
    <row r="2040" spans="1:19" s="269" customFormat="1" x14ac:dyDescent="0.25">
      <c r="A2040" s="310" t="s">
        <v>1041</v>
      </c>
      <c r="B2040" s="310" t="s">
        <v>1653</v>
      </c>
      <c r="C2040" s="309">
        <v>121.71956175073292</v>
      </c>
      <c r="D2040" s="307">
        <f>C2040*'[2]Base Costs'!$B$5</f>
        <v>121.71956175073292</v>
      </c>
      <c r="E2040" s="307">
        <f t="shared" si="217"/>
        <v>16</v>
      </c>
      <c r="F2040" s="307">
        <f t="shared" si="218"/>
        <v>4</v>
      </c>
      <c r="G2040" s="307">
        <f t="shared" si="219"/>
        <v>1</v>
      </c>
      <c r="H2040" s="306">
        <f>4*D2040*'[2]Base Costs'!$B$7</f>
        <v>24191.032580587667</v>
      </c>
      <c r="I2040" s="304">
        <f>4*IF(E2040&lt;=3,E2040*'[2]Base Costs'!$B$8,IF(F2040&lt;=3,F2040*'[2]Base Costs'!$B$9,'[2]Base Costs'!$B$10*G2040))</f>
        <v>4400</v>
      </c>
      <c r="J2040" s="308">
        <f>C2040*'[2]Base Costs'!$B$6</f>
        <v>30.916768684686161</v>
      </c>
      <c r="K2040" s="307">
        <f t="shared" si="220"/>
        <v>4</v>
      </c>
      <c r="L2040" s="307">
        <f t="shared" si="221"/>
        <v>1</v>
      </c>
      <c r="M2040" s="307">
        <f t="shared" si="222"/>
        <v>1</v>
      </c>
      <c r="N2040" s="306">
        <f>4*J2040*'[2]Base Costs'!$B$7</f>
        <v>6144.5222754692677</v>
      </c>
      <c r="O2040" s="304">
        <f>4*IF(K2040&lt;=3,K2040*'[2]Base Costs'!$B$8,IF(L2040&lt;=3,L2040*'[2]Base Costs'!$B$9,'[2]Base Costs'!$B$10*M2040))</f>
        <v>1400</v>
      </c>
      <c r="P2040" s="304">
        <f>4*C2040*'[2]Base Costs'!$B$11</f>
        <v>24343.912350146584</v>
      </c>
      <c r="Q2040" s="269">
        <f>'[2]Base Costs'!$B$13+'[2]Base Costs'!$B$14</f>
        <v>414</v>
      </c>
      <c r="R2040" s="303">
        <f>'[2]Base Costs'!$D$2</f>
        <v>1105.3024868650327</v>
      </c>
      <c r="S2040" s="305">
        <f t="shared" si="223"/>
        <v>9063.8247623343013</v>
      </c>
    </row>
    <row r="2041" spans="1:19" s="269" customFormat="1" x14ac:dyDescent="0.25">
      <c r="A2041" s="310" t="s">
        <v>1041</v>
      </c>
      <c r="B2041" s="310" t="s">
        <v>1652</v>
      </c>
      <c r="C2041" s="309">
        <v>192.10165094500007</v>
      </c>
      <c r="D2041" s="307">
        <f>C2041*'[2]Base Costs'!$B$5</f>
        <v>192.10165094500007</v>
      </c>
      <c r="E2041" s="307">
        <f t="shared" si="217"/>
        <v>25</v>
      </c>
      <c r="F2041" s="307">
        <f t="shared" si="218"/>
        <v>5</v>
      </c>
      <c r="G2041" s="307">
        <f t="shared" si="219"/>
        <v>2</v>
      </c>
      <c r="H2041" s="306">
        <f>4*D2041*'[2]Base Costs'!$B$7</f>
        <v>38179.050515413102</v>
      </c>
      <c r="I2041" s="304">
        <f>4*IF(E2041&lt;=3,E2041*'[2]Base Costs'!$B$8,IF(F2041&lt;=3,F2041*'[2]Base Costs'!$B$9,'[2]Base Costs'!$B$10*G2041))</f>
        <v>8800</v>
      </c>
      <c r="J2041" s="308">
        <f>C2041*'[2]Base Costs'!$B$6</f>
        <v>48.793819340030019</v>
      </c>
      <c r="K2041" s="307">
        <f t="shared" si="220"/>
        <v>7</v>
      </c>
      <c r="L2041" s="307">
        <f t="shared" si="221"/>
        <v>2</v>
      </c>
      <c r="M2041" s="307">
        <f t="shared" si="222"/>
        <v>1</v>
      </c>
      <c r="N2041" s="306">
        <f>4*J2041*'[2]Base Costs'!$B$7</f>
        <v>9697.478830914928</v>
      </c>
      <c r="O2041" s="304">
        <f>4*IF(K2041&lt;=3,K2041*'[2]Base Costs'!$B$8,IF(L2041&lt;=3,L2041*'[2]Base Costs'!$B$9,'[2]Base Costs'!$B$10*M2041))</f>
        <v>2800</v>
      </c>
      <c r="P2041" s="304">
        <f>4*C2041*'[2]Base Costs'!$B$11</f>
        <v>38420.330189000015</v>
      </c>
      <c r="Q2041" s="269">
        <f>'[2]Base Costs'!$B$13+'[2]Base Costs'!$B$14</f>
        <v>414</v>
      </c>
      <c r="R2041" s="303">
        <f>'[2]Base Costs'!$D$2</f>
        <v>1105.3024868650327</v>
      </c>
      <c r="S2041" s="305">
        <f t="shared" si="223"/>
        <v>14016.781317779962</v>
      </c>
    </row>
    <row r="2042" spans="1:19" s="269" customFormat="1" x14ac:dyDescent="0.25">
      <c r="A2042" s="310" t="s">
        <v>1041</v>
      </c>
      <c r="B2042" s="310" t="s">
        <v>1651</v>
      </c>
      <c r="C2042" s="309">
        <v>86.433138518893927</v>
      </c>
      <c r="D2042" s="307">
        <f>C2042*'[2]Base Costs'!$B$5</f>
        <v>86.433138518893927</v>
      </c>
      <c r="E2042" s="307">
        <f t="shared" si="217"/>
        <v>11</v>
      </c>
      <c r="F2042" s="307">
        <f t="shared" si="218"/>
        <v>3</v>
      </c>
      <c r="G2042" s="307">
        <f t="shared" si="219"/>
        <v>1</v>
      </c>
      <c r="H2042" s="306">
        <f>4*D2042*'[2]Base Costs'!$B$7</f>
        <v>17178.067681799057</v>
      </c>
      <c r="I2042" s="304">
        <f>4*IF(E2042&lt;=3,E2042*'[2]Base Costs'!$B$8,IF(F2042&lt;=3,F2042*'[2]Base Costs'!$B$9,'[2]Base Costs'!$B$10*G2042))</f>
        <v>4200</v>
      </c>
      <c r="J2042" s="308">
        <f>C2042*'[2]Base Costs'!$B$6</f>
        <v>21.954017183799056</v>
      </c>
      <c r="K2042" s="307">
        <f t="shared" si="220"/>
        <v>3</v>
      </c>
      <c r="L2042" s="307">
        <f t="shared" si="221"/>
        <v>1</v>
      </c>
      <c r="M2042" s="307">
        <f t="shared" si="222"/>
        <v>1</v>
      </c>
      <c r="N2042" s="306">
        <f>4*J2042*'[2]Base Costs'!$B$7</f>
        <v>4363.2291911769598</v>
      </c>
      <c r="O2042" s="304">
        <f>4*IF(K2042&lt;=3,K2042*'[2]Base Costs'!$B$8,IF(L2042&lt;=3,L2042*'[2]Base Costs'!$B$9,'[2]Base Costs'!$B$10*M2042))</f>
        <v>1500</v>
      </c>
      <c r="P2042" s="304">
        <f>4*C2042*'[2]Base Costs'!$B$11</f>
        <v>17286.627703778784</v>
      </c>
      <c r="Q2042" s="269">
        <f>'[2]Base Costs'!$B$13+'[2]Base Costs'!$B$14</f>
        <v>414</v>
      </c>
      <c r="R2042" s="303">
        <f>'[2]Base Costs'!$D$2</f>
        <v>1105.3024868650327</v>
      </c>
      <c r="S2042" s="305">
        <f t="shared" si="223"/>
        <v>7382.5316780419926</v>
      </c>
    </row>
    <row r="2043" spans="1:19" s="269" customFormat="1" x14ac:dyDescent="0.25">
      <c r="A2043" s="310" t="s">
        <v>1041</v>
      </c>
      <c r="B2043" s="310" t="s">
        <v>1650</v>
      </c>
      <c r="C2043" s="309">
        <v>125.01260616039166</v>
      </c>
      <c r="D2043" s="307">
        <f>C2043*'[2]Base Costs'!$B$5</f>
        <v>125.01260616039166</v>
      </c>
      <c r="E2043" s="307">
        <f t="shared" si="217"/>
        <v>16</v>
      </c>
      <c r="F2043" s="307">
        <f t="shared" si="218"/>
        <v>4</v>
      </c>
      <c r="G2043" s="307">
        <f t="shared" si="219"/>
        <v>1</v>
      </c>
      <c r="H2043" s="306">
        <f>4*D2043*'[2]Base Costs'!$B$7</f>
        <v>24845.505398740883</v>
      </c>
      <c r="I2043" s="304">
        <f>4*IF(E2043&lt;=3,E2043*'[2]Base Costs'!$B$8,IF(F2043&lt;=3,F2043*'[2]Base Costs'!$B$9,'[2]Base Costs'!$B$10*G2043))</f>
        <v>4400</v>
      </c>
      <c r="J2043" s="308">
        <f>C2043*'[2]Base Costs'!$B$6</f>
        <v>31.753201964739482</v>
      </c>
      <c r="K2043" s="307">
        <f t="shared" si="220"/>
        <v>4</v>
      </c>
      <c r="L2043" s="307">
        <f t="shared" si="221"/>
        <v>1</v>
      </c>
      <c r="M2043" s="307">
        <f t="shared" si="222"/>
        <v>1</v>
      </c>
      <c r="N2043" s="306">
        <f>4*J2043*'[2]Base Costs'!$B$7</f>
        <v>6310.7583712801843</v>
      </c>
      <c r="O2043" s="304">
        <f>4*IF(K2043&lt;=3,K2043*'[2]Base Costs'!$B$8,IF(L2043&lt;=3,L2043*'[2]Base Costs'!$B$9,'[2]Base Costs'!$B$10*M2043))</f>
        <v>1400</v>
      </c>
      <c r="P2043" s="304">
        <f>4*C2043*'[2]Base Costs'!$B$11</f>
        <v>25002.521232078332</v>
      </c>
      <c r="Q2043" s="269">
        <f>'[2]Base Costs'!$B$13+'[2]Base Costs'!$B$14</f>
        <v>414</v>
      </c>
      <c r="R2043" s="303">
        <f>'[2]Base Costs'!$D$2</f>
        <v>1105.3024868650327</v>
      </c>
      <c r="S2043" s="305">
        <f t="shared" si="223"/>
        <v>9230.0608581452179</v>
      </c>
    </row>
    <row r="2044" spans="1:19" s="269" customFormat="1" x14ac:dyDescent="0.25">
      <c r="A2044" s="310" t="s">
        <v>1041</v>
      </c>
      <c r="B2044" s="310" t="s">
        <v>1649</v>
      </c>
      <c r="C2044" s="309">
        <v>75.562525246776062</v>
      </c>
      <c r="D2044" s="307">
        <f>C2044*'[2]Base Costs'!$B$5</f>
        <v>75.562525246776062</v>
      </c>
      <c r="E2044" s="307">
        <f t="shared" si="217"/>
        <v>10</v>
      </c>
      <c r="F2044" s="307">
        <f t="shared" si="218"/>
        <v>2</v>
      </c>
      <c r="G2044" s="307">
        <f t="shared" si="219"/>
        <v>1</v>
      </c>
      <c r="H2044" s="306">
        <f>4*D2044*'[2]Base Costs'!$B$7</f>
        <v>15017.598517645263</v>
      </c>
      <c r="I2044" s="304">
        <f>4*IF(E2044&lt;=3,E2044*'[2]Base Costs'!$B$8,IF(F2044&lt;=3,F2044*'[2]Base Costs'!$B$9,'[2]Base Costs'!$B$10*G2044))</f>
        <v>2800</v>
      </c>
      <c r="J2044" s="308">
        <f>C2044*'[2]Base Costs'!$B$6</f>
        <v>19.192881412681121</v>
      </c>
      <c r="K2044" s="307">
        <f t="shared" si="220"/>
        <v>3</v>
      </c>
      <c r="L2044" s="307">
        <f t="shared" si="221"/>
        <v>1</v>
      </c>
      <c r="M2044" s="307">
        <f t="shared" si="222"/>
        <v>1</v>
      </c>
      <c r="N2044" s="306">
        <f>4*J2044*'[2]Base Costs'!$B$7</f>
        <v>3814.4700234818974</v>
      </c>
      <c r="O2044" s="304">
        <f>4*IF(K2044&lt;=3,K2044*'[2]Base Costs'!$B$8,IF(L2044&lt;=3,L2044*'[2]Base Costs'!$B$9,'[2]Base Costs'!$B$10*M2044))</f>
        <v>1500</v>
      </c>
      <c r="P2044" s="304">
        <f>4*C2044*'[2]Base Costs'!$B$11</f>
        <v>15112.505049355212</v>
      </c>
      <c r="Q2044" s="269">
        <f>'[2]Base Costs'!$B$13+'[2]Base Costs'!$B$14</f>
        <v>414</v>
      </c>
      <c r="R2044" s="303">
        <f>'[2]Base Costs'!$D$2</f>
        <v>1105.3024868650327</v>
      </c>
      <c r="S2044" s="305">
        <f t="shared" si="223"/>
        <v>6833.7725103469302</v>
      </c>
    </row>
    <row r="2045" spans="1:19" s="269" customFormat="1" x14ac:dyDescent="0.25">
      <c r="A2045" s="310" t="s">
        <v>1041</v>
      </c>
      <c r="B2045" s="310" t="s">
        <v>1648</v>
      </c>
      <c r="C2045" s="309">
        <v>384.67743086350816</v>
      </c>
      <c r="D2045" s="307">
        <f>C2045*'[2]Base Costs'!$B$5</f>
        <v>384.67743086350816</v>
      </c>
      <c r="E2045" s="307">
        <f t="shared" si="217"/>
        <v>49</v>
      </c>
      <c r="F2045" s="307">
        <f t="shared" si="218"/>
        <v>10</v>
      </c>
      <c r="G2045" s="307">
        <f t="shared" si="219"/>
        <v>3</v>
      </c>
      <c r="H2045" s="306">
        <f>4*D2045*'[2]Base Costs'!$B$7</f>
        <v>76452.331319537072</v>
      </c>
      <c r="I2045" s="304">
        <f>4*IF(E2045&lt;=3,E2045*'[2]Base Costs'!$B$8,IF(F2045&lt;=3,F2045*'[2]Base Costs'!$B$9,'[2]Base Costs'!$B$10*G2045))</f>
        <v>13200</v>
      </c>
      <c r="J2045" s="308">
        <f>C2045*'[2]Base Costs'!$B$6</f>
        <v>97.708067439331074</v>
      </c>
      <c r="K2045" s="307">
        <f t="shared" si="220"/>
        <v>13</v>
      </c>
      <c r="L2045" s="307">
        <f t="shared" si="221"/>
        <v>3</v>
      </c>
      <c r="M2045" s="307">
        <f t="shared" si="222"/>
        <v>1</v>
      </c>
      <c r="N2045" s="306">
        <f>4*J2045*'[2]Base Costs'!$B$7</f>
        <v>19418.892155162419</v>
      </c>
      <c r="O2045" s="304">
        <f>4*IF(K2045&lt;=3,K2045*'[2]Base Costs'!$B$8,IF(L2045&lt;=3,L2045*'[2]Base Costs'!$B$9,'[2]Base Costs'!$B$10*M2045))</f>
        <v>4200</v>
      </c>
      <c r="P2045" s="304">
        <f>4*C2045*'[2]Base Costs'!$B$11</f>
        <v>76935.48617270164</v>
      </c>
      <c r="Q2045" s="269">
        <f>'[2]Base Costs'!$B$13+'[2]Base Costs'!$B$14</f>
        <v>414</v>
      </c>
      <c r="R2045" s="303">
        <f>'[2]Base Costs'!$D$2</f>
        <v>1105.3024868650327</v>
      </c>
      <c r="S2045" s="305">
        <f t="shared" si="223"/>
        <v>25138.194642027451</v>
      </c>
    </row>
    <row r="2046" spans="1:19" s="269" customFormat="1" x14ac:dyDescent="0.25">
      <c r="A2046" s="310" t="s">
        <v>1041</v>
      </c>
      <c r="B2046" s="310" t="s">
        <v>1647</v>
      </c>
      <c r="C2046" s="309">
        <v>146.77055173743861</v>
      </c>
      <c r="D2046" s="307">
        <f>C2046*'[2]Base Costs'!$B$5</f>
        <v>146.77055173743861</v>
      </c>
      <c r="E2046" s="307">
        <f t="shared" si="217"/>
        <v>19</v>
      </c>
      <c r="F2046" s="307">
        <f t="shared" si="218"/>
        <v>4</v>
      </c>
      <c r="G2046" s="307">
        <f t="shared" si="219"/>
        <v>1</v>
      </c>
      <c r="H2046" s="306">
        <f>4*D2046*'[2]Base Costs'!$B$7</f>
        <v>29169.766534505503</v>
      </c>
      <c r="I2046" s="304">
        <f>4*IF(E2046&lt;=3,E2046*'[2]Base Costs'!$B$8,IF(F2046&lt;=3,F2046*'[2]Base Costs'!$B$9,'[2]Base Costs'!$B$10*G2046))</f>
        <v>4400</v>
      </c>
      <c r="J2046" s="308">
        <f>C2046*'[2]Base Costs'!$B$6</f>
        <v>37.279720141309404</v>
      </c>
      <c r="K2046" s="307">
        <f t="shared" si="220"/>
        <v>5</v>
      </c>
      <c r="L2046" s="307">
        <f t="shared" si="221"/>
        <v>1</v>
      </c>
      <c r="M2046" s="307">
        <f t="shared" si="222"/>
        <v>1</v>
      </c>
      <c r="N2046" s="306">
        <f>4*J2046*'[2]Base Costs'!$B$7</f>
        <v>7409.1206997643976</v>
      </c>
      <c r="O2046" s="304">
        <f>4*IF(K2046&lt;=3,K2046*'[2]Base Costs'!$B$8,IF(L2046&lt;=3,L2046*'[2]Base Costs'!$B$9,'[2]Base Costs'!$B$10*M2046))</f>
        <v>1400</v>
      </c>
      <c r="P2046" s="304">
        <f>4*C2046*'[2]Base Costs'!$B$11</f>
        <v>29354.110347487724</v>
      </c>
      <c r="Q2046" s="269">
        <f>'[2]Base Costs'!$B$13+'[2]Base Costs'!$B$14</f>
        <v>414</v>
      </c>
      <c r="R2046" s="303">
        <f>'[2]Base Costs'!$D$2</f>
        <v>1105.3024868650327</v>
      </c>
      <c r="S2046" s="305">
        <f t="shared" si="223"/>
        <v>10328.42318662943</v>
      </c>
    </row>
    <row r="2047" spans="1:19" s="269" customFormat="1" x14ac:dyDescent="0.25">
      <c r="A2047" s="310" t="s">
        <v>1041</v>
      </c>
      <c r="B2047" s="310" t="s">
        <v>1646</v>
      </c>
      <c r="C2047" s="309">
        <v>92.740977549999997</v>
      </c>
      <c r="D2047" s="307">
        <f>C2047*'[2]Base Costs'!$B$5</f>
        <v>92.740977549999997</v>
      </c>
      <c r="E2047" s="307">
        <f t="shared" si="217"/>
        <v>12</v>
      </c>
      <c r="F2047" s="307">
        <f t="shared" si="218"/>
        <v>3</v>
      </c>
      <c r="G2047" s="307">
        <f t="shared" si="219"/>
        <v>1</v>
      </c>
      <c r="H2047" s="306">
        <f>4*D2047*'[2]Base Costs'!$B$7</f>
        <v>18431.712842197201</v>
      </c>
      <c r="I2047" s="304">
        <f>4*IF(E2047&lt;=3,E2047*'[2]Base Costs'!$B$8,IF(F2047&lt;=3,F2047*'[2]Base Costs'!$B$9,'[2]Base Costs'!$B$10*G2047))</f>
        <v>4200</v>
      </c>
      <c r="J2047" s="308">
        <f>C2047*'[2]Base Costs'!$B$6</f>
        <v>23.5562082977</v>
      </c>
      <c r="K2047" s="307">
        <f t="shared" si="220"/>
        <v>3</v>
      </c>
      <c r="L2047" s="307">
        <f t="shared" si="221"/>
        <v>1</v>
      </c>
      <c r="M2047" s="307">
        <f t="shared" si="222"/>
        <v>1</v>
      </c>
      <c r="N2047" s="306">
        <f>4*J2047*'[2]Base Costs'!$B$7</f>
        <v>4681.6550619180898</v>
      </c>
      <c r="O2047" s="304">
        <f>4*IF(K2047&lt;=3,K2047*'[2]Base Costs'!$B$8,IF(L2047&lt;=3,L2047*'[2]Base Costs'!$B$9,'[2]Base Costs'!$B$10*M2047))</f>
        <v>1500</v>
      </c>
      <c r="P2047" s="304">
        <f>4*C2047*'[2]Base Costs'!$B$11</f>
        <v>18548.195509999998</v>
      </c>
      <c r="Q2047" s="269">
        <f>'[2]Base Costs'!$B$13+'[2]Base Costs'!$B$14</f>
        <v>414</v>
      </c>
      <c r="R2047" s="303">
        <f>'[2]Base Costs'!$D$2</f>
        <v>1105.3024868650327</v>
      </c>
      <c r="S2047" s="305">
        <f t="shared" si="223"/>
        <v>7700.9575487831225</v>
      </c>
    </row>
    <row r="2048" spans="1:19" s="269" customFormat="1" x14ac:dyDescent="0.25">
      <c r="A2048" s="310" t="s">
        <v>1041</v>
      </c>
      <c r="B2048" s="310" t="s">
        <v>1645</v>
      </c>
      <c r="C2048" s="309">
        <v>208.38215699629953</v>
      </c>
      <c r="D2048" s="307">
        <f>C2048*'[2]Base Costs'!$B$5</f>
        <v>208.38215699629953</v>
      </c>
      <c r="E2048" s="307">
        <f t="shared" si="217"/>
        <v>27</v>
      </c>
      <c r="F2048" s="307">
        <f t="shared" si="218"/>
        <v>6</v>
      </c>
      <c r="G2048" s="307">
        <f t="shared" si="219"/>
        <v>2</v>
      </c>
      <c r="H2048" s="306">
        <f>4*D2048*'[2]Base Costs'!$B$7</f>
        <v>41414.703410072558</v>
      </c>
      <c r="I2048" s="304">
        <f>4*IF(E2048&lt;=3,E2048*'[2]Base Costs'!$B$8,IF(F2048&lt;=3,F2048*'[2]Base Costs'!$B$9,'[2]Base Costs'!$B$10*G2048))</f>
        <v>8800</v>
      </c>
      <c r="J2048" s="308">
        <f>C2048*'[2]Base Costs'!$B$6</f>
        <v>52.929067877060078</v>
      </c>
      <c r="K2048" s="307">
        <f t="shared" si="220"/>
        <v>7</v>
      </c>
      <c r="L2048" s="307">
        <f t="shared" si="221"/>
        <v>2</v>
      </c>
      <c r="M2048" s="307">
        <f t="shared" si="222"/>
        <v>1</v>
      </c>
      <c r="N2048" s="306">
        <f>4*J2048*'[2]Base Costs'!$B$7</f>
        <v>10519.334666158429</v>
      </c>
      <c r="O2048" s="304">
        <f>4*IF(K2048&lt;=3,K2048*'[2]Base Costs'!$B$8,IF(L2048&lt;=3,L2048*'[2]Base Costs'!$B$9,'[2]Base Costs'!$B$10*M2048))</f>
        <v>2800</v>
      </c>
      <c r="P2048" s="304">
        <f>4*C2048*'[2]Base Costs'!$B$11</f>
        <v>41676.431399259905</v>
      </c>
      <c r="Q2048" s="269">
        <f>'[2]Base Costs'!$B$13+'[2]Base Costs'!$B$14</f>
        <v>414</v>
      </c>
      <c r="R2048" s="303">
        <f>'[2]Base Costs'!$D$2</f>
        <v>1105.3024868650327</v>
      </c>
      <c r="S2048" s="305">
        <f t="shared" si="223"/>
        <v>14838.637153023461</v>
      </c>
    </row>
    <row r="2049" spans="1:19" s="269" customFormat="1" x14ac:dyDescent="0.25">
      <c r="A2049" s="310" t="s">
        <v>1041</v>
      </c>
      <c r="B2049" s="310" t="s">
        <v>1644</v>
      </c>
      <c r="C2049" s="309">
        <v>69.138398771209495</v>
      </c>
      <c r="D2049" s="307">
        <f>C2049*'[2]Base Costs'!$B$5</f>
        <v>69.138398771209495</v>
      </c>
      <c r="E2049" s="307">
        <f t="shared" si="217"/>
        <v>9</v>
      </c>
      <c r="F2049" s="307">
        <f t="shared" si="218"/>
        <v>2</v>
      </c>
      <c r="G2049" s="307">
        <f t="shared" si="219"/>
        <v>1</v>
      </c>
      <c r="H2049" s="306">
        <f>4*D2049*'[2]Base Costs'!$B$7</f>
        <v>13740.841925385263</v>
      </c>
      <c r="I2049" s="304">
        <f>4*IF(E2049&lt;=3,E2049*'[2]Base Costs'!$B$8,IF(F2049&lt;=3,F2049*'[2]Base Costs'!$B$9,'[2]Base Costs'!$B$10*G2049))</f>
        <v>2800</v>
      </c>
      <c r="J2049" s="308">
        <f>C2049*'[2]Base Costs'!$B$6</f>
        <v>17.561153287887212</v>
      </c>
      <c r="K2049" s="307">
        <f t="shared" si="220"/>
        <v>3</v>
      </c>
      <c r="L2049" s="307">
        <f t="shared" si="221"/>
        <v>1</v>
      </c>
      <c r="M2049" s="307">
        <f t="shared" si="222"/>
        <v>1</v>
      </c>
      <c r="N2049" s="306">
        <f>4*J2049*'[2]Base Costs'!$B$7</f>
        <v>3490.1738490478565</v>
      </c>
      <c r="O2049" s="304">
        <f>4*IF(K2049&lt;=3,K2049*'[2]Base Costs'!$B$8,IF(L2049&lt;=3,L2049*'[2]Base Costs'!$B$9,'[2]Base Costs'!$B$10*M2049))</f>
        <v>1500</v>
      </c>
      <c r="P2049" s="304">
        <f>4*C2049*'[2]Base Costs'!$B$11</f>
        <v>13827.679754241899</v>
      </c>
      <c r="Q2049" s="269">
        <f>'[2]Base Costs'!$B$13+'[2]Base Costs'!$B$14</f>
        <v>414</v>
      </c>
      <c r="R2049" s="303">
        <f>'[2]Base Costs'!$D$2</f>
        <v>1105.3024868650327</v>
      </c>
      <c r="S2049" s="305">
        <f t="shared" si="223"/>
        <v>6509.4763359128892</v>
      </c>
    </row>
    <row r="2050" spans="1:19" s="269" customFormat="1" x14ac:dyDescent="0.25">
      <c r="A2050" s="310" t="s">
        <v>1041</v>
      </c>
      <c r="B2050" s="310" t="s">
        <v>1643</v>
      </c>
      <c r="C2050" s="309">
        <v>137.99702277500003</v>
      </c>
      <c r="D2050" s="307">
        <f>C2050*'[2]Base Costs'!$B$5</f>
        <v>137.99702277500003</v>
      </c>
      <c r="E2050" s="307">
        <f t="shared" si="217"/>
        <v>18</v>
      </c>
      <c r="F2050" s="307">
        <f t="shared" si="218"/>
        <v>4</v>
      </c>
      <c r="G2050" s="307">
        <f t="shared" si="219"/>
        <v>1</v>
      </c>
      <c r="H2050" s="306">
        <f>4*D2050*'[2]Base Costs'!$B$7</f>
        <v>27426.080294394611</v>
      </c>
      <c r="I2050" s="304">
        <f>4*IF(E2050&lt;=3,E2050*'[2]Base Costs'!$B$8,IF(F2050&lt;=3,F2050*'[2]Base Costs'!$B$9,'[2]Base Costs'!$B$10*G2050))</f>
        <v>4400</v>
      </c>
      <c r="J2050" s="308">
        <f>C2050*'[2]Base Costs'!$B$6</f>
        <v>35.051243784850008</v>
      </c>
      <c r="K2050" s="307">
        <f t="shared" si="220"/>
        <v>5</v>
      </c>
      <c r="L2050" s="307">
        <f t="shared" si="221"/>
        <v>1</v>
      </c>
      <c r="M2050" s="307">
        <f t="shared" si="222"/>
        <v>1</v>
      </c>
      <c r="N2050" s="306">
        <f>4*J2050*'[2]Base Costs'!$B$7</f>
        <v>6966.2243947762308</v>
      </c>
      <c r="O2050" s="304">
        <f>4*IF(K2050&lt;=3,K2050*'[2]Base Costs'!$B$8,IF(L2050&lt;=3,L2050*'[2]Base Costs'!$B$9,'[2]Base Costs'!$B$10*M2050))</f>
        <v>1400</v>
      </c>
      <c r="P2050" s="304">
        <f>4*C2050*'[2]Base Costs'!$B$11</f>
        <v>27599.404555000008</v>
      </c>
      <c r="Q2050" s="269">
        <f>'[2]Base Costs'!$B$13+'[2]Base Costs'!$B$14</f>
        <v>414</v>
      </c>
      <c r="R2050" s="303">
        <f>'[2]Base Costs'!$D$2</f>
        <v>1105.3024868650327</v>
      </c>
      <c r="S2050" s="305">
        <f t="shared" si="223"/>
        <v>9885.5268816412645</v>
      </c>
    </row>
    <row r="2051" spans="1:19" s="269" customFormat="1" x14ac:dyDescent="0.25">
      <c r="A2051" s="310" t="s">
        <v>1041</v>
      </c>
      <c r="B2051" s="310" t="s">
        <v>1642</v>
      </c>
      <c r="C2051" s="309">
        <v>75.990992693645467</v>
      </c>
      <c r="D2051" s="307">
        <f>C2051*'[2]Base Costs'!$B$5</f>
        <v>75.990992693645467</v>
      </c>
      <c r="E2051" s="307">
        <f t="shared" ref="E2051:E2114" si="224">ROUNDUP(D2051/8,0)</f>
        <v>10</v>
      </c>
      <c r="F2051" s="307">
        <f t="shared" ref="F2051:F2114" si="225">ROUNDUP(D2051/40,0)</f>
        <v>2</v>
      </c>
      <c r="G2051" s="307">
        <f t="shared" ref="G2051:G2114" si="226">ROUNDUP(D2051/(40*4),0)</f>
        <v>1</v>
      </c>
      <c r="H2051" s="306">
        <f>4*D2051*'[2]Base Costs'!$B$7</f>
        <v>15102.753851905876</v>
      </c>
      <c r="I2051" s="304">
        <f>4*IF(E2051&lt;=3,E2051*'[2]Base Costs'!$B$8,IF(F2051&lt;=3,F2051*'[2]Base Costs'!$B$9,'[2]Base Costs'!$B$10*G2051))</f>
        <v>2800</v>
      </c>
      <c r="J2051" s="308">
        <f>C2051*'[2]Base Costs'!$B$6</f>
        <v>19.301712144185949</v>
      </c>
      <c r="K2051" s="307">
        <f t="shared" ref="K2051:K2114" si="227">ROUNDUP(J2051/8,0)</f>
        <v>3</v>
      </c>
      <c r="L2051" s="307">
        <f t="shared" ref="L2051:L2114" si="228">ROUNDUP(J2051/40,0)</f>
        <v>1</v>
      </c>
      <c r="M2051" s="307">
        <f t="shared" ref="M2051:M2114" si="229">ROUNDUP(J2051/(40*4),0)</f>
        <v>1</v>
      </c>
      <c r="N2051" s="306">
        <f>4*J2051*'[2]Base Costs'!$B$7</f>
        <v>3836.0994783840929</v>
      </c>
      <c r="O2051" s="304">
        <f>4*IF(K2051&lt;=3,K2051*'[2]Base Costs'!$B$8,IF(L2051&lt;=3,L2051*'[2]Base Costs'!$B$9,'[2]Base Costs'!$B$10*M2051))</f>
        <v>1500</v>
      </c>
      <c r="P2051" s="304">
        <f>4*C2051*'[2]Base Costs'!$B$11</f>
        <v>15198.198538729093</v>
      </c>
      <c r="Q2051" s="269">
        <f>'[2]Base Costs'!$B$13+'[2]Base Costs'!$B$14</f>
        <v>414</v>
      </c>
      <c r="R2051" s="303">
        <f>'[2]Base Costs'!$D$2</f>
        <v>1105.3024868650327</v>
      </c>
      <c r="S2051" s="305">
        <f t="shared" ref="S2051:S2114" si="230">R2051+Q2051+N2051+O2051</f>
        <v>6855.4019652491261</v>
      </c>
    </row>
    <row r="2052" spans="1:19" s="269" customFormat="1" x14ac:dyDescent="0.25">
      <c r="A2052" s="310" t="s">
        <v>1041</v>
      </c>
      <c r="B2052" s="310" t="s">
        <v>1641</v>
      </c>
      <c r="C2052" s="309">
        <v>70.722676505600631</v>
      </c>
      <c r="D2052" s="307">
        <f>C2052*'[2]Base Costs'!$B$5</f>
        <v>70.722676505600631</v>
      </c>
      <c r="E2052" s="307">
        <f t="shared" si="224"/>
        <v>9</v>
      </c>
      <c r="F2052" s="307">
        <f t="shared" si="225"/>
        <v>2</v>
      </c>
      <c r="G2052" s="307">
        <f t="shared" si="226"/>
        <v>1</v>
      </c>
      <c r="H2052" s="306">
        <f>4*D2052*'[2]Base Costs'!$B$7</f>
        <v>14055.707619429093</v>
      </c>
      <c r="I2052" s="304">
        <f>4*IF(E2052&lt;=3,E2052*'[2]Base Costs'!$B$8,IF(F2052&lt;=3,F2052*'[2]Base Costs'!$B$9,'[2]Base Costs'!$B$10*G2052))</f>
        <v>2800</v>
      </c>
      <c r="J2052" s="308">
        <f>C2052*'[2]Base Costs'!$B$6</f>
        <v>17.963559832422561</v>
      </c>
      <c r="K2052" s="307">
        <f t="shared" si="227"/>
        <v>3</v>
      </c>
      <c r="L2052" s="307">
        <f t="shared" si="228"/>
        <v>1</v>
      </c>
      <c r="M2052" s="307">
        <f t="shared" si="229"/>
        <v>1</v>
      </c>
      <c r="N2052" s="306">
        <f>4*J2052*'[2]Base Costs'!$B$7</f>
        <v>3570.1497353349901</v>
      </c>
      <c r="O2052" s="304">
        <f>4*IF(K2052&lt;=3,K2052*'[2]Base Costs'!$B$8,IF(L2052&lt;=3,L2052*'[2]Base Costs'!$B$9,'[2]Base Costs'!$B$10*M2052))</f>
        <v>1500</v>
      </c>
      <c r="P2052" s="304">
        <f>4*C2052*'[2]Base Costs'!$B$11</f>
        <v>14144.535301120126</v>
      </c>
      <c r="Q2052" s="269">
        <f>'[2]Base Costs'!$B$13+'[2]Base Costs'!$B$14</f>
        <v>414</v>
      </c>
      <c r="R2052" s="303">
        <f>'[2]Base Costs'!$D$2</f>
        <v>1105.3024868650327</v>
      </c>
      <c r="S2052" s="305">
        <f t="shared" si="230"/>
        <v>6589.4522222000232</v>
      </c>
    </row>
    <row r="2053" spans="1:19" s="269" customFormat="1" x14ac:dyDescent="0.25">
      <c r="A2053" s="310" t="s">
        <v>1041</v>
      </c>
      <c r="B2053" s="310" t="s">
        <v>1640</v>
      </c>
      <c r="C2053" s="309">
        <v>45.958873991757415</v>
      </c>
      <c r="D2053" s="307">
        <f>C2053*'[2]Base Costs'!$B$5</f>
        <v>45.958873991757415</v>
      </c>
      <c r="E2053" s="307">
        <f t="shared" si="224"/>
        <v>6</v>
      </c>
      <c r="F2053" s="307">
        <f t="shared" si="225"/>
        <v>2</v>
      </c>
      <c r="G2053" s="307">
        <f t="shared" si="226"/>
        <v>1</v>
      </c>
      <c r="H2053" s="306">
        <f>4*D2053*'[2]Base Costs'!$B$7</f>
        <v>9134.0504526178374</v>
      </c>
      <c r="I2053" s="304">
        <f>4*IF(E2053&lt;=3,E2053*'[2]Base Costs'!$B$8,IF(F2053&lt;=3,F2053*'[2]Base Costs'!$B$9,'[2]Base Costs'!$B$10*G2053))</f>
        <v>2800</v>
      </c>
      <c r="J2053" s="308">
        <f>C2053*'[2]Base Costs'!$B$6</f>
        <v>11.673553993906383</v>
      </c>
      <c r="K2053" s="307">
        <f t="shared" si="227"/>
        <v>2</v>
      </c>
      <c r="L2053" s="307">
        <f t="shared" si="228"/>
        <v>1</v>
      </c>
      <c r="M2053" s="307">
        <f t="shared" si="229"/>
        <v>1</v>
      </c>
      <c r="N2053" s="306">
        <f>4*J2053*'[2]Base Costs'!$B$7</f>
        <v>2320.0488149649304</v>
      </c>
      <c r="O2053" s="304">
        <f>4*IF(K2053&lt;=3,K2053*'[2]Base Costs'!$B$8,IF(L2053&lt;=3,L2053*'[2]Base Costs'!$B$9,'[2]Base Costs'!$B$10*M2053))</f>
        <v>1000</v>
      </c>
      <c r="P2053" s="304">
        <f>4*C2053*'[2]Base Costs'!$B$11</f>
        <v>9191.7747983514837</v>
      </c>
      <c r="Q2053" s="269">
        <f>'[2]Base Costs'!$B$13+'[2]Base Costs'!$B$14</f>
        <v>414</v>
      </c>
      <c r="R2053" s="303">
        <f>'[2]Base Costs'!$D$2</f>
        <v>1105.3024868650327</v>
      </c>
      <c r="S2053" s="305">
        <f t="shared" si="230"/>
        <v>4839.3513018299636</v>
      </c>
    </row>
    <row r="2054" spans="1:19" s="269" customFormat="1" x14ac:dyDescent="0.25">
      <c r="A2054" s="310" t="s">
        <v>1041</v>
      </c>
      <c r="B2054" s="310" t="s">
        <v>1639</v>
      </c>
      <c r="C2054" s="309">
        <v>368.21142521016981</v>
      </c>
      <c r="D2054" s="307">
        <f>C2054*'[2]Base Costs'!$B$5</f>
        <v>368.21142521016981</v>
      </c>
      <c r="E2054" s="307">
        <f t="shared" si="224"/>
        <v>47</v>
      </c>
      <c r="F2054" s="307">
        <f t="shared" si="225"/>
        <v>10</v>
      </c>
      <c r="G2054" s="307">
        <f t="shared" si="226"/>
        <v>3</v>
      </c>
      <c r="H2054" s="306">
        <f>4*D2054*'[2]Base Costs'!$B$7</f>
        <v>73179.811491970002</v>
      </c>
      <c r="I2054" s="304">
        <f>4*IF(E2054&lt;=3,E2054*'[2]Base Costs'!$B$8,IF(F2054&lt;=3,F2054*'[2]Base Costs'!$B$9,'[2]Base Costs'!$B$10*G2054))</f>
        <v>13200</v>
      </c>
      <c r="J2054" s="308">
        <f>C2054*'[2]Base Costs'!$B$6</f>
        <v>93.525702003383131</v>
      </c>
      <c r="K2054" s="307">
        <f t="shared" si="227"/>
        <v>12</v>
      </c>
      <c r="L2054" s="307">
        <f t="shared" si="228"/>
        <v>3</v>
      </c>
      <c r="M2054" s="307">
        <f t="shared" si="229"/>
        <v>1</v>
      </c>
      <c r="N2054" s="306">
        <f>4*J2054*'[2]Base Costs'!$B$7</f>
        <v>18587.672118960381</v>
      </c>
      <c r="O2054" s="304">
        <f>4*IF(K2054&lt;=3,K2054*'[2]Base Costs'!$B$8,IF(L2054&lt;=3,L2054*'[2]Base Costs'!$B$9,'[2]Base Costs'!$B$10*M2054))</f>
        <v>4200</v>
      </c>
      <c r="P2054" s="304">
        <f>4*C2054*'[2]Base Costs'!$B$11</f>
        <v>73642.285042033967</v>
      </c>
      <c r="Q2054" s="269">
        <f>'[2]Base Costs'!$B$13+'[2]Base Costs'!$B$14</f>
        <v>414</v>
      </c>
      <c r="R2054" s="303">
        <f>'[2]Base Costs'!$D$2</f>
        <v>1105.3024868650327</v>
      </c>
      <c r="S2054" s="305">
        <f t="shared" si="230"/>
        <v>24306.974605825413</v>
      </c>
    </row>
    <row r="2055" spans="1:19" s="269" customFormat="1" x14ac:dyDescent="0.25">
      <c r="A2055" s="310" t="s">
        <v>1041</v>
      </c>
      <c r="B2055" s="310" t="s">
        <v>1638</v>
      </c>
      <c r="C2055" s="309">
        <v>132.69973557502209</v>
      </c>
      <c r="D2055" s="307">
        <f>C2055*'[2]Base Costs'!$B$5</f>
        <v>132.69973557502209</v>
      </c>
      <c r="E2055" s="307">
        <f t="shared" si="224"/>
        <v>17</v>
      </c>
      <c r="F2055" s="307">
        <f t="shared" si="225"/>
        <v>4</v>
      </c>
      <c r="G2055" s="307">
        <f t="shared" si="226"/>
        <v>1</v>
      </c>
      <c r="H2055" s="306">
        <f>4*D2055*'[2]Base Costs'!$B$7</f>
        <v>26373.276247122194</v>
      </c>
      <c r="I2055" s="304">
        <f>4*IF(E2055&lt;=3,E2055*'[2]Base Costs'!$B$8,IF(F2055&lt;=3,F2055*'[2]Base Costs'!$B$9,'[2]Base Costs'!$B$10*G2055))</f>
        <v>4400</v>
      </c>
      <c r="J2055" s="308">
        <f>C2055*'[2]Base Costs'!$B$6</f>
        <v>33.70573283605561</v>
      </c>
      <c r="K2055" s="307">
        <f t="shared" si="227"/>
        <v>5</v>
      </c>
      <c r="L2055" s="307">
        <f t="shared" si="228"/>
        <v>1</v>
      </c>
      <c r="M2055" s="307">
        <f t="shared" si="229"/>
        <v>1</v>
      </c>
      <c r="N2055" s="306">
        <f>4*J2055*'[2]Base Costs'!$B$7</f>
        <v>6698.8121667690375</v>
      </c>
      <c r="O2055" s="304">
        <f>4*IF(K2055&lt;=3,K2055*'[2]Base Costs'!$B$8,IF(L2055&lt;=3,L2055*'[2]Base Costs'!$B$9,'[2]Base Costs'!$B$10*M2055))</f>
        <v>1400</v>
      </c>
      <c r="P2055" s="304">
        <f>4*C2055*'[2]Base Costs'!$B$11</f>
        <v>26539.947115004419</v>
      </c>
      <c r="Q2055" s="269">
        <f>'[2]Base Costs'!$B$13+'[2]Base Costs'!$B$14</f>
        <v>414</v>
      </c>
      <c r="R2055" s="303">
        <f>'[2]Base Costs'!$D$2</f>
        <v>1105.3024868650327</v>
      </c>
      <c r="S2055" s="305">
        <f t="shared" si="230"/>
        <v>9618.1146536340711</v>
      </c>
    </row>
    <row r="2056" spans="1:19" s="269" customFormat="1" x14ac:dyDescent="0.25">
      <c r="A2056" s="310" t="s">
        <v>1041</v>
      </c>
      <c r="B2056" s="310" t="s">
        <v>1637</v>
      </c>
      <c r="C2056" s="309">
        <v>123.18005110676867</v>
      </c>
      <c r="D2056" s="307">
        <f>C2056*'[2]Base Costs'!$B$5</f>
        <v>123.18005110676867</v>
      </c>
      <c r="E2056" s="307">
        <f t="shared" si="224"/>
        <v>16</v>
      </c>
      <c r="F2056" s="307">
        <f t="shared" si="225"/>
        <v>4</v>
      </c>
      <c r="G2056" s="307">
        <f t="shared" si="226"/>
        <v>1</v>
      </c>
      <c r="H2056" s="306">
        <f>4*D2056*'[2]Base Costs'!$B$7</f>
        <v>24481.296077163635</v>
      </c>
      <c r="I2056" s="304">
        <f>4*IF(E2056&lt;=3,E2056*'[2]Base Costs'!$B$8,IF(F2056&lt;=3,F2056*'[2]Base Costs'!$B$9,'[2]Base Costs'!$B$10*G2056))</f>
        <v>4400</v>
      </c>
      <c r="J2056" s="308">
        <f>C2056*'[2]Base Costs'!$B$6</f>
        <v>31.287732981119245</v>
      </c>
      <c r="K2056" s="307">
        <f t="shared" si="227"/>
        <v>4</v>
      </c>
      <c r="L2056" s="307">
        <f t="shared" si="228"/>
        <v>1</v>
      </c>
      <c r="M2056" s="307">
        <f t="shared" si="229"/>
        <v>1</v>
      </c>
      <c r="N2056" s="306">
        <f>4*J2056*'[2]Base Costs'!$B$7</f>
        <v>6218.2492035995638</v>
      </c>
      <c r="O2056" s="304">
        <f>4*IF(K2056&lt;=3,K2056*'[2]Base Costs'!$B$8,IF(L2056&lt;=3,L2056*'[2]Base Costs'!$B$9,'[2]Base Costs'!$B$10*M2056))</f>
        <v>1400</v>
      </c>
      <c r="P2056" s="304">
        <f>4*C2056*'[2]Base Costs'!$B$11</f>
        <v>24636.010221353736</v>
      </c>
      <c r="Q2056" s="269">
        <f>'[2]Base Costs'!$B$13+'[2]Base Costs'!$B$14</f>
        <v>414</v>
      </c>
      <c r="R2056" s="303">
        <f>'[2]Base Costs'!$D$2</f>
        <v>1105.3024868650327</v>
      </c>
      <c r="S2056" s="305">
        <f t="shared" si="230"/>
        <v>9137.5516904645956</v>
      </c>
    </row>
    <row r="2057" spans="1:19" s="269" customFormat="1" x14ac:dyDescent="0.25">
      <c r="A2057" s="310" t="s">
        <v>1041</v>
      </c>
      <c r="B2057" s="310" t="s">
        <v>1636</v>
      </c>
      <c r="C2057" s="309">
        <v>140.34160000000008</v>
      </c>
      <c r="D2057" s="307">
        <f>C2057*'[2]Base Costs'!$B$5</f>
        <v>140.34160000000008</v>
      </c>
      <c r="E2057" s="307">
        <f t="shared" si="224"/>
        <v>18</v>
      </c>
      <c r="F2057" s="307">
        <f t="shared" si="225"/>
        <v>4</v>
      </c>
      <c r="G2057" s="307">
        <f t="shared" si="226"/>
        <v>1</v>
      </c>
      <c r="H2057" s="306">
        <f>4*D2057*'[2]Base Costs'!$B$7</f>
        <v>27892.050950400022</v>
      </c>
      <c r="I2057" s="304">
        <f>4*IF(E2057&lt;=3,E2057*'[2]Base Costs'!$B$8,IF(F2057&lt;=3,F2057*'[2]Base Costs'!$B$9,'[2]Base Costs'!$B$10*G2057))</f>
        <v>4400</v>
      </c>
      <c r="J2057" s="308">
        <f>C2057*'[2]Base Costs'!$B$6</f>
        <v>35.646766400000025</v>
      </c>
      <c r="K2057" s="307">
        <f t="shared" si="227"/>
        <v>5</v>
      </c>
      <c r="L2057" s="307">
        <f t="shared" si="228"/>
        <v>1</v>
      </c>
      <c r="M2057" s="307">
        <f t="shared" si="229"/>
        <v>1</v>
      </c>
      <c r="N2057" s="306">
        <f>4*J2057*'[2]Base Costs'!$B$7</f>
        <v>7084.5809414016057</v>
      </c>
      <c r="O2057" s="304">
        <f>4*IF(K2057&lt;=3,K2057*'[2]Base Costs'!$B$8,IF(L2057&lt;=3,L2057*'[2]Base Costs'!$B$9,'[2]Base Costs'!$B$10*M2057))</f>
        <v>1400</v>
      </c>
      <c r="P2057" s="304">
        <f>4*C2057*'[2]Base Costs'!$B$11</f>
        <v>28068.320000000018</v>
      </c>
      <c r="Q2057" s="269">
        <f>'[2]Base Costs'!$B$13+'[2]Base Costs'!$B$14</f>
        <v>414</v>
      </c>
      <c r="R2057" s="303">
        <f>'[2]Base Costs'!$D$2</f>
        <v>1105.3024868650327</v>
      </c>
      <c r="S2057" s="305">
        <f t="shared" si="230"/>
        <v>10003.883428266639</v>
      </c>
    </row>
    <row r="2058" spans="1:19" s="269" customFormat="1" x14ac:dyDescent="0.25">
      <c r="A2058" s="310" t="s">
        <v>1041</v>
      </c>
      <c r="B2058" s="310" t="s">
        <v>1635</v>
      </c>
      <c r="C2058" s="309">
        <v>72.413773236920463</v>
      </c>
      <c r="D2058" s="307">
        <f>C2058*'[2]Base Costs'!$B$5</f>
        <v>72.413773236920463</v>
      </c>
      <c r="E2058" s="307">
        <f t="shared" si="224"/>
        <v>10</v>
      </c>
      <c r="F2058" s="307">
        <f t="shared" si="225"/>
        <v>2</v>
      </c>
      <c r="G2058" s="307">
        <f t="shared" si="226"/>
        <v>1</v>
      </c>
      <c r="H2058" s="306">
        <f>4*D2058*'[2]Base Costs'!$B$7</f>
        <v>14391.802948198523</v>
      </c>
      <c r="I2058" s="304">
        <f>4*IF(E2058&lt;=3,E2058*'[2]Base Costs'!$B$8,IF(F2058&lt;=3,F2058*'[2]Base Costs'!$B$9,'[2]Base Costs'!$B$10*G2058))</f>
        <v>2800</v>
      </c>
      <c r="J2058" s="308">
        <f>C2058*'[2]Base Costs'!$B$6</f>
        <v>18.393098402177799</v>
      </c>
      <c r="K2058" s="307">
        <f t="shared" si="227"/>
        <v>3</v>
      </c>
      <c r="L2058" s="307">
        <f t="shared" si="228"/>
        <v>1</v>
      </c>
      <c r="M2058" s="307">
        <f t="shared" si="229"/>
        <v>1</v>
      </c>
      <c r="N2058" s="306">
        <f>4*J2058*'[2]Base Costs'!$B$7</f>
        <v>3655.5179488424251</v>
      </c>
      <c r="O2058" s="304">
        <f>4*IF(K2058&lt;=3,K2058*'[2]Base Costs'!$B$8,IF(L2058&lt;=3,L2058*'[2]Base Costs'!$B$9,'[2]Base Costs'!$B$10*M2058))</f>
        <v>1500</v>
      </c>
      <c r="P2058" s="304">
        <f>4*C2058*'[2]Base Costs'!$B$11</f>
        <v>14482.754647384092</v>
      </c>
      <c r="Q2058" s="269">
        <f>'[2]Base Costs'!$B$13+'[2]Base Costs'!$B$14</f>
        <v>414</v>
      </c>
      <c r="R2058" s="303">
        <f>'[2]Base Costs'!$D$2</f>
        <v>1105.3024868650327</v>
      </c>
      <c r="S2058" s="305">
        <f t="shared" si="230"/>
        <v>6674.8204357074574</v>
      </c>
    </row>
    <row r="2059" spans="1:19" s="269" customFormat="1" x14ac:dyDescent="0.25">
      <c r="A2059" s="310" t="s">
        <v>1041</v>
      </c>
      <c r="B2059" s="310" t="s">
        <v>1634</v>
      </c>
      <c r="C2059" s="309">
        <v>509.61110641947897</v>
      </c>
      <c r="D2059" s="307">
        <f>C2059*'[2]Base Costs'!$B$5</f>
        <v>509.61110641947897</v>
      </c>
      <c r="E2059" s="307">
        <f t="shared" si="224"/>
        <v>64</v>
      </c>
      <c r="F2059" s="307">
        <f t="shared" si="225"/>
        <v>13</v>
      </c>
      <c r="G2059" s="307">
        <f t="shared" si="226"/>
        <v>4</v>
      </c>
      <c r="H2059" s="306">
        <f>4*D2059*'[2]Base Costs'!$B$7</f>
        <v>101282.14973423294</v>
      </c>
      <c r="I2059" s="304">
        <f>4*IF(E2059&lt;=3,E2059*'[2]Base Costs'!$B$8,IF(F2059&lt;=3,F2059*'[2]Base Costs'!$B$9,'[2]Base Costs'!$B$10*G2059))</f>
        <v>17600</v>
      </c>
      <c r="J2059" s="308">
        <f>C2059*'[2]Base Costs'!$B$6</f>
        <v>129.44122103054767</v>
      </c>
      <c r="K2059" s="307">
        <f t="shared" si="227"/>
        <v>17</v>
      </c>
      <c r="L2059" s="307">
        <f t="shared" si="228"/>
        <v>4</v>
      </c>
      <c r="M2059" s="307">
        <f t="shared" si="229"/>
        <v>1</v>
      </c>
      <c r="N2059" s="306">
        <f>4*J2059*'[2]Base Costs'!$B$7</f>
        <v>25725.66603249517</v>
      </c>
      <c r="O2059" s="304">
        <f>4*IF(K2059&lt;=3,K2059*'[2]Base Costs'!$B$8,IF(L2059&lt;=3,L2059*'[2]Base Costs'!$B$9,'[2]Base Costs'!$B$10*M2059))</f>
        <v>4400</v>
      </c>
      <c r="P2059" s="304">
        <f>4*C2059*'[2]Base Costs'!$B$11</f>
        <v>101922.22128389579</v>
      </c>
      <c r="Q2059" s="269">
        <f>'[2]Base Costs'!$B$13+'[2]Base Costs'!$B$14</f>
        <v>414</v>
      </c>
      <c r="R2059" s="303">
        <f>'[2]Base Costs'!$D$2</f>
        <v>1105.3024868650327</v>
      </c>
      <c r="S2059" s="305">
        <f t="shared" si="230"/>
        <v>31644.968519360202</v>
      </c>
    </row>
    <row r="2060" spans="1:19" s="269" customFormat="1" x14ac:dyDescent="0.25">
      <c r="A2060" s="310" t="s">
        <v>1041</v>
      </c>
      <c r="B2060" s="310" t="s">
        <v>1633</v>
      </c>
      <c r="C2060" s="309">
        <v>284.02248700000001</v>
      </c>
      <c r="D2060" s="307">
        <f>C2060*'[2]Base Costs'!$B$5</f>
        <v>284.02248700000001</v>
      </c>
      <c r="E2060" s="307">
        <f t="shared" si="224"/>
        <v>36</v>
      </c>
      <c r="F2060" s="307">
        <f t="shared" si="225"/>
        <v>8</v>
      </c>
      <c r="G2060" s="307">
        <f t="shared" si="226"/>
        <v>2</v>
      </c>
      <c r="H2060" s="306">
        <f>4*D2060*'[2]Base Costs'!$B$7</f>
        <v>56447.765156328009</v>
      </c>
      <c r="I2060" s="304">
        <f>4*IF(E2060&lt;=3,E2060*'[2]Base Costs'!$B$8,IF(F2060&lt;=3,F2060*'[2]Base Costs'!$B$9,'[2]Base Costs'!$B$10*G2060))</f>
        <v>8800</v>
      </c>
      <c r="J2060" s="308">
        <f>C2060*'[2]Base Costs'!$B$6</f>
        <v>72.141711698000009</v>
      </c>
      <c r="K2060" s="307">
        <f t="shared" si="227"/>
        <v>10</v>
      </c>
      <c r="L2060" s="307">
        <f t="shared" si="228"/>
        <v>2</v>
      </c>
      <c r="M2060" s="307">
        <f t="shared" si="229"/>
        <v>1</v>
      </c>
      <c r="N2060" s="306">
        <f>4*J2060*'[2]Base Costs'!$B$7</f>
        <v>14337.732349707316</v>
      </c>
      <c r="O2060" s="304">
        <f>4*IF(K2060&lt;=3,K2060*'[2]Base Costs'!$B$8,IF(L2060&lt;=3,L2060*'[2]Base Costs'!$B$9,'[2]Base Costs'!$B$10*M2060))</f>
        <v>2800</v>
      </c>
      <c r="P2060" s="304">
        <f>4*C2060*'[2]Base Costs'!$B$11</f>
        <v>56804.4974</v>
      </c>
      <c r="Q2060" s="269">
        <f>'[2]Base Costs'!$B$13+'[2]Base Costs'!$B$14</f>
        <v>414</v>
      </c>
      <c r="R2060" s="303">
        <f>'[2]Base Costs'!$D$2</f>
        <v>1105.3024868650327</v>
      </c>
      <c r="S2060" s="305">
        <f t="shared" si="230"/>
        <v>18657.034836572348</v>
      </c>
    </row>
    <row r="2061" spans="1:19" s="269" customFormat="1" x14ac:dyDescent="0.25">
      <c r="A2061" s="310" t="s">
        <v>1041</v>
      </c>
      <c r="B2061" s="310" t="s">
        <v>1632</v>
      </c>
      <c r="C2061" s="309">
        <v>109.67331440254074</v>
      </c>
      <c r="D2061" s="307">
        <f>C2061*'[2]Base Costs'!$B$5</f>
        <v>109.67331440254074</v>
      </c>
      <c r="E2061" s="307">
        <f t="shared" si="224"/>
        <v>14</v>
      </c>
      <c r="F2061" s="307">
        <f t="shared" si="225"/>
        <v>3</v>
      </c>
      <c r="G2061" s="307">
        <f t="shared" si="226"/>
        <v>1</v>
      </c>
      <c r="H2061" s="306">
        <f>4*D2061*'[2]Base Costs'!$B$7</f>
        <v>21796.91319761856</v>
      </c>
      <c r="I2061" s="304">
        <f>4*IF(E2061&lt;=3,E2061*'[2]Base Costs'!$B$8,IF(F2061&lt;=3,F2061*'[2]Base Costs'!$B$9,'[2]Base Costs'!$B$10*G2061))</f>
        <v>4200</v>
      </c>
      <c r="J2061" s="308">
        <f>C2061*'[2]Base Costs'!$B$6</f>
        <v>27.85702185824535</v>
      </c>
      <c r="K2061" s="307">
        <f t="shared" si="227"/>
        <v>4</v>
      </c>
      <c r="L2061" s="307">
        <f t="shared" si="228"/>
        <v>1</v>
      </c>
      <c r="M2061" s="307">
        <f t="shared" si="229"/>
        <v>1</v>
      </c>
      <c r="N2061" s="306">
        <f>4*J2061*'[2]Base Costs'!$B$7</f>
        <v>5536.4159521951142</v>
      </c>
      <c r="O2061" s="304">
        <f>4*IF(K2061&lt;=3,K2061*'[2]Base Costs'!$B$8,IF(L2061&lt;=3,L2061*'[2]Base Costs'!$B$9,'[2]Base Costs'!$B$10*M2061))</f>
        <v>1400</v>
      </c>
      <c r="P2061" s="304">
        <f>4*C2061*'[2]Base Costs'!$B$11</f>
        <v>21934.662880508149</v>
      </c>
      <c r="Q2061" s="269">
        <f>'[2]Base Costs'!$B$13+'[2]Base Costs'!$B$14</f>
        <v>414</v>
      </c>
      <c r="R2061" s="303">
        <f>'[2]Base Costs'!$D$2</f>
        <v>1105.3024868650327</v>
      </c>
      <c r="S2061" s="305">
        <f t="shared" si="230"/>
        <v>8455.7184390601469</v>
      </c>
    </row>
    <row r="2062" spans="1:19" s="269" customFormat="1" x14ac:dyDescent="0.25">
      <c r="A2062" s="310" t="s">
        <v>1041</v>
      </c>
      <c r="B2062" s="310" t="s">
        <v>1631</v>
      </c>
      <c r="C2062" s="309">
        <v>98.614853754287523</v>
      </c>
      <c r="D2062" s="307">
        <f>C2062*'[2]Base Costs'!$B$5</f>
        <v>98.614853754287523</v>
      </c>
      <c r="E2062" s="307">
        <f t="shared" si="224"/>
        <v>13</v>
      </c>
      <c r="F2062" s="307">
        <f t="shared" si="225"/>
        <v>3</v>
      </c>
      <c r="G2062" s="307">
        <f t="shared" si="226"/>
        <v>1</v>
      </c>
      <c r="H2062" s="306">
        <f>4*D2062*'[2]Base Costs'!$B$7</f>
        <v>19599.110494542121</v>
      </c>
      <c r="I2062" s="304">
        <f>4*IF(E2062&lt;=3,E2062*'[2]Base Costs'!$B$8,IF(F2062&lt;=3,F2062*'[2]Base Costs'!$B$9,'[2]Base Costs'!$B$10*G2062))</f>
        <v>4200</v>
      </c>
      <c r="J2062" s="308">
        <f>C2062*'[2]Base Costs'!$B$6</f>
        <v>25.04817285358903</v>
      </c>
      <c r="K2062" s="307">
        <f t="shared" si="227"/>
        <v>4</v>
      </c>
      <c r="L2062" s="307">
        <f t="shared" si="228"/>
        <v>1</v>
      </c>
      <c r="M2062" s="307">
        <f t="shared" si="229"/>
        <v>1</v>
      </c>
      <c r="N2062" s="306">
        <f>4*J2062*'[2]Base Costs'!$B$7</f>
        <v>4978.174065613699</v>
      </c>
      <c r="O2062" s="304">
        <f>4*IF(K2062&lt;=3,K2062*'[2]Base Costs'!$B$8,IF(L2062&lt;=3,L2062*'[2]Base Costs'!$B$9,'[2]Base Costs'!$B$10*M2062))</f>
        <v>1400</v>
      </c>
      <c r="P2062" s="304">
        <f>4*C2062*'[2]Base Costs'!$B$11</f>
        <v>19722.970750857505</v>
      </c>
      <c r="Q2062" s="269">
        <f>'[2]Base Costs'!$B$13+'[2]Base Costs'!$B$14</f>
        <v>414</v>
      </c>
      <c r="R2062" s="303">
        <f>'[2]Base Costs'!$D$2</f>
        <v>1105.3024868650327</v>
      </c>
      <c r="S2062" s="305">
        <f t="shared" si="230"/>
        <v>7897.4765524787317</v>
      </c>
    </row>
    <row r="2063" spans="1:19" s="269" customFormat="1" x14ac:dyDescent="0.25">
      <c r="A2063" s="310" t="s">
        <v>1041</v>
      </c>
      <c r="B2063" s="310" t="s">
        <v>1630</v>
      </c>
      <c r="C2063" s="309">
        <v>85.903440396862734</v>
      </c>
      <c r="D2063" s="307">
        <f>C2063*'[2]Base Costs'!$B$5</f>
        <v>85.903440396862734</v>
      </c>
      <c r="E2063" s="307">
        <f t="shared" si="224"/>
        <v>11</v>
      </c>
      <c r="F2063" s="307">
        <f t="shared" si="225"/>
        <v>3</v>
      </c>
      <c r="G2063" s="307">
        <f t="shared" si="226"/>
        <v>1</v>
      </c>
      <c r="H2063" s="306">
        <f>4*D2063*'[2]Base Costs'!$B$7</f>
        <v>17072.793358234088</v>
      </c>
      <c r="I2063" s="304">
        <f>4*IF(E2063&lt;=3,E2063*'[2]Base Costs'!$B$8,IF(F2063&lt;=3,F2063*'[2]Base Costs'!$B$9,'[2]Base Costs'!$B$10*G2063))</f>
        <v>4200</v>
      </c>
      <c r="J2063" s="308">
        <f>C2063*'[2]Base Costs'!$B$6</f>
        <v>21.819473860803136</v>
      </c>
      <c r="K2063" s="307">
        <f t="shared" si="227"/>
        <v>3</v>
      </c>
      <c r="L2063" s="307">
        <f t="shared" si="228"/>
        <v>1</v>
      </c>
      <c r="M2063" s="307">
        <f t="shared" si="229"/>
        <v>1</v>
      </c>
      <c r="N2063" s="306">
        <f>4*J2063*'[2]Base Costs'!$B$7</f>
        <v>4336.4895129914594</v>
      </c>
      <c r="O2063" s="304">
        <f>4*IF(K2063&lt;=3,K2063*'[2]Base Costs'!$B$8,IF(L2063&lt;=3,L2063*'[2]Base Costs'!$B$9,'[2]Base Costs'!$B$10*M2063))</f>
        <v>1500</v>
      </c>
      <c r="P2063" s="304">
        <f>4*C2063*'[2]Base Costs'!$B$11</f>
        <v>17180.688079372547</v>
      </c>
      <c r="Q2063" s="269">
        <f>'[2]Base Costs'!$B$13+'[2]Base Costs'!$B$14</f>
        <v>414</v>
      </c>
      <c r="R2063" s="303">
        <f>'[2]Base Costs'!$D$2</f>
        <v>1105.3024868650327</v>
      </c>
      <c r="S2063" s="305">
        <f t="shared" si="230"/>
        <v>7355.7919998564921</v>
      </c>
    </row>
    <row r="2064" spans="1:19" s="269" customFormat="1" x14ac:dyDescent="0.25">
      <c r="A2064" s="310" t="s">
        <v>1041</v>
      </c>
      <c r="B2064" s="310" t="s">
        <v>1629</v>
      </c>
      <c r="C2064" s="309">
        <v>73.833899641156719</v>
      </c>
      <c r="D2064" s="307">
        <f>C2064*'[2]Base Costs'!$B$5</f>
        <v>73.833899641156719</v>
      </c>
      <c r="E2064" s="307">
        <f t="shared" si="224"/>
        <v>10</v>
      </c>
      <c r="F2064" s="307">
        <f t="shared" si="225"/>
        <v>2</v>
      </c>
      <c r="G2064" s="307">
        <f t="shared" si="226"/>
        <v>1</v>
      </c>
      <c r="H2064" s="306">
        <f>4*D2064*'[2]Base Costs'!$B$7</f>
        <v>14674.044550282053</v>
      </c>
      <c r="I2064" s="304">
        <f>4*IF(E2064&lt;=3,E2064*'[2]Base Costs'!$B$8,IF(F2064&lt;=3,F2064*'[2]Base Costs'!$B$9,'[2]Base Costs'!$B$10*G2064))</f>
        <v>2800</v>
      </c>
      <c r="J2064" s="308">
        <f>C2064*'[2]Base Costs'!$B$6</f>
        <v>18.753810508853807</v>
      </c>
      <c r="K2064" s="307">
        <f t="shared" si="227"/>
        <v>3</v>
      </c>
      <c r="L2064" s="307">
        <f t="shared" si="228"/>
        <v>1</v>
      </c>
      <c r="M2064" s="307">
        <f t="shared" si="229"/>
        <v>1</v>
      </c>
      <c r="N2064" s="306">
        <f>4*J2064*'[2]Base Costs'!$B$7</f>
        <v>3727.2073157716413</v>
      </c>
      <c r="O2064" s="304">
        <f>4*IF(K2064&lt;=3,K2064*'[2]Base Costs'!$B$8,IF(L2064&lt;=3,L2064*'[2]Base Costs'!$B$9,'[2]Base Costs'!$B$10*M2064))</f>
        <v>1500</v>
      </c>
      <c r="P2064" s="304">
        <f>4*C2064*'[2]Base Costs'!$B$11</f>
        <v>14766.779928231344</v>
      </c>
      <c r="Q2064" s="269">
        <f>'[2]Base Costs'!$B$13+'[2]Base Costs'!$B$14</f>
        <v>414</v>
      </c>
      <c r="R2064" s="303">
        <f>'[2]Base Costs'!$D$2</f>
        <v>1105.3024868650327</v>
      </c>
      <c r="S2064" s="305">
        <f t="shared" si="230"/>
        <v>6746.5098026366741</v>
      </c>
    </row>
    <row r="2065" spans="1:19" s="269" customFormat="1" x14ac:dyDescent="0.25">
      <c r="A2065" s="310" t="s">
        <v>1041</v>
      </c>
      <c r="B2065" s="310" t="s">
        <v>1628</v>
      </c>
      <c r="C2065" s="309">
        <v>162.53721893122366</v>
      </c>
      <c r="D2065" s="307">
        <f>C2065*'[2]Base Costs'!$B$5</f>
        <v>162.53721893122366</v>
      </c>
      <c r="E2065" s="307">
        <f t="shared" si="224"/>
        <v>21</v>
      </c>
      <c r="F2065" s="307">
        <f t="shared" si="225"/>
        <v>5</v>
      </c>
      <c r="G2065" s="307">
        <f t="shared" si="226"/>
        <v>2</v>
      </c>
      <c r="H2065" s="306">
        <f>4*D2065*'[2]Base Costs'!$B$7</f>
        <v>32303.29703926712</v>
      </c>
      <c r="I2065" s="304">
        <f>4*IF(E2065&lt;=3,E2065*'[2]Base Costs'!$B$8,IF(F2065&lt;=3,F2065*'[2]Base Costs'!$B$9,'[2]Base Costs'!$B$10*G2065))</f>
        <v>8800</v>
      </c>
      <c r="J2065" s="308">
        <f>C2065*'[2]Base Costs'!$B$6</f>
        <v>41.284453608530811</v>
      </c>
      <c r="K2065" s="307">
        <f t="shared" si="227"/>
        <v>6</v>
      </c>
      <c r="L2065" s="307">
        <f t="shared" si="228"/>
        <v>2</v>
      </c>
      <c r="M2065" s="307">
        <f t="shared" si="229"/>
        <v>1</v>
      </c>
      <c r="N2065" s="306">
        <f>4*J2065*'[2]Base Costs'!$B$7</f>
        <v>8205.0374479738493</v>
      </c>
      <c r="O2065" s="304">
        <f>4*IF(K2065&lt;=3,K2065*'[2]Base Costs'!$B$8,IF(L2065&lt;=3,L2065*'[2]Base Costs'!$B$9,'[2]Base Costs'!$B$10*M2065))</f>
        <v>2800</v>
      </c>
      <c r="P2065" s="304">
        <f>4*C2065*'[2]Base Costs'!$B$11</f>
        <v>32507.443786244734</v>
      </c>
      <c r="Q2065" s="269">
        <f>'[2]Base Costs'!$B$13+'[2]Base Costs'!$B$14</f>
        <v>414</v>
      </c>
      <c r="R2065" s="303">
        <f>'[2]Base Costs'!$D$2</f>
        <v>1105.3024868650327</v>
      </c>
      <c r="S2065" s="305">
        <f t="shared" si="230"/>
        <v>12524.339934838881</v>
      </c>
    </row>
    <row r="2066" spans="1:19" s="269" customFormat="1" x14ac:dyDescent="0.25">
      <c r="A2066" s="310" t="s">
        <v>1041</v>
      </c>
      <c r="B2066" s="310" t="s">
        <v>1627</v>
      </c>
      <c r="C2066" s="309">
        <v>119.87049292991061</v>
      </c>
      <c r="D2066" s="307">
        <f>C2066*'[2]Base Costs'!$B$5</f>
        <v>119.87049292991061</v>
      </c>
      <c r="E2066" s="307">
        <f t="shared" si="224"/>
        <v>15</v>
      </c>
      <c r="F2066" s="307">
        <f t="shared" si="225"/>
        <v>3</v>
      </c>
      <c r="G2066" s="307">
        <f t="shared" si="226"/>
        <v>1</v>
      </c>
      <c r="H2066" s="306">
        <f>4*D2066*'[2]Base Costs'!$B$7</f>
        <v>23823.541246862158</v>
      </c>
      <c r="I2066" s="304">
        <f>4*IF(E2066&lt;=3,E2066*'[2]Base Costs'!$B$8,IF(F2066&lt;=3,F2066*'[2]Base Costs'!$B$9,'[2]Base Costs'!$B$10*G2066))</f>
        <v>4200</v>
      </c>
      <c r="J2066" s="308">
        <f>C2066*'[2]Base Costs'!$B$6</f>
        <v>30.447105204197296</v>
      </c>
      <c r="K2066" s="307">
        <f t="shared" si="227"/>
        <v>4</v>
      </c>
      <c r="L2066" s="307">
        <f t="shared" si="228"/>
        <v>1</v>
      </c>
      <c r="M2066" s="307">
        <f t="shared" si="229"/>
        <v>1</v>
      </c>
      <c r="N2066" s="306">
        <f>4*J2066*'[2]Base Costs'!$B$7</f>
        <v>6051.1794767029878</v>
      </c>
      <c r="O2066" s="304">
        <f>4*IF(K2066&lt;=3,K2066*'[2]Base Costs'!$B$8,IF(L2066&lt;=3,L2066*'[2]Base Costs'!$B$9,'[2]Base Costs'!$B$10*M2066))</f>
        <v>1400</v>
      </c>
      <c r="P2066" s="304">
        <f>4*C2066*'[2]Base Costs'!$B$11</f>
        <v>23974.098585982123</v>
      </c>
      <c r="Q2066" s="269">
        <f>'[2]Base Costs'!$B$13+'[2]Base Costs'!$B$14</f>
        <v>414</v>
      </c>
      <c r="R2066" s="303">
        <f>'[2]Base Costs'!$D$2</f>
        <v>1105.3024868650327</v>
      </c>
      <c r="S2066" s="305">
        <f t="shared" si="230"/>
        <v>8970.4819635680215</v>
      </c>
    </row>
    <row r="2067" spans="1:19" s="269" customFormat="1" x14ac:dyDescent="0.25">
      <c r="A2067" s="310" t="s">
        <v>1041</v>
      </c>
      <c r="B2067" s="310" t="s">
        <v>1626</v>
      </c>
      <c r="C2067" s="309">
        <v>351.672468750056</v>
      </c>
      <c r="D2067" s="307">
        <f>C2067*'[2]Base Costs'!$B$5</f>
        <v>351.672468750056</v>
      </c>
      <c r="E2067" s="307">
        <f t="shared" si="224"/>
        <v>44</v>
      </c>
      <c r="F2067" s="307">
        <f t="shared" si="225"/>
        <v>9</v>
      </c>
      <c r="G2067" s="307">
        <f t="shared" si="226"/>
        <v>3</v>
      </c>
      <c r="H2067" s="306">
        <f>4*D2067*'[2]Base Costs'!$B$7</f>
        <v>69892.793129261132</v>
      </c>
      <c r="I2067" s="304">
        <f>4*IF(E2067&lt;=3,E2067*'[2]Base Costs'!$B$8,IF(F2067&lt;=3,F2067*'[2]Base Costs'!$B$9,'[2]Base Costs'!$B$10*G2067))</f>
        <v>13200</v>
      </c>
      <c r="J2067" s="308">
        <f>C2067*'[2]Base Costs'!$B$6</f>
        <v>89.324807062514225</v>
      </c>
      <c r="K2067" s="307">
        <f t="shared" si="227"/>
        <v>12</v>
      </c>
      <c r="L2067" s="307">
        <f t="shared" si="228"/>
        <v>3</v>
      </c>
      <c r="M2067" s="307">
        <f t="shared" si="229"/>
        <v>1</v>
      </c>
      <c r="N2067" s="306">
        <f>4*J2067*'[2]Base Costs'!$B$7</f>
        <v>17752.769454832331</v>
      </c>
      <c r="O2067" s="304">
        <f>4*IF(K2067&lt;=3,K2067*'[2]Base Costs'!$B$8,IF(L2067&lt;=3,L2067*'[2]Base Costs'!$B$9,'[2]Base Costs'!$B$10*M2067))</f>
        <v>4200</v>
      </c>
      <c r="P2067" s="304">
        <f>4*C2067*'[2]Base Costs'!$B$11</f>
        <v>70334.493750011199</v>
      </c>
      <c r="Q2067" s="269">
        <f>'[2]Base Costs'!$B$13+'[2]Base Costs'!$B$14</f>
        <v>414</v>
      </c>
      <c r="R2067" s="303">
        <f>'[2]Base Costs'!$D$2</f>
        <v>1105.3024868650327</v>
      </c>
      <c r="S2067" s="305">
        <f t="shared" si="230"/>
        <v>23472.071941697362</v>
      </c>
    </row>
    <row r="2068" spans="1:19" s="269" customFormat="1" x14ac:dyDescent="0.25">
      <c r="A2068" s="310" t="s">
        <v>1041</v>
      </c>
      <c r="B2068" s="310" t="s">
        <v>1625</v>
      </c>
      <c r="C2068" s="309">
        <v>61.453136633916422</v>
      </c>
      <c r="D2068" s="307">
        <f>C2068*'[2]Base Costs'!$B$5</f>
        <v>61.453136633916422</v>
      </c>
      <c r="E2068" s="307">
        <f t="shared" si="224"/>
        <v>8</v>
      </c>
      <c r="F2068" s="307">
        <f t="shared" si="225"/>
        <v>2</v>
      </c>
      <c r="G2068" s="307">
        <f t="shared" si="226"/>
        <v>1</v>
      </c>
      <c r="H2068" s="306">
        <f>4*D2068*'[2]Base Costs'!$B$7</f>
        <v>12213.442187171087</v>
      </c>
      <c r="I2068" s="304">
        <f>4*IF(E2068&lt;=3,E2068*'[2]Base Costs'!$B$8,IF(F2068&lt;=3,F2068*'[2]Base Costs'!$B$9,'[2]Base Costs'!$B$10*G2068))</f>
        <v>2800</v>
      </c>
      <c r="J2068" s="308">
        <f>C2068*'[2]Base Costs'!$B$6</f>
        <v>15.609096705014771</v>
      </c>
      <c r="K2068" s="307">
        <f t="shared" si="227"/>
        <v>2</v>
      </c>
      <c r="L2068" s="307">
        <f t="shared" si="228"/>
        <v>1</v>
      </c>
      <c r="M2068" s="307">
        <f t="shared" si="229"/>
        <v>1</v>
      </c>
      <c r="N2068" s="306">
        <f>4*J2068*'[2]Base Costs'!$B$7</f>
        <v>3102.214315541456</v>
      </c>
      <c r="O2068" s="304">
        <f>4*IF(K2068&lt;=3,K2068*'[2]Base Costs'!$B$8,IF(L2068&lt;=3,L2068*'[2]Base Costs'!$B$9,'[2]Base Costs'!$B$10*M2068))</f>
        <v>1000</v>
      </c>
      <c r="P2068" s="304">
        <f>4*C2068*'[2]Base Costs'!$B$11</f>
        <v>12290.627326783284</v>
      </c>
      <c r="Q2068" s="269">
        <f>'[2]Base Costs'!$B$13+'[2]Base Costs'!$B$14</f>
        <v>414</v>
      </c>
      <c r="R2068" s="303">
        <f>'[2]Base Costs'!$D$2</f>
        <v>1105.3024868650327</v>
      </c>
      <c r="S2068" s="305">
        <f t="shared" si="230"/>
        <v>5621.5168024064888</v>
      </c>
    </row>
    <row r="2069" spans="1:19" s="269" customFormat="1" x14ac:dyDescent="0.25">
      <c r="A2069" s="310" t="s">
        <v>1041</v>
      </c>
      <c r="B2069" s="310" t="s">
        <v>1624</v>
      </c>
      <c r="C2069" s="309">
        <v>90.59202551071192</v>
      </c>
      <c r="D2069" s="307">
        <f>C2069*'[2]Base Costs'!$B$5</f>
        <v>90.59202551071192</v>
      </c>
      <c r="E2069" s="307">
        <f t="shared" si="224"/>
        <v>12</v>
      </c>
      <c r="F2069" s="307">
        <f t="shared" si="225"/>
        <v>3</v>
      </c>
      <c r="G2069" s="307">
        <f t="shared" si="226"/>
        <v>1</v>
      </c>
      <c r="H2069" s="306">
        <f>4*D2069*'[2]Base Costs'!$B$7</f>
        <v>18004.621518100932</v>
      </c>
      <c r="I2069" s="304">
        <f>4*IF(E2069&lt;=3,E2069*'[2]Base Costs'!$B$8,IF(F2069&lt;=3,F2069*'[2]Base Costs'!$B$9,'[2]Base Costs'!$B$10*G2069))</f>
        <v>4200</v>
      </c>
      <c r="J2069" s="308">
        <f>C2069*'[2]Base Costs'!$B$6</f>
        <v>23.010374479720827</v>
      </c>
      <c r="K2069" s="307">
        <f t="shared" si="227"/>
        <v>3</v>
      </c>
      <c r="L2069" s="307">
        <f t="shared" si="228"/>
        <v>1</v>
      </c>
      <c r="M2069" s="307">
        <f t="shared" si="229"/>
        <v>1</v>
      </c>
      <c r="N2069" s="306">
        <f>4*J2069*'[2]Base Costs'!$B$7</f>
        <v>4573.1738655976369</v>
      </c>
      <c r="O2069" s="304">
        <f>4*IF(K2069&lt;=3,K2069*'[2]Base Costs'!$B$8,IF(L2069&lt;=3,L2069*'[2]Base Costs'!$B$9,'[2]Base Costs'!$B$10*M2069))</f>
        <v>1500</v>
      </c>
      <c r="P2069" s="304">
        <f>4*C2069*'[2]Base Costs'!$B$11</f>
        <v>18118.405102142384</v>
      </c>
      <c r="Q2069" s="269">
        <f>'[2]Base Costs'!$B$13+'[2]Base Costs'!$B$14</f>
        <v>414</v>
      </c>
      <c r="R2069" s="303">
        <f>'[2]Base Costs'!$D$2</f>
        <v>1105.3024868650327</v>
      </c>
      <c r="S2069" s="305">
        <f t="shared" si="230"/>
        <v>7592.4763524626696</v>
      </c>
    </row>
    <row r="2070" spans="1:19" s="269" customFormat="1" x14ac:dyDescent="0.25">
      <c r="A2070" s="310" t="s">
        <v>1041</v>
      </c>
      <c r="B2070" s="310" t="s">
        <v>1623</v>
      </c>
      <c r="C2070" s="309">
        <v>86.000694465000009</v>
      </c>
      <c r="D2070" s="307">
        <f>C2070*'[2]Base Costs'!$B$5</f>
        <v>86.000694465000009</v>
      </c>
      <c r="E2070" s="307">
        <f t="shared" si="224"/>
        <v>11</v>
      </c>
      <c r="F2070" s="307">
        <f t="shared" si="225"/>
        <v>3</v>
      </c>
      <c r="G2070" s="307">
        <f t="shared" si="226"/>
        <v>1</v>
      </c>
      <c r="H2070" s="306">
        <f>4*D2070*'[2]Base Costs'!$B$7</f>
        <v>17092.122020751965</v>
      </c>
      <c r="I2070" s="304">
        <f>4*IF(E2070&lt;=3,E2070*'[2]Base Costs'!$B$8,IF(F2070&lt;=3,F2070*'[2]Base Costs'!$B$9,'[2]Base Costs'!$B$10*G2070))</f>
        <v>4200</v>
      </c>
      <c r="J2070" s="308">
        <f>C2070*'[2]Base Costs'!$B$6</f>
        <v>21.844176394110004</v>
      </c>
      <c r="K2070" s="307">
        <f t="shared" si="227"/>
        <v>3</v>
      </c>
      <c r="L2070" s="307">
        <f t="shared" si="228"/>
        <v>1</v>
      </c>
      <c r="M2070" s="307">
        <f t="shared" si="229"/>
        <v>1</v>
      </c>
      <c r="N2070" s="306">
        <f>4*J2070*'[2]Base Costs'!$B$7</f>
        <v>4341.3989932709992</v>
      </c>
      <c r="O2070" s="304">
        <f>4*IF(K2070&lt;=3,K2070*'[2]Base Costs'!$B$8,IF(L2070&lt;=3,L2070*'[2]Base Costs'!$B$9,'[2]Base Costs'!$B$10*M2070))</f>
        <v>1500</v>
      </c>
      <c r="P2070" s="304">
        <f>4*C2070*'[2]Base Costs'!$B$11</f>
        <v>17200.138893000003</v>
      </c>
      <c r="Q2070" s="269">
        <f>'[2]Base Costs'!$B$13+'[2]Base Costs'!$B$14</f>
        <v>414</v>
      </c>
      <c r="R2070" s="303">
        <f>'[2]Base Costs'!$D$2</f>
        <v>1105.3024868650327</v>
      </c>
      <c r="S2070" s="305">
        <f t="shared" si="230"/>
        <v>7360.7014801360319</v>
      </c>
    </row>
    <row r="2071" spans="1:19" s="269" customFormat="1" x14ac:dyDescent="0.25">
      <c r="A2071" s="310" t="s">
        <v>1041</v>
      </c>
      <c r="B2071" s="310" t="s">
        <v>1622</v>
      </c>
      <c r="C2071" s="309">
        <v>95.431951000000055</v>
      </c>
      <c r="D2071" s="307">
        <f>C2071*'[2]Base Costs'!$B$5</f>
        <v>95.431951000000055</v>
      </c>
      <c r="E2071" s="307">
        <f t="shared" si="224"/>
        <v>12</v>
      </c>
      <c r="F2071" s="307">
        <f t="shared" si="225"/>
        <v>3</v>
      </c>
      <c r="G2071" s="307">
        <f t="shared" si="226"/>
        <v>1</v>
      </c>
      <c r="H2071" s="306">
        <f>4*D2071*'[2]Base Costs'!$B$7</f>
        <v>18966.527669544015</v>
      </c>
      <c r="I2071" s="304">
        <f>4*IF(E2071&lt;=3,E2071*'[2]Base Costs'!$B$8,IF(F2071&lt;=3,F2071*'[2]Base Costs'!$B$9,'[2]Base Costs'!$B$10*G2071))</f>
        <v>4200</v>
      </c>
      <c r="J2071" s="308">
        <f>C2071*'[2]Base Costs'!$B$6</f>
        <v>24.239715554000014</v>
      </c>
      <c r="K2071" s="307">
        <f t="shared" si="227"/>
        <v>4</v>
      </c>
      <c r="L2071" s="307">
        <f t="shared" si="228"/>
        <v>1</v>
      </c>
      <c r="M2071" s="307">
        <f t="shared" si="229"/>
        <v>1</v>
      </c>
      <c r="N2071" s="306">
        <f>4*J2071*'[2]Base Costs'!$B$7</f>
        <v>4817.4980280641794</v>
      </c>
      <c r="O2071" s="304">
        <f>4*IF(K2071&lt;=3,K2071*'[2]Base Costs'!$B$8,IF(L2071&lt;=3,L2071*'[2]Base Costs'!$B$9,'[2]Base Costs'!$B$10*M2071))</f>
        <v>1400</v>
      </c>
      <c r="P2071" s="304">
        <f>4*C2071*'[2]Base Costs'!$B$11</f>
        <v>19086.390200000013</v>
      </c>
      <c r="Q2071" s="269">
        <f>'[2]Base Costs'!$B$13+'[2]Base Costs'!$B$14</f>
        <v>414</v>
      </c>
      <c r="R2071" s="303">
        <f>'[2]Base Costs'!$D$2</f>
        <v>1105.3024868650327</v>
      </c>
      <c r="S2071" s="305">
        <f t="shared" si="230"/>
        <v>7736.8005149292121</v>
      </c>
    </row>
    <row r="2072" spans="1:19" s="269" customFormat="1" x14ac:dyDescent="0.25">
      <c r="A2072" s="310" t="s">
        <v>1041</v>
      </c>
      <c r="B2072" s="310" t="s">
        <v>1621</v>
      </c>
      <c r="C2072" s="309">
        <v>89.065406628016532</v>
      </c>
      <c r="D2072" s="307">
        <f>C2072*'[2]Base Costs'!$B$5</f>
        <v>89.065406628016532</v>
      </c>
      <c r="E2072" s="307">
        <f t="shared" si="224"/>
        <v>12</v>
      </c>
      <c r="F2072" s="307">
        <f t="shared" si="225"/>
        <v>3</v>
      </c>
      <c r="G2072" s="307">
        <f t="shared" si="226"/>
        <v>1</v>
      </c>
      <c r="H2072" s="306">
        <f>4*D2072*'[2]Base Costs'!$B$7</f>
        <v>17701.215174878522</v>
      </c>
      <c r="I2072" s="304">
        <f>4*IF(E2072&lt;=3,E2072*'[2]Base Costs'!$B$8,IF(F2072&lt;=3,F2072*'[2]Base Costs'!$B$9,'[2]Base Costs'!$B$10*G2072))</f>
        <v>4200</v>
      </c>
      <c r="J2072" s="308">
        <f>C2072*'[2]Base Costs'!$B$6</f>
        <v>22.622613283516198</v>
      </c>
      <c r="K2072" s="307">
        <f t="shared" si="227"/>
        <v>3</v>
      </c>
      <c r="L2072" s="307">
        <f t="shared" si="228"/>
        <v>1</v>
      </c>
      <c r="M2072" s="307">
        <f t="shared" si="229"/>
        <v>1</v>
      </c>
      <c r="N2072" s="306">
        <f>4*J2072*'[2]Base Costs'!$B$7</f>
        <v>4496.1086544191439</v>
      </c>
      <c r="O2072" s="304">
        <f>4*IF(K2072&lt;=3,K2072*'[2]Base Costs'!$B$8,IF(L2072&lt;=3,L2072*'[2]Base Costs'!$B$9,'[2]Base Costs'!$B$10*M2072))</f>
        <v>1500</v>
      </c>
      <c r="P2072" s="304">
        <f>4*C2072*'[2]Base Costs'!$B$11</f>
        <v>17813.081325603307</v>
      </c>
      <c r="Q2072" s="269">
        <f>'[2]Base Costs'!$B$13+'[2]Base Costs'!$B$14</f>
        <v>414</v>
      </c>
      <c r="R2072" s="303">
        <f>'[2]Base Costs'!$D$2</f>
        <v>1105.3024868650327</v>
      </c>
      <c r="S2072" s="305">
        <f t="shared" si="230"/>
        <v>7515.4111412841767</v>
      </c>
    </row>
    <row r="2073" spans="1:19" s="269" customFormat="1" x14ac:dyDescent="0.25">
      <c r="A2073" s="310" t="s">
        <v>1041</v>
      </c>
      <c r="B2073" s="310" t="s">
        <v>1620</v>
      </c>
      <c r="C2073" s="309">
        <v>132.44841302269543</v>
      </c>
      <c r="D2073" s="307">
        <f>C2073*'[2]Base Costs'!$B$5</f>
        <v>132.44841302269543</v>
      </c>
      <c r="E2073" s="307">
        <f t="shared" si="224"/>
        <v>17</v>
      </c>
      <c r="F2073" s="307">
        <f t="shared" si="225"/>
        <v>4</v>
      </c>
      <c r="G2073" s="307">
        <f t="shared" si="226"/>
        <v>1</v>
      </c>
      <c r="H2073" s="306">
        <f>4*D2073*'[2]Base Costs'!$B$7</f>
        <v>26323.327397782585</v>
      </c>
      <c r="I2073" s="304">
        <f>4*IF(E2073&lt;=3,E2073*'[2]Base Costs'!$B$8,IF(F2073&lt;=3,F2073*'[2]Base Costs'!$B$9,'[2]Base Costs'!$B$10*G2073))</f>
        <v>4400</v>
      </c>
      <c r="J2073" s="308">
        <f>C2073*'[2]Base Costs'!$B$6</f>
        <v>33.641896907764639</v>
      </c>
      <c r="K2073" s="307">
        <f t="shared" si="227"/>
        <v>5</v>
      </c>
      <c r="L2073" s="307">
        <f t="shared" si="228"/>
        <v>1</v>
      </c>
      <c r="M2073" s="307">
        <f t="shared" si="229"/>
        <v>1</v>
      </c>
      <c r="N2073" s="306">
        <f>4*J2073*'[2]Base Costs'!$B$7</f>
        <v>6686.1251590367765</v>
      </c>
      <c r="O2073" s="304">
        <f>4*IF(K2073&lt;=3,K2073*'[2]Base Costs'!$B$8,IF(L2073&lt;=3,L2073*'[2]Base Costs'!$B$9,'[2]Base Costs'!$B$10*M2073))</f>
        <v>1400</v>
      </c>
      <c r="P2073" s="304">
        <f>4*C2073*'[2]Base Costs'!$B$11</f>
        <v>26489.682604539088</v>
      </c>
      <c r="Q2073" s="269">
        <f>'[2]Base Costs'!$B$13+'[2]Base Costs'!$B$14</f>
        <v>414</v>
      </c>
      <c r="R2073" s="303">
        <f>'[2]Base Costs'!$D$2</f>
        <v>1105.3024868650327</v>
      </c>
      <c r="S2073" s="305">
        <f t="shared" si="230"/>
        <v>9605.4276459018092</v>
      </c>
    </row>
    <row r="2074" spans="1:19" s="269" customFormat="1" x14ac:dyDescent="0.25">
      <c r="A2074" s="310" t="s">
        <v>1041</v>
      </c>
      <c r="B2074" s="310" t="s">
        <v>1619</v>
      </c>
      <c r="C2074" s="309">
        <v>48.715156136149417</v>
      </c>
      <c r="D2074" s="307">
        <f>C2074*'[2]Base Costs'!$B$5</f>
        <v>48.715156136149417</v>
      </c>
      <c r="E2074" s="307">
        <f t="shared" si="224"/>
        <v>7</v>
      </c>
      <c r="F2074" s="307">
        <f t="shared" si="225"/>
        <v>2</v>
      </c>
      <c r="G2074" s="307">
        <f t="shared" si="226"/>
        <v>1</v>
      </c>
      <c r="H2074" s="306">
        <f>4*D2074*'[2]Base Costs'!$B$7</f>
        <v>9681.8449911228818</v>
      </c>
      <c r="I2074" s="304">
        <f>4*IF(E2074&lt;=3,E2074*'[2]Base Costs'!$B$8,IF(F2074&lt;=3,F2074*'[2]Base Costs'!$B$9,'[2]Base Costs'!$B$10*G2074))</f>
        <v>2800</v>
      </c>
      <c r="J2074" s="308">
        <f>C2074*'[2]Base Costs'!$B$6</f>
        <v>12.373649658581952</v>
      </c>
      <c r="K2074" s="307">
        <f t="shared" si="227"/>
        <v>2</v>
      </c>
      <c r="L2074" s="307">
        <f t="shared" si="228"/>
        <v>1</v>
      </c>
      <c r="M2074" s="307">
        <f t="shared" si="229"/>
        <v>1</v>
      </c>
      <c r="N2074" s="306">
        <f>4*J2074*'[2]Base Costs'!$B$7</f>
        <v>2459.1886277452118</v>
      </c>
      <c r="O2074" s="304">
        <f>4*IF(K2074&lt;=3,K2074*'[2]Base Costs'!$B$8,IF(L2074&lt;=3,L2074*'[2]Base Costs'!$B$9,'[2]Base Costs'!$B$10*M2074))</f>
        <v>1000</v>
      </c>
      <c r="P2074" s="304">
        <f>4*C2074*'[2]Base Costs'!$B$11</f>
        <v>9743.0312272298834</v>
      </c>
      <c r="Q2074" s="269">
        <f>'[2]Base Costs'!$B$13+'[2]Base Costs'!$B$14</f>
        <v>414</v>
      </c>
      <c r="R2074" s="303">
        <f>'[2]Base Costs'!$D$2</f>
        <v>1105.3024868650327</v>
      </c>
      <c r="S2074" s="305">
        <f t="shared" si="230"/>
        <v>4978.491114610244</v>
      </c>
    </row>
    <row r="2075" spans="1:19" s="269" customFormat="1" x14ac:dyDescent="0.25">
      <c r="A2075" s="310" t="s">
        <v>1041</v>
      </c>
      <c r="B2075" s="310" t="s">
        <v>1618</v>
      </c>
      <c r="C2075" s="309">
        <v>47.024081500000023</v>
      </c>
      <c r="D2075" s="307">
        <f>C2075*'[2]Base Costs'!$B$5</f>
        <v>47.024081500000023</v>
      </c>
      <c r="E2075" s="307">
        <f t="shared" si="224"/>
        <v>6</v>
      </c>
      <c r="F2075" s="307">
        <f t="shared" si="225"/>
        <v>2</v>
      </c>
      <c r="G2075" s="307">
        <f t="shared" si="226"/>
        <v>1</v>
      </c>
      <c r="H2075" s="306">
        <f>4*D2075*'[2]Base Costs'!$B$7</f>
        <v>9345.7540536360066</v>
      </c>
      <c r="I2075" s="304">
        <f>4*IF(E2075&lt;=3,E2075*'[2]Base Costs'!$B$8,IF(F2075&lt;=3,F2075*'[2]Base Costs'!$B$9,'[2]Base Costs'!$B$10*G2075))</f>
        <v>2800</v>
      </c>
      <c r="J2075" s="308">
        <f>C2075*'[2]Base Costs'!$B$6</f>
        <v>11.944116701000006</v>
      </c>
      <c r="K2075" s="307">
        <f t="shared" si="227"/>
        <v>2</v>
      </c>
      <c r="L2075" s="307">
        <f t="shared" si="228"/>
        <v>1</v>
      </c>
      <c r="M2075" s="307">
        <f t="shared" si="229"/>
        <v>1</v>
      </c>
      <c r="N2075" s="306">
        <f>4*J2075*'[2]Base Costs'!$B$7</f>
        <v>2373.8215296235453</v>
      </c>
      <c r="O2075" s="304">
        <f>4*IF(K2075&lt;=3,K2075*'[2]Base Costs'!$B$8,IF(L2075&lt;=3,L2075*'[2]Base Costs'!$B$9,'[2]Base Costs'!$B$10*M2075))</f>
        <v>1000</v>
      </c>
      <c r="P2075" s="304">
        <f>4*C2075*'[2]Base Costs'!$B$11</f>
        <v>9404.816300000004</v>
      </c>
      <c r="Q2075" s="269">
        <f>'[2]Base Costs'!$B$13+'[2]Base Costs'!$B$14</f>
        <v>414</v>
      </c>
      <c r="R2075" s="303">
        <f>'[2]Base Costs'!$D$2</f>
        <v>1105.3024868650327</v>
      </c>
      <c r="S2075" s="305">
        <f t="shared" si="230"/>
        <v>4893.1240164885785</v>
      </c>
    </row>
    <row r="2076" spans="1:19" s="269" customFormat="1" x14ac:dyDescent="0.25">
      <c r="A2076" s="310" t="s">
        <v>1041</v>
      </c>
      <c r="B2076" s="310" t="s">
        <v>1617</v>
      </c>
      <c r="C2076" s="309">
        <v>150.62180046111499</v>
      </c>
      <c r="D2076" s="307">
        <f>C2076*'[2]Base Costs'!$B$5</f>
        <v>150.62180046111499</v>
      </c>
      <c r="E2076" s="307">
        <f t="shared" si="224"/>
        <v>19</v>
      </c>
      <c r="F2076" s="307">
        <f t="shared" si="225"/>
        <v>4</v>
      </c>
      <c r="G2076" s="307">
        <f t="shared" si="226"/>
        <v>1</v>
      </c>
      <c r="H2076" s="306">
        <f>4*D2076*'[2]Base Costs'!$B$7</f>
        <v>29935.179110843841</v>
      </c>
      <c r="I2076" s="304">
        <f>4*IF(E2076&lt;=3,E2076*'[2]Base Costs'!$B$8,IF(F2076&lt;=3,F2076*'[2]Base Costs'!$B$9,'[2]Base Costs'!$B$10*G2076))</f>
        <v>4400</v>
      </c>
      <c r="J2076" s="308">
        <f>C2076*'[2]Base Costs'!$B$6</f>
        <v>38.257937317123208</v>
      </c>
      <c r="K2076" s="307">
        <f t="shared" si="227"/>
        <v>5</v>
      </c>
      <c r="L2076" s="307">
        <f t="shared" si="228"/>
        <v>1</v>
      </c>
      <c r="M2076" s="307">
        <f t="shared" si="229"/>
        <v>1</v>
      </c>
      <c r="N2076" s="306">
        <f>4*J2076*'[2]Base Costs'!$B$7</f>
        <v>7603.5354941543355</v>
      </c>
      <c r="O2076" s="304">
        <f>4*IF(K2076&lt;=3,K2076*'[2]Base Costs'!$B$8,IF(L2076&lt;=3,L2076*'[2]Base Costs'!$B$9,'[2]Base Costs'!$B$10*M2076))</f>
        <v>1400</v>
      </c>
      <c r="P2076" s="304">
        <f>4*C2076*'[2]Base Costs'!$B$11</f>
        <v>30124.360092222996</v>
      </c>
      <c r="Q2076" s="269">
        <f>'[2]Base Costs'!$B$13+'[2]Base Costs'!$B$14</f>
        <v>414</v>
      </c>
      <c r="R2076" s="303">
        <f>'[2]Base Costs'!$D$2</f>
        <v>1105.3024868650327</v>
      </c>
      <c r="S2076" s="305">
        <f t="shared" si="230"/>
        <v>10522.837981019369</v>
      </c>
    </row>
    <row r="2077" spans="1:19" s="269" customFormat="1" x14ac:dyDescent="0.25">
      <c r="A2077" s="310" t="s">
        <v>1041</v>
      </c>
      <c r="B2077" s="310" t="s">
        <v>1616</v>
      </c>
      <c r="C2077" s="309">
        <v>70.99993833500001</v>
      </c>
      <c r="D2077" s="307">
        <f>C2077*'[2]Base Costs'!$B$5</f>
        <v>70.99993833500001</v>
      </c>
      <c r="E2077" s="307">
        <f t="shared" si="224"/>
        <v>9</v>
      </c>
      <c r="F2077" s="307">
        <f t="shared" si="225"/>
        <v>2</v>
      </c>
      <c r="G2077" s="307">
        <f t="shared" si="226"/>
        <v>1</v>
      </c>
      <c r="H2077" s="306">
        <f>4*D2077*'[2]Base Costs'!$B$7</f>
        <v>14110.811744451245</v>
      </c>
      <c r="I2077" s="304">
        <f>4*IF(E2077&lt;=3,E2077*'[2]Base Costs'!$B$8,IF(F2077&lt;=3,F2077*'[2]Base Costs'!$B$9,'[2]Base Costs'!$B$10*G2077))</f>
        <v>2800</v>
      </c>
      <c r="J2077" s="308">
        <f>C2077*'[2]Base Costs'!$B$6</f>
        <v>18.033984337090004</v>
      </c>
      <c r="K2077" s="307">
        <f t="shared" si="227"/>
        <v>3</v>
      </c>
      <c r="L2077" s="307">
        <f t="shared" si="228"/>
        <v>1</v>
      </c>
      <c r="M2077" s="307">
        <f t="shared" si="229"/>
        <v>1</v>
      </c>
      <c r="N2077" s="306">
        <f>4*J2077*'[2]Base Costs'!$B$7</f>
        <v>3584.1461830906164</v>
      </c>
      <c r="O2077" s="304">
        <f>4*IF(K2077&lt;=3,K2077*'[2]Base Costs'!$B$8,IF(L2077&lt;=3,L2077*'[2]Base Costs'!$B$9,'[2]Base Costs'!$B$10*M2077))</f>
        <v>1500</v>
      </c>
      <c r="P2077" s="304">
        <f>4*C2077*'[2]Base Costs'!$B$11</f>
        <v>14199.987667000001</v>
      </c>
      <c r="Q2077" s="269">
        <f>'[2]Base Costs'!$B$13+'[2]Base Costs'!$B$14</f>
        <v>414</v>
      </c>
      <c r="R2077" s="303">
        <f>'[2]Base Costs'!$D$2</f>
        <v>1105.3024868650327</v>
      </c>
      <c r="S2077" s="305">
        <f t="shared" si="230"/>
        <v>6603.4486699556492</v>
      </c>
    </row>
    <row r="2078" spans="1:19" s="269" customFormat="1" x14ac:dyDescent="0.25">
      <c r="A2078" s="310" t="s">
        <v>1041</v>
      </c>
      <c r="B2078" s="310" t="s">
        <v>1615</v>
      </c>
      <c r="C2078" s="309">
        <v>203.90042048500001</v>
      </c>
      <c r="D2078" s="307">
        <f>C2078*'[2]Base Costs'!$B$5</f>
        <v>203.90042048500001</v>
      </c>
      <c r="E2078" s="307">
        <f t="shared" si="224"/>
        <v>26</v>
      </c>
      <c r="F2078" s="307">
        <f t="shared" si="225"/>
        <v>6</v>
      </c>
      <c r="G2078" s="307">
        <f t="shared" si="226"/>
        <v>2</v>
      </c>
      <c r="H2078" s="306">
        <f>4*D2078*'[2]Base Costs'!$B$7</f>
        <v>40523.985168870851</v>
      </c>
      <c r="I2078" s="304">
        <f>4*IF(E2078&lt;=3,E2078*'[2]Base Costs'!$B$8,IF(F2078&lt;=3,F2078*'[2]Base Costs'!$B$9,'[2]Base Costs'!$B$10*G2078))</f>
        <v>8800</v>
      </c>
      <c r="J2078" s="308">
        <f>C2078*'[2]Base Costs'!$B$6</f>
        <v>51.790706803190005</v>
      </c>
      <c r="K2078" s="307">
        <f t="shared" si="227"/>
        <v>7</v>
      </c>
      <c r="L2078" s="307">
        <f t="shared" si="228"/>
        <v>2</v>
      </c>
      <c r="M2078" s="307">
        <f t="shared" si="229"/>
        <v>1</v>
      </c>
      <c r="N2078" s="306">
        <f>4*J2078*'[2]Base Costs'!$B$7</f>
        <v>10293.092232893196</v>
      </c>
      <c r="O2078" s="304">
        <f>4*IF(K2078&lt;=3,K2078*'[2]Base Costs'!$B$8,IF(L2078&lt;=3,L2078*'[2]Base Costs'!$B$9,'[2]Base Costs'!$B$10*M2078))</f>
        <v>2800</v>
      </c>
      <c r="P2078" s="304">
        <f>4*C2078*'[2]Base Costs'!$B$11</f>
        <v>40780.084096999999</v>
      </c>
      <c r="Q2078" s="269">
        <f>'[2]Base Costs'!$B$13+'[2]Base Costs'!$B$14</f>
        <v>414</v>
      </c>
      <c r="R2078" s="303">
        <f>'[2]Base Costs'!$D$2</f>
        <v>1105.3024868650327</v>
      </c>
      <c r="S2078" s="305">
        <f t="shared" si="230"/>
        <v>14612.394719758227</v>
      </c>
    </row>
    <row r="2079" spans="1:19" s="269" customFormat="1" x14ac:dyDescent="0.25">
      <c r="A2079" s="310" t="s">
        <v>1041</v>
      </c>
      <c r="B2079" s="310" t="s">
        <v>1614</v>
      </c>
      <c r="C2079" s="309">
        <v>119.84320684500001</v>
      </c>
      <c r="D2079" s="307">
        <f>C2079*'[2]Base Costs'!$B$5</f>
        <v>119.84320684500001</v>
      </c>
      <c r="E2079" s="307">
        <f t="shared" si="224"/>
        <v>15</v>
      </c>
      <c r="F2079" s="307">
        <f t="shared" si="225"/>
        <v>3</v>
      </c>
      <c r="G2079" s="307">
        <f t="shared" si="226"/>
        <v>1</v>
      </c>
      <c r="H2079" s="306">
        <f>4*D2079*'[2]Base Costs'!$B$7</f>
        <v>23818.118301202685</v>
      </c>
      <c r="I2079" s="304">
        <f>4*IF(E2079&lt;=3,E2079*'[2]Base Costs'!$B$8,IF(F2079&lt;=3,F2079*'[2]Base Costs'!$B$9,'[2]Base Costs'!$B$10*G2079))</f>
        <v>4200</v>
      </c>
      <c r="J2079" s="308">
        <f>C2079*'[2]Base Costs'!$B$6</f>
        <v>30.440174538630004</v>
      </c>
      <c r="K2079" s="307">
        <f t="shared" si="227"/>
        <v>4</v>
      </c>
      <c r="L2079" s="307">
        <f t="shared" si="228"/>
        <v>1</v>
      </c>
      <c r="M2079" s="307">
        <f t="shared" si="229"/>
        <v>1</v>
      </c>
      <c r="N2079" s="306">
        <f>4*J2079*'[2]Base Costs'!$B$7</f>
        <v>6049.8020485054822</v>
      </c>
      <c r="O2079" s="304">
        <f>4*IF(K2079&lt;=3,K2079*'[2]Base Costs'!$B$8,IF(L2079&lt;=3,L2079*'[2]Base Costs'!$B$9,'[2]Base Costs'!$B$10*M2079))</f>
        <v>1400</v>
      </c>
      <c r="P2079" s="304">
        <f>4*C2079*'[2]Base Costs'!$B$11</f>
        <v>23968.641369000001</v>
      </c>
      <c r="Q2079" s="269">
        <f>'[2]Base Costs'!$B$13+'[2]Base Costs'!$B$14</f>
        <v>414</v>
      </c>
      <c r="R2079" s="303">
        <f>'[2]Base Costs'!$D$2</f>
        <v>1105.3024868650327</v>
      </c>
      <c r="S2079" s="305">
        <f t="shared" si="230"/>
        <v>8969.1045353705158</v>
      </c>
    </row>
    <row r="2080" spans="1:19" s="269" customFormat="1" x14ac:dyDescent="0.25">
      <c r="A2080" s="310" t="s">
        <v>1041</v>
      </c>
      <c r="B2080" s="310" t="s">
        <v>1613</v>
      </c>
      <c r="C2080" s="309">
        <v>210.52188987690218</v>
      </c>
      <c r="D2080" s="307">
        <f>C2080*'[2]Base Costs'!$B$5</f>
        <v>210.52188987690218</v>
      </c>
      <c r="E2080" s="307">
        <f t="shared" si="224"/>
        <v>27</v>
      </c>
      <c r="F2080" s="307">
        <f t="shared" si="225"/>
        <v>6</v>
      </c>
      <c r="G2080" s="307">
        <f t="shared" si="226"/>
        <v>2</v>
      </c>
      <c r="H2080" s="306">
        <f>4*D2080*'[2]Base Costs'!$B$7</f>
        <v>41839.962481695053</v>
      </c>
      <c r="I2080" s="304">
        <f>4*IF(E2080&lt;=3,E2080*'[2]Base Costs'!$B$8,IF(F2080&lt;=3,F2080*'[2]Base Costs'!$B$9,'[2]Base Costs'!$B$10*G2080))</f>
        <v>8800</v>
      </c>
      <c r="J2080" s="308">
        <f>C2080*'[2]Base Costs'!$B$6</f>
        <v>53.472560028733156</v>
      </c>
      <c r="K2080" s="307">
        <f t="shared" si="227"/>
        <v>7</v>
      </c>
      <c r="L2080" s="307">
        <f t="shared" si="228"/>
        <v>2</v>
      </c>
      <c r="M2080" s="307">
        <f t="shared" si="229"/>
        <v>1</v>
      </c>
      <c r="N2080" s="306">
        <f>4*J2080*'[2]Base Costs'!$B$7</f>
        <v>10627.350470350544</v>
      </c>
      <c r="O2080" s="304">
        <f>4*IF(K2080&lt;=3,K2080*'[2]Base Costs'!$B$8,IF(L2080&lt;=3,L2080*'[2]Base Costs'!$B$9,'[2]Base Costs'!$B$10*M2080))</f>
        <v>2800</v>
      </c>
      <c r="P2080" s="304">
        <f>4*C2080*'[2]Base Costs'!$B$11</f>
        <v>42104.377975380434</v>
      </c>
      <c r="Q2080" s="269">
        <f>'[2]Base Costs'!$B$13+'[2]Base Costs'!$B$14</f>
        <v>414</v>
      </c>
      <c r="R2080" s="303">
        <f>'[2]Base Costs'!$D$2</f>
        <v>1105.3024868650327</v>
      </c>
      <c r="S2080" s="305">
        <f t="shared" si="230"/>
        <v>14946.652957215578</v>
      </c>
    </row>
    <row r="2081" spans="1:19" s="269" customFormat="1" x14ac:dyDescent="0.25">
      <c r="A2081" s="310" t="s">
        <v>1041</v>
      </c>
      <c r="B2081" s="310" t="s">
        <v>1612</v>
      </c>
      <c r="C2081" s="309">
        <v>567.03495715094118</v>
      </c>
      <c r="D2081" s="307">
        <f>C2081*'[2]Base Costs'!$B$5</f>
        <v>567.03495715094118</v>
      </c>
      <c r="E2081" s="307">
        <f t="shared" si="224"/>
        <v>71</v>
      </c>
      <c r="F2081" s="307">
        <f t="shared" si="225"/>
        <v>15</v>
      </c>
      <c r="G2081" s="307">
        <f t="shared" si="226"/>
        <v>4</v>
      </c>
      <c r="H2081" s="306">
        <f>4*D2081*'[2]Base Costs'!$B$7</f>
        <v>112694.79552400667</v>
      </c>
      <c r="I2081" s="304">
        <f>4*IF(E2081&lt;=3,E2081*'[2]Base Costs'!$B$8,IF(F2081&lt;=3,F2081*'[2]Base Costs'!$B$9,'[2]Base Costs'!$B$10*G2081))</f>
        <v>17600</v>
      </c>
      <c r="J2081" s="308">
        <f>C2081*'[2]Base Costs'!$B$6</f>
        <v>144.02687911633907</v>
      </c>
      <c r="K2081" s="307">
        <f t="shared" si="227"/>
        <v>19</v>
      </c>
      <c r="L2081" s="307">
        <f t="shared" si="228"/>
        <v>4</v>
      </c>
      <c r="M2081" s="307">
        <f t="shared" si="229"/>
        <v>1</v>
      </c>
      <c r="N2081" s="306">
        <f>4*J2081*'[2]Base Costs'!$B$7</f>
        <v>28624.478063097697</v>
      </c>
      <c r="O2081" s="304">
        <f>4*IF(K2081&lt;=3,K2081*'[2]Base Costs'!$B$8,IF(L2081&lt;=3,L2081*'[2]Base Costs'!$B$9,'[2]Base Costs'!$B$10*M2081))</f>
        <v>4400</v>
      </c>
      <c r="P2081" s="304">
        <f>4*C2081*'[2]Base Costs'!$B$11</f>
        <v>113406.99143018824</v>
      </c>
      <c r="Q2081" s="269">
        <f>'[2]Base Costs'!$B$13+'[2]Base Costs'!$B$14</f>
        <v>414</v>
      </c>
      <c r="R2081" s="303">
        <f>'[2]Base Costs'!$D$2</f>
        <v>1105.3024868650327</v>
      </c>
      <c r="S2081" s="305">
        <f t="shared" si="230"/>
        <v>34543.780549962728</v>
      </c>
    </row>
    <row r="2082" spans="1:19" s="269" customFormat="1" x14ac:dyDescent="0.25">
      <c r="A2082" s="310" t="s">
        <v>1041</v>
      </c>
      <c r="B2082" s="310" t="s">
        <v>1611</v>
      </c>
      <c r="C2082" s="309">
        <v>224.20207307500002</v>
      </c>
      <c r="D2082" s="307">
        <f>C2082*'[2]Base Costs'!$B$5</f>
        <v>224.20207307500002</v>
      </c>
      <c r="E2082" s="307">
        <f t="shared" si="224"/>
        <v>29</v>
      </c>
      <c r="F2082" s="307">
        <f t="shared" si="225"/>
        <v>6</v>
      </c>
      <c r="G2082" s="307">
        <f t="shared" si="226"/>
        <v>2</v>
      </c>
      <c r="H2082" s="306">
        <f>4*D2082*'[2]Base Costs'!$B$7</f>
        <v>44558.81681121781</v>
      </c>
      <c r="I2082" s="304">
        <f>4*IF(E2082&lt;=3,E2082*'[2]Base Costs'!$B$8,IF(F2082&lt;=3,F2082*'[2]Base Costs'!$B$9,'[2]Base Costs'!$B$10*G2082))</f>
        <v>8800</v>
      </c>
      <c r="J2082" s="308">
        <f>C2082*'[2]Base Costs'!$B$6</f>
        <v>56.947326561050005</v>
      </c>
      <c r="K2082" s="307">
        <f t="shared" si="227"/>
        <v>8</v>
      </c>
      <c r="L2082" s="307">
        <f t="shared" si="228"/>
        <v>2</v>
      </c>
      <c r="M2082" s="307">
        <f t="shared" si="229"/>
        <v>1</v>
      </c>
      <c r="N2082" s="306">
        <f>4*J2082*'[2]Base Costs'!$B$7</f>
        <v>11317.939470049323</v>
      </c>
      <c r="O2082" s="304">
        <f>4*IF(K2082&lt;=3,K2082*'[2]Base Costs'!$B$8,IF(L2082&lt;=3,L2082*'[2]Base Costs'!$B$9,'[2]Base Costs'!$B$10*M2082))</f>
        <v>2800</v>
      </c>
      <c r="P2082" s="304">
        <f>4*C2082*'[2]Base Costs'!$B$11</f>
        <v>44840.414615000002</v>
      </c>
      <c r="Q2082" s="269">
        <f>'[2]Base Costs'!$B$13+'[2]Base Costs'!$B$14</f>
        <v>414</v>
      </c>
      <c r="R2082" s="303">
        <f>'[2]Base Costs'!$D$2</f>
        <v>1105.3024868650327</v>
      </c>
      <c r="S2082" s="305">
        <f t="shared" si="230"/>
        <v>15637.241956914357</v>
      </c>
    </row>
    <row r="2083" spans="1:19" s="269" customFormat="1" x14ac:dyDescent="0.25">
      <c r="A2083" s="310" t="s">
        <v>1041</v>
      </c>
      <c r="B2083" s="310" t="s">
        <v>1610</v>
      </c>
      <c r="C2083" s="309">
        <v>84.028036272939218</v>
      </c>
      <c r="D2083" s="307">
        <f>C2083*'[2]Base Costs'!$B$5</f>
        <v>84.028036272939218</v>
      </c>
      <c r="E2083" s="307">
        <f t="shared" si="224"/>
        <v>11</v>
      </c>
      <c r="F2083" s="307">
        <f t="shared" si="225"/>
        <v>3</v>
      </c>
      <c r="G2083" s="307">
        <f t="shared" si="226"/>
        <v>1</v>
      </c>
      <c r="H2083" s="306">
        <f>4*D2083*'[2]Base Costs'!$B$7</f>
        <v>16700.068041029033</v>
      </c>
      <c r="I2083" s="304">
        <f>4*IF(E2083&lt;=3,E2083*'[2]Base Costs'!$B$8,IF(F2083&lt;=3,F2083*'[2]Base Costs'!$B$9,'[2]Base Costs'!$B$10*G2083))</f>
        <v>4200</v>
      </c>
      <c r="J2083" s="308">
        <f>C2083*'[2]Base Costs'!$B$6</f>
        <v>21.343121213326562</v>
      </c>
      <c r="K2083" s="307">
        <f t="shared" si="227"/>
        <v>3</v>
      </c>
      <c r="L2083" s="307">
        <f t="shared" si="228"/>
        <v>1</v>
      </c>
      <c r="M2083" s="307">
        <f t="shared" si="229"/>
        <v>1</v>
      </c>
      <c r="N2083" s="306">
        <f>4*J2083*'[2]Base Costs'!$B$7</f>
        <v>4241.8172824213752</v>
      </c>
      <c r="O2083" s="304">
        <f>4*IF(K2083&lt;=3,K2083*'[2]Base Costs'!$B$8,IF(L2083&lt;=3,L2083*'[2]Base Costs'!$B$9,'[2]Base Costs'!$B$10*M2083))</f>
        <v>1500</v>
      </c>
      <c r="P2083" s="304">
        <f>4*C2083*'[2]Base Costs'!$B$11</f>
        <v>16805.607254587845</v>
      </c>
      <c r="Q2083" s="269">
        <f>'[2]Base Costs'!$B$13+'[2]Base Costs'!$B$14</f>
        <v>414</v>
      </c>
      <c r="R2083" s="303">
        <f>'[2]Base Costs'!$D$2</f>
        <v>1105.3024868650327</v>
      </c>
      <c r="S2083" s="305">
        <f t="shared" si="230"/>
        <v>7261.119769286408</v>
      </c>
    </row>
    <row r="2084" spans="1:19" s="269" customFormat="1" x14ac:dyDescent="0.25">
      <c r="A2084" s="310" t="s">
        <v>1041</v>
      </c>
      <c r="B2084" s="310" t="s">
        <v>1609</v>
      </c>
      <c r="C2084" s="309">
        <v>114.34933867659421</v>
      </c>
      <c r="D2084" s="307">
        <f>C2084*'[2]Base Costs'!$B$5</f>
        <v>114.34933867659421</v>
      </c>
      <c r="E2084" s="307">
        <f t="shared" si="224"/>
        <v>15</v>
      </c>
      <c r="F2084" s="307">
        <f t="shared" si="225"/>
        <v>3</v>
      </c>
      <c r="G2084" s="307">
        <f t="shared" si="226"/>
        <v>1</v>
      </c>
      <c r="H2084" s="306">
        <f>4*D2084*'[2]Base Costs'!$B$7</f>
        <v>22726.244965941045</v>
      </c>
      <c r="I2084" s="304">
        <f>4*IF(E2084&lt;=3,E2084*'[2]Base Costs'!$B$8,IF(F2084&lt;=3,F2084*'[2]Base Costs'!$B$9,'[2]Base Costs'!$B$10*G2084))</f>
        <v>4200</v>
      </c>
      <c r="J2084" s="308">
        <f>C2084*'[2]Base Costs'!$B$6</f>
        <v>29.04473202385493</v>
      </c>
      <c r="K2084" s="307">
        <f t="shared" si="227"/>
        <v>4</v>
      </c>
      <c r="L2084" s="307">
        <f t="shared" si="228"/>
        <v>1</v>
      </c>
      <c r="M2084" s="307">
        <f t="shared" si="229"/>
        <v>1</v>
      </c>
      <c r="N2084" s="306">
        <f>4*J2084*'[2]Base Costs'!$B$7</f>
        <v>5772.4662213490246</v>
      </c>
      <c r="O2084" s="304">
        <f>4*IF(K2084&lt;=3,K2084*'[2]Base Costs'!$B$8,IF(L2084&lt;=3,L2084*'[2]Base Costs'!$B$9,'[2]Base Costs'!$B$10*M2084))</f>
        <v>1400</v>
      </c>
      <c r="P2084" s="304">
        <f>4*C2084*'[2]Base Costs'!$B$11</f>
        <v>22869.867735318843</v>
      </c>
      <c r="Q2084" s="269">
        <f>'[2]Base Costs'!$B$13+'[2]Base Costs'!$B$14</f>
        <v>414</v>
      </c>
      <c r="R2084" s="303">
        <f>'[2]Base Costs'!$D$2</f>
        <v>1105.3024868650327</v>
      </c>
      <c r="S2084" s="305">
        <f t="shared" si="230"/>
        <v>8691.7687082140583</v>
      </c>
    </row>
    <row r="2085" spans="1:19" s="269" customFormat="1" x14ac:dyDescent="0.25">
      <c r="A2085" s="310" t="s">
        <v>1041</v>
      </c>
      <c r="B2085" s="310" t="s">
        <v>1608</v>
      </c>
      <c r="C2085" s="309">
        <v>95.411078791045554</v>
      </c>
      <c r="D2085" s="307">
        <f>C2085*'[2]Base Costs'!$B$5</f>
        <v>95.411078791045554</v>
      </c>
      <c r="E2085" s="307">
        <f t="shared" si="224"/>
        <v>12</v>
      </c>
      <c r="F2085" s="307">
        <f t="shared" si="225"/>
        <v>3</v>
      </c>
      <c r="G2085" s="307">
        <f t="shared" si="226"/>
        <v>1</v>
      </c>
      <c r="H2085" s="306">
        <f>4*D2085*'[2]Base Costs'!$B$7</f>
        <v>18962.379443247559</v>
      </c>
      <c r="I2085" s="304">
        <f>4*IF(E2085&lt;=3,E2085*'[2]Base Costs'!$B$8,IF(F2085&lt;=3,F2085*'[2]Base Costs'!$B$9,'[2]Base Costs'!$B$10*G2085))</f>
        <v>4200</v>
      </c>
      <c r="J2085" s="308">
        <f>C2085*'[2]Base Costs'!$B$6</f>
        <v>24.234414012925573</v>
      </c>
      <c r="K2085" s="307">
        <f t="shared" si="227"/>
        <v>4</v>
      </c>
      <c r="L2085" s="307">
        <f t="shared" si="228"/>
        <v>1</v>
      </c>
      <c r="M2085" s="307">
        <f t="shared" si="229"/>
        <v>1</v>
      </c>
      <c r="N2085" s="306">
        <f>4*J2085*'[2]Base Costs'!$B$7</f>
        <v>4816.4443785848807</v>
      </c>
      <c r="O2085" s="304">
        <f>4*IF(K2085&lt;=3,K2085*'[2]Base Costs'!$B$8,IF(L2085&lt;=3,L2085*'[2]Base Costs'!$B$9,'[2]Base Costs'!$B$10*M2085))</f>
        <v>1400</v>
      </c>
      <c r="P2085" s="304">
        <f>4*C2085*'[2]Base Costs'!$B$11</f>
        <v>19082.215758209109</v>
      </c>
      <c r="Q2085" s="269">
        <f>'[2]Base Costs'!$B$13+'[2]Base Costs'!$B$14</f>
        <v>414</v>
      </c>
      <c r="R2085" s="303">
        <f>'[2]Base Costs'!$D$2</f>
        <v>1105.3024868650327</v>
      </c>
      <c r="S2085" s="305">
        <f t="shared" si="230"/>
        <v>7735.7468654499135</v>
      </c>
    </row>
    <row r="2086" spans="1:19" s="269" customFormat="1" x14ac:dyDescent="0.25">
      <c r="A2086" s="310" t="s">
        <v>1041</v>
      </c>
      <c r="B2086" s="310" t="s">
        <v>1607</v>
      </c>
      <c r="C2086" s="309">
        <v>135.25695999999999</v>
      </c>
      <c r="D2086" s="307">
        <f>C2086*'[2]Base Costs'!$B$5</f>
        <v>135.25695999999999</v>
      </c>
      <c r="E2086" s="307">
        <f t="shared" si="224"/>
        <v>17</v>
      </c>
      <c r="F2086" s="307">
        <f t="shared" si="225"/>
        <v>4</v>
      </c>
      <c r="G2086" s="307">
        <f t="shared" si="226"/>
        <v>1</v>
      </c>
      <c r="H2086" s="306">
        <f>4*D2086*'[2]Base Costs'!$B$7</f>
        <v>26881.509258240003</v>
      </c>
      <c r="I2086" s="304">
        <f>4*IF(E2086&lt;=3,E2086*'[2]Base Costs'!$B$8,IF(F2086&lt;=3,F2086*'[2]Base Costs'!$B$9,'[2]Base Costs'!$B$10*G2086))</f>
        <v>4400</v>
      </c>
      <c r="J2086" s="308">
        <f>C2086*'[2]Base Costs'!$B$6</f>
        <v>34.355267839999996</v>
      </c>
      <c r="K2086" s="307">
        <f t="shared" si="227"/>
        <v>5</v>
      </c>
      <c r="L2086" s="307">
        <f t="shared" si="228"/>
        <v>1</v>
      </c>
      <c r="M2086" s="307">
        <f t="shared" si="229"/>
        <v>1</v>
      </c>
      <c r="N2086" s="306">
        <f>4*J2086*'[2]Base Costs'!$B$7</f>
        <v>6827.9033515929605</v>
      </c>
      <c r="O2086" s="304">
        <f>4*IF(K2086&lt;=3,K2086*'[2]Base Costs'!$B$8,IF(L2086&lt;=3,L2086*'[2]Base Costs'!$B$9,'[2]Base Costs'!$B$10*M2086))</f>
        <v>1400</v>
      </c>
      <c r="P2086" s="304">
        <f>4*C2086*'[2]Base Costs'!$B$11</f>
        <v>27051.392</v>
      </c>
      <c r="Q2086" s="269">
        <f>'[2]Base Costs'!$B$13+'[2]Base Costs'!$B$14</f>
        <v>414</v>
      </c>
      <c r="R2086" s="303">
        <f>'[2]Base Costs'!$D$2</f>
        <v>1105.3024868650327</v>
      </c>
      <c r="S2086" s="305">
        <f t="shared" si="230"/>
        <v>9747.2058384579941</v>
      </c>
    </row>
    <row r="2087" spans="1:19" s="269" customFormat="1" x14ac:dyDescent="0.25">
      <c r="A2087" s="310" t="s">
        <v>1041</v>
      </c>
      <c r="B2087" s="310" t="s">
        <v>1606</v>
      </c>
      <c r="C2087" s="309">
        <v>303.10269957500014</v>
      </c>
      <c r="D2087" s="307">
        <f>C2087*'[2]Base Costs'!$B$5</f>
        <v>303.10269957500014</v>
      </c>
      <c r="E2087" s="307">
        <f t="shared" si="224"/>
        <v>38</v>
      </c>
      <c r="F2087" s="307">
        <f t="shared" si="225"/>
        <v>8</v>
      </c>
      <c r="G2087" s="307">
        <f t="shared" si="226"/>
        <v>2</v>
      </c>
      <c r="H2087" s="306">
        <f>4*D2087*'[2]Base Costs'!$B$7</f>
        <v>60239.84292433384</v>
      </c>
      <c r="I2087" s="304">
        <f>4*IF(E2087&lt;=3,E2087*'[2]Base Costs'!$B$8,IF(F2087&lt;=3,F2087*'[2]Base Costs'!$B$9,'[2]Base Costs'!$B$10*G2087))</f>
        <v>8800</v>
      </c>
      <c r="J2087" s="308">
        <f>C2087*'[2]Base Costs'!$B$6</f>
        <v>76.988085692050035</v>
      </c>
      <c r="K2087" s="307">
        <f t="shared" si="227"/>
        <v>10</v>
      </c>
      <c r="L2087" s="307">
        <f t="shared" si="228"/>
        <v>2</v>
      </c>
      <c r="M2087" s="307">
        <f t="shared" si="229"/>
        <v>1</v>
      </c>
      <c r="N2087" s="306">
        <f>4*J2087*'[2]Base Costs'!$B$7</f>
        <v>15300.920102780794</v>
      </c>
      <c r="O2087" s="304">
        <f>4*IF(K2087&lt;=3,K2087*'[2]Base Costs'!$B$8,IF(L2087&lt;=3,L2087*'[2]Base Costs'!$B$9,'[2]Base Costs'!$B$10*M2087))</f>
        <v>2800</v>
      </c>
      <c r="P2087" s="304">
        <f>4*C2087*'[2]Base Costs'!$B$11</f>
        <v>60620.53991500003</v>
      </c>
      <c r="Q2087" s="269">
        <f>'[2]Base Costs'!$B$13+'[2]Base Costs'!$B$14</f>
        <v>414</v>
      </c>
      <c r="R2087" s="303">
        <f>'[2]Base Costs'!$D$2</f>
        <v>1105.3024868650327</v>
      </c>
      <c r="S2087" s="305">
        <f t="shared" si="230"/>
        <v>19620.222589645826</v>
      </c>
    </row>
    <row r="2088" spans="1:19" s="269" customFormat="1" x14ac:dyDescent="0.25">
      <c r="A2088" s="310" t="s">
        <v>1041</v>
      </c>
      <c r="B2088" s="310" t="s">
        <v>1605</v>
      </c>
      <c r="C2088" s="309">
        <v>125.95803553718095</v>
      </c>
      <c r="D2088" s="307">
        <f>C2088*'[2]Base Costs'!$B$5</f>
        <v>125.95803553718095</v>
      </c>
      <c r="E2088" s="307">
        <f t="shared" si="224"/>
        <v>16</v>
      </c>
      <c r="F2088" s="307">
        <f t="shared" si="225"/>
        <v>4</v>
      </c>
      <c r="G2088" s="307">
        <f t="shared" si="226"/>
        <v>1</v>
      </c>
      <c r="H2088" s="306">
        <f>4*D2088*'[2]Base Costs'!$B$7</f>
        <v>25033.403814801495</v>
      </c>
      <c r="I2088" s="304">
        <f>4*IF(E2088&lt;=3,E2088*'[2]Base Costs'!$B$8,IF(F2088&lt;=3,F2088*'[2]Base Costs'!$B$9,'[2]Base Costs'!$B$10*G2088))</f>
        <v>4400</v>
      </c>
      <c r="J2088" s="308">
        <f>C2088*'[2]Base Costs'!$B$6</f>
        <v>31.993341026443961</v>
      </c>
      <c r="K2088" s="307">
        <f t="shared" si="227"/>
        <v>4</v>
      </c>
      <c r="L2088" s="307">
        <f t="shared" si="228"/>
        <v>1</v>
      </c>
      <c r="M2088" s="307">
        <f t="shared" si="229"/>
        <v>1</v>
      </c>
      <c r="N2088" s="306">
        <f>4*J2088*'[2]Base Costs'!$B$7</f>
        <v>6358.4845689595795</v>
      </c>
      <c r="O2088" s="304">
        <f>4*IF(K2088&lt;=3,K2088*'[2]Base Costs'!$B$8,IF(L2088&lt;=3,L2088*'[2]Base Costs'!$B$9,'[2]Base Costs'!$B$10*M2088))</f>
        <v>1400</v>
      </c>
      <c r="P2088" s="304">
        <f>4*C2088*'[2]Base Costs'!$B$11</f>
        <v>25191.60710743619</v>
      </c>
      <c r="Q2088" s="269">
        <f>'[2]Base Costs'!$B$13+'[2]Base Costs'!$B$14</f>
        <v>414</v>
      </c>
      <c r="R2088" s="303">
        <f>'[2]Base Costs'!$D$2</f>
        <v>1105.3024868650327</v>
      </c>
      <c r="S2088" s="305">
        <f t="shared" si="230"/>
        <v>9277.7870558246123</v>
      </c>
    </row>
    <row r="2089" spans="1:19" s="269" customFormat="1" x14ac:dyDescent="0.25">
      <c r="A2089" s="310" t="s">
        <v>1041</v>
      </c>
      <c r="B2089" s="310" t="s">
        <v>1604</v>
      </c>
      <c r="C2089" s="309">
        <v>204.99279558311991</v>
      </c>
      <c r="D2089" s="307">
        <f>C2089*'[2]Base Costs'!$B$5</f>
        <v>204.99279558311991</v>
      </c>
      <c r="E2089" s="307">
        <f t="shared" si="224"/>
        <v>26</v>
      </c>
      <c r="F2089" s="307">
        <f t="shared" si="225"/>
        <v>6</v>
      </c>
      <c r="G2089" s="307">
        <f t="shared" si="226"/>
        <v>2</v>
      </c>
      <c r="H2089" s="306">
        <f>4*D2089*'[2]Base Costs'!$B$7</f>
        <v>40741.088165371591</v>
      </c>
      <c r="I2089" s="304">
        <f>4*IF(E2089&lt;=3,E2089*'[2]Base Costs'!$B$8,IF(F2089&lt;=3,F2089*'[2]Base Costs'!$B$9,'[2]Base Costs'!$B$10*G2089))</f>
        <v>8800</v>
      </c>
      <c r="J2089" s="308">
        <f>C2089*'[2]Base Costs'!$B$6</f>
        <v>52.068170078112459</v>
      </c>
      <c r="K2089" s="307">
        <f t="shared" si="227"/>
        <v>7</v>
      </c>
      <c r="L2089" s="307">
        <f t="shared" si="228"/>
        <v>2</v>
      </c>
      <c r="M2089" s="307">
        <f t="shared" si="229"/>
        <v>1</v>
      </c>
      <c r="N2089" s="306">
        <f>4*J2089*'[2]Base Costs'!$B$7</f>
        <v>10348.236394004383</v>
      </c>
      <c r="O2089" s="304">
        <f>4*IF(K2089&lt;=3,K2089*'[2]Base Costs'!$B$8,IF(L2089&lt;=3,L2089*'[2]Base Costs'!$B$9,'[2]Base Costs'!$B$10*M2089))</f>
        <v>2800</v>
      </c>
      <c r="P2089" s="304">
        <f>4*C2089*'[2]Base Costs'!$B$11</f>
        <v>40998.559116623983</v>
      </c>
      <c r="Q2089" s="269">
        <f>'[2]Base Costs'!$B$13+'[2]Base Costs'!$B$14</f>
        <v>414</v>
      </c>
      <c r="R2089" s="303">
        <f>'[2]Base Costs'!$D$2</f>
        <v>1105.3024868650327</v>
      </c>
      <c r="S2089" s="305">
        <f t="shared" si="230"/>
        <v>14667.538880869415</v>
      </c>
    </row>
    <row r="2090" spans="1:19" s="269" customFormat="1" x14ac:dyDescent="0.25">
      <c r="A2090" s="310" t="s">
        <v>1041</v>
      </c>
      <c r="B2090" s="310" t="s">
        <v>1603</v>
      </c>
      <c r="C2090" s="309">
        <v>118.23743985791646</v>
      </c>
      <c r="D2090" s="307">
        <f>C2090*'[2]Base Costs'!$B$5</f>
        <v>118.23743985791646</v>
      </c>
      <c r="E2090" s="307">
        <f t="shared" si="224"/>
        <v>15</v>
      </c>
      <c r="F2090" s="307">
        <f t="shared" si="225"/>
        <v>3</v>
      </c>
      <c r="G2090" s="307">
        <f t="shared" si="226"/>
        <v>1</v>
      </c>
      <c r="H2090" s="306">
        <f>4*D2090*'[2]Base Costs'!$B$7</f>
        <v>23498.98174712175</v>
      </c>
      <c r="I2090" s="304">
        <f>4*IF(E2090&lt;=3,E2090*'[2]Base Costs'!$B$8,IF(F2090&lt;=3,F2090*'[2]Base Costs'!$B$9,'[2]Base Costs'!$B$10*G2090))</f>
        <v>4200</v>
      </c>
      <c r="J2090" s="308">
        <f>C2090*'[2]Base Costs'!$B$6</f>
        <v>30.032309723910782</v>
      </c>
      <c r="K2090" s="307">
        <f t="shared" si="227"/>
        <v>4</v>
      </c>
      <c r="L2090" s="307">
        <f t="shared" si="228"/>
        <v>1</v>
      </c>
      <c r="M2090" s="307">
        <f t="shared" si="229"/>
        <v>1</v>
      </c>
      <c r="N2090" s="306">
        <f>4*J2090*'[2]Base Costs'!$B$7</f>
        <v>5968.7413637689251</v>
      </c>
      <c r="O2090" s="304">
        <f>4*IF(K2090&lt;=3,K2090*'[2]Base Costs'!$B$8,IF(L2090&lt;=3,L2090*'[2]Base Costs'!$B$9,'[2]Base Costs'!$B$10*M2090))</f>
        <v>1400</v>
      </c>
      <c r="P2090" s="304">
        <f>4*C2090*'[2]Base Costs'!$B$11</f>
        <v>23647.48797158329</v>
      </c>
      <c r="Q2090" s="269">
        <f>'[2]Base Costs'!$B$13+'[2]Base Costs'!$B$14</f>
        <v>414</v>
      </c>
      <c r="R2090" s="303">
        <f>'[2]Base Costs'!$D$2</f>
        <v>1105.3024868650327</v>
      </c>
      <c r="S2090" s="305">
        <f t="shared" si="230"/>
        <v>8888.0438506339578</v>
      </c>
    </row>
    <row r="2091" spans="1:19" s="269" customFormat="1" x14ac:dyDescent="0.25">
      <c r="A2091" s="310" t="s">
        <v>1041</v>
      </c>
      <c r="B2091" s="310" t="s">
        <v>1602</v>
      </c>
      <c r="C2091" s="309">
        <v>103.31695799608627</v>
      </c>
      <c r="D2091" s="307">
        <f>C2091*'[2]Base Costs'!$B$5</f>
        <v>103.31695799608627</v>
      </c>
      <c r="E2091" s="307">
        <f t="shared" si="224"/>
        <v>13</v>
      </c>
      <c r="F2091" s="307">
        <f t="shared" si="225"/>
        <v>3</v>
      </c>
      <c r="G2091" s="307">
        <f t="shared" si="226"/>
        <v>1</v>
      </c>
      <c r="H2091" s="306">
        <f>4*D2091*'[2]Base Costs'!$B$7</f>
        <v>20533.625499974172</v>
      </c>
      <c r="I2091" s="304">
        <f>4*IF(E2091&lt;=3,E2091*'[2]Base Costs'!$B$8,IF(F2091&lt;=3,F2091*'[2]Base Costs'!$B$9,'[2]Base Costs'!$B$10*G2091))</f>
        <v>4200</v>
      </c>
      <c r="J2091" s="308">
        <f>C2091*'[2]Base Costs'!$B$6</f>
        <v>26.242507331005914</v>
      </c>
      <c r="K2091" s="307">
        <f t="shared" si="227"/>
        <v>4</v>
      </c>
      <c r="L2091" s="307">
        <f t="shared" si="228"/>
        <v>1</v>
      </c>
      <c r="M2091" s="307">
        <f t="shared" si="229"/>
        <v>1</v>
      </c>
      <c r="N2091" s="306">
        <f>4*J2091*'[2]Base Costs'!$B$7</f>
        <v>5215.5408769934402</v>
      </c>
      <c r="O2091" s="304">
        <f>4*IF(K2091&lt;=3,K2091*'[2]Base Costs'!$B$8,IF(L2091&lt;=3,L2091*'[2]Base Costs'!$B$9,'[2]Base Costs'!$B$10*M2091))</f>
        <v>1400</v>
      </c>
      <c r="P2091" s="304">
        <f>4*C2091*'[2]Base Costs'!$B$11</f>
        <v>20663.391599217255</v>
      </c>
      <c r="Q2091" s="269">
        <f>'[2]Base Costs'!$B$13+'[2]Base Costs'!$B$14</f>
        <v>414</v>
      </c>
      <c r="R2091" s="303">
        <f>'[2]Base Costs'!$D$2</f>
        <v>1105.3024868650327</v>
      </c>
      <c r="S2091" s="305">
        <f t="shared" si="230"/>
        <v>8134.8433638584729</v>
      </c>
    </row>
    <row r="2092" spans="1:19" s="269" customFormat="1" x14ac:dyDescent="0.25">
      <c r="A2092" s="310" t="s">
        <v>1041</v>
      </c>
      <c r="B2092" s="310" t="s">
        <v>1601</v>
      </c>
      <c r="C2092" s="309">
        <v>417.06418225318993</v>
      </c>
      <c r="D2092" s="307">
        <f>C2092*'[2]Base Costs'!$B$5</f>
        <v>417.06418225318993</v>
      </c>
      <c r="E2092" s="307">
        <f t="shared" si="224"/>
        <v>53</v>
      </c>
      <c r="F2092" s="307">
        <f t="shared" si="225"/>
        <v>11</v>
      </c>
      <c r="G2092" s="307">
        <f t="shared" si="226"/>
        <v>3</v>
      </c>
      <c r="H2092" s="306">
        <f>4*D2092*'[2]Base Costs'!$B$7</f>
        <v>82889.003837727985</v>
      </c>
      <c r="I2092" s="304">
        <f>4*IF(E2092&lt;=3,E2092*'[2]Base Costs'!$B$8,IF(F2092&lt;=3,F2092*'[2]Base Costs'!$B$9,'[2]Base Costs'!$B$10*G2092))</f>
        <v>13200</v>
      </c>
      <c r="J2092" s="308">
        <f>C2092*'[2]Base Costs'!$B$6</f>
        <v>105.93430229231025</v>
      </c>
      <c r="K2092" s="307">
        <f t="shared" si="227"/>
        <v>14</v>
      </c>
      <c r="L2092" s="307">
        <f t="shared" si="228"/>
        <v>3</v>
      </c>
      <c r="M2092" s="307">
        <f t="shared" si="229"/>
        <v>1</v>
      </c>
      <c r="N2092" s="306">
        <f>4*J2092*'[2]Base Costs'!$B$7</f>
        <v>21053.80697478291</v>
      </c>
      <c r="O2092" s="304">
        <f>4*IF(K2092&lt;=3,K2092*'[2]Base Costs'!$B$8,IF(L2092&lt;=3,L2092*'[2]Base Costs'!$B$9,'[2]Base Costs'!$B$10*M2092))</f>
        <v>4200</v>
      </c>
      <c r="P2092" s="304">
        <f>4*C2092*'[2]Base Costs'!$B$11</f>
        <v>83412.836450637988</v>
      </c>
      <c r="Q2092" s="269">
        <f>'[2]Base Costs'!$B$13+'[2]Base Costs'!$B$14</f>
        <v>414</v>
      </c>
      <c r="R2092" s="303">
        <f>'[2]Base Costs'!$D$2</f>
        <v>1105.3024868650327</v>
      </c>
      <c r="S2092" s="305">
        <f t="shared" si="230"/>
        <v>26773.109461647942</v>
      </c>
    </row>
    <row r="2093" spans="1:19" s="269" customFormat="1" x14ac:dyDescent="0.25">
      <c r="A2093" s="310" t="s">
        <v>1041</v>
      </c>
      <c r="B2093" s="310" t="s">
        <v>1600</v>
      </c>
      <c r="C2093" s="309">
        <v>67.350954737006447</v>
      </c>
      <c r="D2093" s="307">
        <f>C2093*'[2]Base Costs'!$B$5</f>
        <v>67.350954737006447</v>
      </c>
      <c r="E2093" s="307">
        <f t="shared" si="224"/>
        <v>9</v>
      </c>
      <c r="F2093" s="307">
        <f t="shared" si="225"/>
        <v>2</v>
      </c>
      <c r="G2093" s="307">
        <f t="shared" si="226"/>
        <v>1</v>
      </c>
      <c r="H2093" s="306">
        <f>4*D2093*'[2]Base Costs'!$B$7</f>
        <v>13385.598148251611</v>
      </c>
      <c r="I2093" s="304">
        <f>4*IF(E2093&lt;=3,E2093*'[2]Base Costs'!$B$8,IF(F2093&lt;=3,F2093*'[2]Base Costs'!$B$9,'[2]Base Costs'!$B$10*G2093))</f>
        <v>2800</v>
      </c>
      <c r="J2093" s="308">
        <f>C2093*'[2]Base Costs'!$B$6</f>
        <v>17.107142503199636</v>
      </c>
      <c r="K2093" s="307">
        <f t="shared" si="227"/>
        <v>3</v>
      </c>
      <c r="L2093" s="307">
        <f t="shared" si="228"/>
        <v>1</v>
      </c>
      <c r="M2093" s="307">
        <f t="shared" si="229"/>
        <v>1</v>
      </c>
      <c r="N2093" s="306">
        <f>4*J2093*'[2]Base Costs'!$B$7</f>
        <v>3399.941929655909</v>
      </c>
      <c r="O2093" s="304">
        <f>4*IF(K2093&lt;=3,K2093*'[2]Base Costs'!$B$8,IF(L2093&lt;=3,L2093*'[2]Base Costs'!$B$9,'[2]Base Costs'!$B$10*M2093))</f>
        <v>1500</v>
      </c>
      <c r="P2093" s="304">
        <f>4*C2093*'[2]Base Costs'!$B$11</f>
        <v>13470.19094740129</v>
      </c>
      <c r="Q2093" s="269">
        <f>'[2]Base Costs'!$B$13+'[2]Base Costs'!$B$14</f>
        <v>414</v>
      </c>
      <c r="R2093" s="303">
        <f>'[2]Base Costs'!$D$2</f>
        <v>1105.3024868650327</v>
      </c>
      <c r="S2093" s="305">
        <f t="shared" si="230"/>
        <v>6419.2444165209417</v>
      </c>
    </row>
    <row r="2094" spans="1:19" s="269" customFormat="1" x14ac:dyDescent="0.25">
      <c r="A2094" s="310" t="s">
        <v>1041</v>
      </c>
      <c r="B2094" s="310" t="s">
        <v>1599</v>
      </c>
      <c r="C2094" s="309">
        <v>180.5102025000001</v>
      </c>
      <c r="D2094" s="307">
        <f>C2094*'[2]Base Costs'!$B$5</f>
        <v>180.5102025000001</v>
      </c>
      <c r="E2094" s="307">
        <f t="shared" si="224"/>
        <v>23</v>
      </c>
      <c r="F2094" s="307">
        <f t="shared" si="225"/>
        <v>5</v>
      </c>
      <c r="G2094" s="307">
        <f t="shared" si="226"/>
        <v>2</v>
      </c>
      <c r="H2094" s="306">
        <f>4*D2094*'[2]Base Costs'!$B$7</f>
        <v>35875.319685660026</v>
      </c>
      <c r="I2094" s="304">
        <f>4*IF(E2094&lt;=3,E2094*'[2]Base Costs'!$B$8,IF(F2094&lt;=3,F2094*'[2]Base Costs'!$B$9,'[2]Base Costs'!$B$10*G2094))</f>
        <v>8800</v>
      </c>
      <c r="J2094" s="308">
        <f>C2094*'[2]Base Costs'!$B$6</f>
        <v>45.849591435000029</v>
      </c>
      <c r="K2094" s="307">
        <f t="shared" si="227"/>
        <v>6</v>
      </c>
      <c r="L2094" s="307">
        <f t="shared" si="228"/>
        <v>2</v>
      </c>
      <c r="M2094" s="307">
        <f t="shared" si="229"/>
        <v>1</v>
      </c>
      <c r="N2094" s="306">
        <f>4*J2094*'[2]Base Costs'!$B$7</f>
        <v>9112.3312001576469</v>
      </c>
      <c r="O2094" s="304">
        <f>4*IF(K2094&lt;=3,K2094*'[2]Base Costs'!$B$8,IF(L2094&lt;=3,L2094*'[2]Base Costs'!$B$9,'[2]Base Costs'!$B$10*M2094))</f>
        <v>2800</v>
      </c>
      <c r="P2094" s="304">
        <f>4*C2094*'[2]Base Costs'!$B$11</f>
        <v>36102.040500000017</v>
      </c>
      <c r="Q2094" s="269">
        <f>'[2]Base Costs'!$B$13+'[2]Base Costs'!$B$14</f>
        <v>414</v>
      </c>
      <c r="R2094" s="303">
        <f>'[2]Base Costs'!$D$2</f>
        <v>1105.3024868650327</v>
      </c>
      <c r="S2094" s="305">
        <f t="shared" si="230"/>
        <v>13431.633687022681</v>
      </c>
    </row>
    <row r="2095" spans="1:19" s="269" customFormat="1" x14ac:dyDescent="0.25">
      <c r="A2095" s="310" t="s">
        <v>1041</v>
      </c>
      <c r="B2095" s="310" t="s">
        <v>1598</v>
      </c>
      <c r="C2095" s="309">
        <v>151.11533301499989</v>
      </c>
      <c r="D2095" s="307">
        <f>C2095*'[2]Base Costs'!$B$5</f>
        <v>151.11533301499989</v>
      </c>
      <c r="E2095" s="307">
        <f t="shared" si="224"/>
        <v>19</v>
      </c>
      <c r="F2095" s="307">
        <f t="shared" si="225"/>
        <v>4</v>
      </c>
      <c r="G2095" s="307">
        <f t="shared" si="226"/>
        <v>1</v>
      </c>
      <c r="H2095" s="306">
        <f>4*D2095*'[2]Base Costs'!$B$7</f>
        <v>30033.265744733144</v>
      </c>
      <c r="I2095" s="304">
        <f>4*IF(E2095&lt;=3,E2095*'[2]Base Costs'!$B$8,IF(F2095&lt;=3,F2095*'[2]Base Costs'!$B$9,'[2]Base Costs'!$B$10*G2095))</f>
        <v>4400</v>
      </c>
      <c r="J2095" s="308">
        <f>C2095*'[2]Base Costs'!$B$6</f>
        <v>38.383294585809971</v>
      </c>
      <c r="K2095" s="307">
        <f t="shared" si="227"/>
        <v>5</v>
      </c>
      <c r="L2095" s="307">
        <f t="shared" si="228"/>
        <v>1</v>
      </c>
      <c r="M2095" s="307">
        <f t="shared" si="229"/>
        <v>1</v>
      </c>
      <c r="N2095" s="306">
        <f>4*J2095*'[2]Base Costs'!$B$7</f>
        <v>7628.4494991622178</v>
      </c>
      <c r="O2095" s="304">
        <f>4*IF(K2095&lt;=3,K2095*'[2]Base Costs'!$B$8,IF(L2095&lt;=3,L2095*'[2]Base Costs'!$B$9,'[2]Base Costs'!$B$10*M2095))</f>
        <v>1400</v>
      </c>
      <c r="P2095" s="304">
        <f>4*C2095*'[2]Base Costs'!$B$11</f>
        <v>30223.066602999977</v>
      </c>
      <c r="Q2095" s="269">
        <f>'[2]Base Costs'!$B$13+'[2]Base Costs'!$B$14</f>
        <v>414</v>
      </c>
      <c r="R2095" s="303">
        <f>'[2]Base Costs'!$D$2</f>
        <v>1105.3024868650327</v>
      </c>
      <c r="S2095" s="305">
        <f t="shared" si="230"/>
        <v>10547.751986027251</v>
      </c>
    </row>
    <row r="2096" spans="1:19" s="269" customFormat="1" x14ac:dyDescent="0.25">
      <c r="A2096" s="310" t="s">
        <v>1041</v>
      </c>
      <c r="B2096" s="310" t="s">
        <v>1597</v>
      </c>
      <c r="C2096" s="309">
        <v>60.639917036141078</v>
      </c>
      <c r="D2096" s="307">
        <f>C2096*'[2]Base Costs'!$B$5</f>
        <v>60.639917036141078</v>
      </c>
      <c r="E2096" s="307">
        <f t="shared" si="224"/>
        <v>8</v>
      </c>
      <c r="F2096" s="307">
        <f t="shared" si="225"/>
        <v>2</v>
      </c>
      <c r="G2096" s="307">
        <f t="shared" si="226"/>
        <v>1</v>
      </c>
      <c r="H2096" s="306">
        <f>4*D2096*'[2]Base Costs'!$B$7</f>
        <v>12051.819671430823</v>
      </c>
      <c r="I2096" s="304">
        <f>4*IF(E2096&lt;=3,E2096*'[2]Base Costs'!$B$8,IF(F2096&lt;=3,F2096*'[2]Base Costs'!$B$9,'[2]Base Costs'!$B$10*G2096))</f>
        <v>2800</v>
      </c>
      <c r="J2096" s="308">
        <f>C2096*'[2]Base Costs'!$B$6</f>
        <v>15.402538927179833</v>
      </c>
      <c r="K2096" s="307">
        <f t="shared" si="227"/>
        <v>2</v>
      </c>
      <c r="L2096" s="307">
        <f t="shared" si="228"/>
        <v>1</v>
      </c>
      <c r="M2096" s="307">
        <f t="shared" si="229"/>
        <v>1</v>
      </c>
      <c r="N2096" s="306">
        <f>4*J2096*'[2]Base Costs'!$B$7</f>
        <v>3061.1621965434292</v>
      </c>
      <c r="O2096" s="304">
        <f>4*IF(K2096&lt;=3,K2096*'[2]Base Costs'!$B$8,IF(L2096&lt;=3,L2096*'[2]Base Costs'!$B$9,'[2]Base Costs'!$B$10*M2096))</f>
        <v>1000</v>
      </c>
      <c r="P2096" s="304">
        <f>4*C2096*'[2]Base Costs'!$B$11</f>
        <v>12127.983407228216</v>
      </c>
      <c r="Q2096" s="269">
        <f>'[2]Base Costs'!$B$13+'[2]Base Costs'!$B$14</f>
        <v>414</v>
      </c>
      <c r="R2096" s="303">
        <f>'[2]Base Costs'!$D$2</f>
        <v>1105.3024868650327</v>
      </c>
      <c r="S2096" s="305">
        <f t="shared" si="230"/>
        <v>5580.4646834084615</v>
      </c>
    </row>
    <row r="2097" spans="1:19" s="269" customFormat="1" x14ac:dyDescent="0.25">
      <c r="A2097" s="310" t="s">
        <v>1041</v>
      </c>
      <c r="B2097" s="310" t="s">
        <v>1596</v>
      </c>
      <c r="C2097" s="309">
        <v>266.9544554321663</v>
      </c>
      <c r="D2097" s="307">
        <f>C2097*'[2]Base Costs'!$B$5</f>
        <v>266.9544554321663</v>
      </c>
      <c r="E2097" s="307">
        <f t="shared" si="224"/>
        <v>34</v>
      </c>
      <c r="F2097" s="307">
        <f t="shared" si="225"/>
        <v>7</v>
      </c>
      <c r="G2097" s="307">
        <f t="shared" si="226"/>
        <v>2</v>
      </c>
      <c r="H2097" s="306">
        <f>4*D2097*'[2]Base Costs'!$B$7</f>
        <v>53055.596290410467</v>
      </c>
      <c r="I2097" s="304">
        <f>4*IF(E2097&lt;=3,E2097*'[2]Base Costs'!$B$8,IF(F2097&lt;=3,F2097*'[2]Base Costs'!$B$9,'[2]Base Costs'!$B$10*G2097))</f>
        <v>8800</v>
      </c>
      <c r="J2097" s="308">
        <f>C2097*'[2]Base Costs'!$B$6</f>
        <v>67.806431679770242</v>
      </c>
      <c r="K2097" s="307">
        <f t="shared" si="227"/>
        <v>9</v>
      </c>
      <c r="L2097" s="307">
        <f t="shared" si="228"/>
        <v>2</v>
      </c>
      <c r="M2097" s="307">
        <f t="shared" si="229"/>
        <v>1</v>
      </c>
      <c r="N2097" s="306">
        <f>4*J2097*'[2]Base Costs'!$B$7</f>
        <v>13476.121457764259</v>
      </c>
      <c r="O2097" s="304">
        <f>4*IF(K2097&lt;=3,K2097*'[2]Base Costs'!$B$8,IF(L2097&lt;=3,L2097*'[2]Base Costs'!$B$9,'[2]Base Costs'!$B$10*M2097))</f>
        <v>2800</v>
      </c>
      <c r="P2097" s="304">
        <f>4*C2097*'[2]Base Costs'!$B$11</f>
        <v>53390.891086433257</v>
      </c>
      <c r="Q2097" s="269">
        <f>'[2]Base Costs'!$B$13+'[2]Base Costs'!$B$14</f>
        <v>414</v>
      </c>
      <c r="R2097" s="303">
        <f>'[2]Base Costs'!$D$2</f>
        <v>1105.3024868650327</v>
      </c>
      <c r="S2097" s="305">
        <f t="shared" si="230"/>
        <v>17795.423944629292</v>
      </c>
    </row>
    <row r="2098" spans="1:19" s="269" customFormat="1" x14ac:dyDescent="0.25">
      <c r="A2098" s="310" t="s">
        <v>1041</v>
      </c>
      <c r="B2098" s="310" t="s">
        <v>1595</v>
      </c>
      <c r="C2098" s="309">
        <v>106.32892132471932</v>
      </c>
      <c r="D2098" s="307">
        <f>C2098*'[2]Base Costs'!$B$5</f>
        <v>106.32892132471932</v>
      </c>
      <c r="E2098" s="307">
        <f t="shared" si="224"/>
        <v>14</v>
      </c>
      <c r="F2098" s="307">
        <f t="shared" si="225"/>
        <v>3</v>
      </c>
      <c r="G2098" s="307">
        <f t="shared" si="226"/>
        <v>1</v>
      </c>
      <c r="H2098" s="306">
        <f>4*D2098*'[2]Base Costs'!$B$7</f>
        <v>21132.235139760018</v>
      </c>
      <c r="I2098" s="304">
        <f>4*IF(E2098&lt;=3,E2098*'[2]Base Costs'!$B$8,IF(F2098&lt;=3,F2098*'[2]Base Costs'!$B$9,'[2]Base Costs'!$B$10*G2098))</f>
        <v>4200</v>
      </c>
      <c r="J2098" s="308">
        <f>C2098*'[2]Base Costs'!$B$6</f>
        <v>27.007546016478706</v>
      </c>
      <c r="K2098" s="307">
        <f t="shared" si="227"/>
        <v>4</v>
      </c>
      <c r="L2098" s="307">
        <f t="shared" si="228"/>
        <v>1</v>
      </c>
      <c r="M2098" s="307">
        <f t="shared" si="229"/>
        <v>1</v>
      </c>
      <c r="N2098" s="306">
        <f>4*J2098*'[2]Base Costs'!$B$7</f>
        <v>5367.5877254990446</v>
      </c>
      <c r="O2098" s="304">
        <f>4*IF(K2098&lt;=3,K2098*'[2]Base Costs'!$B$8,IF(L2098&lt;=3,L2098*'[2]Base Costs'!$B$9,'[2]Base Costs'!$B$10*M2098))</f>
        <v>1400</v>
      </c>
      <c r="P2098" s="304">
        <f>4*C2098*'[2]Base Costs'!$B$11</f>
        <v>21265.784264943864</v>
      </c>
      <c r="Q2098" s="269">
        <f>'[2]Base Costs'!$B$13+'[2]Base Costs'!$B$14</f>
        <v>414</v>
      </c>
      <c r="R2098" s="303">
        <f>'[2]Base Costs'!$D$2</f>
        <v>1105.3024868650327</v>
      </c>
      <c r="S2098" s="305">
        <f t="shared" si="230"/>
        <v>8286.8902123640764</v>
      </c>
    </row>
    <row r="2099" spans="1:19" s="269" customFormat="1" x14ac:dyDescent="0.25">
      <c r="A2099" s="310" t="s">
        <v>1041</v>
      </c>
      <c r="B2099" s="310" t="s">
        <v>1594</v>
      </c>
      <c r="C2099" s="309">
        <v>87.600699340000006</v>
      </c>
      <c r="D2099" s="307">
        <f>C2099*'[2]Base Costs'!$B$5</f>
        <v>87.600699340000006</v>
      </c>
      <c r="E2099" s="307">
        <f t="shared" si="224"/>
        <v>11</v>
      </c>
      <c r="F2099" s="307">
        <f t="shared" si="225"/>
        <v>3</v>
      </c>
      <c r="G2099" s="307">
        <f t="shared" si="226"/>
        <v>1</v>
      </c>
      <c r="H2099" s="306">
        <f>4*D2099*'[2]Base Costs'!$B$7</f>
        <v>17410.113389628965</v>
      </c>
      <c r="I2099" s="304">
        <f>4*IF(E2099&lt;=3,E2099*'[2]Base Costs'!$B$8,IF(F2099&lt;=3,F2099*'[2]Base Costs'!$B$9,'[2]Base Costs'!$B$10*G2099))</f>
        <v>4200</v>
      </c>
      <c r="J2099" s="308">
        <f>C2099*'[2]Base Costs'!$B$6</f>
        <v>22.250577632360002</v>
      </c>
      <c r="K2099" s="307">
        <f t="shared" si="227"/>
        <v>3</v>
      </c>
      <c r="L2099" s="307">
        <f t="shared" si="228"/>
        <v>1</v>
      </c>
      <c r="M2099" s="307">
        <f t="shared" si="229"/>
        <v>1</v>
      </c>
      <c r="N2099" s="306">
        <f>4*J2099*'[2]Base Costs'!$B$7</f>
        <v>4422.1688009657573</v>
      </c>
      <c r="O2099" s="304">
        <f>4*IF(K2099&lt;=3,K2099*'[2]Base Costs'!$B$8,IF(L2099&lt;=3,L2099*'[2]Base Costs'!$B$9,'[2]Base Costs'!$B$10*M2099))</f>
        <v>1500</v>
      </c>
      <c r="P2099" s="304">
        <f>4*C2099*'[2]Base Costs'!$B$11</f>
        <v>17520.139868000002</v>
      </c>
      <c r="Q2099" s="269">
        <f>'[2]Base Costs'!$B$13+'[2]Base Costs'!$B$14</f>
        <v>414</v>
      </c>
      <c r="R2099" s="303">
        <f>'[2]Base Costs'!$D$2</f>
        <v>1105.3024868650327</v>
      </c>
      <c r="S2099" s="305">
        <f t="shared" si="230"/>
        <v>7441.4712878307901</v>
      </c>
    </row>
    <row r="2100" spans="1:19" s="269" customFormat="1" x14ac:dyDescent="0.25">
      <c r="A2100" s="310" t="s">
        <v>1041</v>
      </c>
      <c r="B2100" s="310" t="s">
        <v>1593</v>
      </c>
      <c r="C2100" s="309">
        <v>187.2441609499283</v>
      </c>
      <c r="D2100" s="307">
        <f>C2100*'[2]Base Costs'!$B$5</f>
        <v>187.2441609499283</v>
      </c>
      <c r="E2100" s="307">
        <f t="shared" si="224"/>
        <v>24</v>
      </c>
      <c r="F2100" s="307">
        <f t="shared" si="225"/>
        <v>5</v>
      </c>
      <c r="G2100" s="307">
        <f t="shared" si="226"/>
        <v>2</v>
      </c>
      <c r="H2100" s="306">
        <f>4*D2100*'[2]Base Costs'!$B$7</f>
        <v>37213.653523832552</v>
      </c>
      <c r="I2100" s="304">
        <f>4*IF(E2100&lt;=3,E2100*'[2]Base Costs'!$B$8,IF(F2100&lt;=3,F2100*'[2]Base Costs'!$B$9,'[2]Base Costs'!$B$10*G2100))</f>
        <v>8800</v>
      </c>
      <c r="J2100" s="308">
        <f>C2100*'[2]Base Costs'!$B$6</f>
        <v>47.56001688128179</v>
      </c>
      <c r="K2100" s="307">
        <f t="shared" si="227"/>
        <v>6</v>
      </c>
      <c r="L2100" s="307">
        <f t="shared" si="228"/>
        <v>2</v>
      </c>
      <c r="M2100" s="307">
        <f t="shared" si="229"/>
        <v>1</v>
      </c>
      <c r="N2100" s="306">
        <f>4*J2100*'[2]Base Costs'!$B$7</f>
        <v>9452.2679950534693</v>
      </c>
      <c r="O2100" s="304">
        <f>4*IF(K2100&lt;=3,K2100*'[2]Base Costs'!$B$8,IF(L2100&lt;=3,L2100*'[2]Base Costs'!$B$9,'[2]Base Costs'!$B$10*M2100))</f>
        <v>2800</v>
      </c>
      <c r="P2100" s="304">
        <f>4*C2100*'[2]Base Costs'!$B$11</f>
        <v>37448.83218998566</v>
      </c>
      <c r="Q2100" s="269">
        <f>'[2]Base Costs'!$B$13+'[2]Base Costs'!$B$14</f>
        <v>414</v>
      </c>
      <c r="R2100" s="303">
        <f>'[2]Base Costs'!$D$2</f>
        <v>1105.3024868650327</v>
      </c>
      <c r="S2100" s="305">
        <f t="shared" si="230"/>
        <v>13771.570481918501</v>
      </c>
    </row>
    <row r="2101" spans="1:19" s="269" customFormat="1" x14ac:dyDescent="0.25">
      <c r="A2101" s="310" t="s">
        <v>1041</v>
      </c>
      <c r="B2101" s="310" t="s">
        <v>1592</v>
      </c>
      <c r="C2101" s="309">
        <v>187.65425515499999</v>
      </c>
      <c r="D2101" s="307">
        <f>C2101*'[2]Base Costs'!$B$5</f>
        <v>187.65425515499999</v>
      </c>
      <c r="E2101" s="307">
        <f t="shared" si="224"/>
        <v>24</v>
      </c>
      <c r="F2101" s="307">
        <f t="shared" si="225"/>
        <v>5</v>
      </c>
      <c r="G2101" s="307">
        <f t="shared" si="226"/>
        <v>2</v>
      </c>
      <c r="H2101" s="306">
        <f>4*D2101*'[2]Base Costs'!$B$7</f>
        <v>37295.157286525326</v>
      </c>
      <c r="I2101" s="304">
        <f>4*IF(E2101&lt;=3,E2101*'[2]Base Costs'!$B$8,IF(F2101&lt;=3,F2101*'[2]Base Costs'!$B$9,'[2]Base Costs'!$B$10*G2101))</f>
        <v>8800</v>
      </c>
      <c r="J2101" s="308">
        <f>C2101*'[2]Base Costs'!$B$6</f>
        <v>47.664180809369995</v>
      </c>
      <c r="K2101" s="307">
        <f t="shared" si="227"/>
        <v>6</v>
      </c>
      <c r="L2101" s="307">
        <f t="shared" si="228"/>
        <v>2</v>
      </c>
      <c r="M2101" s="307">
        <f t="shared" si="229"/>
        <v>1</v>
      </c>
      <c r="N2101" s="306">
        <f>4*J2101*'[2]Base Costs'!$B$7</f>
        <v>9472.9699507774312</v>
      </c>
      <c r="O2101" s="304">
        <f>4*IF(K2101&lt;=3,K2101*'[2]Base Costs'!$B$8,IF(L2101&lt;=3,L2101*'[2]Base Costs'!$B$9,'[2]Base Costs'!$B$10*M2101))</f>
        <v>2800</v>
      </c>
      <c r="P2101" s="304">
        <f>4*C2101*'[2]Base Costs'!$B$11</f>
        <v>37530.851030999998</v>
      </c>
      <c r="Q2101" s="269">
        <f>'[2]Base Costs'!$B$13+'[2]Base Costs'!$B$14</f>
        <v>414</v>
      </c>
      <c r="R2101" s="303">
        <f>'[2]Base Costs'!$D$2</f>
        <v>1105.3024868650327</v>
      </c>
      <c r="S2101" s="305">
        <f t="shared" si="230"/>
        <v>13792.272437642463</v>
      </c>
    </row>
    <row r="2102" spans="1:19" s="269" customFormat="1" x14ac:dyDescent="0.25">
      <c r="A2102" s="310" t="s">
        <v>1041</v>
      </c>
      <c r="B2102" s="310" t="s">
        <v>1591</v>
      </c>
      <c r="C2102" s="309">
        <v>188.90681314894866</v>
      </c>
      <c r="D2102" s="307">
        <f>C2102*'[2]Base Costs'!$B$5</f>
        <v>188.90681314894866</v>
      </c>
      <c r="E2102" s="307">
        <f t="shared" si="224"/>
        <v>24</v>
      </c>
      <c r="F2102" s="307">
        <f t="shared" si="225"/>
        <v>5</v>
      </c>
      <c r="G2102" s="307">
        <f t="shared" si="226"/>
        <v>2</v>
      </c>
      <c r="H2102" s="306">
        <f>4*D2102*'[2]Base Costs'!$B$7</f>
        <v>37544.095672474657</v>
      </c>
      <c r="I2102" s="304">
        <f>4*IF(E2102&lt;=3,E2102*'[2]Base Costs'!$B$8,IF(F2102&lt;=3,F2102*'[2]Base Costs'!$B$9,'[2]Base Costs'!$B$10*G2102))</f>
        <v>8800</v>
      </c>
      <c r="J2102" s="308">
        <f>C2102*'[2]Base Costs'!$B$6</f>
        <v>47.982330539832958</v>
      </c>
      <c r="K2102" s="307">
        <f t="shared" si="227"/>
        <v>6</v>
      </c>
      <c r="L2102" s="307">
        <f t="shared" si="228"/>
        <v>2</v>
      </c>
      <c r="M2102" s="307">
        <f t="shared" si="229"/>
        <v>1</v>
      </c>
      <c r="N2102" s="306">
        <f>4*J2102*'[2]Base Costs'!$B$7</f>
        <v>9536.200300808563</v>
      </c>
      <c r="O2102" s="304">
        <f>4*IF(K2102&lt;=3,K2102*'[2]Base Costs'!$B$8,IF(L2102&lt;=3,L2102*'[2]Base Costs'!$B$9,'[2]Base Costs'!$B$10*M2102))</f>
        <v>2800</v>
      </c>
      <c r="P2102" s="304">
        <f>4*C2102*'[2]Base Costs'!$B$11</f>
        <v>37781.362629789728</v>
      </c>
      <c r="Q2102" s="269">
        <f>'[2]Base Costs'!$B$13+'[2]Base Costs'!$B$14</f>
        <v>414</v>
      </c>
      <c r="R2102" s="303">
        <f>'[2]Base Costs'!$D$2</f>
        <v>1105.3024868650327</v>
      </c>
      <c r="S2102" s="305">
        <f t="shared" si="230"/>
        <v>13855.502787673595</v>
      </c>
    </row>
    <row r="2103" spans="1:19" s="269" customFormat="1" x14ac:dyDescent="0.25">
      <c r="A2103" s="310" t="s">
        <v>1041</v>
      </c>
      <c r="B2103" s="310" t="s">
        <v>1590</v>
      </c>
      <c r="C2103" s="309">
        <v>117.07323860697591</v>
      </c>
      <c r="D2103" s="307">
        <f>C2103*'[2]Base Costs'!$B$5</f>
        <v>117.07323860697591</v>
      </c>
      <c r="E2103" s="307">
        <f t="shared" si="224"/>
        <v>15</v>
      </c>
      <c r="F2103" s="307">
        <f t="shared" si="225"/>
        <v>3</v>
      </c>
      <c r="G2103" s="307">
        <f t="shared" si="226"/>
        <v>1</v>
      </c>
      <c r="H2103" s="306">
        <f>4*D2103*'[2]Base Costs'!$B$7</f>
        <v>23267.603733704822</v>
      </c>
      <c r="I2103" s="304">
        <f>4*IF(E2103&lt;=3,E2103*'[2]Base Costs'!$B$8,IF(F2103&lt;=3,F2103*'[2]Base Costs'!$B$9,'[2]Base Costs'!$B$10*G2103))</f>
        <v>4200</v>
      </c>
      <c r="J2103" s="308">
        <f>C2103*'[2]Base Costs'!$B$6</f>
        <v>29.736602606171882</v>
      </c>
      <c r="K2103" s="307">
        <f t="shared" si="227"/>
        <v>4</v>
      </c>
      <c r="L2103" s="307">
        <f t="shared" si="228"/>
        <v>1</v>
      </c>
      <c r="M2103" s="307">
        <f t="shared" si="229"/>
        <v>1</v>
      </c>
      <c r="N2103" s="306">
        <f>4*J2103*'[2]Base Costs'!$B$7</f>
        <v>5909.9713483610258</v>
      </c>
      <c r="O2103" s="304">
        <f>4*IF(K2103&lt;=3,K2103*'[2]Base Costs'!$B$8,IF(L2103&lt;=3,L2103*'[2]Base Costs'!$B$9,'[2]Base Costs'!$B$10*M2103))</f>
        <v>1400</v>
      </c>
      <c r="P2103" s="304">
        <f>4*C2103*'[2]Base Costs'!$B$11</f>
        <v>23414.64772139518</v>
      </c>
      <c r="Q2103" s="269">
        <f>'[2]Base Costs'!$B$13+'[2]Base Costs'!$B$14</f>
        <v>414</v>
      </c>
      <c r="R2103" s="303">
        <f>'[2]Base Costs'!$D$2</f>
        <v>1105.3024868650327</v>
      </c>
      <c r="S2103" s="305">
        <f t="shared" si="230"/>
        <v>8829.2738352260585</v>
      </c>
    </row>
    <row r="2104" spans="1:19" s="269" customFormat="1" x14ac:dyDescent="0.25">
      <c r="A2104" s="310" t="s">
        <v>1041</v>
      </c>
      <c r="B2104" s="310" t="s">
        <v>1589</v>
      </c>
      <c r="C2104" s="309">
        <v>363.20681853588883</v>
      </c>
      <c r="D2104" s="307">
        <f>C2104*'[2]Base Costs'!$B$5</f>
        <v>363.20681853588883</v>
      </c>
      <c r="E2104" s="307">
        <f t="shared" si="224"/>
        <v>46</v>
      </c>
      <c r="F2104" s="307">
        <f t="shared" si="225"/>
        <v>10</v>
      </c>
      <c r="G2104" s="307">
        <f t="shared" si="226"/>
        <v>3</v>
      </c>
      <c r="H2104" s="306">
        <f>4*D2104*'[2]Base Costs'!$B$7</f>
        <v>72185.175943096707</v>
      </c>
      <c r="I2104" s="304">
        <f>4*IF(E2104&lt;=3,E2104*'[2]Base Costs'!$B$8,IF(F2104&lt;=3,F2104*'[2]Base Costs'!$B$9,'[2]Base Costs'!$B$10*G2104))</f>
        <v>13200</v>
      </c>
      <c r="J2104" s="308">
        <f>C2104*'[2]Base Costs'!$B$6</f>
        <v>92.254531908115766</v>
      </c>
      <c r="K2104" s="307">
        <f t="shared" si="227"/>
        <v>12</v>
      </c>
      <c r="L2104" s="307">
        <f t="shared" si="228"/>
        <v>3</v>
      </c>
      <c r="M2104" s="307">
        <f t="shared" si="229"/>
        <v>1</v>
      </c>
      <c r="N2104" s="306">
        <f>4*J2104*'[2]Base Costs'!$B$7</f>
        <v>18335.034689546563</v>
      </c>
      <c r="O2104" s="304">
        <f>4*IF(K2104&lt;=3,K2104*'[2]Base Costs'!$B$8,IF(L2104&lt;=3,L2104*'[2]Base Costs'!$B$9,'[2]Base Costs'!$B$10*M2104))</f>
        <v>4200</v>
      </c>
      <c r="P2104" s="304">
        <f>4*C2104*'[2]Base Costs'!$B$11</f>
        <v>72641.363707177763</v>
      </c>
      <c r="Q2104" s="269">
        <f>'[2]Base Costs'!$B$13+'[2]Base Costs'!$B$14</f>
        <v>414</v>
      </c>
      <c r="R2104" s="303">
        <f>'[2]Base Costs'!$D$2</f>
        <v>1105.3024868650327</v>
      </c>
      <c r="S2104" s="305">
        <f t="shared" si="230"/>
        <v>24054.337176411595</v>
      </c>
    </row>
    <row r="2105" spans="1:19" s="269" customFormat="1" x14ac:dyDescent="0.25">
      <c r="A2105" s="310" t="s">
        <v>1041</v>
      </c>
      <c r="B2105" s="310" t="s">
        <v>1588</v>
      </c>
      <c r="C2105" s="309">
        <v>71.90029201581531</v>
      </c>
      <c r="D2105" s="307">
        <f>C2105*'[2]Base Costs'!$B$5</f>
        <v>71.90029201581531</v>
      </c>
      <c r="E2105" s="307">
        <f t="shared" si="224"/>
        <v>9</v>
      </c>
      <c r="F2105" s="307">
        <f t="shared" si="225"/>
        <v>2</v>
      </c>
      <c r="G2105" s="307">
        <f t="shared" si="226"/>
        <v>1</v>
      </c>
      <c r="H2105" s="306">
        <f>4*D2105*'[2]Base Costs'!$B$7</f>
        <v>14289.7516363912</v>
      </c>
      <c r="I2105" s="304">
        <f>4*IF(E2105&lt;=3,E2105*'[2]Base Costs'!$B$8,IF(F2105&lt;=3,F2105*'[2]Base Costs'!$B$9,'[2]Base Costs'!$B$10*G2105))</f>
        <v>2800</v>
      </c>
      <c r="J2105" s="308">
        <f>C2105*'[2]Base Costs'!$B$6</f>
        <v>18.262674172017089</v>
      </c>
      <c r="K2105" s="307">
        <f t="shared" si="227"/>
        <v>3</v>
      </c>
      <c r="L2105" s="307">
        <f t="shared" si="228"/>
        <v>1</v>
      </c>
      <c r="M2105" s="307">
        <f t="shared" si="229"/>
        <v>1</v>
      </c>
      <c r="N2105" s="306">
        <f>4*J2105*'[2]Base Costs'!$B$7</f>
        <v>3629.5969156433648</v>
      </c>
      <c r="O2105" s="304">
        <f>4*IF(K2105&lt;=3,K2105*'[2]Base Costs'!$B$8,IF(L2105&lt;=3,L2105*'[2]Base Costs'!$B$9,'[2]Base Costs'!$B$10*M2105))</f>
        <v>1500</v>
      </c>
      <c r="P2105" s="304">
        <f>4*C2105*'[2]Base Costs'!$B$11</f>
        <v>14380.058403163062</v>
      </c>
      <c r="Q2105" s="269">
        <f>'[2]Base Costs'!$B$13+'[2]Base Costs'!$B$14</f>
        <v>414</v>
      </c>
      <c r="R2105" s="303">
        <f>'[2]Base Costs'!$D$2</f>
        <v>1105.3024868650327</v>
      </c>
      <c r="S2105" s="305">
        <f t="shared" si="230"/>
        <v>6648.8994025083975</v>
      </c>
    </row>
    <row r="2106" spans="1:19" s="269" customFormat="1" x14ac:dyDescent="0.25">
      <c r="A2106" s="310" t="s">
        <v>1041</v>
      </c>
      <c r="B2106" s="310" t="s">
        <v>1587</v>
      </c>
      <c r="C2106" s="309">
        <v>153.80961872300512</v>
      </c>
      <c r="D2106" s="307">
        <f>C2106*'[2]Base Costs'!$B$5</f>
        <v>153.80961872300512</v>
      </c>
      <c r="E2106" s="307">
        <f t="shared" si="224"/>
        <v>20</v>
      </c>
      <c r="F2106" s="307">
        <f t="shared" si="225"/>
        <v>4</v>
      </c>
      <c r="G2106" s="307">
        <f t="shared" si="226"/>
        <v>1</v>
      </c>
      <c r="H2106" s="306">
        <f>4*D2106*'[2]Base Costs'!$B$7</f>
        <v>30568.738863484934</v>
      </c>
      <c r="I2106" s="304">
        <f>4*IF(E2106&lt;=3,E2106*'[2]Base Costs'!$B$8,IF(F2106&lt;=3,F2106*'[2]Base Costs'!$B$9,'[2]Base Costs'!$B$10*G2106))</f>
        <v>4400</v>
      </c>
      <c r="J2106" s="308">
        <f>C2106*'[2]Base Costs'!$B$6</f>
        <v>39.067643155643303</v>
      </c>
      <c r="K2106" s="307">
        <f t="shared" si="227"/>
        <v>5</v>
      </c>
      <c r="L2106" s="307">
        <f t="shared" si="228"/>
        <v>1</v>
      </c>
      <c r="M2106" s="307">
        <f t="shared" si="229"/>
        <v>1</v>
      </c>
      <c r="N2106" s="306">
        <f>4*J2106*'[2]Base Costs'!$B$7</f>
        <v>7764.459671325174</v>
      </c>
      <c r="O2106" s="304">
        <f>4*IF(K2106&lt;=3,K2106*'[2]Base Costs'!$B$8,IF(L2106&lt;=3,L2106*'[2]Base Costs'!$B$9,'[2]Base Costs'!$B$10*M2106))</f>
        <v>1400</v>
      </c>
      <c r="P2106" s="304">
        <f>4*C2106*'[2]Base Costs'!$B$11</f>
        <v>30761.923744601023</v>
      </c>
      <c r="Q2106" s="269">
        <f>'[2]Base Costs'!$B$13+'[2]Base Costs'!$B$14</f>
        <v>414</v>
      </c>
      <c r="R2106" s="303">
        <f>'[2]Base Costs'!$D$2</f>
        <v>1105.3024868650327</v>
      </c>
      <c r="S2106" s="305">
        <f t="shared" si="230"/>
        <v>10683.762158190206</v>
      </c>
    </row>
    <row r="2107" spans="1:19" s="269" customFormat="1" x14ac:dyDescent="0.25">
      <c r="A2107" s="310" t="s">
        <v>1041</v>
      </c>
      <c r="B2107" s="310" t="s">
        <v>1586</v>
      </c>
      <c r="C2107" s="309">
        <v>540.46924632579055</v>
      </c>
      <c r="D2107" s="307">
        <f>C2107*'[2]Base Costs'!$B$5</f>
        <v>540.46924632579055</v>
      </c>
      <c r="E2107" s="307">
        <f t="shared" si="224"/>
        <v>68</v>
      </c>
      <c r="F2107" s="307">
        <f t="shared" si="225"/>
        <v>14</v>
      </c>
      <c r="G2107" s="307">
        <f t="shared" si="226"/>
        <v>4</v>
      </c>
      <c r="H2107" s="306">
        <f>4*D2107*'[2]Base Costs'!$B$7</f>
        <v>107415.01989177293</v>
      </c>
      <c r="I2107" s="304">
        <f>4*IF(E2107&lt;=3,E2107*'[2]Base Costs'!$B$8,IF(F2107&lt;=3,F2107*'[2]Base Costs'!$B$9,'[2]Base Costs'!$B$10*G2107))</f>
        <v>17600</v>
      </c>
      <c r="J2107" s="308">
        <f>C2107*'[2]Base Costs'!$B$6</f>
        <v>137.2791885667508</v>
      </c>
      <c r="K2107" s="307">
        <f t="shared" si="227"/>
        <v>18</v>
      </c>
      <c r="L2107" s="307">
        <f t="shared" si="228"/>
        <v>4</v>
      </c>
      <c r="M2107" s="307">
        <f t="shared" si="229"/>
        <v>1</v>
      </c>
      <c r="N2107" s="306">
        <f>4*J2107*'[2]Base Costs'!$B$7</f>
        <v>27283.415052510325</v>
      </c>
      <c r="O2107" s="304">
        <f>4*IF(K2107&lt;=3,K2107*'[2]Base Costs'!$B$8,IF(L2107&lt;=3,L2107*'[2]Base Costs'!$B$9,'[2]Base Costs'!$B$10*M2107))</f>
        <v>4400</v>
      </c>
      <c r="P2107" s="304">
        <f>4*C2107*'[2]Base Costs'!$B$11</f>
        <v>108093.8492651581</v>
      </c>
      <c r="Q2107" s="269">
        <f>'[2]Base Costs'!$B$13+'[2]Base Costs'!$B$14</f>
        <v>414</v>
      </c>
      <c r="R2107" s="303">
        <f>'[2]Base Costs'!$D$2</f>
        <v>1105.3024868650327</v>
      </c>
      <c r="S2107" s="305">
        <f t="shared" si="230"/>
        <v>33202.717539375357</v>
      </c>
    </row>
    <row r="2108" spans="1:19" s="269" customFormat="1" x14ac:dyDescent="0.25">
      <c r="A2108" s="310" t="s">
        <v>1041</v>
      </c>
      <c r="B2108" s="310" t="s">
        <v>1585</v>
      </c>
      <c r="C2108" s="309">
        <v>13.626160603691018</v>
      </c>
      <c r="D2108" s="307">
        <f>C2108*'[2]Base Costs'!$B$5</f>
        <v>13.626160603691018</v>
      </c>
      <c r="E2108" s="307">
        <f t="shared" si="224"/>
        <v>2</v>
      </c>
      <c r="F2108" s="307">
        <f t="shared" si="225"/>
        <v>1</v>
      </c>
      <c r="G2108" s="307">
        <f t="shared" si="226"/>
        <v>1</v>
      </c>
      <c r="H2108" s="306">
        <f>4*D2108*'[2]Base Costs'!$B$7</f>
        <v>2708.1176630199679</v>
      </c>
      <c r="I2108" s="304">
        <f>4*IF(E2108&lt;=3,E2108*'[2]Base Costs'!$B$8,IF(F2108&lt;=3,F2108*'[2]Base Costs'!$B$9,'[2]Base Costs'!$B$10*G2108))</f>
        <v>1000</v>
      </c>
      <c r="J2108" s="308">
        <f>C2108*'[2]Base Costs'!$B$6</f>
        <v>3.4610447933375186</v>
      </c>
      <c r="K2108" s="307">
        <f t="shared" si="227"/>
        <v>1</v>
      </c>
      <c r="L2108" s="307">
        <f t="shared" si="228"/>
        <v>1</v>
      </c>
      <c r="M2108" s="307">
        <f t="shared" si="229"/>
        <v>1</v>
      </c>
      <c r="N2108" s="306">
        <f>4*J2108*'[2]Base Costs'!$B$7</f>
        <v>687.86188640707189</v>
      </c>
      <c r="O2108" s="304">
        <f>4*IF(K2108&lt;=3,K2108*'[2]Base Costs'!$B$8,IF(L2108&lt;=3,L2108*'[2]Base Costs'!$B$9,'[2]Base Costs'!$B$10*M2108))</f>
        <v>500</v>
      </c>
      <c r="P2108" s="304">
        <f>4*C2108*'[2]Base Costs'!$B$11</f>
        <v>2725.2321207382033</v>
      </c>
      <c r="Q2108" s="269">
        <f>'[2]Base Costs'!$B$13+'[2]Base Costs'!$B$14</f>
        <v>414</v>
      </c>
      <c r="R2108" s="303">
        <f>'[2]Base Costs'!$D$2</f>
        <v>1105.3024868650327</v>
      </c>
      <c r="S2108" s="305">
        <f t="shared" si="230"/>
        <v>2707.1643732721045</v>
      </c>
    </row>
    <row r="2109" spans="1:19" s="269" customFormat="1" x14ac:dyDescent="0.25">
      <c r="A2109" s="310" t="s">
        <v>1041</v>
      </c>
      <c r="B2109" s="310" t="s">
        <v>1584</v>
      </c>
      <c r="C2109" s="309">
        <v>149.200269265</v>
      </c>
      <c r="D2109" s="307">
        <f>C2109*'[2]Base Costs'!$B$5</f>
        <v>149.200269265</v>
      </c>
      <c r="E2109" s="307">
        <f t="shared" si="224"/>
        <v>19</v>
      </c>
      <c r="F2109" s="307">
        <f t="shared" si="225"/>
        <v>4</v>
      </c>
      <c r="G2109" s="307">
        <f t="shared" si="226"/>
        <v>1</v>
      </c>
      <c r="H2109" s="306">
        <f>4*D2109*'[2]Base Costs'!$B$7</f>
        <v>29652.658314803164</v>
      </c>
      <c r="I2109" s="304">
        <f>4*IF(E2109&lt;=3,E2109*'[2]Base Costs'!$B$8,IF(F2109&lt;=3,F2109*'[2]Base Costs'!$B$9,'[2]Base Costs'!$B$10*G2109))</f>
        <v>4400</v>
      </c>
      <c r="J2109" s="308">
        <f>C2109*'[2]Base Costs'!$B$6</f>
        <v>37.896868393310001</v>
      </c>
      <c r="K2109" s="307">
        <f t="shared" si="227"/>
        <v>5</v>
      </c>
      <c r="L2109" s="307">
        <f t="shared" si="228"/>
        <v>1</v>
      </c>
      <c r="M2109" s="307">
        <f t="shared" si="229"/>
        <v>1</v>
      </c>
      <c r="N2109" s="306">
        <f>4*J2109*'[2]Base Costs'!$B$7</f>
        <v>7531.7752119600036</v>
      </c>
      <c r="O2109" s="304">
        <f>4*IF(K2109&lt;=3,K2109*'[2]Base Costs'!$B$8,IF(L2109&lt;=3,L2109*'[2]Base Costs'!$B$9,'[2]Base Costs'!$B$10*M2109))</f>
        <v>1400</v>
      </c>
      <c r="P2109" s="304">
        <f>4*C2109*'[2]Base Costs'!$B$11</f>
        <v>29840.053853000001</v>
      </c>
      <c r="Q2109" s="269">
        <f>'[2]Base Costs'!$B$13+'[2]Base Costs'!$B$14</f>
        <v>414</v>
      </c>
      <c r="R2109" s="303">
        <f>'[2]Base Costs'!$D$2</f>
        <v>1105.3024868650327</v>
      </c>
      <c r="S2109" s="305">
        <f t="shared" si="230"/>
        <v>10451.077698825036</v>
      </c>
    </row>
    <row r="2110" spans="1:19" s="269" customFormat="1" x14ac:dyDescent="0.25">
      <c r="A2110" s="310" t="s">
        <v>1041</v>
      </c>
      <c r="B2110" s="310" t="s">
        <v>1583</v>
      </c>
      <c r="C2110" s="309">
        <v>270.26467980305461</v>
      </c>
      <c r="D2110" s="307">
        <f>C2110*'[2]Base Costs'!$B$5</f>
        <v>270.26467980305461</v>
      </c>
      <c r="E2110" s="307">
        <f t="shared" si="224"/>
        <v>34</v>
      </c>
      <c r="F2110" s="307">
        <f t="shared" si="225"/>
        <v>7</v>
      </c>
      <c r="G2110" s="307">
        <f t="shared" si="226"/>
        <v>2</v>
      </c>
      <c r="H2110" s="306">
        <f>4*D2110*'[2]Base Costs'!$B$7</f>
        <v>53713.48352277829</v>
      </c>
      <c r="I2110" s="304">
        <f>4*IF(E2110&lt;=3,E2110*'[2]Base Costs'!$B$8,IF(F2110&lt;=3,F2110*'[2]Base Costs'!$B$9,'[2]Base Costs'!$B$10*G2110))</f>
        <v>8800</v>
      </c>
      <c r="J2110" s="308">
        <f>C2110*'[2]Base Costs'!$B$6</f>
        <v>68.647228669975874</v>
      </c>
      <c r="K2110" s="307">
        <f t="shared" si="227"/>
        <v>9</v>
      </c>
      <c r="L2110" s="307">
        <f t="shared" si="228"/>
        <v>2</v>
      </c>
      <c r="M2110" s="307">
        <f t="shared" si="229"/>
        <v>1</v>
      </c>
      <c r="N2110" s="306">
        <f>4*J2110*'[2]Base Costs'!$B$7</f>
        <v>13643.224814785686</v>
      </c>
      <c r="O2110" s="304">
        <f>4*IF(K2110&lt;=3,K2110*'[2]Base Costs'!$B$8,IF(L2110&lt;=3,L2110*'[2]Base Costs'!$B$9,'[2]Base Costs'!$B$10*M2110))</f>
        <v>2800</v>
      </c>
      <c r="P2110" s="304">
        <f>4*C2110*'[2]Base Costs'!$B$11</f>
        <v>54052.935960610921</v>
      </c>
      <c r="Q2110" s="269">
        <f>'[2]Base Costs'!$B$13+'[2]Base Costs'!$B$14</f>
        <v>414</v>
      </c>
      <c r="R2110" s="303">
        <f>'[2]Base Costs'!$D$2</f>
        <v>1105.3024868650327</v>
      </c>
      <c r="S2110" s="305">
        <f t="shared" si="230"/>
        <v>17962.52730165072</v>
      </c>
    </row>
    <row r="2111" spans="1:19" s="269" customFormat="1" x14ac:dyDescent="0.25">
      <c r="A2111" s="310" t="s">
        <v>1041</v>
      </c>
      <c r="B2111" s="310" t="s">
        <v>1582</v>
      </c>
      <c r="C2111" s="309">
        <v>181.10043915959025</v>
      </c>
      <c r="D2111" s="307">
        <f>C2111*'[2]Base Costs'!$B$5</f>
        <v>181.10043915959025</v>
      </c>
      <c r="E2111" s="307">
        <f t="shared" si="224"/>
        <v>23</v>
      </c>
      <c r="F2111" s="307">
        <f t="shared" si="225"/>
        <v>5</v>
      </c>
      <c r="G2111" s="307">
        <f t="shared" si="226"/>
        <v>2</v>
      </c>
      <c r="H2111" s="306">
        <f>4*D2111*'[2]Base Costs'!$B$7</f>
        <v>35992.625680333607</v>
      </c>
      <c r="I2111" s="304">
        <f>4*IF(E2111&lt;=3,E2111*'[2]Base Costs'!$B$8,IF(F2111&lt;=3,F2111*'[2]Base Costs'!$B$9,'[2]Base Costs'!$B$10*G2111))</f>
        <v>8800</v>
      </c>
      <c r="J2111" s="308">
        <f>C2111*'[2]Base Costs'!$B$6</f>
        <v>45.999511546535928</v>
      </c>
      <c r="K2111" s="307">
        <f t="shared" si="227"/>
        <v>6</v>
      </c>
      <c r="L2111" s="307">
        <f t="shared" si="228"/>
        <v>2</v>
      </c>
      <c r="M2111" s="307">
        <f t="shared" si="229"/>
        <v>1</v>
      </c>
      <c r="N2111" s="306">
        <f>4*J2111*'[2]Base Costs'!$B$7</f>
        <v>9142.1269228047386</v>
      </c>
      <c r="O2111" s="304">
        <f>4*IF(K2111&lt;=3,K2111*'[2]Base Costs'!$B$8,IF(L2111&lt;=3,L2111*'[2]Base Costs'!$B$9,'[2]Base Costs'!$B$10*M2111))</f>
        <v>2800</v>
      </c>
      <c r="P2111" s="304">
        <f>4*C2111*'[2]Base Costs'!$B$11</f>
        <v>36220.087831918048</v>
      </c>
      <c r="Q2111" s="269">
        <f>'[2]Base Costs'!$B$13+'[2]Base Costs'!$B$14</f>
        <v>414</v>
      </c>
      <c r="R2111" s="303">
        <f>'[2]Base Costs'!$D$2</f>
        <v>1105.3024868650327</v>
      </c>
      <c r="S2111" s="305">
        <f t="shared" si="230"/>
        <v>13461.42940966977</v>
      </c>
    </row>
    <row r="2112" spans="1:19" s="269" customFormat="1" x14ac:dyDescent="0.25">
      <c r="A2112" s="310" t="s">
        <v>1041</v>
      </c>
      <c r="B2112" s="310" t="s">
        <v>1581</v>
      </c>
      <c r="C2112" s="309">
        <v>316.39531054692753</v>
      </c>
      <c r="D2112" s="307">
        <f>C2112*'[2]Base Costs'!$B$5</f>
        <v>316.39531054692753</v>
      </c>
      <c r="E2112" s="307">
        <f t="shared" si="224"/>
        <v>40</v>
      </c>
      <c r="F2112" s="307">
        <f t="shared" si="225"/>
        <v>8</v>
      </c>
      <c r="G2112" s="307">
        <f t="shared" si="226"/>
        <v>2</v>
      </c>
      <c r="H2112" s="306">
        <f>4*D2112*'[2]Base Costs'!$B$7</f>
        <v>62881.669599338573</v>
      </c>
      <c r="I2112" s="304">
        <f>4*IF(E2112&lt;=3,E2112*'[2]Base Costs'!$B$8,IF(F2112&lt;=3,F2112*'[2]Base Costs'!$B$9,'[2]Base Costs'!$B$10*G2112))</f>
        <v>8800</v>
      </c>
      <c r="J2112" s="308">
        <f>C2112*'[2]Base Costs'!$B$6</f>
        <v>80.364408878919591</v>
      </c>
      <c r="K2112" s="307">
        <f t="shared" si="227"/>
        <v>11</v>
      </c>
      <c r="L2112" s="307">
        <f t="shared" si="228"/>
        <v>3</v>
      </c>
      <c r="M2112" s="307">
        <f t="shared" si="229"/>
        <v>1</v>
      </c>
      <c r="N2112" s="306">
        <f>4*J2112*'[2]Base Costs'!$B$7</f>
        <v>15971.944078231998</v>
      </c>
      <c r="O2112" s="304">
        <f>4*IF(K2112&lt;=3,K2112*'[2]Base Costs'!$B$8,IF(L2112&lt;=3,L2112*'[2]Base Costs'!$B$9,'[2]Base Costs'!$B$10*M2112))</f>
        <v>4200</v>
      </c>
      <c r="P2112" s="304">
        <f>4*C2112*'[2]Base Costs'!$B$11</f>
        <v>63279.062109385508</v>
      </c>
      <c r="Q2112" s="269">
        <f>'[2]Base Costs'!$B$13+'[2]Base Costs'!$B$14</f>
        <v>414</v>
      </c>
      <c r="R2112" s="303">
        <f>'[2]Base Costs'!$D$2</f>
        <v>1105.3024868650327</v>
      </c>
      <c r="S2112" s="305">
        <f t="shared" si="230"/>
        <v>21691.24656509703</v>
      </c>
    </row>
    <row r="2113" spans="1:19" s="269" customFormat="1" x14ac:dyDescent="0.25">
      <c r="A2113" s="310" t="s">
        <v>1041</v>
      </c>
      <c r="B2113" s="310" t="s">
        <v>1580</v>
      </c>
      <c r="C2113" s="309">
        <v>84.093043864999984</v>
      </c>
      <c r="D2113" s="307">
        <f>C2113*'[2]Base Costs'!$B$5</f>
        <v>84.093043864999984</v>
      </c>
      <c r="E2113" s="307">
        <f t="shared" si="224"/>
        <v>11</v>
      </c>
      <c r="F2113" s="307">
        <f t="shared" si="225"/>
        <v>3</v>
      </c>
      <c r="G2113" s="307">
        <f t="shared" si="226"/>
        <v>1</v>
      </c>
      <c r="H2113" s="306">
        <f>4*D2113*'[2]Base Costs'!$B$7</f>
        <v>16712.987909905558</v>
      </c>
      <c r="I2113" s="304">
        <f>4*IF(E2113&lt;=3,E2113*'[2]Base Costs'!$B$8,IF(F2113&lt;=3,F2113*'[2]Base Costs'!$B$9,'[2]Base Costs'!$B$10*G2113))</f>
        <v>4200</v>
      </c>
      <c r="J2113" s="308">
        <f>C2113*'[2]Base Costs'!$B$6</f>
        <v>21.359633141709995</v>
      </c>
      <c r="K2113" s="307">
        <f t="shared" si="227"/>
        <v>3</v>
      </c>
      <c r="L2113" s="307">
        <f t="shared" si="228"/>
        <v>1</v>
      </c>
      <c r="M2113" s="307">
        <f t="shared" si="229"/>
        <v>1</v>
      </c>
      <c r="N2113" s="306">
        <f>4*J2113*'[2]Base Costs'!$B$7</f>
        <v>4245.0989291160122</v>
      </c>
      <c r="O2113" s="304">
        <f>4*IF(K2113&lt;=3,K2113*'[2]Base Costs'!$B$8,IF(L2113&lt;=3,L2113*'[2]Base Costs'!$B$9,'[2]Base Costs'!$B$10*M2113))</f>
        <v>1500</v>
      </c>
      <c r="P2113" s="304">
        <f>4*C2113*'[2]Base Costs'!$B$11</f>
        <v>16818.608772999996</v>
      </c>
      <c r="Q2113" s="269">
        <f>'[2]Base Costs'!$B$13+'[2]Base Costs'!$B$14</f>
        <v>414</v>
      </c>
      <c r="R2113" s="303">
        <f>'[2]Base Costs'!$D$2</f>
        <v>1105.3024868650327</v>
      </c>
      <c r="S2113" s="305">
        <f t="shared" si="230"/>
        <v>7264.4014159810449</v>
      </c>
    </row>
    <row r="2114" spans="1:19" s="269" customFormat="1" x14ac:dyDescent="0.25">
      <c r="A2114" s="310" t="s">
        <v>1041</v>
      </c>
      <c r="B2114" s="310" t="s">
        <v>1579</v>
      </c>
      <c r="C2114" s="309">
        <v>121.02888840227588</v>
      </c>
      <c r="D2114" s="307">
        <f>C2114*'[2]Base Costs'!$B$5</f>
        <v>121.02888840227588</v>
      </c>
      <c r="E2114" s="307">
        <f t="shared" si="224"/>
        <v>16</v>
      </c>
      <c r="F2114" s="307">
        <f t="shared" si="225"/>
        <v>4</v>
      </c>
      <c r="G2114" s="307">
        <f t="shared" si="226"/>
        <v>1</v>
      </c>
      <c r="H2114" s="306">
        <f>4*D2114*'[2]Base Costs'!$B$7</f>
        <v>24053.765396621922</v>
      </c>
      <c r="I2114" s="304">
        <f>4*IF(E2114&lt;=3,E2114*'[2]Base Costs'!$B$8,IF(F2114&lt;=3,F2114*'[2]Base Costs'!$B$9,'[2]Base Costs'!$B$10*G2114))</f>
        <v>4400</v>
      </c>
      <c r="J2114" s="308">
        <f>C2114*'[2]Base Costs'!$B$6</f>
        <v>30.741337654178075</v>
      </c>
      <c r="K2114" s="307">
        <f t="shared" si="227"/>
        <v>4</v>
      </c>
      <c r="L2114" s="307">
        <f t="shared" si="228"/>
        <v>1</v>
      </c>
      <c r="M2114" s="307">
        <f t="shared" si="229"/>
        <v>1</v>
      </c>
      <c r="N2114" s="306">
        <f>4*J2114*'[2]Base Costs'!$B$7</f>
        <v>6109.6564107419681</v>
      </c>
      <c r="O2114" s="304">
        <f>4*IF(K2114&lt;=3,K2114*'[2]Base Costs'!$B$8,IF(L2114&lt;=3,L2114*'[2]Base Costs'!$B$9,'[2]Base Costs'!$B$10*M2114))</f>
        <v>1400</v>
      </c>
      <c r="P2114" s="304">
        <f>4*C2114*'[2]Base Costs'!$B$11</f>
        <v>24205.777680455176</v>
      </c>
      <c r="Q2114" s="269">
        <f>'[2]Base Costs'!$B$13+'[2]Base Costs'!$B$14</f>
        <v>414</v>
      </c>
      <c r="R2114" s="303">
        <f>'[2]Base Costs'!$D$2</f>
        <v>1105.3024868650327</v>
      </c>
      <c r="S2114" s="305">
        <f t="shared" si="230"/>
        <v>9028.9588976070008</v>
      </c>
    </row>
    <row r="2115" spans="1:19" s="269" customFormat="1" x14ac:dyDescent="0.25">
      <c r="A2115" s="310" t="s">
        <v>1041</v>
      </c>
      <c r="B2115" s="310" t="s">
        <v>1578</v>
      </c>
      <c r="C2115" s="309">
        <v>26.08336357072448</v>
      </c>
      <c r="D2115" s="307">
        <f>C2115*'[2]Base Costs'!$B$5</f>
        <v>26.08336357072448</v>
      </c>
      <c r="E2115" s="307">
        <f t="shared" ref="E2115:E2178" si="231">ROUNDUP(D2115/8,0)</f>
        <v>4</v>
      </c>
      <c r="F2115" s="307">
        <f t="shared" ref="F2115:F2178" si="232">ROUNDUP(D2115/40,0)</f>
        <v>1</v>
      </c>
      <c r="G2115" s="307">
        <f t="shared" ref="G2115:G2178" si="233">ROUNDUP(D2115/(40*4),0)</f>
        <v>1</v>
      </c>
      <c r="H2115" s="306">
        <f>4*D2115*'[2]Base Costs'!$B$7</f>
        <v>5183.9120095000671</v>
      </c>
      <c r="I2115" s="304">
        <f>4*IF(E2115&lt;=3,E2115*'[2]Base Costs'!$B$8,IF(F2115&lt;=3,F2115*'[2]Base Costs'!$B$9,'[2]Base Costs'!$B$10*G2115))</f>
        <v>1400</v>
      </c>
      <c r="J2115" s="308">
        <f>C2115*'[2]Base Costs'!$B$6</f>
        <v>6.6251743469640179</v>
      </c>
      <c r="K2115" s="307">
        <f t="shared" ref="K2115:K2178" si="234">ROUNDUP(J2115/8,0)</f>
        <v>1</v>
      </c>
      <c r="L2115" s="307">
        <f t="shared" ref="L2115:L2178" si="235">ROUNDUP(J2115/40,0)</f>
        <v>1</v>
      </c>
      <c r="M2115" s="307">
        <f t="shared" ref="M2115:M2178" si="236">ROUNDUP(J2115/(40*4),0)</f>
        <v>1</v>
      </c>
      <c r="N2115" s="306">
        <f>4*J2115*'[2]Base Costs'!$B$7</f>
        <v>1316.7136504130169</v>
      </c>
      <c r="O2115" s="304">
        <f>4*IF(K2115&lt;=3,K2115*'[2]Base Costs'!$B$8,IF(L2115&lt;=3,L2115*'[2]Base Costs'!$B$9,'[2]Base Costs'!$B$10*M2115))</f>
        <v>500</v>
      </c>
      <c r="P2115" s="304">
        <f>4*C2115*'[2]Base Costs'!$B$11</f>
        <v>5216.6727141448955</v>
      </c>
      <c r="Q2115" s="269">
        <f>'[2]Base Costs'!$B$13+'[2]Base Costs'!$B$14</f>
        <v>414</v>
      </c>
      <c r="R2115" s="303">
        <f>'[2]Base Costs'!$D$2</f>
        <v>1105.3024868650327</v>
      </c>
      <c r="S2115" s="305">
        <f t="shared" ref="S2115:S2178" si="237">R2115+Q2115+N2115+O2115</f>
        <v>3336.0161372780494</v>
      </c>
    </row>
    <row r="2116" spans="1:19" s="269" customFormat="1" x14ac:dyDescent="0.25">
      <c r="A2116" s="310" t="s">
        <v>1041</v>
      </c>
      <c r="B2116" s="310" t="s">
        <v>1577</v>
      </c>
      <c r="C2116" s="309">
        <v>49.889713644813163</v>
      </c>
      <c r="D2116" s="307">
        <f>C2116*'[2]Base Costs'!$B$5</f>
        <v>49.889713644813163</v>
      </c>
      <c r="E2116" s="307">
        <f t="shared" si="231"/>
        <v>7</v>
      </c>
      <c r="F2116" s="307">
        <f t="shared" si="232"/>
        <v>2</v>
      </c>
      <c r="G2116" s="307">
        <f t="shared" si="233"/>
        <v>1</v>
      </c>
      <c r="H2116" s="306">
        <f>4*D2116*'[2]Base Costs'!$B$7</f>
        <v>9915.2812486247494</v>
      </c>
      <c r="I2116" s="304">
        <f>4*IF(E2116&lt;=3,E2116*'[2]Base Costs'!$B$8,IF(F2116&lt;=3,F2116*'[2]Base Costs'!$B$9,'[2]Base Costs'!$B$10*G2116))</f>
        <v>2800</v>
      </c>
      <c r="J2116" s="308">
        <f>C2116*'[2]Base Costs'!$B$6</f>
        <v>12.671987265782544</v>
      </c>
      <c r="K2116" s="307">
        <f t="shared" si="234"/>
        <v>2</v>
      </c>
      <c r="L2116" s="307">
        <f t="shared" si="235"/>
        <v>1</v>
      </c>
      <c r="M2116" s="307">
        <f t="shared" si="236"/>
        <v>1</v>
      </c>
      <c r="N2116" s="306">
        <f>4*J2116*'[2]Base Costs'!$B$7</f>
        <v>2518.4814371506864</v>
      </c>
      <c r="O2116" s="304">
        <f>4*IF(K2116&lt;=3,K2116*'[2]Base Costs'!$B$8,IF(L2116&lt;=3,L2116*'[2]Base Costs'!$B$9,'[2]Base Costs'!$B$10*M2116))</f>
        <v>1000</v>
      </c>
      <c r="P2116" s="304">
        <f>4*C2116*'[2]Base Costs'!$B$11</f>
        <v>9977.9427289626328</v>
      </c>
      <c r="Q2116" s="269">
        <f>'[2]Base Costs'!$B$13+'[2]Base Costs'!$B$14</f>
        <v>414</v>
      </c>
      <c r="R2116" s="303">
        <f>'[2]Base Costs'!$D$2</f>
        <v>1105.3024868650327</v>
      </c>
      <c r="S2116" s="305">
        <f t="shared" si="237"/>
        <v>5037.7839240157191</v>
      </c>
    </row>
    <row r="2117" spans="1:19" s="269" customFormat="1" x14ac:dyDescent="0.25">
      <c r="A2117" s="310" t="s">
        <v>1041</v>
      </c>
      <c r="B2117" s="310" t="s">
        <v>1576</v>
      </c>
      <c r="C2117" s="309">
        <v>106.87673919191694</v>
      </c>
      <c r="D2117" s="307">
        <f>C2117*'[2]Base Costs'!$B$5</f>
        <v>106.87673919191694</v>
      </c>
      <c r="E2117" s="307">
        <f t="shared" si="231"/>
        <v>14</v>
      </c>
      <c r="F2117" s="307">
        <f t="shared" si="232"/>
        <v>3</v>
      </c>
      <c r="G2117" s="307">
        <f t="shared" si="233"/>
        <v>1</v>
      </c>
      <c r="H2117" s="306">
        <f>4*D2117*'[2]Base Costs'!$B$7</f>
        <v>21241.110653958342</v>
      </c>
      <c r="I2117" s="304">
        <f>4*IF(E2117&lt;=3,E2117*'[2]Base Costs'!$B$8,IF(F2117&lt;=3,F2117*'[2]Base Costs'!$B$9,'[2]Base Costs'!$B$10*G2117))</f>
        <v>4200</v>
      </c>
      <c r="J2117" s="308">
        <f>C2117*'[2]Base Costs'!$B$6</f>
        <v>27.146691754746904</v>
      </c>
      <c r="K2117" s="307">
        <f t="shared" si="234"/>
        <v>4</v>
      </c>
      <c r="L2117" s="307">
        <f t="shared" si="235"/>
        <v>1</v>
      </c>
      <c r="M2117" s="307">
        <f t="shared" si="236"/>
        <v>1</v>
      </c>
      <c r="N2117" s="306">
        <f>4*J2117*'[2]Base Costs'!$B$7</f>
        <v>5395.2421061054192</v>
      </c>
      <c r="O2117" s="304">
        <f>4*IF(K2117&lt;=3,K2117*'[2]Base Costs'!$B$8,IF(L2117&lt;=3,L2117*'[2]Base Costs'!$B$9,'[2]Base Costs'!$B$10*M2117))</f>
        <v>1400</v>
      </c>
      <c r="P2117" s="304">
        <f>4*C2117*'[2]Base Costs'!$B$11</f>
        <v>21375.347838383386</v>
      </c>
      <c r="Q2117" s="269">
        <f>'[2]Base Costs'!$B$13+'[2]Base Costs'!$B$14</f>
        <v>414</v>
      </c>
      <c r="R2117" s="303">
        <f>'[2]Base Costs'!$D$2</f>
        <v>1105.3024868650327</v>
      </c>
      <c r="S2117" s="305">
        <f t="shared" si="237"/>
        <v>8314.544592970451</v>
      </c>
    </row>
    <row r="2118" spans="1:19" s="269" customFormat="1" x14ac:dyDescent="0.25">
      <c r="A2118" s="310" t="s">
        <v>1041</v>
      </c>
      <c r="B2118" s="310" t="s">
        <v>1575</v>
      </c>
      <c r="C2118" s="309">
        <v>100.00092245000008</v>
      </c>
      <c r="D2118" s="307">
        <f>C2118*'[2]Base Costs'!$B$5</f>
        <v>100.00092245000008</v>
      </c>
      <c r="E2118" s="307">
        <f t="shared" si="231"/>
        <v>13</v>
      </c>
      <c r="F2118" s="307">
        <f t="shared" si="232"/>
        <v>3</v>
      </c>
      <c r="G2118" s="307">
        <f t="shared" si="233"/>
        <v>1</v>
      </c>
      <c r="H2118" s="306">
        <f>4*D2118*'[2]Base Costs'!$B$7</f>
        <v>19874.583331402817</v>
      </c>
      <c r="I2118" s="304">
        <f>4*IF(E2118&lt;=3,E2118*'[2]Base Costs'!$B$8,IF(F2118&lt;=3,F2118*'[2]Base Costs'!$B$9,'[2]Base Costs'!$B$10*G2118))</f>
        <v>4200</v>
      </c>
      <c r="J2118" s="308">
        <f>C2118*'[2]Base Costs'!$B$6</f>
        <v>25.400234302300021</v>
      </c>
      <c r="K2118" s="307">
        <f t="shared" si="234"/>
        <v>4</v>
      </c>
      <c r="L2118" s="307">
        <f t="shared" si="235"/>
        <v>1</v>
      </c>
      <c r="M2118" s="307">
        <f t="shared" si="236"/>
        <v>1</v>
      </c>
      <c r="N2118" s="306">
        <f>4*J2118*'[2]Base Costs'!$B$7</f>
        <v>5048.1441661763156</v>
      </c>
      <c r="O2118" s="304">
        <f>4*IF(K2118&lt;=3,K2118*'[2]Base Costs'!$B$8,IF(L2118&lt;=3,L2118*'[2]Base Costs'!$B$9,'[2]Base Costs'!$B$10*M2118))</f>
        <v>1400</v>
      </c>
      <c r="P2118" s="304">
        <f>4*C2118*'[2]Base Costs'!$B$11</f>
        <v>20000.184490000014</v>
      </c>
      <c r="Q2118" s="269">
        <f>'[2]Base Costs'!$B$13+'[2]Base Costs'!$B$14</f>
        <v>414</v>
      </c>
      <c r="R2118" s="303">
        <f>'[2]Base Costs'!$D$2</f>
        <v>1105.3024868650327</v>
      </c>
      <c r="S2118" s="305">
        <f t="shared" si="237"/>
        <v>7967.4466530413483</v>
      </c>
    </row>
    <row r="2119" spans="1:19" s="269" customFormat="1" x14ac:dyDescent="0.25">
      <c r="A2119" s="310" t="s">
        <v>1041</v>
      </c>
      <c r="B2119" s="310" t="s">
        <v>1574</v>
      </c>
      <c r="C2119" s="309">
        <v>192.94415447458098</v>
      </c>
      <c r="D2119" s="307">
        <f>C2119*'[2]Base Costs'!$B$5</f>
        <v>192.94415447458098</v>
      </c>
      <c r="E2119" s="307">
        <f t="shared" si="231"/>
        <v>25</v>
      </c>
      <c r="F2119" s="307">
        <f t="shared" si="232"/>
        <v>5</v>
      </c>
      <c r="G2119" s="307">
        <f t="shared" si="233"/>
        <v>2</v>
      </c>
      <c r="H2119" s="306">
        <f>4*D2119*'[2]Base Costs'!$B$7</f>
        <v>38346.493036896129</v>
      </c>
      <c r="I2119" s="304">
        <f>4*IF(E2119&lt;=3,E2119*'[2]Base Costs'!$B$8,IF(F2119&lt;=3,F2119*'[2]Base Costs'!$B$9,'[2]Base Costs'!$B$10*G2119))</f>
        <v>8800</v>
      </c>
      <c r="J2119" s="308">
        <f>C2119*'[2]Base Costs'!$B$6</f>
        <v>49.007815236543571</v>
      </c>
      <c r="K2119" s="307">
        <f t="shared" si="234"/>
        <v>7</v>
      </c>
      <c r="L2119" s="307">
        <f t="shared" si="235"/>
        <v>2</v>
      </c>
      <c r="M2119" s="307">
        <f t="shared" si="236"/>
        <v>1</v>
      </c>
      <c r="N2119" s="306">
        <f>4*J2119*'[2]Base Costs'!$B$7</f>
        <v>9740.0092313716177</v>
      </c>
      <c r="O2119" s="304">
        <f>4*IF(K2119&lt;=3,K2119*'[2]Base Costs'!$B$8,IF(L2119&lt;=3,L2119*'[2]Base Costs'!$B$9,'[2]Base Costs'!$B$10*M2119))</f>
        <v>2800</v>
      </c>
      <c r="P2119" s="304">
        <f>4*C2119*'[2]Base Costs'!$B$11</f>
        <v>38588.830894916195</v>
      </c>
      <c r="Q2119" s="269">
        <f>'[2]Base Costs'!$B$13+'[2]Base Costs'!$B$14</f>
        <v>414</v>
      </c>
      <c r="R2119" s="303">
        <f>'[2]Base Costs'!$D$2</f>
        <v>1105.3024868650327</v>
      </c>
      <c r="S2119" s="305">
        <f t="shared" si="237"/>
        <v>14059.311718236651</v>
      </c>
    </row>
    <row r="2120" spans="1:19" s="269" customFormat="1" x14ac:dyDescent="0.25">
      <c r="A2120" s="310" t="s">
        <v>1041</v>
      </c>
      <c r="B2120" s="310" t="s">
        <v>1573</v>
      </c>
      <c r="C2120" s="309">
        <v>137.35505469628353</v>
      </c>
      <c r="D2120" s="307">
        <f>C2120*'[2]Base Costs'!$B$5</f>
        <v>137.35505469628353</v>
      </c>
      <c r="E2120" s="307">
        <f t="shared" si="231"/>
        <v>18</v>
      </c>
      <c r="F2120" s="307">
        <f t="shared" si="232"/>
        <v>4</v>
      </c>
      <c r="G2120" s="307">
        <f t="shared" si="233"/>
        <v>1</v>
      </c>
      <c r="H2120" s="306">
        <f>4*D2120*'[2]Base Costs'!$B$7</f>
        <v>27298.492990558178</v>
      </c>
      <c r="I2120" s="304">
        <f>4*IF(E2120&lt;=3,E2120*'[2]Base Costs'!$B$8,IF(F2120&lt;=3,F2120*'[2]Base Costs'!$B$9,'[2]Base Costs'!$B$10*G2120))</f>
        <v>4400</v>
      </c>
      <c r="J2120" s="308">
        <f>C2120*'[2]Base Costs'!$B$6</f>
        <v>34.88818389285602</v>
      </c>
      <c r="K2120" s="307">
        <f t="shared" si="234"/>
        <v>5</v>
      </c>
      <c r="L2120" s="307">
        <f t="shared" si="235"/>
        <v>1</v>
      </c>
      <c r="M2120" s="307">
        <f t="shared" si="236"/>
        <v>1</v>
      </c>
      <c r="N2120" s="306">
        <f>4*J2120*'[2]Base Costs'!$B$7</f>
        <v>6933.8172196017777</v>
      </c>
      <c r="O2120" s="304">
        <f>4*IF(K2120&lt;=3,K2120*'[2]Base Costs'!$B$8,IF(L2120&lt;=3,L2120*'[2]Base Costs'!$B$9,'[2]Base Costs'!$B$10*M2120))</f>
        <v>1400</v>
      </c>
      <c r="P2120" s="304">
        <f>4*C2120*'[2]Base Costs'!$B$11</f>
        <v>27471.010939256706</v>
      </c>
      <c r="Q2120" s="269">
        <f>'[2]Base Costs'!$B$13+'[2]Base Costs'!$B$14</f>
        <v>414</v>
      </c>
      <c r="R2120" s="303">
        <f>'[2]Base Costs'!$D$2</f>
        <v>1105.3024868650327</v>
      </c>
      <c r="S2120" s="305">
        <f t="shared" si="237"/>
        <v>9853.1197064668104</v>
      </c>
    </row>
    <row r="2121" spans="1:19" s="269" customFormat="1" x14ac:dyDescent="0.25">
      <c r="A2121" s="310" t="s">
        <v>1041</v>
      </c>
      <c r="B2121" s="310" t="s">
        <v>1572</v>
      </c>
      <c r="C2121" s="309">
        <v>97.00996353000005</v>
      </c>
      <c r="D2121" s="307">
        <f>C2121*'[2]Base Costs'!$B$5</f>
        <v>97.00996353000005</v>
      </c>
      <c r="E2121" s="307">
        <f t="shared" si="231"/>
        <v>13</v>
      </c>
      <c r="F2121" s="307">
        <f t="shared" si="232"/>
        <v>3</v>
      </c>
      <c r="G2121" s="307">
        <f t="shared" si="233"/>
        <v>1</v>
      </c>
      <c r="H2121" s="306">
        <f>4*D2121*'[2]Base Costs'!$B$7</f>
        <v>19280.148191806333</v>
      </c>
      <c r="I2121" s="304">
        <f>4*IF(E2121&lt;=3,E2121*'[2]Base Costs'!$B$8,IF(F2121&lt;=3,F2121*'[2]Base Costs'!$B$9,'[2]Base Costs'!$B$10*G2121))</f>
        <v>4200</v>
      </c>
      <c r="J2121" s="308">
        <f>C2121*'[2]Base Costs'!$B$6</f>
        <v>24.640530736620015</v>
      </c>
      <c r="K2121" s="307">
        <f t="shared" si="234"/>
        <v>4</v>
      </c>
      <c r="L2121" s="307">
        <f t="shared" si="235"/>
        <v>1</v>
      </c>
      <c r="M2121" s="307">
        <f t="shared" si="236"/>
        <v>1</v>
      </c>
      <c r="N2121" s="306">
        <f>4*J2121*'[2]Base Costs'!$B$7</f>
        <v>4897.1576407188086</v>
      </c>
      <c r="O2121" s="304">
        <f>4*IF(K2121&lt;=3,K2121*'[2]Base Costs'!$B$8,IF(L2121&lt;=3,L2121*'[2]Base Costs'!$B$9,'[2]Base Costs'!$B$10*M2121))</f>
        <v>1400</v>
      </c>
      <c r="P2121" s="304">
        <f>4*C2121*'[2]Base Costs'!$B$11</f>
        <v>19401.992706000012</v>
      </c>
      <c r="Q2121" s="269">
        <f>'[2]Base Costs'!$B$13+'[2]Base Costs'!$B$14</f>
        <v>414</v>
      </c>
      <c r="R2121" s="303">
        <f>'[2]Base Costs'!$D$2</f>
        <v>1105.3024868650327</v>
      </c>
      <c r="S2121" s="305">
        <f t="shared" si="237"/>
        <v>7816.4601275838413</v>
      </c>
    </row>
    <row r="2122" spans="1:19" s="269" customFormat="1" x14ac:dyDescent="0.25">
      <c r="A2122" s="310" t="s">
        <v>1041</v>
      </c>
      <c r="B2122" s="310" t="s">
        <v>1571</v>
      </c>
      <c r="C2122" s="309">
        <v>124.9955932</v>
      </c>
      <c r="D2122" s="307">
        <f>C2122*'[2]Base Costs'!$B$5</f>
        <v>124.9955932</v>
      </c>
      <c r="E2122" s="307">
        <f t="shared" si="231"/>
        <v>16</v>
      </c>
      <c r="F2122" s="307">
        <f t="shared" si="232"/>
        <v>4</v>
      </c>
      <c r="G2122" s="307">
        <f t="shared" si="233"/>
        <v>1</v>
      </c>
      <c r="H2122" s="306">
        <f>4*D2122*'[2]Base Costs'!$B$7</f>
        <v>24842.124174940804</v>
      </c>
      <c r="I2122" s="304">
        <f>4*IF(E2122&lt;=3,E2122*'[2]Base Costs'!$B$8,IF(F2122&lt;=3,F2122*'[2]Base Costs'!$B$9,'[2]Base Costs'!$B$10*G2122))</f>
        <v>4400</v>
      </c>
      <c r="J2122" s="308">
        <f>C2122*'[2]Base Costs'!$B$6</f>
        <v>31.748880672800002</v>
      </c>
      <c r="K2122" s="307">
        <f t="shared" si="234"/>
        <v>4</v>
      </c>
      <c r="L2122" s="307">
        <f t="shared" si="235"/>
        <v>1</v>
      </c>
      <c r="M2122" s="307">
        <f t="shared" si="236"/>
        <v>1</v>
      </c>
      <c r="N2122" s="306">
        <f>4*J2122*'[2]Base Costs'!$B$7</f>
        <v>6309.8995404349644</v>
      </c>
      <c r="O2122" s="304">
        <f>4*IF(K2122&lt;=3,K2122*'[2]Base Costs'!$B$8,IF(L2122&lt;=3,L2122*'[2]Base Costs'!$B$9,'[2]Base Costs'!$B$10*M2122))</f>
        <v>1400</v>
      </c>
      <c r="P2122" s="304">
        <f>4*C2122*'[2]Base Costs'!$B$11</f>
        <v>24999.118640000001</v>
      </c>
      <c r="Q2122" s="269">
        <f>'[2]Base Costs'!$B$13+'[2]Base Costs'!$B$14</f>
        <v>414</v>
      </c>
      <c r="R2122" s="303">
        <f>'[2]Base Costs'!$D$2</f>
        <v>1105.3024868650327</v>
      </c>
      <c r="S2122" s="305">
        <f t="shared" si="237"/>
        <v>9229.202027299998</v>
      </c>
    </row>
    <row r="2123" spans="1:19" s="269" customFormat="1" x14ac:dyDescent="0.25">
      <c r="A2123" s="310" t="s">
        <v>1041</v>
      </c>
      <c r="B2123" s="310" t="s">
        <v>1570</v>
      </c>
      <c r="C2123" s="309">
        <v>402.40102008696499</v>
      </c>
      <c r="D2123" s="307">
        <f>C2123*'[2]Base Costs'!$B$5</f>
        <v>402.40102008696499</v>
      </c>
      <c r="E2123" s="307">
        <f t="shared" si="231"/>
        <v>51</v>
      </c>
      <c r="F2123" s="307">
        <f t="shared" si="232"/>
        <v>11</v>
      </c>
      <c r="G2123" s="307">
        <f t="shared" si="233"/>
        <v>3</v>
      </c>
      <c r="H2123" s="306">
        <f>4*D2123*'[2]Base Costs'!$B$7</f>
        <v>79974.78833616378</v>
      </c>
      <c r="I2123" s="304">
        <f>4*IF(E2123&lt;=3,E2123*'[2]Base Costs'!$B$8,IF(F2123&lt;=3,F2123*'[2]Base Costs'!$B$9,'[2]Base Costs'!$B$10*G2123))</f>
        <v>13200</v>
      </c>
      <c r="J2123" s="308">
        <f>C2123*'[2]Base Costs'!$B$6</f>
        <v>102.20985910208911</v>
      </c>
      <c r="K2123" s="307">
        <f t="shared" si="234"/>
        <v>13</v>
      </c>
      <c r="L2123" s="307">
        <f t="shared" si="235"/>
        <v>3</v>
      </c>
      <c r="M2123" s="307">
        <f t="shared" si="236"/>
        <v>1</v>
      </c>
      <c r="N2123" s="306">
        <f>4*J2123*'[2]Base Costs'!$B$7</f>
        <v>20313.596237385602</v>
      </c>
      <c r="O2123" s="304">
        <f>4*IF(K2123&lt;=3,K2123*'[2]Base Costs'!$B$8,IF(L2123&lt;=3,L2123*'[2]Base Costs'!$B$9,'[2]Base Costs'!$B$10*M2123))</f>
        <v>4200</v>
      </c>
      <c r="P2123" s="304">
        <f>4*C2123*'[2]Base Costs'!$B$11</f>
        <v>80480.204017393</v>
      </c>
      <c r="Q2123" s="269">
        <f>'[2]Base Costs'!$B$13+'[2]Base Costs'!$B$14</f>
        <v>414</v>
      </c>
      <c r="R2123" s="303">
        <f>'[2]Base Costs'!$D$2</f>
        <v>1105.3024868650327</v>
      </c>
      <c r="S2123" s="305">
        <f t="shared" si="237"/>
        <v>26032.898724250634</v>
      </c>
    </row>
    <row r="2124" spans="1:19" s="269" customFormat="1" x14ac:dyDescent="0.25">
      <c r="A2124" s="310" t="s">
        <v>1041</v>
      </c>
      <c r="B2124" s="310" t="s">
        <v>1569</v>
      </c>
      <c r="C2124" s="309">
        <v>358.70940666352942</v>
      </c>
      <c r="D2124" s="307">
        <f>C2124*'[2]Base Costs'!$B$5</f>
        <v>358.70940666352942</v>
      </c>
      <c r="E2124" s="307">
        <f t="shared" si="231"/>
        <v>45</v>
      </c>
      <c r="F2124" s="307">
        <f t="shared" si="232"/>
        <v>9</v>
      </c>
      <c r="G2124" s="307">
        <f t="shared" si="233"/>
        <v>3</v>
      </c>
      <c r="H2124" s="306">
        <f>4*D2124*'[2]Base Costs'!$B$7</f>
        <v>71291.342317936505</v>
      </c>
      <c r="I2124" s="304">
        <f>4*IF(E2124&lt;=3,E2124*'[2]Base Costs'!$B$8,IF(F2124&lt;=3,F2124*'[2]Base Costs'!$B$9,'[2]Base Costs'!$B$10*G2124))</f>
        <v>13200</v>
      </c>
      <c r="J2124" s="308">
        <f>C2124*'[2]Base Costs'!$B$6</f>
        <v>91.11218929253647</v>
      </c>
      <c r="K2124" s="307">
        <f t="shared" si="234"/>
        <v>12</v>
      </c>
      <c r="L2124" s="307">
        <f t="shared" si="235"/>
        <v>3</v>
      </c>
      <c r="M2124" s="307">
        <f t="shared" si="236"/>
        <v>1</v>
      </c>
      <c r="N2124" s="306">
        <f>4*J2124*'[2]Base Costs'!$B$7</f>
        <v>18108.000948755871</v>
      </c>
      <c r="O2124" s="304">
        <f>4*IF(K2124&lt;=3,K2124*'[2]Base Costs'!$B$8,IF(L2124&lt;=3,L2124*'[2]Base Costs'!$B$9,'[2]Base Costs'!$B$10*M2124))</f>
        <v>4200</v>
      </c>
      <c r="P2124" s="304">
        <f>4*C2124*'[2]Base Costs'!$B$11</f>
        <v>71741.881332705889</v>
      </c>
      <c r="Q2124" s="269">
        <f>'[2]Base Costs'!$B$13+'[2]Base Costs'!$B$14</f>
        <v>414</v>
      </c>
      <c r="R2124" s="303">
        <f>'[2]Base Costs'!$D$2</f>
        <v>1105.3024868650327</v>
      </c>
      <c r="S2124" s="305">
        <f t="shared" si="237"/>
        <v>23827.303435620903</v>
      </c>
    </row>
    <row r="2125" spans="1:19" s="269" customFormat="1" x14ac:dyDescent="0.25">
      <c r="A2125" s="310" t="s">
        <v>1041</v>
      </c>
      <c r="B2125" s="310" t="s">
        <v>1568</v>
      </c>
      <c r="C2125" s="309">
        <v>76.854641459999755</v>
      </c>
      <c r="D2125" s="307">
        <f>C2125*'[2]Base Costs'!$B$5</f>
        <v>76.854641459999755</v>
      </c>
      <c r="E2125" s="307">
        <f t="shared" si="231"/>
        <v>10</v>
      </c>
      <c r="F2125" s="307">
        <f t="shared" si="232"/>
        <v>2</v>
      </c>
      <c r="G2125" s="307">
        <f t="shared" si="233"/>
        <v>1</v>
      </c>
      <c r="H2125" s="306">
        <f>4*D2125*'[2]Base Costs'!$B$7</f>
        <v>15274.398862326194</v>
      </c>
      <c r="I2125" s="304">
        <f>4*IF(E2125&lt;=3,E2125*'[2]Base Costs'!$B$8,IF(F2125&lt;=3,F2125*'[2]Base Costs'!$B$9,'[2]Base Costs'!$B$10*G2125))</f>
        <v>2800</v>
      </c>
      <c r="J2125" s="308">
        <f>C2125*'[2]Base Costs'!$B$6</f>
        <v>19.521078930839938</v>
      </c>
      <c r="K2125" s="307">
        <f t="shared" si="234"/>
        <v>3</v>
      </c>
      <c r="L2125" s="307">
        <f t="shared" si="235"/>
        <v>1</v>
      </c>
      <c r="M2125" s="307">
        <f t="shared" si="236"/>
        <v>1</v>
      </c>
      <c r="N2125" s="306">
        <f>4*J2125*'[2]Base Costs'!$B$7</f>
        <v>3879.6973110308531</v>
      </c>
      <c r="O2125" s="304">
        <f>4*IF(K2125&lt;=3,K2125*'[2]Base Costs'!$B$8,IF(L2125&lt;=3,L2125*'[2]Base Costs'!$B$9,'[2]Base Costs'!$B$10*M2125))</f>
        <v>1500</v>
      </c>
      <c r="P2125" s="304">
        <f>4*C2125*'[2]Base Costs'!$B$11</f>
        <v>15370.928291999951</v>
      </c>
      <c r="Q2125" s="269">
        <f>'[2]Base Costs'!$B$13+'[2]Base Costs'!$B$14</f>
        <v>414</v>
      </c>
      <c r="R2125" s="303">
        <f>'[2]Base Costs'!$D$2</f>
        <v>1105.3024868650327</v>
      </c>
      <c r="S2125" s="305">
        <f t="shared" si="237"/>
        <v>6898.9997978958854</v>
      </c>
    </row>
    <row r="2126" spans="1:19" s="269" customFormat="1" x14ac:dyDescent="0.25">
      <c r="A2126" s="310" t="s">
        <v>1041</v>
      </c>
      <c r="B2126" s="310" t="s">
        <v>1567</v>
      </c>
      <c r="C2126" s="309">
        <v>97.10089817000005</v>
      </c>
      <c r="D2126" s="307">
        <f>C2126*'[2]Base Costs'!$B$5</f>
        <v>97.10089817000005</v>
      </c>
      <c r="E2126" s="307">
        <f t="shared" si="231"/>
        <v>13</v>
      </c>
      <c r="F2126" s="307">
        <f t="shared" si="232"/>
        <v>3</v>
      </c>
      <c r="G2126" s="307">
        <f t="shared" si="233"/>
        <v>1</v>
      </c>
      <c r="H2126" s="306">
        <f>4*D2126*'[2]Base Costs'!$B$7</f>
        <v>19298.220905898492</v>
      </c>
      <c r="I2126" s="304">
        <f>4*IF(E2126&lt;=3,E2126*'[2]Base Costs'!$B$8,IF(F2126&lt;=3,F2126*'[2]Base Costs'!$B$9,'[2]Base Costs'!$B$10*G2126))</f>
        <v>4200</v>
      </c>
      <c r="J2126" s="308">
        <f>C2126*'[2]Base Costs'!$B$6</f>
        <v>24.663628135180012</v>
      </c>
      <c r="K2126" s="307">
        <f t="shared" si="234"/>
        <v>4</v>
      </c>
      <c r="L2126" s="307">
        <f t="shared" si="235"/>
        <v>1</v>
      </c>
      <c r="M2126" s="307">
        <f t="shared" si="236"/>
        <v>1</v>
      </c>
      <c r="N2126" s="306">
        <f>4*J2126*'[2]Base Costs'!$B$7</f>
        <v>4901.7481100982168</v>
      </c>
      <c r="O2126" s="304">
        <f>4*IF(K2126&lt;=3,K2126*'[2]Base Costs'!$B$8,IF(L2126&lt;=3,L2126*'[2]Base Costs'!$B$9,'[2]Base Costs'!$B$10*M2126))</f>
        <v>1400</v>
      </c>
      <c r="P2126" s="304">
        <f>4*C2126*'[2]Base Costs'!$B$11</f>
        <v>19420.179634000011</v>
      </c>
      <c r="Q2126" s="269">
        <f>'[2]Base Costs'!$B$13+'[2]Base Costs'!$B$14</f>
        <v>414</v>
      </c>
      <c r="R2126" s="303">
        <f>'[2]Base Costs'!$D$2</f>
        <v>1105.3024868650327</v>
      </c>
      <c r="S2126" s="305">
        <f t="shared" si="237"/>
        <v>7821.0505969632495</v>
      </c>
    </row>
    <row r="2127" spans="1:19" s="269" customFormat="1" x14ac:dyDescent="0.25">
      <c r="A2127" s="310" t="s">
        <v>1041</v>
      </c>
      <c r="B2127" s="310" t="s">
        <v>1566</v>
      </c>
      <c r="C2127" s="309">
        <v>191.02180209499991</v>
      </c>
      <c r="D2127" s="307">
        <f>C2127*'[2]Base Costs'!$B$5</f>
        <v>191.02180209499991</v>
      </c>
      <c r="E2127" s="307">
        <f t="shared" si="231"/>
        <v>24</v>
      </c>
      <c r="F2127" s="307">
        <f t="shared" si="232"/>
        <v>5</v>
      </c>
      <c r="G2127" s="307">
        <f t="shared" si="233"/>
        <v>2</v>
      </c>
      <c r="H2127" s="306">
        <f>4*D2127*'[2]Base Costs'!$B$7</f>
        <v>37964.43703556867</v>
      </c>
      <c r="I2127" s="304">
        <f>4*IF(E2127&lt;=3,E2127*'[2]Base Costs'!$B$8,IF(F2127&lt;=3,F2127*'[2]Base Costs'!$B$9,'[2]Base Costs'!$B$10*G2127))</f>
        <v>8800</v>
      </c>
      <c r="J2127" s="308">
        <f>C2127*'[2]Base Costs'!$B$6</f>
        <v>48.519537732129976</v>
      </c>
      <c r="K2127" s="307">
        <f t="shared" si="234"/>
        <v>7</v>
      </c>
      <c r="L2127" s="307">
        <f t="shared" si="235"/>
        <v>2</v>
      </c>
      <c r="M2127" s="307">
        <f t="shared" si="236"/>
        <v>1</v>
      </c>
      <c r="N2127" s="306">
        <f>4*J2127*'[2]Base Costs'!$B$7</f>
        <v>9642.9670070344418</v>
      </c>
      <c r="O2127" s="304">
        <f>4*IF(K2127&lt;=3,K2127*'[2]Base Costs'!$B$8,IF(L2127&lt;=3,L2127*'[2]Base Costs'!$B$9,'[2]Base Costs'!$B$10*M2127))</f>
        <v>2800</v>
      </c>
      <c r="P2127" s="304">
        <f>4*C2127*'[2]Base Costs'!$B$11</f>
        <v>38204.360418999982</v>
      </c>
      <c r="Q2127" s="269">
        <f>'[2]Base Costs'!$B$13+'[2]Base Costs'!$B$14</f>
        <v>414</v>
      </c>
      <c r="R2127" s="303">
        <f>'[2]Base Costs'!$D$2</f>
        <v>1105.3024868650327</v>
      </c>
      <c r="S2127" s="305">
        <f t="shared" si="237"/>
        <v>13962.269493899475</v>
      </c>
    </row>
    <row r="2128" spans="1:19" s="269" customFormat="1" x14ac:dyDescent="0.25">
      <c r="A2128" s="310" t="s">
        <v>1041</v>
      </c>
      <c r="B2128" s="310" t="s">
        <v>1565</v>
      </c>
      <c r="C2128" s="309">
        <v>47.721611637755146</v>
      </c>
      <c r="D2128" s="307">
        <f>C2128*'[2]Base Costs'!$B$5</f>
        <v>47.721611637755146</v>
      </c>
      <c r="E2128" s="307">
        <f t="shared" si="231"/>
        <v>6</v>
      </c>
      <c r="F2128" s="307">
        <f t="shared" si="232"/>
        <v>2</v>
      </c>
      <c r="G2128" s="307">
        <f t="shared" si="233"/>
        <v>1</v>
      </c>
      <c r="H2128" s="306">
        <f>4*D2128*'[2]Base Costs'!$B$7</f>
        <v>9484.3839833340098</v>
      </c>
      <c r="I2128" s="304">
        <f>4*IF(E2128&lt;=3,E2128*'[2]Base Costs'!$B$8,IF(F2128&lt;=3,F2128*'[2]Base Costs'!$B$9,'[2]Base Costs'!$B$10*G2128))</f>
        <v>2800</v>
      </c>
      <c r="J2128" s="308">
        <f>C2128*'[2]Base Costs'!$B$6</f>
        <v>12.121289355989807</v>
      </c>
      <c r="K2128" s="307">
        <f t="shared" si="234"/>
        <v>2</v>
      </c>
      <c r="L2128" s="307">
        <f t="shared" si="235"/>
        <v>1</v>
      </c>
      <c r="M2128" s="307">
        <f t="shared" si="236"/>
        <v>1</v>
      </c>
      <c r="N2128" s="306">
        <f>4*J2128*'[2]Base Costs'!$B$7</f>
        <v>2409.0335317668387</v>
      </c>
      <c r="O2128" s="304">
        <f>4*IF(K2128&lt;=3,K2128*'[2]Base Costs'!$B$8,IF(L2128&lt;=3,L2128*'[2]Base Costs'!$B$9,'[2]Base Costs'!$B$10*M2128))</f>
        <v>1000</v>
      </c>
      <c r="P2128" s="304">
        <f>4*C2128*'[2]Base Costs'!$B$11</f>
        <v>9544.32232755103</v>
      </c>
      <c r="Q2128" s="269">
        <f>'[2]Base Costs'!$B$13+'[2]Base Costs'!$B$14</f>
        <v>414</v>
      </c>
      <c r="R2128" s="303">
        <f>'[2]Base Costs'!$D$2</f>
        <v>1105.3024868650327</v>
      </c>
      <c r="S2128" s="305">
        <f t="shared" si="237"/>
        <v>4928.3360186318714</v>
      </c>
    </row>
    <row r="2129" spans="1:19" s="269" customFormat="1" x14ac:dyDescent="0.25">
      <c r="A2129" s="310" t="s">
        <v>1041</v>
      </c>
      <c r="B2129" s="310" t="s">
        <v>1564</v>
      </c>
      <c r="C2129" s="309">
        <v>79.821819023087357</v>
      </c>
      <c r="D2129" s="307">
        <f>C2129*'[2]Base Costs'!$B$5</f>
        <v>79.821819023087357</v>
      </c>
      <c r="E2129" s="307">
        <f t="shared" si="231"/>
        <v>10</v>
      </c>
      <c r="F2129" s="307">
        <f t="shared" si="232"/>
        <v>2</v>
      </c>
      <c r="G2129" s="307">
        <f t="shared" si="233"/>
        <v>1</v>
      </c>
      <c r="H2129" s="306">
        <f>4*D2129*'[2]Base Costs'!$B$7</f>
        <v>15864.107599924477</v>
      </c>
      <c r="I2129" s="304">
        <f>4*IF(E2129&lt;=3,E2129*'[2]Base Costs'!$B$8,IF(F2129&lt;=3,F2129*'[2]Base Costs'!$B$9,'[2]Base Costs'!$B$10*G2129))</f>
        <v>2800</v>
      </c>
      <c r="J2129" s="308">
        <f>C2129*'[2]Base Costs'!$B$6</f>
        <v>20.274742031864189</v>
      </c>
      <c r="K2129" s="307">
        <f t="shared" si="234"/>
        <v>3</v>
      </c>
      <c r="L2129" s="307">
        <f t="shared" si="235"/>
        <v>1</v>
      </c>
      <c r="M2129" s="307">
        <f t="shared" si="236"/>
        <v>1</v>
      </c>
      <c r="N2129" s="306">
        <f>4*J2129*'[2]Base Costs'!$B$7</f>
        <v>4029.4833303808168</v>
      </c>
      <c r="O2129" s="304">
        <f>4*IF(K2129&lt;=3,K2129*'[2]Base Costs'!$B$8,IF(L2129&lt;=3,L2129*'[2]Base Costs'!$B$9,'[2]Base Costs'!$B$10*M2129))</f>
        <v>1500</v>
      </c>
      <c r="P2129" s="304">
        <f>4*C2129*'[2]Base Costs'!$B$11</f>
        <v>15964.363804617471</v>
      </c>
      <c r="Q2129" s="269">
        <f>'[2]Base Costs'!$B$13+'[2]Base Costs'!$B$14</f>
        <v>414</v>
      </c>
      <c r="R2129" s="303">
        <f>'[2]Base Costs'!$D$2</f>
        <v>1105.3024868650327</v>
      </c>
      <c r="S2129" s="305">
        <f t="shared" si="237"/>
        <v>7048.7858172458491</v>
      </c>
    </row>
    <row r="2130" spans="1:19" s="269" customFormat="1" x14ac:dyDescent="0.25">
      <c r="A2130" s="310" t="s">
        <v>1041</v>
      </c>
      <c r="B2130" s="310" t="s">
        <v>1563</v>
      </c>
      <c r="C2130" s="309">
        <v>59.213670269632729</v>
      </c>
      <c r="D2130" s="307">
        <f>C2130*'[2]Base Costs'!$B$5</f>
        <v>59.213670269632729</v>
      </c>
      <c r="E2130" s="307">
        <f t="shared" si="231"/>
        <v>8</v>
      </c>
      <c r="F2130" s="307">
        <f t="shared" si="232"/>
        <v>2</v>
      </c>
      <c r="G2130" s="307">
        <f t="shared" si="233"/>
        <v>1</v>
      </c>
      <c r="H2130" s="306">
        <f>4*D2130*'[2]Base Costs'!$B$7</f>
        <v>11768.36168406789</v>
      </c>
      <c r="I2130" s="304">
        <f>4*IF(E2130&lt;=3,E2130*'[2]Base Costs'!$B$8,IF(F2130&lt;=3,F2130*'[2]Base Costs'!$B$9,'[2]Base Costs'!$B$10*G2130))</f>
        <v>2800</v>
      </c>
      <c r="J2130" s="308">
        <f>C2130*'[2]Base Costs'!$B$6</f>
        <v>15.040272248486714</v>
      </c>
      <c r="K2130" s="307">
        <f t="shared" si="234"/>
        <v>2</v>
      </c>
      <c r="L2130" s="307">
        <f t="shared" si="235"/>
        <v>1</v>
      </c>
      <c r="M2130" s="307">
        <f t="shared" si="236"/>
        <v>1</v>
      </c>
      <c r="N2130" s="306">
        <f>4*J2130*'[2]Base Costs'!$B$7</f>
        <v>2989.1638677532437</v>
      </c>
      <c r="O2130" s="304">
        <f>4*IF(K2130&lt;=3,K2130*'[2]Base Costs'!$B$8,IF(L2130&lt;=3,L2130*'[2]Base Costs'!$B$9,'[2]Base Costs'!$B$10*M2130))</f>
        <v>1000</v>
      </c>
      <c r="P2130" s="304">
        <f>4*C2130*'[2]Base Costs'!$B$11</f>
        <v>11842.734053926546</v>
      </c>
      <c r="Q2130" s="269">
        <f>'[2]Base Costs'!$B$13+'[2]Base Costs'!$B$14</f>
        <v>414</v>
      </c>
      <c r="R2130" s="303">
        <f>'[2]Base Costs'!$D$2</f>
        <v>1105.3024868650327</v>
      </c>
      <c r="S2130" s="305">
        <f t="shared" si="237"/>
        <v>5508.4663546182765</v>
      </c>
    </row>
    <row r="2131" spans="1:19" s="269" customFormat="1" x14ac:dyDescent="0.25">
      <c r="A2131" s="310" t="s">
        <v>1041</v>
      </c>
      <c r="B2131" s="310" t="s">
        <v>1562</v>
      </c>
      <c r="C2131" s="309">
        <v>115.2741098298478</v>
      </c>
      <c r="D2131" s="307">
        <f>C2131*'[2]Base Costs'!$B$5</f>
        <v>115.2741098298478</v>
      </c>
      <c r="E2131" s="307">
        <f t="shared" si="231"/>
        <v>15</v>
      </c>
      <c r="F2131" s="307">
        <f t="shared" si="232"/>
        <v>3</v>
      </c>
      <c r="G2131" s="307">
        <f t="shared" si="233"/>
        <v>1</v>
      </c>
      <c r="H2131" s="306">
        <f>4*D2131*'[2]Base Costs'!$B$7</f>
        <v>22910.037684023275</v>
      </c>
      <c r="I2131" s="304">
        <f>4*IF(E2131&lt;=3,E2131*'[2]Base Costs'!$B$8,IF(F2131&lt;=3,F2131*'[2]Base Costs'!$B$9,'[2]Base Costs'!$B$10*G2131))</f>
        <v>4200</v>
      </c>
      <c r="J2131" s="308">
        <f>C2131*'[2]Base Costs'!$B$6</f>
        <v>29.279623896781342</v>
      </c>
      <c r="K2131" s="307">
        <f t="shared" si="234"/>
        <v>4</v>
      </c>
      <c r="L2131" s="307">
        <f t="shared" si="235"/>
        <v>1</v>
      </c>
      <c r="M2131" s="307">
        <f t="shared" si="236"/>
        <v>1</v>
      </c>
      <c r="N2131" s="306">
        <f>4*J2131*'[2]Base Costs'!$B$7</f>
        <v>5819.149571741912</v>
      </c>
      <c r="O2131" s="304">
        <f>4*IF(K2131&lt;=3,K2131*'[2]Base Costs'!$B$8,IF(L2131&lt;=3,L2131*'[2]Base Costs'!$B$9,'[2]Base Costs'!$B$10*M2131))</f>
        <v>1400</v>
      </c>
      <c r="P2131" s="304">
        <f>4*C2131*'[2]Base Costs'!$B$11</f>
        <v>23054.821965969561</v>
      </c>
      <c r="Q2131" s="269">
        <f>'[2]Base Costs'!$B$13+'[2]Base Costs'!$B$14</f>
        <v>414</v>
      </c>
      <c r="R2131" s="303">
        <f>'[2]Base Costs'!$D$2</f>
        <v>1105.3024868650327</v>
      </c>
      <c r="S2131" s="305">
        <f t="shared" si="237"/>
        <v>8738.4520586069448</v>
      </c>
    </row>
    <row r="2132" spans="1:19" s="269" customFormat="1" x14ac:dyDescent="0.25">
      <c r="A2132" s="310" t="s">
        <v>1041</v>
      </c>
      <c r="B2132" s="310" t="s">
        <v>1561</v>
      </c>
      <c r="C2132" s="309">
        <v>217.58235284353526</v>
      </c>
      <c r="D2132" s="307">
        <f>C2132*'[2]Base Costs'!$B$5</f>
        <v>217.58235284353526</v>
      </c>
      <c r="E2132" s="307">
        <f t="shared" si="231"/>
        <v>28</v>
      </c>
      <c r="F2132" s="307">
        <f t="shared" si="232"/>
        <v>6</v>
      </c>
      <c r="G2132" s="307">
        <f t="shared" si="233"/>
        <v>2</v>
      </c>
      <c r="H2132" s="306">
        <f>4*D2132*'[2]Base Costs'!$B$7</f>
        <v>43243.187133535575</v>
      </c>
      <c r="I2132" s="304">
        <f>4*IF(E2132&lt;=3,E2132*'[2]Base Costs'!$B$8,IF(F2132&lt;=3,F2132*'[2]Base Costs'!$B$9,'[2]Base Costs'!$B$10*G2132))</f>
        <v>8800</v>
      </c>
      <c r="J2132" s="308">
        <f>C2132*'[2]Base Costs'!$B$6</f>
        <v>55.265917622257959</v>
      </c>
      <c r="K2132" s="307">
        <f t="shared" si="234"/>
        <v>7</v>
      </c>
      <c r="L2132" s="307">
        <f t="shared" si="235"/>
        <v>2</v>
      </c>
      <c r="M2132" s="307">
        <f t="shared" si="236"/>
        <v>1</v>
      </c>
      <c r="N2132" s="306">
        <f>4*J2132*'[2]Base Costs'!$B$7</f>
        <v>10983.769531918037</v>
      </c>
      <c r="O2132" s="304">
        <f>4*IF(K2132&lt;=3,K2132*'[2]Base Costs'!$B$8,IF(L2132&lt;=3,L2132*'[2]Base Costs'!$B$9,'[2]Base Costs'!$B$10*M2132))</f>
        <v>2800</v>
      </c>
      <c r="P2132" s="304">
        <f>4*C2132*'[2]Base Costs'!$B$11</f>
        <v>43516.470568707053</v>
      </c>
      <c r="Q2132" s="269">
        <f>'[2]Base Costs'!$B$13+'[2]Base Costs'!$B$14</f>
        <v>414</v>
      </c>
      <c r="R2132" s="303">
        <f>'[2]Base Costs'!$D$2</f>
        <v>1105.3024868650327</v>
      </c>
      <c r="S2132" s="305">
        <f t="shared" si="237"/>
        <v>15303.07201878307</v>
      </c>
    </row>
    <row r="2133" spans="1:19" s="269" customFormat="1" x14ac:dyDescent="0.25">
      <c r="A2133" s="310" t="s">
        <v>1041</v>
      </c>
      <c r="B2133" s="310" t="s">
        <v>1560</v>
      </c>
      <c r="C2133" s="309">
        <v>65.548429724987088</v>
      </c>
      <c r="D2133" s="307">
        <f>C2133*'[2]Base Costs'!$B$5</f>
        <v>65.548429724987088</v>
      </c>
      <c r="E2133" s="307">
        <f t="shared" si="231"/>
        <v>9</v>
      </c>
      <c r="F2133" s="307">
        <f t="shared" si="232"/>
        <v>2</v>
      </c>
      <c r="G2133" s="307">
        <f t="shared" si="233"/>
        <v>1</v>
      </c>
      <c r="H2133" s="306">
        <f>4*D2133*'[2]Base Costs'!$B$7</f>
        <v>13027.357117262836</v>
      </c>
      <c r="I2133" s="304">
        <f>4*IF(E2133&lt;=3,E2133*'[2]Base Costs'!$B$8,IF(F2133&lt;=3,F2133*'[2]Base Costs'!$B$9,'[2]Base Costs'!$B$10*G2133))</f>
        <v>2800</v>
      </c>
      <c r="J2133" s="308">
        <f>C2133*'[2]Base Costs'!$B$6</f>
        <v>16.649301150146719</v>
      </c>
      <c r="K2133" s="307">
        <f t="shared" si="234"/>
        <v>3</v>
      </c>
      <c r="L2133" s="307">
        <f t="shared" si="235"/>
        <v>1</v>
      </c>
      <c r="M2133" s="307">
        <f t="shared" si="236"/>
        <v>1</v>
      </c>
      <c r="N2133" s="306">
        <f>4*J2133*'[2]Base Costs'!$B$7</f>
        <v>3308.9487077847602</v>
      </c>
      <c r="O2133" s="304">
        <f>4*IF(K2133&lt;=3,K2133*'[2]Base Costs'!$B$8,IF(L2133&lt;=3,L2133*'[2]Base Costs'!$B$9,'[2]Base Costs'!$B$10*M2133))</f>
        <v>1500</v>
      </c>
      <c r="P2133" s="304">
        <f>4*C2133*'[2]Base Costs'!$B$11</f>
        <v>13109.685944997418</v>
      </c>
      <c r="Q2133" s="269">
        <f>'[2]Base Costs'!$B$13+'[2]Base Costs'!$B$14</f>
        <v>414</v>
      </c>
      <c r="R2133" s="303">
        <f>'[2]Base Costs'!$D$2</f>
        <v>1105.3024868650327</v>
      </c>
      <c r="S2133" s="305">
        <f t="shared" si="237"/>
        <v>6328.2511946497925</v>
      </c>
    </row>
    <row r="2134" spans="1:19" s="269" customFormat="1" x14ac:dyDescent="0.25">
      <c r="A2134" s="310" t="s">
        <v>1041</v>
      </c>
      <c r="B2134" s="310" t="s">
        <v>1559</v>
      </c>
      <c r="C2134" s="309">
        <v>137.66623713099321</v>
      </c>
      <c r="D2134" s="307">
        <f>C2134*'[2]Base Costs'!$B$5</f>
        <v>137.66623713099321</v>
      </c>
      <c r="E2134" s="307">
        <f t="shared" si="231"/>
        <v>18</v>
      </c>
      <c r="F2134" s="307">
        <f t="shared" si="232"/>
        <v>4</v>
      </c>
      <c r="G2134" s="307">
        <f t="shared" si="233"/>
        <v>1</v>
      </c>
      <c r="H2134" s="306">
        <f>4*D2134*'[2]Base Costs'!$B$7</f>
        <v>27360.33863236212</v>
      </c>
      <c r="I2134" s="304">
        <f>4*IF(E2134&lt;=3,E2134*'[2]Base Costs'!$B$8,IF(F2134&lt;=3,F2134*'[2]Base Costs'!$B$9,'[2]Base Costs'!$B$10*G2134))</f>
        <v>4400</v>
      </c>
      <c r="J2134" s="308">
        <f>C2134*'[2]Base Costs'!$B$6</f>
        <v>34.967224231272276</v>
      </c>
      <c r="K2134" s="307">
        <f t="shared" si="234"/>
        <v>5</v>
      </c>
      <c r="L2134" s="307">
        <f t="shared" si="235"/>
        <v>1</v>
      </c>
      <c r="M2134" s="307">
        <f t="shared" si="236"/>
        <v>1</v>
      </c>
      <c r="N2134" s="306">
        <f>4*J2134*'[2]Base Costs'!$B$7</f>
        <v>6949.5260126199782</v>
      </c>
      <c r="O2134" s="304">
        <f>4*IF(K2134&lt;=3,K2134*'[2]Base Costs'!$B$8,IF(L2134&lt;=3,L2134*'[2]Base Costs'!$B$9,'[2]Base Costs'!$B$10*M2134))</f>
        <v>1400</v>
      </c>
      <c r="P2134" s="304">
        <f>4*C2134*'[2]Base Costs'!$B$11</f>
        <v>27533.247426198643</v>
      </c>
      <c r="Q2134" s="269">
        <f>'[2]Base Costs'!$B$13+'[2]Base Costs'!$B$14</f>
        <v>414</v>
      </c>
      <c r="R2134" s="303">
        <f>'[2]Base Costs'!$D$2</f>
        <v>1105.3024868650327</v>
      </c>
      <c r="S2134" s="305">
        <f t="shared" si="237"/>
        <v>9868.828499485011</v>
      </c>
    </row>
    <row r="2135" spans="1:19" s="269" customFormat="1" x14ac:dyDescent="0.25">
      <c r="A2135" s="310" t="s">
        <v>1041</v>
      </c>
      <c r="B2135" s="310" t="s">
        <v>1558</v>
      </c>
      <c r="C2135" s="309">
        <v>44.603508771929803</v>
      </c>
      <c r="D2135" s="307">
        <f>C2135*'[2]Base Costs'!$B$5</f>
        <v>44.603508771929803</v>
      </c>
      <c r="E2135" s="307">
        <f t="shared" si="231"/>
        <v>6</v>
      </c>
      <c r="F2135" s="307">
        <f t="shared" si="232"/>
        <v>2</v>
      </c>
      <c r="G2135" s="307">
        <f t="shared" si="233"/>
        <v>1</v>
      </c>
      <c r="H2135" s="306">
        <f>4*D2135*'[2]Base Costs'!$B$7</f>
        <v>8864.6797473684182</v>
      </c>
      <c r="I2135" s="304">
        <f>4*IF(E2135&lt;=3,E2135*'[2]Base Costs'!$B$8,IF(F2135&lt;=3,F2135*'[2]Base Costs'!$B$9,'[2]Base Costs'!$B$10*G2135))</f>
        <v>2800</v>
      </c>
      <c r="J2135" s="308">
        <f>C2135*'[2]Base Costs'!$B$6</f>
        <v>11.32929122807017</v>
      </c>
      <c r="K2135" s="307">
        <f t="shared" si="234"/>
        <v>2</v>
      </c>
      <c r="L2135" s="307">
        <f t="shared" si="235"/>
        <v>1</v>
      </c>
      <c r="M2135" s="307">
        <f t="shared" si="236"/>
        <v>1</v>
      </c>
      <c r="N2135" s="306">
        <f>4*J2135*'[2]Base Costs'!$B$7</f>
        <v>2251.6286558315783</v>
      </c>
      <c r="O2135" s="304">
        <f>4*IF(K2135&lt;=3,K2135*'[2]Base Costs'!$B$8,IF(L2135&lt;=3,L2135*'[2]Base Costs'!$B$9,'[2]Base Costs'!$B$10*M2135))</f>
        <v>1000</v>
      </c>
      <c r="P2135" s="304">
        <f>4*C2135*'[2]Base Costs'!$B$11</f>
        <v>8920.7017543859602</v>
      </c>
      <c r="Q2135" s="269">
        <f>'[2]Base Costs'!$B$13+'[2]Base Costs'!$B$14</f>
        <v>414</v>
      </c>
      <c r="R2135" s="303">
        <f>'[2]Base Costs'!$D$2</f>
        <v>1105.3024868650327</v>
      </c>
      <c r="S2135" s="305">
        <f t="shared" si="237"/>
        <v>4770.9311426966106</v>
      </c>
    </row>
    <row r="2136" spans="1:19" s="269" customFormat="1" x14ac:dyDescent="0.25">
      <c r="A2136" s="310" t="s">
        <v>1041</v>
      </c>
      <c r="B2136" s="310" t="s">
        <v>1557</v>
      </c>
      <c r="C2136" s="309">
        <v>100.487804878049</v>
      </c>
      <c r="D2136" s="307">
        <f>C2136*'[2]Base Costs'!$B$5</f>
        <v>100.487804878049</v>
      </c>
      <c r="E2136" s="307">
        <f t="shared" si="231"/>
        <v>13</v>
      </c>
      <c r="F2136" s="307">
        <f t="shared" si="232"/>
        <v>3</v>
      </c>
      <c r="G2136" s="307">
        <f t="shared" si="233"/>
        <v>1</v>
      </c>
      <c r="H2136" s="306">
        <f>4*D2136*'[2]Base Costs'!$B$7</f>
        <v>19971.348292682975</v>
      </c>
      <c r="I2136" s="304">
        <f>4*IF(E2136&lt;=3,E2136*'[2]Base Costs'!$B$8,IF(F2136&lt;=3,F2136*'[2]Base Costs'!$B$9,'[2]Base Costs'!$B$10*G2136))</f>
        <v>4200</v>
      </c>
      <c r="J2136" s="308">
        <f>C2136*'[2]Base Costs'!$B$6</f>
        <v>25.523902439024447</v>
      </c>
      <c r="K2136" s="307">
        <f t="shared" si="234"/>
        <v>4</v>
      </c>
      <c r="L2136" s="307">
        <f t="shared" si="235"/>
        <v>1</v>
      </c>
      <c r="M2136" s="307">
        <f t="shared" si="236"/>
        <v>1</v>
      </c>
      <c r="N2136" s="306">
        <f>4*J2136*'[2]Base Costs'!$B$7</f>
        <v>5072.7224663414754</v>
      </c>
      <c r="O2136" s="304">
        <f>4*IF(K2136&lt;=3,K2136*'[2]Base Costs'!$B$8,IF(L2136&lt;=3,L2136*'[2]Base Costs'!$B$9,'[2]Base Costs'!$B$10*M2136))</f>
        <v>1400</v>
      </c>
      <c r="P2136" s="304">
        <f>4*C2136*'[2]Base Costs'!$B$11</f>
        <v>20097.560975609802</v>
      </c>
      <c r="Q2136" s="269">
        <f>'[2]Base Costs'!$B$13+'[2]Base Costs'!$B$14</f>
        <v>414</v>
      </c>
      <c r="R2136" s="303">
        <f>'[2]Base Costs'!$D$2</f>
        <v>1105.3024868650327</v>
      </c>
      <c r="S2136" s="305">
        <f t="shared" si="237"/>
        <v>7992.0249532065081</v>
      </c>
    </row>
    <row r="2137" spans="1:19" s="269" customFormat="1" x14ac:dyDescent="0.25">
      <c r="A2137" s="310" t="s">
        <v>1041</v>
      </c>
      <c r="B2137" s="310" t="s">
        <v>1556</v>
      </c>
      <c r="C2137" s="309">
        <v>75.680587156658603</v>
      </c>
      <c r="D2137" s="307">
        <f>C2137*'[2]Base Costs'!$B$5</f>
        <v>75.680587156658603</v>
      </c>
      <c r="E2137" s="307">
        <f t="shared" si="231"/>
        <v>10</v>
      </c>
      <c r="F2137" s="307">
        <f t="shared" si="232"/>
        <v>2</v>
      </c>
      <c r="G2137" s="307">
        <f t="shared" si="233"/>
        <v>1</v>
      </c>
      <c r="H2137" s="306">
        <f>4*D2137*'[2]Base Costs'!$B$7</f>
        <v>15041.06261386296</v>
      </c>
      <c r="I2137" s="304">
        <f>4*IF(E2137&lt;=3,E2137*'[2]Base Costs'!$B$8,IF(F2137&lt;=3,F2137*'[2]Base Costs'!$B$9,'[2]Base Costs'!$B$10*G2137))</f>
        <v>2800</v>
      </c>
      <c r="J2137" s="308">
        <f>C2137*'[2]Base Costs'!$B$6</f>
        <v>19.222869137791285</v>
      </c>
      <c r="K2137" s="307">
        <f t="shared" si="234"/>
        <v>3</v>
      </c>
      <c r="L2137" s="307">
        <f t="shared" si="235"/>
        <v>1</v>
      </c>
      <c r="M2137" s="307">
        <f t="shared" si="236"/>
        <v>1</v>
      </c>
      <c r="N2137" s="306">
        <f>4*J2137*'[2]Base Costs'!$B$7</f>
        <v>3820.4299039211919</v>
      </c>
      <c r="O2137" s="304">
        <f>4*IF(K2137&lt;=3,K2137*'[2]Base Costs'!$B$8,IF(L2137&lt;=3,L2137*'[2]Base Costs'!$B$9,'[2]Base Costs'!$B$10*M2137))</f>
        <v>1500</v>
      </c>
      <c r="P2137" s="304">
        <f>4*C2137*'[2]Base Costs'!$B$11</f>
        <v>15136.117431331721</v>
      </c>
      <c r="Q2137" s="269">
        <f>'[2]Base Costs'!$B$13+'[2]Base Costs'!$B$14</f>
        <v>414</v>
      </c>
      <c r="R2137" s="303">
        <f>'[2]Base Costs'!$D$2</f>
        <v>1105.3024868650327</v>
      </c>
      <c r="S2137" s="305">
        <f t="shared" si="237"/>
        <v>6839.7323907862246</v>
      </c>
    </row>
    <row r="2138" spans="1:19" s="269" customFormat="1" x14ac:dyDescent="0.25">
      <c r="A2138" s="310" t="s">
        <v>1041</v>
      </c>
      <c r="B2138" s="310" t="s">
        <v>1555</v>
      </c>
      <c r="C2138" s="309">
        <v>126.56448067263453</v>
      </c>
      <c r="D2138" s="307">
        <f>C2138*'[2]Base Costs'!$B$5</f>
        <v>126.56448067263453</v>
      </c>
      <c r="E2138" s="307">
        <f t="shared" si="231"/>
        <v>16</v>
      </c>
      <c r="F2138" s="307">
        <f t="shared" si="232"/>
        <v>4</v>
      </c>
      <c r="G2138" s="307">
        <f t="shared" si="233"/>
        <v>1</v>
      </c>
      <c r="H2138" s="306">
        <f>4*D2138*'[2]Base Costs'!$B$7</f>
        <v>25153.931146802082</v>
      </c>
      <c r="I2138" s="304">
        <f>4*IF(E2138&lt;=3,E2138*'[2]Base Costs'!$B$8,IF(F2138&lt;=3,F2138*'[2]Base Costs'!$B$9,'[2]Base Costs'!$B$10*G2138))</f>
        <v>4400</v>
      </c>
      <c r="J2138" s="308">
        <f>C2138*'[2]Base Costs'!$B$6</f>
        <v>32.147378090849173</v>
      </c>
      <c r="K2138" s="307">
        <f t="shared" si="234"/>
        <v>5</v>
      </c>
      <c r="L2138" s="307">
        <f t="shared" si="235"/>
        <v>1</v>
      </c>
      <c r="M2138" s="307">
        <f t="shared" si="236"/>
        <v>1</v>
      </c>
      <c r="N2138" s="306">
        <f>4*J2138*'[2]Base Costs'!$B$7</f>
        <v>6389.0985112877288</v>
      </c>
      <c r="O2138" s="304">
        <f>4*IF(K2138&lt;=3,K2138*'[2]Base Costs'!$B$8,IF(L2138&lt;=3,L2138*'[2]Base Costs'!$B$9,'[2]Base Costs'!$B$10*M2138))</f>
        <v>1400</v>
      </c>
      <c r="P2138" s="304">
        <f>4*C2138*'[2]Base Costs'!$B$11</f>
        <v>25312.896134526905</v>
      </c>
      <c r="Q2138" s="269">
        <f>'[2]Base Costs'!$B$13+'[2]Base Costs'!$B$14</f>
        <v>414</v>
      </c>
      <c r="R2138" s="303">
        <f>'[2]Base Costs'!$D$2</f>
        <v>1105.3024868650327</v>
      </c>
      <c r="S2138" s="305">
        <f t="shared" si="237"/>
        <v>9308.4009981527615</v>
      </c>
    </row>
    <row r="2139" spans="1:19" s="269" customFormat="1" x14ac:dyDescent="0.25">
      <c r="A2139" s="310" t="s">
        <v>1041</v>
      </c>
      <c r="B2139" s="310" t="s">
        <v>1554</v>
      </c>
      <c r="C2139" s="309">
        <v>231.73456922652534</v>
      </c>
      <c r="D2139" s="307">
        <f>C2139*'[2]Base Costs'!$B$5</f>
        <v>231.73456922652534</v>
      </c>
      <c r="E2139" s="307">
        <f t="shared" si="231"/>
        <v>29</v>
      </c>
      <c r="F2139" s="307">
        <f t="shared" si="232"/>
        <v>6</v>
      </c>
      <c r="G2139" s="307">
        <f t="shared" si="233"/>
        <v>2</v>
      </c>
      <c r="H2139" s="306">
        <f>4*D2139*'[2]Base Costs'!$B$7</f>
        <v>46055.855226356558</v>
      </c>
      <c r="I2139" s="304">
        <f>4*IF(E2139&lt;=3,E2139*'[2]Base Costs'!$B$8,IF(F2139&lt;=3,F2139*'[2]Base Costs'!$B$9,'[2]Base Costs'!$B$10*G2139))</f>
        <v>8800</v>
      </c>
      <c r="J2139" s="308">
        <f>C2139*'[2]Base Costs'!$B$6</f>
        <v>58.860580583537434</v>
      </c>
      <c r="K2139" s="307">
        <f t="shared" si="234"/>
        <v>8</v>
      </c>
      <c r="L2139" s="307">
        <f t="shared" si="235"/>
        <v>2</v>
      </c>
      <c r="M2139" s="307">
        <f t="shared" si="236"/>
        <v>1</v>
      </c>
      <c r="N2139" s="306">
        <f>4*J2139*'[2]Base Costs'!$B$7</f>
        <v>11698.187227494565</v>
      </c>
      <c r="O2139" s="304">
        <f>4*IF(K2139&lt;=3,K2139*'[2]Base Costs'!$B$8,IF(L2139&lt;=3,L2139*'[2]Base Costs'!$B$9,'[2]Base Costs'!$B$10*M2139))</f>
        <v>2800</v>
      </c>
      <c r="P2139" s="304">
        <f>4*C2139*'[2]Base Costs'!$B$11</f>
        <v>46346.913845305069</v>
      </c>
      <c r="Q2139" s="269">
        <f>'[2]Base Costs'!$B$13+'[2]Base Costs'!$B$14</f>
        <v>414</v>
      </c>
      <c r="R2139" s="303">
        <f>'[2]Base Costs'!$D$2</f>
        <v>1105.3024868650327</v>
      </c>
      <c r="S2139" s="305">
        <f t="shared" si="237"/>
        <v>16017.489714359599</v>
      </c>
    </row>
    <row r="2140" spans="1:19" s="269" customFormat="1" x14ac:dyDescent="0.25">
      <c r="A2140" s="310" t="s">
        <v>1041</v>
      </c>
      <c r="B2140" s="310" t="s">
        <v>1553</v>
      </c>
      <c r="C2140" s="309">
        <v>118.37548608142525</v>
      </c>
      <c r="D2140" s="307">
        <f>C2140*'[2]Base Costs'!$B$5</f>
        <v>118.37548608142525</v>
      </c>
      <c r="E2140" s="307">
        <f t="shared" si="231"/>
        <v>15</v>
      </c>
      <c r="F2140" s="307">
        <f t="shared" si="232"/>
        <v>3</v>
      </c>
      <c r="G2140" s="307">
        <f t="shared" si="233"/>
        <v>1</v>
      </c>
      <c r="H2140" s="306">
        <f>4*D2140*'[2]Base Costs'!$B$7</f>
        <v>23526.417605766783</v>
      </c>
      <c r="I2140" s="304">
        <f>4*IF(E2140&lt;=3,E2140*'[2]Base Costs'!$B$8,IF(F2140&lt;=3,F2140*'[2]Base Costs'!$B$9,'[2]Base Costs'!$B$10*G2140))</f>
        <v>4200</v>
      </c>
      <c r="J2140" s="308">
        <f>C2140*'[2]Base Costs'!$B$6</f>
        <v>30.067373464682014</v>
      </c>
      <c r="K2140" s="307">
        <f t="shared" si="234"/>
        <v>4</v>
      </c>
      <c r="L2140" s="307">
        <f t="shared" si="235"/>
        <v>1</v>
      </c>
      <c r="M2140" s="307">
        <f t="shared" si="236"/>
        <v>1</v>
      </c>
      <c r="N2140" s="306">
        <f>4*J2140*'[2]Base Costs'!$B$7</f>
        <v>5975.7100718647625</v>
      </c>
      <c r="O2140" s="304">
        <f>4*IF(K2140&lt;=3,K2140*'[2]Base Costs'!$B$8,IF(L2140&lt;=3,L2140*'[2]Base Costs'!$B$9,'[2]Base Costs'!$B$10*M2140))</f>
        <v>1400</v>
      </c>
      <c r="P2140" s="304">
        <f>4*C2140*'[2]Base Costs'!$B$11</f>
        <v>23675.097216285048</v>
      </c>
      <c r="Q2140" s="269">
        <f>'[2]Base Costs'!$B$13+'[2]Base Costs'!$B$14</f>
        <v>414</v>
      </c>
      <c r="R2140" s="303">
        <f>'[2]Base Costs'!$D$2</f>
        <v>1105.3024868650327</v>
      </c>
      <c r="S2140" s="305">
        <f t="shared" si="237"/>
        <v>8895.0125587297953</v>
      </c>
    </row>
    <row r="2141" spans="1:19" s="269" customFormat="1" x14ac:dyDescent="0.25">
      <c r="A2141" s="310" t="s">
        <v>1041</v>
      </c>
      <c r="B2141" s="310" t="s">
        <v>1552</v>
      </c>
      <c r="C2141" s="309">
        <v>181.7052540052095</v>
      </c>
      <c r="D2141" s="307">
        <f>C2141*'[2]Base Costs'!$B$5</f>
        <v>181.7052540052095</v>
      </c>
      <c r="E2141" s="307">
        <f t="shared" si="231"/>
        <v>23</v>
      </c>
      <c r="F2141" s="307">
        <f t="shared" si="232"/>
        <v>5</v>
      </c>
      <c r="G2141" s="307">
        <f t="shared" si="233"/>
        <v>2</v>
      </c>
      <c r="H2141" s="306">
        <f>4*D2141*'[2]Base Costs'!$B$7</f>
        <v>36112.829002011364</v>
      </c>
      <c r="I2141" s="304">
        <f>4*IF(E2141&lt;=3,E2141*'[2]Base Costs'!$B$8,IF(F2141&lt;=3,F2141*'[2]Base Costs'!$B$9,'[2]Base Costs'!$B$10*G2141))</f>
        <v>8800</v>
      </c>
      <c r="J2141" s="308">
        <f>C2141*'[2]Base Costs'!$B$6</f>
        <v>46.15313451732321</v>
      </c>
      <c r="K2141" s="307">
        <f t="shared" si="234"/>
        <v>6</v>
      </c>
      <c r="L2141" s="307">
        <f t="shared" si="235"/>
        <v>2</v>
      </c>
      <c r="M2141" s="307">
        <f t="shared" si="236"/>
        <v>1</v>
      </c>
      <c r="N2141" s="306">
        <f>4*J2141*'[2]Base Costs'!$B$7</f>
        <v>9172.6585665108851</v>
      </c>
      <c r="O2141" s="304">
        <f>4*IF(K2141&lt;=3,K2141*'[2]Base Costs'!$B$8,IF(L2141&lt;=3,L2141*'[2]Base Costs'!$B$9,'[2]Base Costs'!$B$10*M2141))</f>
        <v>2800</v>
      </c>
      <c r="P2141" s="304">
        <f>4*C2141*'[2]Base Costs'!$B$11</f>
        <v>36341.0508010419</v>
      </c>
      <c r="Q2141" s="269">
        <f>'[2]Base Costs'!$B$13+'[2]Base Costs'!$B$14</f>
        <v>414</v>
      </c>
      <c r="R2141" s="303">
        <f>'[2]Base Costs'!$D$2</f>
        <v>1105.3024868650327</v>
      </c>
      <c r="S2141" s="305">
        <f t="shared" si="237"/>
        <v>13491.961053375919</v>
      </c>
    </row>
    <row r="2142" spans="1:19" s="269" customFormat="1" x14ac:dyDescent="0.25">
      <c r="A2142" s="310" t="s">
        <v>1041</v>
      </c>
      <c r="B2142" s="310" t="s">
        <v>1551</v>
      </c>
      <c r="C2142" s="309">
        <v>88.780186993934038</v>
      </c>
      <c r="D2142" s="307">
        <f>C2142*'[2]Base Costs'!$B$5</f>
        <v>88.780186993934038</v>
      </c>
      <c r="E2142" s="307">
        <f t="shared" si="231"/>
        <v>12</v>
      </c>
      <c r="F2142" s="307">
        <f t="shared" si="232"/>
        <v>3</v>
      </c>
      <c r="G2142" s="307">
        <f t="shared" si="233"/>
        <v>1</v>
      </c>
      <c r="H2142" s="306">
        <f>4*D2142*'[2]Base Costs'!$B$7</f>
        <v>17644.52948392243</v>
      </c>
      <c r="I2142" s="304">
        <f>4*IF(E2142&lt;=3,E2142*'[2]Base Costs'!$B$8,IF(F2142&lt;=3,F2142*'[2]Base Costs'!$B$9,'[2]Base Costs'!$B$10*G2142))</f>
        <v>4200</v>
      </c>
      <c r="J2142" s="308">
        <f>C2142*'[2]Base Costs'!$B$6</f>
        <v>22.550167496459245</v>
      </c>
      <c r="K2142" s="307">
        <f t="shared" si="234"/>
        <v>3</v>
      </c>
      <c r="L2142" s="307">
        <f t="shared" si="235"/>
        <v>1</v>
      </c>
      <c r="M2142" s="307">
        <f t="shared" si="236"/>
        <v>1</v>
      </c>
      <c r="N2142" s="306">
        <f>4*J2142*'[2]Base Costs'!$B$7</f>
        <v>4481.7104889162965</v>
      </c>
      <c r="O2142" s="304">
        <f>4*IF(K2142&lt;=3,K2142*'[2]Base Costs'!$B$8,IF(L2142&lt;=3,L2142*'[2]Base Costs'!$B$9,'[2]Base Costs'!$B$10*M2142))</f>
        <v>1500</v>
      </c>
      <c r="P2142" s="304">
        <f>4*C2142*'[2]Base Costs'!$B$11</f>
        <v>17756.037398786808</v>
      </c>
      <c r="Q2142" s="269">
        <f>'[2]Base Costs'!$B$13+'[2]Base Costs'!$B$14</f>
        <v>414</v>
      </c>
      <c r="R2142" s="303">
        <f>'[2]Base Costs'!$D$2</f>
        <v>1105.3024868650327</v>
      </c>
      <c r="S2142" s="305">
        <f t="shared" si="237"/>
        <v>7501.0129757813293</v>
      </c>
    </row>
    <row r="2143" spans="1:19" s="269" customFormat="1" x14ac:dyDescent="0.25">
      <c r="A2143" s="310" t="s">
        <v>1041</v>
      </c>
      <c r="B2143" s="310" t="s">
        <v>1550</v>
      </c>
      <c r="C2143" s="309">
        <v>195.45246910877998</v>
      </c>
      <c r="D2143" s="307">
        <f>C2143*'[2]Base Costs'!$B$5</f>
        <v>195.45246910877998</v>
      </c>
      <c r="E2143" s="307">
        <f t="shared" si="231"/>
        <v>25</v>
      </c>
      <c r="F2143" s="307">
        <f t="shared" si="232"/>
        <v>5</v>
      </c>
      <c r="G2143" s="307">
        <f t="shared" si="233"/>
        <v>2</v>
      </c>
      <c r="H2143" s="306">
        <f>4*D2143*'[2]Base Costs'!$B$7</f>
        <v>38845.005520555373</v>
      </c>
      <c r="I2143" s="304">
        <f>4*IF(E2143&lt;=3,E2143*'[2]Base Costs'!$B$8,IF(F2143&lt;=3,F2143*'[2]Base Costs'!$B$9,'[2]Base Costs'!$B$10*G2143))</f>
        <v>8800</v>
      </c>
      <c r="J2143" s="308">
        <f>C2143*'[2]Base Costs'!$B$6</f>
        <v>49.644927153630114</v>
      </c>
      <c r="K2143" s="307">
        <f t="shared" si="234"/>
        <v>7</v>
      </c>
      <c r="L2143" s="307">
        <f t="shared" si="235"/>
        <v>2</v>
      </c>
      <c r="M2143" s="307">
        <f t="shared" si="236"/>
        <v>1</v>
      </c>
      <c r="N2143" s="306">
        <f>4*J2143*'[2]Base Costs'!$B$7</f>
        <v>9866.6314022210645</v>
      </c>
      <c r="O2143" s="304">
        <f>4*IF(K2143&lt;=3,K2143*'[2]Base Costs'!$B$8,IF(L2143&lt;=3,L2143*'[2]Base Costs'!$B$9,'[2]Base Costs'!$B$10*M2143))</f>
        <v>2800</v>
      </c>
      <c r="P2143" s="304">
        <f>4*C2143*'[2]Base Costs'!$B$11</f>
        <v>39090.493821755997</v>
      </c>
      <c r="Q2143" s="269">
        <f>'[2]Base Costs'!$B$13+'[2]Base Costs'!$B$14</f>
        <v>414</v>
      </c>
      <c r="R2143" s="303">
        <f>'[2]Base Costs'!$D$2</f>
        <v>1105.3024868650327</v>
      </c>
      <c r="S2143" s="305">
        <f t="shared" si="237"/>
        <v>14185.933889086096</v>
      </c>
    </row>
    <row r="2144" spans="1:19" s="269" customFormat="1" x14ac:dyDescent="0.25">
      <c r="A2144" s="310" t="s">
        <v>1041</v>
      </c>
      <c r="B2144" s="310" t="s">
        <v>1549</v>
      </c>
      <c r="C2144" s="309">
        <v>450.81591920656143</v>
      </c>
      <c r="D2144" s="307">
        <f>C2144*'[2]Base Costs'!$B$5</f>
        <v>450.81591920656143</v>
      </c>
      <c r="E2144" s="307">
        <f t="shared" si="231"/>
        <v>57</v>
      </c>
      <c r="F2144" s="307">
        <f t="shared" si="232"/>
        <v>12</v>
      </c>
      <c r="G2144" s="307">
        <f t="shared" si="233"/>
        <v>3</v>
      </c>
      <c r="H2144" s="306">
        <f>4*D2144*'[2]Base Costs'!$B$7</f>
        <v>89596.959046788863</v>
      </c>
      <c r="I2144" s="304">
        <f>4*IF(E2144&lt;=3,E2144*'[2]Base Costs'!$B$8,IF(F2144&lt;=3,F2144*'[2]Base Costs'!$B$9,'[2]Base Costs'!$B$10*G2144))</f>
        <v>13200</v>
      </c>
      <c r="J2144" s="308">
        <f>C2144*'[2]Base Costs'!$B$6</f>
        <v>114.50724347846661</v>
      </c>
      <c r="K2144" s="307">
        <f t="shared" si="234"/>
        <v>15</v>
      </c>
      <c r="L2144" s="307">
        <f t="shared" si="235"/>
        <v>3</v>
      </c>
      <c r="M2144" s="307">
        <f t="shared" si="236"/>
        <v>1</v>
      </c>
      <c r="N2144" s="306">
        <f>4*J2144*'[2]Base Costs'!$B$7</f>
        <v>22757.62759788437</v>
      </c>
      <c r="O2144" s="304">
        <f>4*IF(K2144&lt;=3,K2144*'[2]Base Costs'!$B$8,IF(L2144&lt;=3,L2144*'[2]Base Costs'!$B$9,'[2]Base Costs'!$B$10*M2144))</f>
        <v>4200</v>
      </c>
      <c r="P2144" s="304">
        <f>4*C2144*'[2]Base Costs'!$B$11</f>
        <v>90163.18384131229</v>
      </c>
      <c r="Q2144" s="269">
        <f>'[2]Base Costs'!$B$13+'[2]Base Costs'!$B$14</f>
        <v>414</v>
      </c>
      <c r="R2144" s="303">
        <f>'[2]Base Costs'!$D$2</f>
        <v>1105.3024868650327</v>
      </c>
      <c r="S2144" s="305">
        <f t="shared" si="237"/>
        <v>28476.930084749401</v>
      </c>
    </row>
    <row r="2145" spans="1:19" s="269" customFormat="1" x14ac:dyDescent="0.25">
      <c r="A2145" s="310" t="s">
        <v>1041</v>
      </c>
      <c r="B2145" s="310" t="s">
        <v>1548</v>
      </c>
      <c r="C2145" s="309">
        <v>94.34446685298019</v>
      </c>
      <c r="D2145" s="307">
        <f>C2145*'[2]Base Costs'!$B$5</f>
        <v>94.34446685298019</v>
      </c>
      <c r="E2145" s="307">
        <f t="shared" si="231"/>
        <v>12</v>
      </c>
      <c r="F2145" s="307">
        <f t="shared" si="232"/>
        <v>3</v>
      </c>
      <c r="G2145" s="307">
        <f t="shared" si="233"/>
        <v>1</v>
      </c>
      <c r="H2145" s="306">
        <f>4*D2145*'[2]Base Costs'!$B$7</f>
        <v>18750.396720228699</v>
      </c>
      <c r="I2145" s="304">
        <f>4*IF(E2145&lt;=3,E2145*'[2]Base Costs'!$B$8,IF(F2145&lt;=3,F2145*'[2]Base Costs'!$B$9,'[2]Base Costs'!$B$10*G2145))</f>
        <v>4200</v>
      </c>
      <c r="J2145" s="308">
        <f>C2145*'[2]Base Costs'!$B$6</f>
        <v>23.96349458065697</v>
      </c>
      <c r="K2145" s="307">
        <f t="shared" si="234"/>
        <v>3</v>
      </c>
      <c r="L2145" s="307">
        <f t="shared" si="235"/>
        <v>1</v>
      </c>
      <c r="M2145" s="307">
        <f t="shared" si="236"/>
        <v>1</v>
      </c>
      <c r="N2145" s="306">
        <f>4*J2145*'[2]Base Costs'!$B$7</f>
        <v>4762.6007669380897</v>
      </c>
      <c r="O2145" s="304">
        <f>4*IF(K2145&lt;=3,K2145*'[2]Base Costs'!$B$8,IF(L2145&lt;=3,L2145*'[2]Base Costs'!$B$9,'[2]Base Costs'!$B$10*M2145))</f>
        <v>1500</v>
      </c>
      <c r="P2145" s="304">
        <f>4*C2145*'[2]Base Costs'!$B$11</f>
        <v>18868.893370596037</v>
      </c>
      <c r="Q2145" s="269">
        <f>'[2]Base Costs'!$B$13+'[2]Base Costs'!$B$14</f>
        <v>414</v>
      </c>
      <c r="R2145" s="303">
        <f>'[2]Base Costs'!$D$2</f>
        <v>1105.3024868650327</v>
      </c>
      <c r="S2145" s="305">
        <f t="shared" si="237"/>
        <v>7781.9032538031224</v>
      </c>
    </row>
    <row r="2146" spans="1:19" s="269" customFormat="1" x14ac:dyDescent="0.25">
      <c r="A2146" s="310" t="s">
        <v>1041</v>
      </c>
      <c r="B2146" s="310" t="s">
        <v>1547</v>
      </c>
      <c r="C2146" s="309">
        <v>200.49658688255516</v>
      </c>
      <c r="D2146" s="307">
        <f>C2146*'[2]Base Costs'!$B$5</f>
        <v>200.49658688255516</v>
      </c>
      <c r="E2146" s="307">
        <f t="shared" si="231"/>
        <v>26</v>
      </c>
      <c r="F2146" s="307">
        <f t="shared" si="232"/>
        <v>6</v>
      </c>
      <c r="G2146" s="307">
        <f t="shared" si="233"/>
        <v>2</v>
      </c>
      <c r="H2146" s="306">
        <f>4*D2146*'[2]Base Costs'!$B$7</f>
        <v>39847.493663386551</v>
      </c>
      <c r="I2146" s="304">
        <f>4*IF(E2146&lt;=3,E2146*'[2]Base Costs'!$B$8,IF(F2146&lt;=3,F2146*'[2]Base Costs'!$B$9,'[2]Base Costs'!$B$10*G2146))</f>
        <v>8800</v>
      </c>
      <c r="J2146" s="308">
        <f>C2146*'[2]Base Costs'!$B$6</f>
        <v>50.926133068169015</v>
      </c>
      <c r="K2146" s="307">
        <f t="shared" si="234"/>
        <v>7</v>
      </c>
      <c r="L2146" s="307">
        <f t="shared" si="235"/>
        <v>2</v>
      </c>
      <c r="M2146" s="307">
        <f t="shared" si="236"/>
        <v>1</v>
      </c>
      <c r="N2146" s="306">
        <f>4*J2146*'[2]Base Costs'!$B$7</f>
        <v>10121.263390500184</v>
      </c>
      <c r="O2146" s="304">
        <f>4*IF(K2146&lt;=3,K2146*'[2]Base Costs'!$B$8,IF(L2146&lt;=3,L2146*'[2]Base Costs'!$B$9,'[2]Base Costs'!$B$10*M2146))</f>
        <v>2800</v>
      </c>
      <c r="P2146" s="304">
        <f>4*C2146*'[2]Base Costs'!$B$11</f>
        <v>40099.317376511033</v>
      </c>
      <c r="Q2146" s="269">
        <f>'[2]Base Costs'!$B$13+'[2]Base Costs'!$B$14</f>
        <v>414</v>
      </c>
      <c r="R2146" s="303">
        <f>'[2]Base Costs'!$D$2</f>
        <v>1105.3024868650327</v>
      </c>
      <c r="S2146" s="305">
        <f t="shared" si="237"/>
        <v>14440.565877365218</v>
      </c>
    </row>
    <row r="2147" spans="1:19" s="269" customFormat="1" x14ac:dyDescent="0.25">
      <c r="A2147" s="310" t="s">
        <v>1041</v>
      </c>
      <c r="B2147" s="310" t="s">
        <v>1546</v>
      </c>
      <c r="C2147" s="309">
        <v>115.52998907000001</v>
      </c>
      <c r="D2147" s="307">
        <f>C2147*'[2]Base Costs'!$B$5</f>
        <v>115.52998907000001</v>
      </c>
      <c r="E2147" s="307">
        <f t="shared" si="231"/>
        <v>15</v>
      </c>
      <c r="F2147" s="307">
        <f t="shared" si="232"/>
        <v>3</v>
      </c>
      <c r="G2147" s="307">
        <f t="shared" si="233"/>
        <v>1</v>
      </c>
      <c r="H2147" s="306">
        <f>4*D2147*'[2]Base Costs'!$B$7</f>
        <v>22960.892147728086</v>
      </c>
      <c r="I2147" s="304">
        <f>4*IF(E2147&lt;=3,E2147*'[2]Base Costs'!$B$8,IF(F2147&lt;=3,F2147*'[2]Base Costs'!$B$9,'[2]Base Costs'!$B$10*G2147))</f>
        <v>4200</v>
      </c>
      <c r="J2147" s="308">
        <f>C2147*'[2]Base Costs'!$B$6</f>
        <v>29.344617223780002</v>
      </c>
      <c r="K2147" s="307">
        <f t="shared" si="234"/>
        <v>4</v>
      </c>
      <c r="L2147" s="307">
        <f t="shared" si="235"/>
        <v>1</v>
      </c>
      <c r="M2147" s="307">
        <f t="shared" si="236"/>
        <v>1</v>
      </c>
      <c r="N2147" s="306">
        <f>4*J2147*'[2]Base Costs'!$B$7</f>
        <v>5832.066605522934</v>
      </c>
      <c r="O2147" s="304">
        <f>4*IF(K2147&lt;=3,K2147*'[2]Base Costs'!$B$8,IF(L2147&lt;=3,L2147*'[2]Base Costs'!$B$9,'[2]Base Costs'!$B$10*M2147))</f>
        <v>1400</v>
      </c>
      <c r="P2147" s="304">
        <f>4*C2147*'[2]Base Costs'!$B$11</f>
        <v>23105.997814000002</v>
      </c>
      <c r="Q2147" s="269">
        <f>'[2]Base Costs'!$B$13+'[2]Base Costs'!$B$14</f>
        <v>414</v>
      </c>
      <c r="R2147" s="303">
        <f>'[2]Base Costs'!$D$2</f>
        <v>1105.3024868650327</v>
      </c>
      <c r="S2147" s="305">
        <f t="shared" si="237"/>
        <v>8751.3690923879658</v>
      </c>
    </row>
    <row r="2148" spans="1:19" s="269" customFormat="1" x14ac:dyDescent="0.25">
      <c r="A2148" s="310" t="s">
        <v>1041</v>
      </c>
      <c r="B2148" s="310" t="s">
        <v>1545</v>
      </c>
      <c r="C2148" s="309">
        <v>121.32827478054615</v>
      </c>
      <c r="D2148" s="307">
        <f>C2148*'[2]Base Costs'!$B$5</f>
        <v>121.32827478054615</v>
      </c>
      <c r="E2148" s="307">
        <f t="shared" si="231"/>
        <v>16</v>
      </c>
      <c r="F2148" s="307">
        <f t="shared" si="232"/>
        <v>4</v>
      </c>
      <c r="G2148" s="307">
        <f t="shared" si="233"/>
        <v>1</v>
      </c>
      <c r="H2148" s="306">
        <f>4*D2148*'[2]Base Costs'!$B$7</f>
        <v>24113.266642984869</v>
      </c>
      <c r="I2148" s="304">
        <f>4*IF(E2148&lt;=3,E2148*'[2]Base Costs'!$B$8,IF(F2148&lt;=3,F2148*'[2]Base Costs'!$B$9,'[2]Base Costs'!$B$10*G2148))</f>
        <v>4400</v>
      </c>
      <c r="J2148" s="308">
        <f>C2148*'[2]Base Costs'!$B$6</f>
        <v>30.817381794258722</v>
      </c>
      <c r="K2148" s="307">
        <f t="shared" si="234"/>
        <v>4</v>
      </c>
      <c r="L2148" s="307">
        <f t="shared" si="235"/>
        <v>1</v>
      </c>
      <c r="M2148" s="307">
        <f t="shared" si="236"/>
        <v>1</v>
      </c>
      <c r="N2148" s="306">
        <f>4*J2148*'[2]Base Costs'!$B$7</f>
        <v>6124.7697273181566</v>
      </c>
      <c r="O2148" s="304">
        <f>4*IF(K2148&lt;=3,K2148*'[2]Base Costs'!$B$8,IF(L2148&lt;=3,L2148*'[2]Base Costs'!$B$9,'[2]Base Costs'!$B$10*M2148))</f>
        <v>1400</v>
      </c>
      <c r="P2148" s="304">
        <f>4*C2148*'[2]Base Costs'!$B$11</f>
        <v>24265.654956109229</v>
      </c>
      <c r="Q2148" s="269">
        <f>'[2]Base Costs'!$B$13+'[2]Base Costs'!$B$14</f>
        <v>414</v>
      </c>
      <c r="R2148" s="303">
        <f>'[2]Base Costs'!$D$2</f>
        <v>1105.3024868650327</v>
      </c>
      <c r="S2148" s="305">
        <f t="shared" si="237"/>
        <v>9044.0722141831902</v>
      </c>
    </row>
    <row r="2149" spans="1:19" s="269" customFormat="1" x14ac:dyDescent="0.25">
      <c r="A2149" s="310" t="s">
        <v>1041</v>
      </c>
      <c r="B2149" s="310" t="s">
        <v>1544</v>
      </c>
      <c r="C2149" s="309">
        <v>60.981551491221033</v>
      </c>
      <c r="D2149" s="307">
        <f>C2149*'[2]Base Costs'!$B$5</f>
        <v>60.981551491221033</v>
      </c>
      <c r="E2149" s="307">
        <f t="shared" si="231"/>
        <v>8</v>
      </c>
      <c r="F2149" s="307">
        <f t="shared" si="232"/>
        <v>2</v>
      </c>
      <c r="G2149" s="307">
        <f t="shared" si="233"/>
        <v>1</v>
      </c>
      <c r="H2149" s="306">
        <f>4*D2149*'[2]Base Costs'!$B$7</f>
        <v>12119.717469571235</v>
      </c>
      <c r="I2149" s="304">
        <f>4*IF(E2149&lt;=3,E2149*'[2]Base Costs'!$B$8,IF(F2149&lt;=3,F2149*'[2]Base Costs'!$B$9,'[2]Base Costs'!$B$10*G2149))</f>
        <v>2800</v>
      </c>
      <c r="J2149" s="308">
        <f>C2149*'[2]Base Costs'!$B$6</f>
        <v>15.489314078770143</v>
      </c>
      <c r="K2149" s="307">
        <f t="shared" si="234"/>
        <v>2</v>
      </c>
      <c r="L2149" s="307">
        <f t="shared" si="235"/>
        <v>1</v>
      </c>
      <c r="M2149" s="307">
        <f t="shared" si="236"/>
        <v>1</v>
      </c>
      <c r="N2149" s="306">
        <f>4*J2149*'[2]Base Costs'!$B$7</f>
        <v>3078.4082372710936</v>
      </c>
      <c r="O2149" s="304">
        <f>4*IF(K2149&lt;=3,K2149*'[2]Base Costs'!$B$8,IF(L2149&lt;=3,L2149*'[2]Base Costs'!$B$9,'[2]Base Costs'!$B$10*M2149))</f>
        <v>1000</v>
      </c>
      <c r="P2149" s="304">
        <f>4*C2149*'[2]Base Costs'!$B$11</f>
        <v>12196.310298244207</v>
      </c>
      <c r="Q2149" s="269">
        <f>'[2]Base Costs'!$B$13+'[2]Base Costs'!$B$14</f>
        <v>414</v>
      </c>
      <c r="R2149" s="303">
        <f>'[2]Base Costs'!$D$2</f>
        <v>1105.3024868650327</v>
      </c>
      <c r="S2149" s="305">
        <f t="shared" si="237"/>
        <v>5597.7107241361264</v>
      </c>
    </row>
    <row r="2150" spans="1:19" s="269" customFormat="1" x14ac:dyDescent="0.25">
      <c r="A2150" s="310" t="s">
        <v>1041</v>
      </c>
      <c r="B2150" s="310" t="s">
        <v>1543</v>
      </c>
      <c r="C2150" s="309">
        <v>56.585707191593393</v>
      </c>
      <c r="D2150" s="307">
        <f>C2150*'[2]Base Costs'!$B$5</f>
        <v>56.585707191593393</v>
      </c>
      <c r="E2150" s="307">
        <f t="shared" si="231"/>
        <v>8</v>
      </c>
      <c r="F2150" s="307">
        <f t="shared" si="232"/>
        <v>2</v>
      </c>
      <c r="G2150" s="307">
        <f t="shared" si="233"/>
        <v>1</v>
      </c>
      <c r="H2150" s="306">
        <f>4*D2150*'[2]Base Costs'!$B$7</f>
        <v>11246.06979008604</v>
      </c>
      <c r="I2150" s="304">
        <f>4*IF(E2150&lt;=3,E2150*'[2]Base Costs'!$B$8,IF(F2150&lt;=3,F2150*'[2]Base Costs'!$B$9,'[2]Base Costs'!$B$10*G2150))</f>
        <v>2800</v>
      </c>
      <c r="J2150" s="308">
        <f>C2150*'[2]Base Costs'!$B$6</f>
        <v>14.372769626664722</v>
      </c>
      <c r="K2150" s="307">
        <f t="shared" si="234"/>
        <v>2</v>
      </c>
      <c r="L2150" s="307">
        <f t="shared" si="235"/>
        <v>1</v>
      </c>
      <c r="M2150" s="307">
        <f t="shared" si="236"/>
        <v>1</v>
      </c>
      <c r="N2150" s="306">
        <f>4*J2150*'[2]Base Costs'!$B$7</f>
        <v>2856.5017266818541</v>
      </c>
      <c r="O2150" s="304">
        <f>4*IF(K2150&lt;=3,K2150*'[2]Base Costs'!$B$8,IF(L2150&lt;=3,L2150*'[2]Base Costs'!$B$9,'[2]Base Costs'!$B$10*M2150))</f>
        <v>1000</v>
      </c>
      <c r="P2150" s="304">
        <f>4*C2150*'[2]Base Costs'!$B$11</f>
        <v>11317.141438318678</v>
      </c>
      <c r="Q2150" s="269">
        <f>'[2]Base Costs'!$B$13+'[2]Base Costs'!$B$14</f>
        <v>414</v>
      </c>
      <c r="R2150" s="303">
        <f>'[2]Base Costs'!$D$2</f>
        <v>1105.3024868650327</v>
      </c>
      <c r="S2150" s="305">
        <f t="shared" si="237"/>
        <v>5375.8042135468868</v>
      </c>
    </row>
    <row r="2151" spans="1:19" s="269" customFormat="1" x14ac:dyDescent="0.25">
      <c r="A2151" s="310" t="s">
        <v>1041</v>
      </c>
      <c r="B2151" s="310" t="s">
        <v>1542</v>
      </c>
      <c r="C2151" s="309">
        <v>83.800718650000007</v>
      </c>
      <c r="D2151" s="307">
        <f>C2151*'[2]Base Costs'!$B$5</f>
        <v>83.800718650000007</v>
      </c>
      <c r="E2151" s="307">
        <f t="shared" si="231"/>
        <v>11</v>
      </c>
      <c r="F2151" s="307">
        <f t="shared" si="232"/>
        <v>3</v>
      </c>
      <c r="G2151" s="307">
        <f t="shared" si="233"/>
        <v>1</v>
      </c>
      <c r="H2151" s="306">
        <f>4*D2151*'[2]Base Costs'!$B$7</f>
        <v>16654.890027375604</v>
      </c>
      <c r="I2151" s="304">
        <f>4*IF(E2151&lt;=3,E2151*'[2]Base Costs'!$B$8,IF(F2151&lt;=3,F2151*'[2]Base Costs'!$B$9,'[2]Base Costs'!$B$10*G2151))</f>
        <v>4200</v>
      </c>
      <c r="J2151" s="308">
        <f>C2151*'[2]Base Costs'!$B$6</f>
        <v>21.285382537100002</v>
      </c>
      <c r="K2151" s="307">
        <f t="shared" si="234"/>
        <v>3</v>
      </c>
      <c r="L2151" s="307">
        <f t="shared" si="235"/>
        <v>1</v>
      </c>
      <c r="M2151" s="307">
        <f t="shared" si="236"/>
        <v>1</v>
      </c>
      <c r="N2151" s="306">
        <f>4*J2151*'[2]Base Costs'!$B$7</f>
        <v>4230.3420669534034</v>
      </c>
      <c r="O2151" s="304">
        <f>4*IF(K2151&lt;=3,K2151*'[2]Base Costs'!$B$8,IF(L2151&lt;=3,L2151*'[2]Base Costs'!$B$9,'[2]Base Costs'!$B$10*M2151))</f>
        <v>1500</v>
      </c>
      <c r="P2151" s="304">
        <f>4*C2151*'[2]Base Costs'!$B$11</f>
        <v>16760.14373</v>
      </c>
      <c r="Q2151" s="269">
        <f>'[2]Base Costs'!$B$13+'[2]Base Costs'!$B$14</f>
        <v>414</v>
      </c>
      <c r="R2151" s="303">
        <f>'[2]Base Costs'!$D$2</f>
        <v>1105.3024868650327</v>
      </c>
      <c r="S2151" s="305">
        <f t="shared" si="237"/>
        <v>7249.6445538184362</v>
      </c>
    </row>
    <row r="2152" spans="1:19" s="269" customFormat="1" x14ac:dyDescent="0.25">
      <c r="A2152" s="310" t="s">
        <v>1041</v>
      </c>
      <c r="B2152" s="310" t="s">
        <v>1541</v>
      </c>
      <c r="C2152" s="309">
        <v>119.83512425062663</v>
      </c>
      <c r="D2152" s="307">
        <f>C2152*'[2]Base Costs'!$B$5</f>
        <v>119.83512425062663</v>
      </c>
      <c r="E2152" s="307">
        <f t="shared" si="231"/>
        <v>15</v>
      </c>
      <c r="F2152" s="307">
        <f t="shared" si="232"/>
        <v>3</v>
      </c>
      <c r="G2152" s="307">
        <f t="shared" si="233"/>
        <v>1</v>
      </c>
      <c r="H2152" s="306">
        <f>4*D2152*'[2]Base Costs'!$B$7</f>
        <v>23816.511934066544</v>
      </c>
      <c r="I2152" s="304">
        <f>4*IF(E2152&lt;=3,E2152*'[2]Base Costs'!$B$8,IF(F2152&lt;=3,F2152*'[2]Base Costs'!$B$9,'[2]Base Costs'!$B$10*G2152))</f>
        <v>4200</v>
      </c>
      <c r="J2152" s="308">
        <f>C2152*'[2]Base Costs'!$B$6</f>
        <v>30.438121559659166</v>
      </c>
      <c r="K2152" s="307">
        <f t="shared" si="234"/>
        <v>4</v>
      </c>
      <c r="L2152" s="307">
        <f t="shared" si="235"/>
        <v>1</v>
      </c>
      <c r="M2152" s="307">
        <f t="shared" si="236"/>
        <v>1</v>
      </c>
      <c r="N2152" s="306">
        <f>4*J2152*'[2]Base Costs'!$B$7</f>
        <v>6049.3940312529021</v>
      </c>
      <c r="O2152" s="304">
        <f>4*IF(K2152&lt;=3,K2152*'[2]Base Costs'!$B$8,IF(L2152&lt;=3,L2152*'[2]Base Costs'!$B$9,'[2]Base Costs'!$B$10*M2152))</f>
        <v>1400</v>
      </c>
      <c r="P2152" s="304">
        <f>4*C2152*'[2]Base Costs'!$B$11</f>
        <v>23967.024850125326</v>
      </c>
      <c r="Q2152" s="269">
        <f>'[2]Base Costs'!$B$13+'[2]Base Costs'!$B$14</f>
        <v>414</v>
      </c>
      <c r="R2152" s="303">
        <f>'[2]Base Costs'!$D$2</f>
        <v>1105.3024868650327</v>
      </c>
      <c r="S2152" s="305">
        <f t="shared" si="237"/>
        <v>8968.6965181179348</v>
      </c>
    </row>
    <row r="2153" spans="1:19" s="269" customFormat="1" x14ac:dyDescent="0.25">
      <c r="A2153" s="310" t="s">
        <v>1041</v>
      </c>
      <c r="B2153" s="310" t="s">
        <v>1540</v>
      </c>
      <c r="C2153" s="309">
        <v>80.161509662989019</v>
      </c>
      <c r="D2153" s="307">
        <f>C2153*'[2]Base Costs'!$B$5</f>
        <v>80.161509662989019</v>
      </c>
      <c r="E2153" s="307">
        <f t="shared" si="231"/>
        <v>11</v>
      </c>
      <c r="F2153" s="307">
        <f t="shared" si="232"/>
        <v>3</v>
      </c>
      <c r="G2153" s="307">
        <f t="shared" si="233"/>
        <v>1</v>
      </c>
      <c r="H2153" s="306">
        <f>4*D2153*'[2]Base Costs'!$B$7</f>
        <v>15931.619076461091</v>
      </c>
      <c r="I2153" s="304">
        <f>4*IF(E2153&lt;=3,E2153*'[2]Base Costs'!$B$8,IF(F2153&lt;=3,F2153*'[2]Base Costs'!$B$9,'[2]Base Costs'!$B$10*G2153))</f>
        <v>4200</v>
      </c>
      <c r="J2153" s="308">
        <f>C2153*'[2]Base Costs'!$B$6</f>
        <v>20.361023454399213</v>
      </c>
      <c r="K2153" s="307">
        <f t="shared" si="234"/>
        <v>3</v>
      </c>
      <c r="L2153" s="307">
        <f t="shared" si="235"/>
        <v>1</v>
      </c>
      <c r="M2153" s="307">
        <f t="shared" si="236"/>
        <v>1</v>
      </c>
      <c r="N2153" s="306">
        <f>4*J2153*'[2]Base Costs'!$B$7</f>
        <v>4046.6312454211179</v>
      </c>
      <c r="O2153" s="304">
        <f>4*IF(K2153&lt;=3,K2153*'[2]Base Costs'!$B$8,IF(L2153&lt;=3,L2153*'[2]Base Costs'!$B$9,'[2]Base Costs'!$B$10*M2153))</f>
        <v>1500</v>
      </c>
      <c r="P2153" s="304">
        <f>4*C2153*'[2]Base Costs'!$B$11</f>
        <v>16032.301932597804</v>
      </c>
      <c r="Q2153" s="269">
        <f>'[2]Base Costs'!$B$13+'[2]Base Costs'!$B$14</f>
        <v>414</v>
      </c>
      <c r="R2153" s="303">
        <f>'[2]Base Costs'!$D$2</f>
        <v>1105.3024868650327</v>
      </c>
      <c r="S2153" s="305">
        <f t="shared" si="237"/>
        <v>7065.9337322861502</v>
      </c>
    </row>
    <row r="2154" spans="1:19" s="269" customFormat="1" x14ac:dyDescent="0.25">
      <c r="A2154" s="310" t="s">
        <v>1041</v>
      </c>
      <c r="B2154" s="310" t="s">
        <v>1539</v>
      </c>
      <c r="C2154" s="309">
        <v>42.421129762679321</v>
      </c>
      <c r="D2154" s="307">
        <f>C2154*'[2]Base Costs'!$B$5</f>
        <v>42.421129762679321</v>
      </c>
      <c r="E2154" s="307">
        <f t="shared" si="231"/>
        <v>6</v>
      </c>
      <c r="F2154" s="307">
        <f t="shared" si="232"/>
        <v>2</v>
      </c>
      <c r="G2154" s="307">
        <f t="shared" si="233"/>
        <v>1</v>
      </c>
      <c r="H2154" s="306">
        <f>4*D2154*'[2]Base Costs'!$B$7</f>
        <v>8430.945013553941</v>
      </c>
      <c r="I2154" s="304">
        <f>4*IF(E2154&lt;=3,E2154*'[2]Base Costs'!$B$8,IF(F2154&lt;=3,F2154*'[2]Base Costs'!$B$9,'[2]Base Costs'!$B$10*G2154))</f>
        <v>2800</v>
      </c>
      <c r="J2154" s="308">
        <f>C2154*'[2]Base Costs'!$B$6</f>
        <v>10.774966959720548</v>
      </c>
      <c r="K2154" s="307">
        <f t="shared" si="234"/>
        <v>2</v>
      </c>
      <c r="L2154" s="307">
        <f t="shared" si="235"/>
        <v>1</v>
      </c>
      <c r="M2154" s="307">
        <f t="shared" si="236"/>
        <v>1</v>
      </c>
      <c r="N2154" s="306">
        <f>4*J2154*'[2]Base Costs'!$B$7</f>
        <v>2141.4600334427009</v>
      </c>
      <c r="O2154" s="304">
        <f>4*IF(K2154&lt;=3,K2154*'[2]Base Costs'!$B$8,IF(L2154&lt;=3,L2154*'[2]Base Costs'!$B$9,'[2]Base Costs'!$B$10*M2154))</f>
        <v>1000</v>
      </c>
      <c r="P2154" s="304">
        <f>4*C2154*'[2]Base Costs'!$B$11</f>
        <v>8484.2259525358641</v>
      </c>
      <c r="Q2154" s="269">
        <f>'[2]Base Costs'!$B$13+'[2]Base Costs'!$B$14</f>
        <v>414</v>
      </c>
      <c r="R2154" s="303">
        <f>'[2]Base Costs'!$D$2</f>
        <v>1105.3024868650327</v>
      </c>
      <c r="S2154" s="305">
        <f t="shared" si="237"/>
        <v>4660.7625203077332</v>
      </c>
    </row>
    <row r="2155" spans="1:19" s="269" customFormat="1" x14ac:dyDescent="0.25">
      <c r="A2155" s="310" t="s">
        <v>1041</v>
      </c>
      <c r="B2155" s="310" t="s">
        <v>1538</v>
      </c>
      <c r="C2155" s="309">
        <v>135.7595277355492</v>
      </c>
      <c r="D2155" s="307">
        <f>C2155*'[2]Base Costs'!$B$5</f>
        <v>135.7595277355492</v>
      </c>
      <c r="E2155" s="307">
        <f t="shared" si="231"/>
        <v>17</v>
      </c>
      <c r="F2155" s="307">
        <f t="shared" si="232"/>
        <v>4</v>
      </c>
      <c r="G2155" s="307">
        <f t="shared" si="233"/>
        <v>1</v>
      </c>
      <c r="H2155" s="306">
        <f>4*D2155*'[2]Base Costs'!$B$7</f>
        <v>26981.391580273994</v>
      </c>
      <c r="I2155" s="304">
        <f>4*IF(E2155&lt;=3,E2155*'[2]Base Costs'!$B$8,IF(F2155&lt;=3,F2155*'[2]Base Costs'!$B$9,'[2]Base Costs'!$B$10*G2155))</f>
        <v>4400</v>
      </c>
      <c r="J2155" s="308">
        <f>C2155*'[2]Base Costs'!$B$6</f>
        <v>34.482920044829498</v>
      </c>
      <c r="K2155" s="307">
        <f t="shared" si="234"/>
        <v>5</v>
      </c>
      <c r="L2155" s="307">
        <f t="shared" si="235"/>
        <v>1</v>
      </c>
      <c r="M2155" s="307">
        <f t="shared" si="236"/>
        <v>1</v>
      </c>
      <c r="N2155" s="306">
        <f>4*J2155*'[2]Base Costs'!$B$7</f>
        <v>6853.2734613895946</v>
      </c>
      <c r="O2155" s="304">
        <f>4*IF(K2155&lt;=3,K2155*'[2]Base Costs'!$B$8,IF(L2155&lt;=3,L2155*'[2]Base Costs'!$B$9,'[2]Base Costs'!$B$10*M2155))</f>
        <v>1400</v>
      </c>
      <c r="P2155" s="304">
        <f>4*C2155*'[2]Base Costs'!$B$11</f>
        <v>27151.90554710984</v>
      </c>
      <c r="Q2155" s="269">
        <f>'[2]Base Costs'!$B$13+'[2]Base Costs'!$B$14</f>
        <v>414</v>
      </c>
      <c r="R2155" s="303">
        <f>'[2]Base Costs'!$D$2</f>
        <v>1105.3024868650327</v>
      </c>
      <c r="S2155" s="305">
        <f t="shared" si="237"/>
        <v>9772.5759482546273</v>
      </c>
    </row>
    <row r="2156" spans="1:19" s="269" customFormat="1" x14ac:dyDescent="0.25">
      <c r="A2156" s="310" t="s">
        <v>1041</v>
      </c>
      <c r="B2156" s="310" t="s">
        <v>1537</v>
      </c>
      <c r="C2156" s="309">
        <v>256.58104566645767</v>
      </c>
      <c r="D2156" s="307">
        <f>C2156*'[2]Base Costs'!$B$5</f>
        <v>256.58104566645767</v>
      </c>
      <c r="E2156" s="307">
        <f t="shared" si="231"/>
        <v>33</v>
      </c>
      <c r="F2156" s="307">
        <f t="shared" si="232"/>
        <v>7</v>
      </c>
      <c r="G2156" s="307">
        <f t="shared" si="233"/>
        <v>2</v>
      </c>
      <c r="H2156" s="306">
        <f>4*D2156*'[2]Base Costs'!$B$7</f>
        <v>50993.943339934471</v>
      </c>
      <c r="I2156" s="304">
        <f>4*IF(E2156&lt;=3,E2156*'[2]Base Costs'!$B$8,IF(F2156&lt;=3,F2156*'[2]Base Costs'!$B$9,'[2]Base Costs'!$B$10*G2156))</f>
        <v>8800</v>
      </c>
      <c r="J2156" s="308">
        <f>C2156*'[2]Base Costs'!$B$6</f>
        <v>65.171585599280249</v>
      </c>
      <c r="K2156" s="307">
        <f t="shared" si="234"/>
        <v>9</v>
      </c>
      <c r="L2156" s="307">
        <f t="shared" si="235"/>
        <v>2</v>
      </c>
      <c r="M2156" s="307">
        <f t="shared" si="236"/>
        <v>1</v>
      </c>
      <c r="N2156" s="306">
        <f>4*J2156*'[2]Base Costs'!$B$7</f>
        <v>12952.461608343356</v>
      </c>
      <c r="O2156" s="304">
        <f>4*IF(K2156&lt;=3,K2156*'[2]Base Costs'!$B$8,IF(L2156&lt;=3,L2156*'[2]Base Costs'!$B$9,'[2]Base Costs'!$B$10*M2156))</f>
        <v>2800</v>
      </c>
      <c r="P2156" s="304">
        <f>4*C2156*'[2]Base Costs'!$B$11</f>
        <v>51316.209133291537</v>
      </c>
      <c r="Q2156" s="269">
        <f>'[2]Base Costs'!$B$13+'[2]Base Costs'!$B$14</f>
        <v>414</v>
      </c>
      <c r="R2156" s="303">
        <f>'[2]Base Costs'!$D$2</f>
        <v>1105.3024868650327</v>
      </c>
      <c r="S2156" s="305">
        <f t="shared" si="237"/>
        <v>17271.764095208389</v>
      </c>
    </row>
    <row r="2157" spans="1:19" s="269" customFormat="1" x14ac:dyDescent="0.25">
      <c r="A2157" s="310" t="s">
        <v>1041</v>
      </c>
      <c r="B2157" s="310" t="s">
        <v>1536</v>
      </c>
      <c r="C2157" s="309">
        <v>141.4592528379001</v>
      </c>
      <c r="D2157" s="307">
        <f>C2157*'[2]Base Costs'!$B$5</f>
        <v>141.4592528379001</v>
      </c>
      <c r="E2157" s="307">
        <f t="shared" si="231"/>
        <v>18</v>
      </c>
      <c r="F2157" s="307">
        <f t="shared" si="232"/>
        <v>4</v>
      </c>
      <c r="G2157" s="307">
        <f t="shared" si="233"/>
        <v>1</v>
      </c>
      <c r="H2157" s="306">
        <f>4*D2157*'[2]Base Costs'!$B$7</f>
        <v>28114.177746015619</v>
      </c>
      <c r="I2157" s="304">
        <f>4*IF(E2157&lt;=3,E2157*'[2]Base Costs'!$B$8,IF(F2157&lt;=3,F2157*'[2]Base Costs'!$B$9,'[2]Base Costs'!$B$10*G2157))</f>
        <v>4400</v>
      </c>
      <c r="J2157" s="308">
        <f>C2157*'[2]Base Costs'!$B$6</f>
        <v>35.930650220826628</v>
      </c>
      <c r="K2157" s="307">
        <f t="shared" si="234"/>
        <v>5</v>
      </c>
      <c r="L2157" s="307">
        <f t="shared" si="235"/>
        <v>1</v>
      </c>
      <c r="M2157" s="307">
        <f t="shared" si="236"/>
        <v>1</v>
      </c>
      <c r="N2157" s="306">
        <f>4*J2157*'[2]Base Costs'!$B$7</f>
        <v>7141.0011474879684</v>
      </c>
      <c r="O2157" s="304">
        <f>4*IF(K2157&lt;=3,K2157*'[2]Base Costs'!$B$8,IF(L2157&lt;=3,L2157*'[2]Base Costs'!$B$9,'[2]Base Costs'!$B$10*M2157))</f>
        <v>1400</v>
      </c>
      <c r="P2157" s="304">
        <f>4*C2157*'[2]Base Costs'!$B$11</f>
        <v>28291.850567580019</v>
      </c>
      <c r="Q2157" s="269">
        <f>'[2]Base Costs'!$B$13+'[2]Base Costs'!$B$14</f>
        <v>414</v>
      </c>
      <c r="R2157" s="303">
        <f>'[2]Base Costs'!$D$2</f>
        <v>1105.3024868650327</v>
      </c>
      <c r="S2157" s="305">
        <f t="shared" si="237"/>
        <v>10060.303634353</v>
      </c>
    </row>
    <row r="2158" spans="1:19" s="269" customFormat="1" x14ac:dyDescent="0.25">
      <c r="A2158" s="310" t="s">
        <v>1041</v>
      </c>
      <c r="B2158" s="310" t="s">
        <v>1535</v>
      </c>
      <c r="C2158" s="309">
        <v>90.446261984160046</v>
      </c>
      <c r="D2158" s="307">
        <f>C2158*'[2]Base Costs'!$B$5</f>
        <v>90.446261984160046</v>
      </c>
      <c r="E2158" s="307">
        <f t="shared" si="231"/>
        <v>12</v>
      </c>
      <c r="F2158" s="307">
        <f t="shared" si="232"/>
        <v>3</v>
      </c>
      <c r="G2158" s="307">
        <f t="shared" si="233"/>
        <v>1</v>
      </c>
      <c r="H2158" s="306">
        <f>4*D2158*'[2]Base Costs'!$B$7</f>
        <v>17975.651891779908</v>
      </c>
      <c r="I2158" s="304">
        <f>4*IF(E2158&lt;=3,E2158*'[2]Base Costs'!$B$8,IF(F2158&lt;=3,F2158*'[2]Base Costs'!$B$9,'[2]Base Costs'!$B$10*G2158))</f>
        <v>4200</v>
      </c>
      <c r="J2158" s="308">
        <f>C2158*'[2]Base Costs'!$B$6</f>
        <v>22.97335054397665</v>
      </c>
      <c r="K2158" s="307">
        <f t="shared" si="234"/>
        <v>3</v>
      </c>
      <c r="L2158" s="307">
        <f t="shared" si="235"/>
        <v>1</v>
      </c>
      <c r="M2158" s="307">
        <f t="shared" si="236"/>
        <v>1</v>
      </c>
      <c r="N2158" s="306">
        <f>4*J2158*'[2]Base Costs'!$B$7</f>
        <v>4565.8155805120959</v>
      </c>
      <c r="O2158" s="304">
        <f>4*IF(K2158&lt;=3,K2158*'[2]Base Costs'!$B$8,IF(L2158&lt;=3,L2158*'[2]Base Costs'!$B$9,'[2]Base Costs'!$B$10*M2158))</f>
        <v>1500</v>
      </c>
      <c r="P2158" s="304">
        <f>4*C2158*'[2]Base Costs'!$B$11</f>
        <v>18089.252396832009</v>
      </c>
      <c r="Q2158" s="269">
        <f>'[2]Base Costs'!$B$13+'[2]Base Costs'!$B$14</f>
        <v>414</v>
      </c>
      <c r="R2158" s="303">
        <f>'[2]Base Costs'!$D$2</f>
        <v>1105.3024868650327</v>
      </c>
      <c r="S2158" s="305">
        <f t="shared" si="237"/>
        <v>7585.1180673771287</v>
      </c>
    </row>
    <row r="2159" spans="1:19" s="269" customFormat="1" x14ac:dyDescent="0.25">
      <c r="A2159" s="310" t="s">
        <v>1041</v>
      </c>
      <c r="B2159" s="310" t="s">
        <v>1534</v>
      </c>
      <c r="C2159" s="309">
        <v>432.53472650031421</v>
      </c>
      <c r="D2159" s="307">
        <f>C2159*'[2]Base Costs'!$B$5</f>
        <v>432.53472650031421</v>
      </c>
      <c r="E2159" s="307">
        <f t="shared" si="231"/>
        <v>55</v>
      </c>
      <c r="F2159" s="307">
        <f t="shared" si="232"/>
        <v>11</v>
      </c>
      <c r="G2159" s="307">
        <f t="shared" si="233"/>
        <v>3</v>
      </c>
      <c r="H2159" s="306">
        <f>4*D2159*'[2]Base Costs'!$B$7</f>
        <v>85963.681683578456</v>
      </c>
      <c r="I2159" s="304">
        <f>4*IF(E2159&lt;=3,E2159*'[2]Base Costs'!$B$8,IF(F2159&lt;=3,F2159*'[2]Base Costs'!$B$9,'[2]Base Costs'!$B$10*G2159))</f>
        <v>13200</v>
      </c>
      <c r="J2159" s="308">
        <f>C2159*'[2]Base Costs'!$B$6</f>
        <v>109.86382053107981</v>
      </c>
      <c r="K2159" s="307">
        <f t="shared" si="234"/>
        <v>14</v>
      </c>
      <c r="L2159" s="307">
        <f t="shared" si="235"/>
        <v>3</v>
      </c>
      <c r="M2159" s="307">
        <f t="shared" si="236"/>
        <v>1</v>
      </c>
      <c r="N2159" s="306">
        <f>4*J2159*'[2]Base Costs'!$B$7</f>
        <v>21834.77514762893</v>
      </c>
      <c r="O2159" s="304">
        <f>4*IF(K2159&lt;=3,K2159*'[2]Base Costs'!$B$8,IF(L2159&lt;=3,L2159*'[2]Base Costs'!$B$9,'[2]Base Costs'!$B$10*M2159))</f>
        <v>4200</v>
      </c>
      <c r="P2159" s="304">
        <f>4*C2159*'[2]Base Costs'!$B$11</f>
        <v>86506.945300062842</v>
      </c>
      <c r="Q2159" s="269">
        <f>'[2]Base Costs'!$B$13+'[2]Base Costs'!$B$14</f>
        <v>414</v>
      </c>
      <c r="R2159" s="303">
        <f>'[2]Base Costs'!$D$2</f>
        <v>1105.3024868650327</v>
      </c>
      <c r="S2159" s="305">
        <f t="shared" si="237"/>
        <v>27554.077634493962</v>
      </c>
    </row>
    <row r="2160" spans="1:19" s="269" customFormat="1" x14ac:dyDescent="0.25">
      <c r="A2160" s="310" t="s">
        <v>1041</v>
      </c>
      <c r="B2160" s="310" t="s">
        <v>1533</v>
      </c>
      <c r="C2160" s="309">
        <v>85.609967459114955</v>
      </c>
      <c r="D2160" s="307">
        <f>C2160*'[2]Base Costs'!$B$5</f>
        <v>85.609967459114955</v>
      </c>
      <c r="E2160" s="307">
        <f t="shared" si="231"/>
        <v>11</v>
      </c>
      <c r="F2160" s="307">
        <f t="shared" si="232"/>
        <v>3</v>
      </c>
      <c r="G2160" s="307">
        <f t="shared" si="233"/>
        <v>1</v>
      </c>
      <c r="H2160" s="306">
        <f>4*D2160*'[2]Base Costs'!$B$7</f>
        <v>17014.467372694344</v>
      </c>
      <c r="I2160" s="304">
        <f>4*IF(E2160&lt;=3,E2160*'[2]Base Costs'!$B$8,IF(F2160&lt;=3,F2160*'[2]Base Costs'!$B$9,'[2]Base Costs'!$B$10*G2160))</f>
        <v>4200</v>
      </c>
      <c r="J2160" s="308">
        <f>C2160*'[2]Base Costs'!$B$6</f>
        <v>21.7449317346152</v>
      </c>
      <c r="K2160" s="307">
        <f t="shared" si="234"/>
        <v>3</v>
      </c>
      <c r="L2160" s="307">
        <f t="shared" si="235"/>
        <v>1</v>
      </c>
      <c r="M2160" s="307">
        <f t="shared" si="236"/>
        <v>1</v>
      </c>
      <c r="N2160" s="306">
        <f>4*J2160*'[2]Base Costs'!$B$7</f>
        <v>4321.6747126643641</v>
      </c>
      <c r="O2160" s="304">
        <f>4*IF(K2160&lt;=3,K2160*'[2]Base Costs'!$B$8,IF(L2160&lt;=3,L2160*'[2]Base Costs'!$B$9,'[2]Base Costs'!$B$10*M2160))</f>
        <v>1500</v>
      </c>
      <c r="P2160" s="304">
        <f>4*C2160*'[2]Base Costs'!$B$11</f>
        <v>17121.993491822992</v>
      </c>
      <c r="Q2160" s="269">
        <f>'[2]Base Costs'!$B$13+'[2]Base Costs'!$B$14</f>
        <v>414</v>
      </c>
      <c r="R2160" s="303">
        <f>'[2]Base Costs'!$D$2</f>
        <v>1105.3024868650327</v>
      </c>
      <c r="S2160" s="305">
        <f t="shared" si="237"/>
        <v>7340.9771995293968</v>
      </c>
    </row>
    <row r="2161" spans="1:19" s="269" customFormat="1" x14ac:dyDescent="0.25">
      <c r="A2161" s="310" t="s">
        <v>1041</v>
      </c>
      <c r="B2161" s="310" t="s">
        <v>1532</v>
      </c>
      <c r="C2161" s="309">
        <v>93.019318485743028</v>
      </c>
      <c r="D2161" s="307">
        <f>C2161*'[2]Base Costs'!$B$5</f>
        <v>93.019318485743028</v>
      </c>
      <c r="E2161" s="307">
        <f t="shared" si="231"/>
        <v>12</v>
      </c>
      <c r="F2161" s="307">
        <f t="shared" si="232"/>
        <v>3</v>
      </c>
      <c r="G2161" s="307">
        <f t="shared" si="233"/>
        <v>1</v>
      </c>
      <c r="H2161" s="306">
        <f>4*D2161*'[2]Base Costs'!$B$7</f>
        <v>18487.031433130516</v>
      </c>
      <c r="I2161" s="304">
        <f>4*IF(E2161&lt;=3,E2161*'[2]Base Costs'!$B$8,IF(F2161&lt;=3,F2161*'[2]Base Costs'!$B$9,'[2]Base Costs'!$B$10*G2161))</f>
        <v>4200</v>
      </c>
      <c r="J2161" s="308">
        <f>C2161*'[2]Base Costs'!$B$6</f>
        <v>23.626906895378731</v>
      </c>
      <c r="K2161" s="307">
        <f t="shared" si="234"/>
        <v>3</v>
      </c>
      <c r="L2161" s="307">
        <f t="shared" si="235"/>
        <v>1</v>
      </c>
      <c r="M2161" s="307">
        <f t="shared" si="236"/>
        <v>1</v>
      </c>
      <c r="N2161" s="306">
        <f>4*J2161*'[2]Base Costs'!$B$7</f>
        <v>4695.7059840151514</v>
      </c>
      <c r="O2161" s="304">
        <f>4*IF(K2161&lt;=3,K2161*'[2]Base Costs'!$B$8,IF(L2161&lt;=3,L2161*'[2]Base Costs'!$B$9,'[2]Base Costs'!$B$10*M2161))</f>
        <v>1500</v>
      </c>
      <c r="P2161" s="304">
        <f>4*C2161*'[2]Base Costs'!$B$11</f>
        <v>18603.863697148605</v>
      </c>
      <c r="Q2161" s="269">
        <f>'[2]Base Costs'!$B$13+'[2]Base Costs'!$B$14</f>
        <v>414</v>
      </c>
      <c r="R2161" s="303">
        <f>'[2]Base Costs'!$D$2</f>
        <v>1105.3024868650327</v>
      </c>
      <c r="S2161" s="305">
        <f t="shared" si="237"/>
        <v>7715.0084708801842</v>
      </c>
    </row>
    <row r="2162" spans="1:19" s="269" customFormat="1" x14ac:dyDescent="0.25">
      <c r="A2162" s="310" t="s">
        <v>1041</v>
      </c>
      <c r="B2162" s="310" t="s">
        <v>1531</v>
      </c>
      <c r="C2162" s="309">
        <v>111.19108211635334</v>
      </c>
      <c r="D2162" s="307">
        <f>C2162*'[2]Base Costs'!$B$5</f>
        <v>111.19108211635334</v>
      </c>
      <c r="E2162" s="307">
        <f t="shared" si="231"/>
        <v>14</v>
      </c>
      <c r="F2162" s="307">
        <f t="shared" si="232"/>
        <v>3</v>
      </c>
      <c r="G2162" s="307">
        <f t="shared" si="233"/>
        <v>1</v>
      </c>
      <c r="H2162" s="306">
        <f>4*D2162*'[2]Base Costs'!$B$7</f>
        <v>22098.560424132531</v>
      </c>
      <c r="I2162" s="304">
        <f>4*IF(E2162&lt;=3,E2162*'[2]Base Costs'!$B$8,IF(F2162&lt;=3,F2162*'[2]Base Costs'!$B$9,'[2]Base Costs'!$B$10*G2162))</f>
        <v>4200</v>
      </c>
      <c r="J2162" s="308">
        <f>C2162*'[2]Base Costs'!$B$6</f>
        <v>28.24253485755375</v>
      </c>
      <c r="K2162" s="307">
        <f t="shared" si="234"/>
        <v>4</v>
      </c>
      <c r="L2162" s="307">
        <f t="shared" si="235"/>
        <v>1</v>
      </c>
      <c r="M2162" s="307">
        <f t="shared" si="236"/>
        <v>1</v>
      </c>
      <c r="N2162" s="306">
        <f>4*J2162*'[2]Base Costs'!$B$7</f>
        <v>5613.0343477296628</v>
      </c>
      <c r="O2162" s="304">
        <f>4*IF(K2162&lt;=3,K2162*'[2]Base Costs'!$B$8,IF(L2162&lt;=3,L2162*'[2]Base Costs'!$B$9,'[2]Base Costs'!$B$10*M2162))</f>
        <v>1400</v>
      </c>
      <c r="P2162" s="304">
        <f>4*C2162*'[2]Base Costs'!$B$11</f>
        <v>22238.216423270667</v>
      </c>
      <c r="Q2162" s="269">
        <f>'[2]Base Costs'!$B$13+'[2]Base Costs'!$B$14</f>
        <v>414</v>
      </c>
      <c r="R2162" s="303">
        <f>'[2]Base Costs'!$D$2</f>
        <v>1105.3024868650327</v>
      </c>
      <c r="S2162" s="305">
        <f t="shared" si="237"/>
        <v>8532.3368345946947</v>
      </c>
    </row>
    <row r="2163" spans="1:19" s="269" customFormat="1" x14ac:dyDescent="0.25">
      <c r="A2163" s="310" t="s">
        <v>1041</v>
      </c>
      <c r="B2163" s="310" t="s">
        <v>1530</v>
      </c>
      <c r="C2163" s="309">
        <v>226.15599390271157</v>
      </c>
      <c r="D2163" s="307">
        <f>C2163*'[2]Base Costs'!$B$5</f>
        <v>226.15599390271157</v>
      </c>
      <c r="E2163" s="307">
        <f t="shared" si="231"/>
        <v>29</v>
      </c>
      <c r="F2163" s="307">
        <f t="shared" si="232"/>
        <v>6</v>
      </c>
      <c r="G2163" s="307">
        <f t="shared" si="233"/>
        <v>2</v>
      </c>
      <c r="H2163" s="306">
        <f>4*D2163*'[2]Base Costs'!$B$7</f>
        <v>44947.146852200516</v>
      </c>
      <c r="I2163" s="304">
        <f>4*IF(E2163&lt;=3,E2163*'[2]Base Costs'!$B$8,IF(F2163&lt;=3,F2163*'[2]Base Costs'!$B$9,'[2]Base Costs'!$B$10*G2163))</f>
        <v>8800</v>
      </c>
      <c r="J2163" s="308">
        <f>C2163*'[2]Base Costs'!$B$6</f>
        <v>57.443622451288739</v>
      </c>
      <c r="K2163" s="307">
        <f t="shared" si="234"/>
        <v>8</v>
      </c>
      <c r="L2163" s="307">
        <f t="shared" si="235"/>
        <v>2</v>
      </c>
      <c r="M2163" s="307">
        <f t="shared" si="236"/>
        <v>1</v>
      </c>
      <c r="N2163" s="306">
        <f>4*J2163*'[2]Base Costs'!$B$7</f>
        <v>11416.575300458931</v>
      </c>
      <c r="O2163" s="304">
        <f>4*IF(K2163&lt;=3,K2163*'[2]Base Costs'!$B$8,IF(L2163&lt;=3,L2163*'[2]Base Costs'!$B$9,'[2]Base Costs'!$B$10*M2163))</f>
        <v>2800</v>
      </c>
      <c r="P2163" s="304">
        <f>4*C2163*'[2]Base Costs'!$B$11</f>
        <v>45231.198780542312</v>
      </c>
      <c r="Q2163" s="269">
        <f>'[2]Base Costs'!$B$13+'[2]Base Costs'!$B$14</f>
        <v>414</v>
      </c>
      <c r="R2163" s="303">
        <f>'[2]Base Costs'!$D$2</f>
        <v>1105.3024868650327</v>
      </c>
      <c r="S2163" s="305">
        <f t="shared" si="237"/>
        <v>15735.877787323963</v>
      </c>
    </row>
    <row r="2164" spans="1:19" s="269" customFormat="1" x14ac:dyDescent="0.25">
      <c r="A2164" s="310" t="s">
        <v>1041</v>
      </c>
      <c r="B2164" s="310" t="s">
        <v>1529</v>
      </c>
      <c r="C2164" s="309">
        <v>173.09239507302595</v>
      </c>
      <c r="D2164" s="307">
        <f>C2164*'[2]Base Costs'!$B$5</f>
        <v>173.09239507302595</v>
      </c>
      <c r="E2164" s="307">
        <f t="shared" si="231"/>
        <v>22</v>
      </c>
      <c r="F2164" s="307">
        <f t="shared" si="232"/>
        <v>5</v>
      </c>
      <c r="G2164" s="307">
        <f t="shared" si="233"/>
        <v>2</v>
      </c>
      <c r="H2164" s="306">
        <f>4*D2164*'[2]Base Costs'!$B$7</f>
        <v>34401.074966393477</v>
      </c>
      <c r="I2164" s="304">
        <f>4*IF(E2164&lt;=3,E2164*'[2]Base Costs'!$B$8,IF(F2164&lt;=3,F2164*'[2]Base Costs'!$B$9,'[2]Base Costs'!$B$10*G2164))</f>
        <v>8800</v>
      </c>
      <c r="J2164" s="308">
        <f>C2164*'[2]Base Costs'!$B$6</f>
        <v>43.96546834854859</v>
      </c>
      <c r="K2164" s="307">
        <f t="shared" si="234"/>
        <v>6</v>
      </c>
      <c r="L2164" s="307">
        <f t="shared" si="235"/>
        <v>2</v>
      </c>
      <c r="M2164" s="307">
        <f t="shared" si="236"/>
        <v>1</v>
      </c>
      <c r="N2164" s="306">
        <f>4*J2164*'[2]Base Costs'!$B$7</f>
        <v>8737.8730414639431</v>
      </c>
      <c r="O2164" s="304">
        <f>4*IF(K2164&lt;=3,K2164*'[2]Base Costs'!$B$8,IF(L2164&lt;=3,L2164*'[2]Base Costs'!$B$9,'[2]Base Costs'!$B$10*M2164))</f>
        <v>2800</v>
      </c>
      <c r="P2164" s="304">
        <f>4*C2164*'[2]Base Costs'!$B$11</f>
        <v>34618.479014605189</v>
      </c>
      <c r="Q2164" s="269">
        <f>'[2]Base Costs'!$B$13+'[2]Base Costs'!$B$14</f>
        <v>414</v>
      </c>
      <c r="R2164" s="303">
        <f>'[2]Base Costs'!$D$2</f>
        <v>1105.3024868650327</v>
      </c>
      <c r="S2164" s="305">
        <f t="shared" si="237"/>
        <v>13057.175528328975</v>
      </c>
    </row>
    <row r="2165" spans="1:19" s="269" customFormat="1" x14ac:dyDescent="0.25">
      <c r="A2165" s="310" t="s">
        <v>1041</v>
      </c>
      <c r="B2165" s="310" t="s">
        <v>1528</v>
      </c>
      <c r="C2165" s="309">
        <v>328.16623120058023</v>
      </c>
      <c r="D2165" s="307">
        <f>C2165*'[2]Base Costs'!$B$5</f>
        <v>328.16623120058023</v>
      </c>
      <c r="E2165" s="307">
        <f t="shared" si="231"/>
        <v>42</v>
      </c>
      <c r="F2165" s="307">
        <f t="shared" si="232"/>
        <v>9</v>
      </c>
      <c r="G2165" s="307">
        <f t="shared" si="233"/>
        <v>3</v>
      </c>
      <c r="H2165" s="306">
        <f>4*D2165*'[2]Base Costs'!$B$7</f>
        <v>65221.069453728123</v>
      </c>
      <c r="I2165" s="304">
        <f>4*IF(E2165&lt;=3,E2165*'[2]Base Costs'!$B$8,IF(F2165&lt;=3,F2165*'[2]Base Costs'!$B$9,'[2]Base Costs'!$B$10*G2165))</f>
        <v>13200</v>
      </c>
      <c r="J2165" s="308">
        <f>C2165*'[2]Base Costs'!$B$6</f>
        <v>83.354222724947377</v>
      </c>
      <c r="K2165" s="307">
        <f t="shared" si="234"/>
        <v>11</v>
      </c>
      <c r="L2165" s="307">
        <f t="shared" si="235"/>
        <v>3</v>
      </c>
      <c r="M2165" s="307">
        <f t="shared" si="236"/>
        <v>1</v>
      </c>
      <c r="N2165" s="306">
        <f>4*J2165*'[2]Base Costs'!$B$7</f>
        <v>16566.151641246943</v>
      </c>
      <c r="O2165" s="304">
        <f>4*IF(K2165&lt;=3,K2165*'[2]Base Costs'!$B$8,IF(L2165&lt;=3,L2165*'[2]Base Costs'!$B$9,'[2]Base Costs'!$B$10*M2165))</f>
        <v>4200</v>
      </c>
      <c r="P2165" s="304">
        <f>4*C2165*'[2]Base Costs'!$B$11</f>
        <v>65633.246240116045</v>
      </c>
      <c r="Q2165" s="269">
        <f>'[2]Base Costs'!$B$13+'[2]Base Costs'!$B$14</f>
        <v>414</v>
      </c>
      <c r="R2165" s="303">
        <f>'[2]Base Costs'!$D$2</f>
        <v>1105.3024868650327</v>
      </c>
      <c r="S2165" s="305">
        <f t="shared" si="237"/>
        <v>22285.454128111975</v>
      </c>
    </row>
    <row r="2166" spans="1:19" s="269" customFormat="1" x14ac:dyDescent="0.25">
      <c r="A2166" s="310" t="s">
        <v>1041</v>
      </c>
      <c r="B2166" s="310" t="s">
        <v>1527</v>
      </c>
      <c r="C2166" s="309">
        <v>60.143923181642492</v>
      </c>
      <c r="D2166" s="307">
        <f>C2166*'[2]Base Costs'!$B$5</f>
        <v>60.143923181642492</v>
      </c>
      <c r="E2166" s="307">
        <f t="shared" si="231"/>
        <v>8</v>
      </c>
      <c r="F2166" s="307">
        <f t="shared" si="232"/>
        <v>2</v>
      </c>
      <c r="G2166" s="307">
        <f t="shared" si="233"/>
        <v>1</v>
      </c>
      <c r="H2166" s="306">
        <f>4*D2166*'[2]Base Costs'!$B$7</f>
        <v>11953.243868812357</v>
      </c>
      <c r="I2166" s="304">
        <f>4*IF(E2166&lt;=3,E2166*'[2]Base Costs'!$B$8,IF(F2166&lt;=3,F2166*'[2]Base Costs'!$B$9,'[2]Base Costs'!$B$10*G2166))</f>
        <v>2800</v>
      </c>
      <c r="J2166" s="308">
        <f>C2166*'[2]Base Costs'!$B$6</f>
        <v>15.276556488137194</v>
      </c>
      <c r="K2166" s="307">
        <f t="shared" si="234"/>
        <v>2</v>
      </c>
      <c r="L2166" s="307">
        <f t="shared" si="235"/>
        <v>1</v>
      </c>
      <c r="M2166" s="307">
        <f t="shared" si="236"/>
        <v>1</v>
      </c>
      <c r="N2166" s="306">
        <f>4*J2166*'[2]Base Costs'!$B$7</f>
        <v>3036.1239426783391</v>
      </c>
      <c r="O2166" s="304">
        <f>4*IF(K2166&lt;=3,K2166*'[2]Base Costs'!$B$8,IF(L2166&lt;=3,L2166*'[2]Base Costs'!$B$9,'[2]Base Costs'!$B$10*M2166))</f>
        <v>1000</v>
      </c>
      <c r="P2166" s="304">
        <f>4*C2166*'[2]Base Costs'!$B$11</f>
        <v>12028.784636328499</v>
      </c>
      <c r="Q2166" s="269">
        <f>'[2]Base Costs'!$B$13+'[2]Base Costs'!$B$14</f>
        <v>414</v>
      </c>
      <c r="R2166" s="303">
        <f>'[2]Base Costs'!$D$2</f>
        <v>1105.3024868650327</v>
      </c>
      <c r="S2166" s="305">
        <f t="shared" si="237"/>
        <v>5555.4264295433713</v>
      </c>
    </row>
    <row r="2167" spans="1:19" s="269" customFormat="1" x14ac:dyDescent="0.25">
      <c r="A2167" s="310" t="s">
        <v>1041</v>
      </c>
      <c r="B2167" s="310" t="s">
        <v>1526</v>
      </c>
      <c r="C2167" s="309">
        <v>407.49612931627479</v>
      </c>
      <c r="D2167" s="307">
        <f>C2167*'[2]Base Costs'!$B$5</f>
        <v>407.49612931627479</v>
      </c>
      <c r="E2167" s="307">
        <f t="shared" si="231"/>
        <v>51</v>
      </c>
      <c r="F2167" s="307">
        <f t="shared" si="232"/>
        <v>11</v>
      </c>
      <c r="G2167" s="307">
        <f t="shared" si="233"/>
        <v>3</v>
      </c>
      <c r="H2167" s="306">
        <f>4*D2167*'[2]Base Costs'!$B$7</f>
        <v>80987.410724833724</v>
      </c>
      <c r="I2167" s="304">
        <f>4*IF(E2167&lt;=3,E2167*'[2]Base Costs'!$B$8,IF(F2167&lt;=3,F2167*'[2]Base Costs'!$B$9,'[2]Base Costs'!$B$10*G2167))</f>
        <v>13200</v>
      </c>
      <c r="J2167" s="308">
        <f>C2167*'[2]Base Costs'!$B$6</f>
        <v>103.5040168463338</v>
      </c>
      <c r="K2167" s="307">
        <f t="shared" si="234"/>
        <v>13</v>
      </c>
      <c r="L2167" s="307">
        <f t="shared" si="235"/>
        <v>3</v>
      </c>
      <c r="M2167" s="307">
        <f t="shared" si="236"/>
        <v>1</v>
      </c>
      <c r="N2167" s="306">
        <f>4*J2167*'[2]Base Costs'!$B$7</f>
        <v>20570.802324107768</v>
      </c>
      <c r="O2167" s="304">
        <f>4*IF(K2167&lt;=3,K2167*'[2]Base Costs'!$B$8,IF(L2167&lt;=3,L2167*'[2]Base Costs'!$B$9,'[2]Base Costs'!$B$10*M2167))</f>
        <v>4200</v>
      </c>
      <c r="P2167" s="304">
        <f>4*C2167*'[2]Base Costs'!$B$11</f>
        <v>81499.225863254964</v>
      </c>
      <c r="Q2167" s="269">
        <f>'[2]Base Costs'!$B$13+'[2]Base Costs'!$B$14</f>
        <v>414</v>
      </c>
      <c r="R2167" s="303">
        <f>'[2]Base Costs'!$D$2</f>
        <v>1105.3024868650327</v>
      </c>
      <c r="S2167" s="305">
        <f t="shared" si="237"/>
        <v>26290.1048109728</v>
      </c>
    </row>
    <row r="2168" spans="1:19" s="269" customFormat="1" x14ac:dyDescent="0.25">
      <c r="A2168" s="310" t="s">
        <v>1041</v>
      </c>
      <c r="B2168" s="310" t="s">
        <v>1525</v>
      </c>
      <c r="C2168" s="309">
        <v>283.29772610181158</v>
      </c>
      <c r="D2168" s="307">
        <f>C2168*'[2]Base Costs'!$B$5</f>
        <v>283.29772610181158</v>
      </c>
      <c r="E2168" s="307">
        <f t="shared" si="231"/>
        <v>36</v>
      </c>
      <c r="F2168" s="307">
        <f t="shared" si="232"/>
        <v>8</v>
      </c>
      <c r="G2168" s="307">
        <f t="shared" si="233"/>
        <v>2</v>
      </c>
      <c r="H2168" s="306">
        <f>4*D2168*'[2]Base Costs'!$B$7</f>
        <v>56303.723276378449</v>
      </c>
      <c r="I2168" s="304">
        <f>4*IF(E2168&lt;=3,E2168*'[2]Base Costs'!$B$8,IF(F2168&lt;=3,F2168*'[2]Base Costs'!$B$9,'[2]Base Costs'!$B$10*G2168))</f>
        <v>8800</v>
      </c>
      <c r="J2168" s="308">
        <f>C2168*'[2]Base Costs'!$B$6</f>
        <v>71.957622429860137</v>
      </c>
      <c r="K2168" s="307">
        <f t="shared" si="234"/>
        <v>9</v>
      </c>
      <c r="L2168" s="307">
        <f t="shared" si="235"/>
        <v>2</v>
      </c>
      <c r="M2168" s="307">
        <f t="shared" si="236"/>
        <v>1</v>
      </c>
      <c r="N2168" s="306">
        <f>4*J2168*'[2]Base Costs'!$B$7</f>
        <v>14301.145712200125</v>
      </c>
      <c r="O2168" s="304">
        <f>4*IF(K2168&lt;=3,K2168*'[2]Base Costs'!$B$8,IF(L2168&lt;=3,L2168*'[2]Base Costs'!$B$9,'[2]Base Costs'!$B$10*M2168))</f>
        <v>2800</v>
      </c>
      <c r="P2168" s="304">
        <f>4*C2168*'[2]Base Costs'!$B$11</f>
        <v>56659.545220362314</v>
      </c>
      <c r="Q2168" s="269">
        <f>'[2]Base Costs'!$B$13+'[2]Base Costs'!$B$14</f>
        <v>414</v>
      </c>
      <c r="R2168" s="303">
        <f>'[2]Base Costs'!$D$2</f>
        <v>1105.3024868650327</v>
      </c>
      <c r="S2168" s="305">
        <f t="shared" si="237"/>
        <v>18620.448199065158</v>
      </c>
    </row>
    <row r="2169" spans="1:19" s="269" customFormat="1" x14ac:dyDescent="0.25">
      <c r="A2169" s="310" t="s">
        <v>1041</v>
      </c>
      <c r="B2169" s="310" t="s">
        <v>1524</v>
      </c>
      <c r="C2169" s="309">
        <v>71.892234490000007</v>
      </c>
      <c r="D2169" s="307">
        <f>C2169*'[2]Base Costs'!$B$5</f>
        <v>71.892234490000007</v>
      </c>
      <c r="E2169" s="307">
        <f t="shared" si="231"/>
        <v>9</v>
      </c>
      <c r="F2169" s="307">
        <f t="shared" si="232"/>
        <v>2</v>
      </c>
      <c r="G2169" s="307">
        <f t="shared" si="233"/>
        <v>1</v>
      </c>
      <c r="H2169" s="306">
        <f>4*D2169*'[2]Base Costs'!$B$7</f>
        <v>14288.150251480563</v>
      </c>
      <c r="I2169" s="304">
        <f>4*IF(E2169&lt;=3,E2169*'[2]Base Costs'!$B$8,IF(F2169&lt;=3,F2169*'[2]Base Costs'!$B$9,'[2]Base Costs'!$B$10*G2169))</f>
        <v>2800</v>
      </c>
      <c r="J2169" s="308">
        <f>C2169*'[2]Base Costs'!$B$6</f>
        <v>18.260627560460001</v>
      </c>
      <c r="K2169" s="307">
        <f t="shared" si="234"/>
        <v>3</v>
      </c>
      <c r="L2169" s="307">
        <f t="shared" si="235"/>
        <v>1</v>
      </c>
      <c r="M2169" s="307">
        <f t="shared" si="236"/>
        <v>1</v>
      </c>
      <c r="N2169" s="306">
        <f>4*J2169*'[2]Base Costs'!$B$7</f>
        <v>3629.1901638760633</v>
      </c>
      <c r="O2169" s="304">
        <f>4*IF(K2169&lt;=3,K2169*'[2]Base Costs'!$B$8,IF(L2169&lt;=3,L2169*'[2]Base Costs'!$B$9,'[2]Base Costs'!$B$10*M2169))</f>
        <v>1500</v>
      </c>
      <c r="P2169" s="304">
        <f>4*C2169*'[2]Base Costs'!$B$11</f>
        <v>14378.446898000002</v>
      </c>
      <c r="Q2169" s="269">
        <f>'[2]Base Costs'!$B$13+'[2]Base Costs'!$B$14</f>
        <v>414</v>
      </c>
      <c r="R2169" s="303">
        <f>'[2]Base Costs'!$D$2</f>
        <v>1105.3024868650327</v>
      </c>
      <c r="S2169" s="305">
        <f t="shared" si="237"/>
        <v>6648.4926507410964</v>
      </c>
    </row>
    <row r="2170" spans="1:19" s="269" customFormat="1" x14ac:dyDescent="0.25">
      <c r="A2170" s="310" t="s">
        <v>1041</v>
      </c>
      <c r="B2170" s="310" t="s">
        <v>1523</v>
      </c>
      <c r="C2170" s="309">
        <v>99.9375</v>
      </c>
      <c r="D2170" s="307">
        <f>C2170*'[2]Base Costs'!$B$5</f>
        <v>99.9375</v>
      </c>
      <c r="E2170" s="307">
        <f t="shared" si="231"/>
        <v>13</v>
      </c>
      <c r="F2170" s="307">
        <f t="shared" si="232"/>
        <v>3</v>
      </c>
      <c r="G2170" s="307">
        <f t="shared" si="233"/>
        <v>1</v>
      </c>
      <c r="H2170" s="306">
        <f>4*D2170*'[2]Base Costs'!$B$7</f>
        <v>19861.978500000001</v>
      </c>
      <c r="I2170" s="304">
        <f>4*IF(E2170&lt;=3,E2170*'[2]Base Costs'!$B$8,IF(F2170&lt;=3,F2170*'[2]Base Costs'!$B$9,'[2]Base Costs'!$B$10*G2170))</f>
        <v>4200</v>
      </c>
      <c r="J2170" s="308">
        <f>C2170*'[2]Base Costs'!$B$6</f>
        <v>25.384125000000001</v>
      </c>
      <c r="K2170" s="307">
        <f t="shared" si="234"/>
        <v>4</v>
      </c>
      <c r="L2170" s="307">
        <f t="shared" si="235"/>
        <v>1</v>
      </c>
      <c r="M2170" s="307">
        <f t="shared" si="236"/>
        <v>1</v>
      </c>
      <c r="N2170" s="306">
        <f>4*J2170*'[2]Base Costs'!$B$7</f>
        <v>5044.9425390000006</v>
      </c>
      <c r="O2170" s="304">
        <f>4*IF(K2170&lt;=3,K2170*'[2]Base Costs'!$B$8,IF(L2170&lt;=3,L2170*'[2]Base Costs'!$B$9,'[2]Base Costs'!$B$10*M2170))</f>
        <v>1400</v>
      </c>
      <c r="P2170" s="304">
        <f>4*C2170*'[2]Base Costs'!$B$11</f>
        <v>19987.5</v>
      </c>
      <c r="Q2170" s="269">
        <f>'[2]Base Costs'!$B$13+'[2]Base Costs'!$B$14</f>
        <v>414</v>
      </c>
      <c r="R2170" s="303">
        <f>'[2]Base Costs'!$D$2</f>
        <v>1105.3024868650327</v>
      </c>
      <c r="S2170" s="305">
        <f t="shared" si="237"/>
        <v>7964.2450258650333</v>
      </c>
    </row>
    <row r="2171" spans="1:19" s="269" customFormat="1" x14ac:dyDescent="0.25">
      <c r="A2171" s="310" t="s">
        <v>1041</v>
      </c>
      <c r="B2171" s="310" t="s">
        <v>1522</v>
      </c>
      <c r="C2171" s="309">
        <v>94.056733699821834</v>
      </c>
      <c r="D2171" s="307">
        <f>C2171*'[2]Base Costs'!$B$5</f>
        <v>94.056733699821834</v>
      </c>
      <c r="E2171" s="307">
        <f t="shared" si="231"/>
        <v>12</v>
      </c>
      <c r="F2171" s="307">
        <f t="shared" si="232"/>
        <v>3</v>
      </c>
      <c r="G2171" s="307">
        <f t="shared" si="233"/>
        <v>1</v>
      </c>
      <c r="H2171" s="306">
        <f>4*D2171*'[2]Base Costs'!$B$7</f>
        <v>18693.211482437393</v>
      </c>
      <c r="I2171" s="304">
        <f>4*IF(E2171&lt;=3,E2171*'[2]Base Costs'!$B$8,IF(F2171&lt;=3,F2171*'[2]Base Costs'!$B$9,'[2]Base Costs'!$B$10*G2171))</f>
        <v>4200</v>
      </c>
      <c r="J2171" s="308">
        <f>C2171*'[2]Base Costs'!$B$6</f>
        <v>23.890410359754746</v>
      </c>
      <c r="K2171" s="307">
        <f t="shared" si="234"/>
        <v>3</v>
      </c>
      <c r="L2171" s="307">
        <f t="shared" si="235"/>
        <v>1</v>
      </c>
      <c r="M2171" s="307">
        <f t="shared" si="236"/>
        <v>1</v>
      </c>
      <c r="N2171" s="306">
        <f>4*J2171*'[2]Base Costs'!$B$7</f>
        <v>4748.0757165390978</v>
      </c>
      <c r="O2171" s="304">
        <f>4*IF(K2171&lt;=3,K2171*'[2]Base Costs'!$B$8,IF(L2171&lt;=3,L2171*'[2]Base Costs'!$B$9,'[2]Base Costs'!$B$10*M2171))</f>
        <v>1500</v>
      </c>
      <c r="P2171" s="304">
        <f>4*C2171*'[2]Base Costs'!$B$11</f>
        <v>18811.346739964367</v>
      </c>
      <c r="Q2171" s="269">
        <f>'[2]Base Costs'!$B$13+'[2]Base Costs'!$B$14</f>
        <v>414</v>
      </c>
      <c r="R2171" s="303">
        <f>'[2]Base Costs'!$D$2</f>
        <v>1105.3024868650327</v>
      </c>
      <c r="S2171" s="305">
        <f t="shared" si="237"/>
        <v>7767.3782034041305</v>
      </c>
    </row>
    <row r="2172" spans="1:19" s="269" customFormat="1" x14ac:dyDescent="0.25">
      <c r="A2172" s="310" t="s">
        <v>1041</v>
      </c>
      <c r="B2172" s="310" t="s">
        <v>1521</v>
      </c>
      <c r="C2172" s="309">
        <v>183.21348097153853</v>
      </c>
      <c r="D2172" s="307">
        <f>C2172*'[2]Base Costs'!$B$5</f>
        <v>183.21348097153853</v>
      </c>
      <c r="E2172" s="307">
        <f t="shared" si="231"/>
        <v>23</v>
      </c>
      <c r="F2172" s="307">
        <f t="shared" si="232"/>
        <v>5</v>
      </c>
      <c r="G2172" s="307">
        <f t="shared" si="233"/>
        <v>2</v>
      </c>
      <c r="H2172" s="306">
        <f>4*D2172*'[2]Base Costs'!$B$7</f>
        <v>36412.58006220746</v>
      </c>
      <c r="I2172" s="304">
        <f>4*IF(E2172&lt;=3,E2172*'[2]Base Costs'!$B$8,IF(F2172&lt;=3,F2172*'[2]Base Costs'!$B$9,'[2]Base Costs'!$B$10*G2172))</f>
        <v>8800</v>
      </c>
      <c r="J2172" s="308">
        <f>C2172*'[2]Base Costs'!$B$6</f>
        <v>46.536224166770786</v>
      </c>
      <c r="K2172" s="307">
        <f t="shared" si="234"/>
        <v>6</v>
      </c>
      <c r="L2172" s="307">
        <f t="shared" si="235"/>
        <v>2</v>
      </c>
      <c r="M2172" s="307">
        <f t="shared" si="236"/>
        <v>1</v>
      </c>
      <c r="N2172" s="306">
        <f>4*J2172*'[2]Base Costs'!$B$7</f>
        <v>9248.7953358006944</v>
      </c>
      <c r="O2172" s="304">
        <f>4*IF(K2172&lt;=3,K2172*'[2]Base Costs'!$B$8,IF(L2172&lt;=3,L2172*'[2]Base Costs'!$B$9,'[2]Base Costs'!$B$10*M2172))</f>
        <v>2800</v>
      </c>
      <c r="P2172" s="304">
        <f>4*C2172*'[2]Base Costs'!$B$11</f>
        <v>36642.696194307704</v>
      </c>
      <c r="Q2172" s="269">
        <f>'[2]Base Costs'!$B$13+'[2]Base Costs'!$B$14</f>
        <v>414</v>
      </c>
      <c r="R2172" s="303">
        <f>'[2]Base Costs'!$D$2</f>
        <v>1105.3024868650327</v>
      </c>
      <c r="S2172" s="305">
        <f t="shared" si="237"/>
        <v>13568.097822665728</v>
      </c>
    </row>
    <row r="2173" spans="1:19" s="269" customFormat="1" x14ac:dyDescent="0.25">
      <c r="A2173" s="310" t="s">
        <v>1041</v>
      </c>
      <c r="B2173" s="310" t="s">
        <v>1520</v>
      </c>
      <c r="C2173" s="309">
        <v>512.76717522775414</v>
      </c>
      <c r="D2173" s="307">
        <f>C2173*'[2]Base Costs'!$B$5</f>
        <v>512.76717522775414</v>
      </c>
      <c r="E2173" s="307">
        <f t="shared" si="231"/>
        <v>65</v>
      </c>
      <c r="F2173" s="307">
        <f t="shared" si="232"/>
        <v>13</v>
      </c>
      <c r="G2173" s="307">
        <f t="shared" si="233"/>
        <v>4</v>
      </c>
      <c r="H2173" s="306">
        <f>4*D2173*'[2]Base Costs'!$B$7</f>
        <v>101909.39947346479</v>
      </c>
      <c r="I2173" s="304">
        <f>4*IF(E2173&lt;=3,E2173*'[2]Base Costs'!$B$8,IF(F2173&lt;=3,F2173*'[2]Base Costs'!$B$9,'[2]Base Costs'!$B$10*G2173))</f>
        <v>17600</v>
      </c>
      <c r="J2173" s="308">
        <f>C2173*'[2]Base Costs'!$B$6</f>
        <v>130.24286250784957</v>
      </c>
      <c r="K2173" s="307">
        <f t="shared" si="234"/>
        <v>17</v>
      </c>
      <c r="L2173" s="307">
        <f t="shared" si="235"/>
        <v>4</v>
      </c>
      <c r="M2173" s="307">
        <f t="shared" si="236"/>
        <v>1</v>
      </c>
      <c r="N2173" s="306">
        <f>4*J2173*'[2]Base Costs'!$B$7</f>
        <v>25884.987466260056</v>
      </c>
      <c r="O2173" s="304">
        <f>4*IF(K2173&lt;=3,K2173*'[2]Base Costs'!$B$8,IF(L2173&lt;=3,L2173*'[2]Base Costs'!$B$9,'[2]Base Costs'!$B$10*M2173))</f>
        <v>4400</v>
      </c>
      <c r="P2173" s="304">
        <f>4*C2173*'[2]Base Costs'!$B$11</f>
        <v>102553.43504555082</v>
      </c>
      <c r="Q2173" s="269">
        <f>'[2]Base Costs'!$B$13+'[2]Base Costs'!$B$14</f>
        <v>414</v>
      </c>
      <c r="R2173" s="303">
        <f>'[2]Base Costs'!$D$2</f>
        <v>1105.3024868650327</v>
      </c>
      <c r="S2173" s="305">
        <f t="shared" si="237"/>
        <v>31804.289953125088</v>
      </c>
    </row>
    <row r="2174" spans="1:19" s="269" customFormat="1" x14ac:dyDescent="0.25">
      <c r="A2174" s="310" t="s">
        <v>1041</v>
      </c>
      <c r="B2174" s="310" t="s">
        <v>1519</v>
      </c>
      <c r="C2174" s="309">
        <v>181.18227915149544</v>
      </c>
      <c r="D2174" s="307">
        <f>C2174*'[2]Base Costs'!$B$5</f>
        <v>181.18227915149544</v>
      </c>
      <c r="E2174" s="307">
        <f t="shared" si="231"/>
        <v>23</v>
      </c>
      <c r="F2174" s="307">
        <f t="shared" si="232"/>
        <v>5</v>
      </c>
      <c r="G2174" s="307">
        <f t="shared" si="233"/>
        <v>2</v>
      </c>
      <c r="H2174" s="306">
        <f>4*D2174*'[2]Base Costs'!$B$7</f>
        <v>36008.890887684815</v>
      </c>
      <c r="I2174" s="304">
        <f>4*IF(E2174&lt;=3,E2174*'[2]Base Costs'!$B$8,IF(F2174&lt;=3,F2174*'[2]Base Costs'!$B$9,'[2]Base Costs'!$B$10*G2174))</f>
        <v>8800</v>
      </c>
      <c r="J2174" s="308">
        <f>C2174*'[2]Base Costs'!$B$6</f>
        <v>46.020298904479844</v>
      </c>
      <c r="K2174" s="307">
        <f t="shared" si="234"/>
        <v>6</v>
      </c>
      <c r="L2174" s="307">
        <f t="shared" si="235"/>
        <v>2</v>
      </c>
      <c r="M2174" s="307">
        <f t="shared" si="236"/>
        <v>1</v>
      </c>
      <c r="N2174" s="306">
        <f>4*J2174*'[2]Base Costs'!$B$7</f>
        <v>9146.258285471944</v>
      </c>
      <c r="O2174" s="304">
        <f>4*IF(K2174&lt;=3,K2174*'[2]Base Costs'!$B$8,IF(L2174&lt;=3,L2174*'[2]Base Costs'!$B$9,'[2]Base Costs'!$B$10*M2174))</f>
        <v>2800</v>
      </c>
      <c r="P2174" s="304">
        <f>4*C2174*'[2]Base Costs'!$B$11</f>
        <v>36236.455830299084</v>
      </c>
      <c r="Q2174" s="269">
        <f>'[2]Base Costs'!$B$13+'[2]Base Costs'!$B$14</f>
        <v>414</v>
      </c>
      <c r="R2174" s="303">
        <f>'[2]Base Costs'!$D$2</f>
        <v>1105.3024868650327</v>
      </c>
      <c r="S2174" s="305">
        <f t="shared" si="237"/>
        <v>13465.560772336976</v>
      </c>
    </row>
    <row r="2175" spans="1:19" s="269" customFormat="1" x14ac:dyDescent="0.25">
      <c r="A2175" s="310" t="s">
        <v>1041</v>
      </c>
      <c r="B2175" s="310" t="s">
        <v>1518</v>
      </c>
      <c r="C2175" s="309">
        <v>57.931742888957714</v>
      </c>
      <c r="D2175" s="307">
        <f>C2175*'[2]Base Costs'!$B$5</f>
        <v>57.931742888957714</v>
      </c>
      <c r="E2175" s="307">
        <f t="shared" si="231"/>
        <v>8</v>
      </c>
      <c r="F2175" s="307">
        <f t="shared" si="232"/>
        <v>2</v>
      </c>
      <c r="G2175" s="307">
        <f t="shared" si="233"/>
        <v>1</v>
      </c>
      <c r="H2175" s="306">
        <f>4*D2175*'[2]Base Costs'!$B$7</f>
        <v>11513.586308723014</v>
      </c>
      <c r="I2175" s="304">
        <f>4*IF(E2175&lt;=3,E2175*'[2]Base Costs'!$B$8,IF(F2175&lt;=3,F2175*'[2]Base Costs'!$B$9,'[2]Base Costs'!$B$10*G2175))</f>
        <v>2800</v>
      </c>
      <c r="J2175" s="308">
        <f>C2175*'[2]Base Costs'!$B$6</f>
        <v>14.71466269379526</v>
      </c>
      <c r="K2175" s="307">
        <f t="shared" si="234"/>
        <v>2</v>
      </c>
      <c r="L2175" s="307">
        <f t="shared" si="235"/>
        <v>1</v>
      </c>
      <c r="M2175" s="307">
        <f t="shared" si="236"/>
        <v>1</v>
      </c>
      <c r="N2175" s="306">
        <f>4*J2175*'[2]Base Costs'!$B$7</f>
        <v>2924.4509224156454</v>
      </c>
      <c r="O2175" s="304">
        <f>4*IF(K2175&lt;=3,K2175*'[2]Base Costs'!$B$8,IF(L2175&lt;=3,L2175*'[2]Base Costs'!$B$9,'[2]Base Costs'!$B$10*M2175))</f>
        <v>1000</v>
      </c>
      <c r="P2175" s="304">
        <f>4*C2175*'[2]Base Costs'!$B$11</f>
        <v>11586.348577791543</v>
      </c>
      <c r="Q2175" s="269">
        <f>'[2]Base Costs'!$B$13+'[2]Base Costs'!$B$14</f>
        <v>414</v>
      </c>
      <c r="R2175" s="303">
        <f>'[2]Base Costs'!$D$2</f>
        <v>1105.3024868650327</v>
      </c>
      <c r="S2175" s="305">
        <f t="shared" si="237"/>
        <v>5443.7534092806782</v>
      </c>
    </row>
    <row r="2176" spans="1:19" s="269" customFormat="1" x14ac:dyDescent="0.25">
      <c r="A2176" s="310" t="s">
        <v>1041</v>
      </c>
      <c r="B2176" s="310" t="s">
        <v>1517</v>
      </c>
      <c r="C2176" s="309">
        <v>147.62529311678821</v>
      </c>
      <c r="D2176" s="307">
        <f>C2176*'[2]Base Costs'!$B$5</f>
        <v>147.62529311678821</v>
      </c>
      <c r="E2176" s="307">
        <f t="shared" si="231"/>
        <v>19</v>
      </c>
      <c r="F2176" s="307">
        <f t="shared" si="232"/>
        <v>4</v>
      </c>
      <c r="G2176" s="307">
        <f t="shared" si="233"/>
        <v>1</v>
      </c>
      <c r="H2176" s="306">
        <f>4*D2176*'[2]Base Costs'!$B$7</f>
        <v>29339.641255202961</v>
      </c>
      <c r="I2176" s="304">
        <f>4*IF(E2176&lt;=3,E2176*'[2]Base Costs'!$B$8,IF(F2176&lt;=3,F2176*'[2]Base Costs'!$B$9,'[2]Base Costs'!$B$10*G2176))</f>
        <v>4400</v>
      </c>
      <c r="J2176" s="308">
        <f>C2176*'[2]Base Costs'!$B$6</f>
        <v>37.49682445166421</v>
      </c>
      <c r="K2176" s="307">
        <f t="shared" si="234"/>
        <v>5</v>
      </c>
      <c r="L2176" s="307">
        <f t="shared" si="235"/>
        <v>1</v>
      </c>
      <c r="M2176" s="307">
        <f t="shared" si="236"/>
        <v>1</v>
      </c>
      <c r="N2176" s="306">
        <f>4*J2176*'[2]Base Costs'!$B$7</f>
        <v>7452.2688788215528</v>
      </c>
      <c r="O2176" s="304">
        <f>4*IF(K2176&lt;=3,K2176*'[2]Base Costs'!$B$8,IF(L2176&lt;=3,L2176*'[2]Base Costs'!$B$9,'[2]Base Costs'!$B$10*M2176))</f>
        <v>1400</v>
      </c>
      <c r="P2176" s="304">
        <f>4*C2176*'[2]Base Costs'!$B$11</f>
        <v>29525.058623357643</v>
      </c>
      <c r="Q2176" s="269">
        <f>'[2]Base Costs'!$B$13+'[2]Base Costs'!$B$14</f>
        <v>414</v>
      </c>
      <c r="R2176" s="303">
        <f>'[2]Base Costs'!$D$2</f>
        <v>1105.3024868650327</v>
      </c>
      <c r="S2176" s="305">
        <f t="shared" si="237"/>
        <v>10371.571365686585</v>
      </c>
    </row>
    <row r="2177" spans="1:19" s="269" customFormat="1" x14ac:dyDescent="0.25">
      <c r="A2177" s="310" t="s">
        <v>1041</v>
      </c>
      <c r="B2177" s="310" t="s">
        <v>1516</v>
      </c>
      <c r="C2177" s="309">
        <v>90.500723620000002</v>
      </c>
      <c r="D2177" s="307">
        <f>C2177*'[2]Base Costs'!$B$5</f>
        <v>90.500723620000002</v>
      </c>
      <c r="E2177" s="307">
        <f t="shared" si="231"/>
        <v>12</v>
      </c>
      <c r="F2177" s="307">
        <f t="shared" si="232"/>
        <v>3</v>
      </c>
      <c r="G2177" s="307">
        <f t="shared" si="233"/>
        <v>1</v>
      </c>
      <c r="H2177" s="306">
        <f>4*D2177*'[2]Base Costs'!$B$7</f>
        <v>17986.475815133283</v>
      </c>
      <c r="I2177" s="304">
        <f>4*IF(E2177&lt;=3,E2177*'[2]Base Costs'!$B$8,IF(F2177&lt;=3,F2177*'[2]Base Costs'!$B$9,'[2]Base Costs'!$B$10*G2177))</f>
        <v>4200</v>
      </c>
      <c r="J2177" s="308">
        <f>C2177*'[2]Base Costs'!$B$6</f>
        <v>22.98718379948</v>
      </c>
      <c r="K2177" s="307">
        <f t="shared" si="234"/>
        <v>3</v>
      </c>
      <c r="L2177" s="307">
        <f t="shared" si="235"/>
        <v>1</v>
      </c>
      <c r="M2177" s="307">
        <f t="shared" si="236"/>
        <v>1</v>
      </c>
      <c r="N2177" s="306">
        <f>4*J2177*'[2]Base Costs'!$B$7</f>
        <v>4568.5648570438534</v>
      </c>
      <c r="O2177" s="304">
        <f>4*IF(K2177&lt;=3,K2177*'[2]Base Costs'!$B$8,IF(L2177&lt;=3,L2177*'[2]Base Costs'!$B$9,'[2]Base Costs'!$B$10*M2177))</f>
        <v>1500</v>
      </c>
      <c r="P2177" s="304">
        <f>4*C2177*'[2]Base Costs'!$B$11</f>
        <v>18100.144724000002</v>
      </c>
      <c r="Q2177" s="269">
        <f>'[2]Base Costs'!$B$13+'[2]Base Costs'!$B$14</f>
        <v>414</v>
      </c>
      <c r="R2177" s="303">
        <f>'[2]Base Costs'!$D$2</f>
        <v>1105.3024868650327</v>
      </c>
      <c r="S2177" s="305">
        <f t="shared" si="237"/>
        <v>7587.8673439088861</v>
      </c>
    </row>
    <row r="2178" spans="1:19" s="269" customFormat="1" x14ac:dyDescent="0.25">
      <c r="A2178" s="310" t="s">
        <v>1041</v>
      </c>
      <c r="B2178" s="310" t="s">
        <v>1515</v>
      </c>
      <c r="C2178" s="309">
        <v>70.174736972119817</v>
      </c>
      <c r="D2178" s="307">
        <f>C2178*'[2]Base Costs'!$B$5</f>
        <v>70.174736972119817</v>
      </c>
      <c r="E2178" s="307">
        <f t="shared" si="231"/>
        <v>9</v>
      </c>
      <c r="F2178" s="307">
        <f t="shared" si="232"/>
        <v>2</v>
      </c>
      <c r="G2178" s="307">
        <f t="shared" si="233"/>
        <v>1</v>
      </c>
      <c r="H2178" s="306">
        <f>4*D2178*'[2]Base Costs'!$B$7</f>
        <v>13946.807924786983</v>
      </c>
      <c r="I2178" s="304">
        <f>4*IF(E2178&lt;=3,E2178*'[2]Base Costs'!$B$8,IF(F2178&lt;=3,F2178*'[2]Base Costs'!$B$9,'[2]Base Costs'!$B$10*G2178))</f>
        <v>2800</v>
      </c>
      <c r="J2178" s="308">
        <f>C2178*'[2]Base Costs'!$B$6</f>
        <v>17.824383190918432</v>
      </c>
      <c r="K2178" s="307">
        <f t="shared" si="234"/>
        <v>3</v>
      </c>
      <c r="L2178" s="307">
        <f t="shared" si="235"/>
        <v>1</v>
      </c>
      <c r="M2178" s="307">
        <f t="shared" si="236"/>
        <v>1</v>
      </c>
      <c r="N2178" s="306">
        <f>4*J2178*'[2]Base Costs'!$B$7</f>
        <v>3542.4892128958936</v>
      </c>
      <c r="O2178" s="304">
        <f>4*IF(K2178&lt;=3,K2178*'[2]Base Costs'!$B$8,IF(L2178&lt;=3,L2178*'[2]Base Costs'!$B$9,'[2]Base Costs'!$B$10*M2178))</f>
        <v>1500</v>
      </c>
      <c r="P2178" s="304">
        <f>4*C2178*'[2]Base Costs'!$B$11</f>
        <v>14034.947394423963</v>
      </c>
      <c r="Q2178" s="269">
        <f>'[2]Base Costs'!$B$13+'[2]Base Costs'!$B$14</f>
        <v>414</v>
      </c>
      <c r="R2178" s="303">
        <f>'[2]Base Costs'!$D$2</f>
        <v>1105.3024868650327</v>
      </c>
      <c r="S2178" s="305">
        <f t="shared" si="237"/>
        <v>6561.7916997609263</v>
      </c>
    </row>
    <row r="2179" spans="1:19" s="269" customFormat="1" x14ac:dyDescent="0.25">
      <c r="A2179" s="310" t="s">
        <v>1041</v>
      </c>
      <c r="B2179" s="310" t="s">
        <v>1514</v>
      </c>
      <c r="C2179" s="309">
        <v>254.36221123465097</v>
      </c>
      <c r="D2179" s="307">
        <f>C2179*'[2]Base Costs'!$B$5</f>
        <v>254.36221123465097</v>
      </c>
      <c r="E2179" s="307">
        <f t="shared" ref="E2179:E2242" si="238">ROUNDUP(D2179/8,0)</f>
        <v>32</v>
      </c>
      <c r="F2179" s="307">
        <f t="shared" ref="F2179:F2242" si="239">ROUNDUP(D2179/40,0)</f>
        <v>7</v>
      </c>
      <c r="G2179" s="307">
        <f t="shared" ref="G2179:G2242" si="240">ROUNDUP(D2179/(40*4),0)</f>
        <v>2</v>
      </c>
      <c r="H2179" s="306">
        <f>4*D2179*'[2]Base Costs'!$B$7</f>
        <v>50552.963309619481</v>
      </c>
      <c r="I2179" s="304">
        <f>4*IF(E2179&lt;=3,E2179*'[2]Base Costs'!$B$8,IF(F2179&lt;=3,F2179*'[2]Base Costs'!$B$9,'[2]Base Costs'!$B$10*G2179))</f>
        <v>8800</v>
      </c>
      <c r="J2179" s="308">
        <f>C2179*'[2]Base Costs'!$B$6</f>
        <v>64.608001653601349</v>
      </c>
      <c r="K2179" s="307">
        <f t="shared" ref="K2179:K2242" si="241">ROUNDUP(J2179/8,0)</f>
        <v>9</v>
      </c>
      <c r="L2179" s="307">
        <f t="shared" ref="L2179:L2242" si="242">ROUNDUP(J2179/40,0)</f>
        <v>2</v>
      </c>
      <c r="M2179" s="307">
        <f t="shared" ref="M2179:M2242" si="243">ROUNDUP(J2179/(40*4),0)</f>
        <v>1</v>
      </c>
      <c r="N2179" s="306">
        <f>4*J2179*'[2]Base Costs'!$B$7</f>
        <v>12840.452680643348</v>
      </c>
      <c r="O2179" s="304">
        <f>4*IF(K2179&lt;=3,K2179*'[2]Base Costs'!$B$8,IF(L2179&lt;=3,L2179*'[2]Base Costs'!$B$9,'[2]Base Costs'!$B$10*M2179))</f>
        <v>2800</v>
      </c>
      <c r="P2179" s="304">
        <f>4*C2179*'[2]Base Costs'!$B$11</f>
        <v>50872.442246930194</v>
      </c>
      <c r="Q2179" s="269">
        <f>'[2]Base Costs'!$B$13+'[2]Base Costs'!$B$14</f>
        <v>414</v>
      </c>
      <c r="R2179" s="303">
        <f>'[2]Base Costs'!$D$2</f>
        <v>1105.3024868650327</v>
      </c>
      <c r="S2179" s="305">
        <f t="shared" ref="S2179:S2242" si="244">R2179+Q2179+N2179+O2179</f>
        <v>17159.755167508381</v>
      </c>
    </row>
    <row r="2180" spans="1:19" s="269" customFormat="1" x14ac:dyDescent="0.25">
      <c r="A2180" s="310" t="s">
        <v>1041</v>
      </c>
      <c r="B2180" s="310" t="s">
        <v>1513</v>
      </c>
      <c r="C2180" s="309">
        <v>88.35705714759726</v>
      </c>
      <c r="D2180" s="307">
        <f>C2180*'[2]Base Costs'!$B$5</f>
        <v>88.35705714759726</v>
      </c>
      <c r="E2180" s="307">
        <f t="shared" si="238"/>
        <v>12</v>
      </c>
      <c r="F2180" s="307">
        <f t="shared" si="239"/>
        <v>3</v>
      </c>
      <c r="G2180" s="307">
        <f t="shared" si="240"/>
        <v>1</v>
      </c>
      <c r="H2180" s="306">
        <f>4*D2180*'[2]Base Costs'!$B$7</f>
        <v>17560.434965742072</v>
      </c>
      <c r="I2180" s="304">
        <f>4*IF(E2180&lt;=3,E2180*'[2]Base Costs'!$B$8,IF(F2180&lt;=3,F2180*'[2]Base Costs'!$B$9,'[2]Base Costs'!$B$10*G2180))</f>
        <v>4200</v>
      </c>
      <c r="J2180" s="308">
        <f>C2180*'[2]Base Costs'!$B$6</f>
        <v>22.442692515489703</v>
      </c>
      <c r="K2180" s="307">
        <f t="shared" si="241"/>
        <v>3</v>
      </c>
      <c r="L2180" s="307">
        <f t="shared" si="242"/>
        <v>1</v>
      </c>
      <c r="M2180" s="307">
        <f t="shared" si="243"/>
        <v>1</v>
      </c>
      <c r="N2180" s="306">
        <f>4*J2180*'[2]Base Costs'!$B$7</f>
        <v>4460.3504812984866</v>
      </c>
      <c r="O2180" s="304">
        <f>4*IF(K2180&lt;=3,K2180*'[2]Base Costs'!$B$8,IF(L2180&lt;=3,L2180*'[2]Base Costs'!$B$9,'[2]Base Costs'!$B$10*M2180))</f>
        <v>1500</v>
      </c>
      <c r="P2180" s="304">
        <f>4*C2180*'[2]Base Costs'!$B$11</f>
        <v>17671.411429519452</v>
      </c>
      <c r="Q2180" s="269">
        <f>'[2]Base Costs'!$B$13+'[2]Base Costs'!$B$14</f>
        <v>414</v>
      </c>
      <c r="R2180" s="303">
        <f>'[2]Base Costs'!$D$2</f>
        <v>1105.3024868650327</v>
      </c>
      <c r="S2180" s="305">
        <f t="shared" si="244"/>
        <v>7479.6529681635193</v>
      </c>
    </row>
    <row r="2181" spans="1:19" s="269" customFormat="1" x14ac:dyDescent="0.25">
      <c r="A2181" s="310" t="s">
        <v>1041</v>
      </c>
      <c r="B2181" s="310" t="s">
        <v>1512</v>
      </c>
      <c r="C2181" s="309">
        <v>337.70740071026785</v>
      </c>
      <c r="D2181" s="307">
        <f>C2181*'[2]Base Costs'!$B$5</f>
        <v>337.70740071026785</v>
      </c>
      <c r="E2181" s="307">
        <f t="shared" si="238"/>
        <v>43</v>
      </c>
      <c r="F2181" s="307">
        <f t="shared" si="239"/>
        <v>9</v>
      </c>
      <c r="G2181" s="307">
        <f t="shared" si="240"/>
        <v>3</v>
      </c>
      <c r="H2181" s="306">
        <f>4*D2181*'[2]Base Costs'!$B$7</f>
        <v>67117.319646761476</v>
      </c>
      <c r="I2181" s="304">
        <f>4*IF(E2181&lt;=3,E2181*'[2]Base Costs'!$B$8,IF(F2181&lt;=3,F2181*'[2]Base Costs'!$B$9,'[2]Base Costs'!$B$10*G2181))</f>
        <v>13200</v>
      </c>
      <c r="J2181" s="308">
        <f>C2181*'[2]Base Costs'!$B$6</f>
        <v>85.777679780408036</v>
      </c>
      <c r="K2181" s="307">
        <f t="shared" si="241"/>
        <v>11</v>
      </c>
      <c r="L2181" s="307">
        <f t="shared" si="242"/>
        <v>3</v>
      </c>
      <c r="M2181" s="307">
        <f t="shared" si="243"/>
        <v>1</v>
      </c>
      <c r="N2181" s="306">
        <f>4*J2181*'[2]Base Costs'!$B$7</f>
        <v>17047.799190277416</v>
      </c>
      <c r="O2181" s="304">
        <f>4*IF(K2181&lt;=3,K2181*'[2]Base Costs'!$B$8,IF(L2181&lt;=3,L2181*'[2]Base Costs'!$B$9,'[2]Base Costs'!$B$10*M2181))</f>
        <v>4200</v>
      </c>
      <c r="P2181" s="304">
        <f>4*C2181*'[2]Base Costs'!$B$11</f>
        <v>67541.480142053566</v>
      </c>
      <c r="Q2181" s="269">
        <f>'[2]Base Costs'!$B$13+'[2]Base Costs'!$B$14</f>
        <v>414</v>
      </c>
      <c r="R2181" s="303">
        <f>'[2]Base Costs'!$D$2</f>
        <v>1105.3024868650327</v>
      </c>
      <c r="S2181" s="305">
        <f t="shared" si="244"/>
        <v>22767.101677142447</v>
      </c>
    </row>
    <row r="2182" spans="1:19" s="269" customFormat="1" x14ac:dyDescent="0.25">
      <c r="A2182" s="310" t="s">
        <v>1041</v>
      </c>
      <c r="B2182" s="310" t="s">
        <v>1511</v>
      </c>
      <c r="C2182" s="309">
        <v>9.1755812160828807</v>
      </c>
      <c r="D2182" s="307">
        <f>C2182*'[2]Base Costs'!$B$5</f>
        <v>9.1755812160828807</v>
      </c>
      <c r="E2182" s="307">
        <f t="shared" si="238"/>
        <v>2</v>
      </c>
      <c r="F2182" s="307">
        <f t="shared" si="239"/>
        <v>1</v>
      </c>
      <c r="G2182" s="307">
        <f t="shared" si="240"/>
        <v>1</v>
      </c>
      <c r="H2182" s="306">
        <f>4*D2182*'[2]Base Costs'!$B$7</f>
        <v>1823.5917132091763</v>
      </c>
      <c r="I2182" s="304">
        <f>4*IF(E2182&lt;=3,E2182*'[2]Base Costs'!$B$8,IF(F2182&lt;=3,F2182*'[2]Base Costs'!$B$9,'[2]Base Costs'!$B$10*G2182))</f>
        <v>1000</v>
      </c>
      <c r="J2182" s="308">
        <f>C2182*'[2]Base Costs'!$B$6</f>
        <v>2.3305976288850516</v>
      </c>
      <c r="K2182" s="307">
        <f t="shared" si="241"/>
        <v>1</v>
      </c>
      <c r="L2182" s="307">
        <f t="shared" si="242"/>
        <v>1</v>
      </c>
      <c r="M2182" s="307">
        <f t="shared" si="243"/>
        <v>1</v>
      </c>
      <c r="N2182" s="306">
        <f>4*J2182*'[2]Base Costs'!$B$7</f>
        <v>463.19229515513075</v>
      </c>
      <c r="O2182" s="304">
        <f>4*IF(K2182&lt;=3,K2182*'[2]Base Costs'!$B$8,IF(L2182&lt;=3,L2182*'[2]Base Costs'!$B$9,'[2]Base Costs'!$B$10*M2182))</f>
        <v>500</v>
      </c>
      <c r="P2182" s="304">
        <f>4*C2182*'[2]Base Costs'!$B$11</f>
        <v>1835.1162432165761</v>
      </c>
      <c r="Q2182" s="269">
        <f>'[2]Base Costs'!$B$13+'[2]Base Costs'!$B$14</f>
        <v>414</v>
      </c>
      <c r="R2182" s="303">
        <f>'[2]Base Costs'!$D$2</f>
        <v>1105.3024868650327</v>
      </c>
      <c r="S2182" s="305">
        <f t="shared" si="244"/>
        <v>2482.4947820201633</v>
      </c>
    </row>
    <row r="2183" spans="1:19" s="269" customFormat="1" x14ac:dyDescent="0.25">
      <c r="A2183" s="310" t="s">
        <v>1041</v>
      </c>
      <c r="B2183" s="310" t="s">
        <v>1510</v>
      </c>
      <c r="C2183" s="309">
        <v>125.91980153558667</v>
      </c>
      <c r="D2183" s="307">
        <f>C2183*'[2]Base Costs'!$B$5</f>
        <v>125.91980153558667</v>
      </c>
      <c r="E2183" s="307">
        <f t="shared" si="238"/>
        <v>16</v>
      </c>
      <c r="F2183" s="307">
        <f t="shared" si="239"/>
        <v>4</v>
      </c>
      <c r="G2183" s="307">
        <f t="shared" si="240"/>
        <v>1</v>
      </c>
      <c r="H2183" s="306">
        <f>4*D2183*'[2]Base Costs'!$B$7</f>
        <v>25025.80503638864</v>
      </c>
      <c r="I2183" s="304">
        <f>4*IF(E2183&lt;=3,E2183*'[2]Base Costs'!$B$8,IF(F2183&lt;=3,F2183*'[2]Base Costs'!$B$9,'[2]Base Costs'!$B$10*G2183))</f>
        <v>4400</v>
      </c>
      <c r="J2183" s="308">
        <f>C2183*'[2]Base Costs'!$B$6</f>
        <v>31.983629590039016</v>
      </c>
      <c r="K2183" s="307">
        <f t="shared" si="241"/>
        <v>4</v>
      </c>
      <c r="L2183" s="307">
        <f t="shared" si="242"/>
        <v>1</v>
      </c>
      <c r="M2183" s="307">
        <f t="shared" si="243"/>
        <v>1</v>
      </c>
      <c r="N2183" s="306">
        <f>4*J2183*'[2]Base Costs'!$B$7</f>
        <v>6356.5544792427154</v>
      </c>
      <c r="O2183" s="304">
        <f>4*IF(K2183&lt;=3,K2183*'[2]Base Costs'!$B$8,IF(L2183&lt;=3,L2183*'[2]Base Costs'!$B$9,'[2]Base Costs'!$B$10*M2183))</f>
        <v>1400</v>
      </c>
      <c r="P2183" s="304">
        <f>4*C2183*'[2]Base Costs'!$B$11</f>
        <v>25183.960307117333</v>
      </c>
      <c r="Q2183" s="269">
        <f>'[2]Base Costs'!$B$13+'[2]Base Costs'!$B$14</f>
        <v>414</v>
      </c>
      <c r="R2183" s="303">
        <f>'[2]Base Costs'!$D$2</f>
        <v>1105.3024868650327</v>
      </c>
      <c r="S2183" s="305">
        <f t="shared" si="244"/>
        <v>9275.856966107749</v>
      </c>
    </row>
    <row r="2184" spans="1:19" s="269" customFormat="1" x14ac:dyDescent="0.25">
      <c r="A2184" s="310" t="s">
        <v>1041</v>
      </c>
      <c r="B2184" s="310" t="s">
        <v>1509</v>
      </c>
      <c r="C2184" s="309">
        <v>124.18146418565125</v>
      </c>
      <c r="D2184" s="307">
        <f>C2184*'[2]Base Costs'!$B$5</f>
        <v>124.18146418565125</v>
      </c>
      <c r="E2184" s="307">
        <f t="shared" si="238"/>
        <v>16</v>
      </c>
      <c r="F2184" s="307">
        <f t="shared" si="239"/>
        <v>4</v>
      </c>
      <c r="G2184" s="307">
        <f t="shared" si="240"/>
        <v>1</v>
      </c>
      <c r="H2184" s="306">
        <f>4*D2184*'[2]Base Costs'!$B$7</f>
        <v>24680.320918113077</v>
      </c>
      <c r="I2184" s="304">
        <f>4*IF(E2184&lt;=3,E2184*'[2]Base Costs'!$B$8,IF(F2184&lt;=3,F2184*'[2]Base Costs'!$B$9,'[2]Base Costs'!$B$10*G2184))</f>
        <v>4400</v>
      </c>
      <c r="J2184" s="308">
        <f>C2184*'[2]Base Costs'!$B$6</f>
        <v>31.54209190315542</v>
      </c>
      <c r="K2184" s="307">
        <f t="shared" si="241"/>
        <v>4</v>
      </c>
      <c r="L2184" s="307">
        <f t="shared" si="242"/>
        <v>1</v>
      </c>
      <c r="M2184" s="307">
        <f t="shared" si="243"/>
        <v>1</v>
      </c>
      <c r="N2184" s="306">
        <f>4*J2184*'[2]Base Costs'!$B$7</f>
        <v>6268.8015132007213</v>
      </c>
      <c r="O2184" s="304">
        <f>4*IF(K2184&lt;=3,K2184*'[2]Base Costs'!$B$8,IF(L2184&lt;=3,L2184*'[2]Base Costs'!$B$9,'[2]Base Costs'!$B$10*M2184))</f>
        <v>1400</v>
      </c>
      <c r="P2184" s="304">
        <f>4*C2184*'[2]Base Costs'!$B$11</f>
        <v>24836.292837130251</v>
      </c>
      <c r="Q2184" s="269">
        <f>'[2]Base Costs'!$B$13+'[2]Base Costs'!$B$14</f>
        <v>414</v>
      </c>
      <c r="R2184" s="303">
        <f>'[2]Base Costs'!$D$2</f>
        <v>1105.3024868650327</v>
      </c>
      <c r="S2184" s="305">
        <f t="shared" si="244"/>
        <v>9188.104000065754</v>
      </c>
    </row>
    <row r="2185" spans="1:19" s="269" customFormat="1" x14ac:dyDescent="0.25">
      <c r="A2185" s="310" t="s">
        <v>1041</v>
      </c>
      <c r="B2185" s="310" t="s">
        <v>1508</v>
      </c>
      <c r="C2185" s="309">
        <v>81.460873440801933</v>
      </c>
      <c r="D2185" s="307">
        <f>C2185*'[2]Base Costs'!$B$5</f>
        <v>81.460873440801933</v>
      </c>
      <c r="E2185" s="307">
        <f t="shared" si="238"/>
        <v>11</v>
      </c>
      <c r="F2185" s="307">
        <f t="shared" si="239"/>
        <v>3</v>
      </c>
      <c r="G2185" s="307">
        <f t="shared" si="240"/>
        <v>1</v>
      </c>
      <c r="H2185" s="306">
        <f>4*D2185*'[2]Base Costs'!$B$7</f>
        <v>16189.859831118742</v>
      </c>
      <c r="I2185" s="304">
        <f>4*IF(E2185&lt;=3,E2185*'[2]Base Costs'!$B$8,IF(F2185&lt;=3,F2185*'[2]Base Costs'!$B$9,'[2]Base Costs'!$B$10*G2185))</f>
        <v>4200</v>
      </c>
      <c r="J2185" s="308">
        <f>C2185*'[2]Base Costs'!$B$6</f>
        <v>20.691061853963692</v>
      </c>
      <c r="K2185" s="307">
        <f t="shared" si="241"/>
        <v>3</v>
      </c>
      <c r="L2185" s="307">
        <f t="shared" si="242"/>
        <v>1</v>
      </c>
      <c r="M2185" s="307">
        <f t="shared" si="243"/>
        <v>1</v>
      </c>
      <c r="N2185" s="306">
        <f>4*J2185*'[2]Base Costs'!$B$7</f>
        <v>4112.2243971041607</v>
      </c>
      <c r="O2185" s="304">
        <f>4*IF(K2185&lt;=3,K2185*'[2]Base Costs'!$B$8,IF(L2185&lt;=3,L2185*'[2]Base Costs'!$B$9,'[2]Base Costs'!$B$10*M2185))</f>
        <v>1500</v>
      </c>
      <c r="P2185" s="304">
        <f>4*C2185*'[2]Base Costs'!$B$11</f>
        <v>16292.174688160387</v>
      </c>
      <c r="Q2185" s="269">
        <f>'[2]Base Costs'!$B$13+'[2]Base Costs'!$B$14</f>
        <v>414</v>
      </c>
      <c r="R2185" s="303">
        <f>'[2]Base Costs'!$D$2</f>
        <v>1105.3024868650327</v>
      </c>
      <c r="S2185" s="305">
        <f t="shared" si="244"/>
        <v>7131.5268839691935</v>
      </c>
    </row>
    <row r="2186" spans="1:19" s="269" customFormat="1" x14ac:dyDescent="0.25">
      <c r="A2186" s="310" t="s">
        <v>1041</v>
      </c>
      <c r="B2186" s="310" t="s">
        <v>1507</v>
      </c>
      <c r="C2186" s="309">
        <v>94.301581459385346</v>
      </c>
      <c r="D2186" s="307">
        <f>C2186*'[2]Base Costs'!$B$5</f>
        <v>94.301581459385346</v>
      </c>
      <c r="E2186" s="307">
        <f t="shared" si="238"/>
        <v>12</v>
      </c>
      <c r="F2186" s="307">
        <f t="shared" si="239"/>
        <v>3</v>
      </c>
      <c r="G2186" s="307">
        <f t="shared" si="240"/>
        <v>1</v>
      </c>
      <c r="H2186" s="306">
        <f>4*D2186*'[2]Base Costs'!$B$7</f>
        <v>18741.873505564083</v>
      </c>
      <c r="I2186" s="304">
        <f>4*IF(E2186&lt;=3,E2186*'[2]Base Costs'!$B$8,IF(F2186&lt;=3,F2186*'[2]Base Costs'!$B$9,'[2]Base Costs'!$B$10*G2186))</f>
        <v>4200</v>
      </c>
      <c r="J2186" s="308">
        <f>C2186*'[2]Base Costs'!$B$6</f>
        <v>23.952601690683878</v>
      </c>
      <c r="K2186" s="307">
        <f t="shared" si="241"/>
        <v>3</v>
      </c>
      <c r="L2186" s="307">
        <f t="shared" si="242"/>
        <v>1</v>
      </c>
      <c r="M2186" s="307">
        <f t="shared" si="243"/>
        <v>1</v>
      </c>
      <c r="N2186" s="306">
        <f>4*J2186*'[2]Base Costs'!$B$7</f>
        <v>4760.4358704132774</v>
      </c>
      <c r="O2186" s="304">
        <f>4*IF(K2186&lt;=3,K2186*'[2]Base Costs'!$B$8,IF(L2186&lt;=3,L2186*'[2]Base Costs'!$B$9,'[2]Base Costs'!$B$10*M2186))</f>
        <v>1500</v>
      </c>
      <c r="P2186" s="304">
        <f>4*C2186*'[2]Base Costs'!$B$11</f>
        <v>18860.316291877069</v>
      </c>
      <c r="Q2186" s="269">
        <f>'[2]Base Costs'!$B$13+'[2]Base Costs'!$B$14</f>
        <v>414</v>
      </c>
      <c r="R2186" s="303">
        <f>'[2]Base Costs'!$D$2</f>
        <v>1105.3024868650327</v>
      </c>
      <c r="S2186" s="305">
        <f t="shared" si="244"/>
        <v>7779.7383572783101</v>
      </c>
    </row>
    <row r="2187" spans="1:19" s="269" customFormat="1" x14ac:dyDescent="0.25">
      <c r="A2187" s="310" t="s">
        <v>1041</v>
      </c>
      <c r="B2187" s="310" t="s">
        <v>1506</v>
      </c>
      <c r="C2187" s="309">
        <v>74.276887747533436</v>
      </c>
      <c r="D2187" s="307">
        <f>C2187*'[2]Base Costs'!$B$5</f>
        <v>74.276887747533436</v>
      </c>
      <c r="E2187" s="307">
        <f t="shared" si="238"/>
        <v>10</v>
      </c>
      <c r="F2187" s="307">
        <f t="shared" si="239"/>
        <v>2</v>
      </c>
      <c r="G2187" s="307">
        <f t="shared" si="240"/>
        <v>1</v>
      </c>
      <c r="H2187" s="306">
        <f>4*D2187*'[2]Base Costs'!$B$7</f>
        <v>14762.085778495788</v>
      </c>
      <c r="I2187" s="304">
        <f>4*IF(E2187&lt;=3,E2187*'[2]Base Costs'!$B$8,IF(F2187&lt;=3,F2187*'[2]Base Costs'!$B$9,'[2]Base Costs'!$B$10*G2187))</f>
        <v>2800</v>
      </c>
      <c r="J2187" s="308">
        <f>C2187*'[2]Base Costs'!$B$6</f>
        <v>18.866329487873493</v>
      </c>
      <c r="K2187" s="307">
        <f t="shared" si="241"/>
        <v>3</v>
      </c>
      <c r="L2187" s="307">
        <f t="shared" si="242"/>
        <v>1</v>
      </c>
      <c r="M2187" s="307">
        <f t="shared" si="243"/>
        <v>1</v>
      </c>
      <c r="N2187" s="306">
        <f>4*J2187*'[2]Base Costs'!$B$7</f>
        <v>3749.5697877379303</v>
      </c>
      <c r="O2187" s="304">
        <f>4*IF(K2187&lt;=3,K2187*'[2]Base Costs'!$B$8,IF(L2187&lt;=3,L2187*'[2]Base Costs'!$B$9,'[2]Base Costs'!$B$10*M2187))</f>
        <v>1500</v>
      </c>
      <c r="P2187" s="304">
        <f>4*C2187*'[2]Base Costs'!$B$11</f>
        <v>14855.377549506688</v>
      </c>
      <c r="Q2187" s="269">
        <f>'[2]Base Costs'!$B$13+'[2]Base Costs'!$B$14</f>
        <v>414</v>
      </c>
      <c r="R2187" s="303">
        <f>'[2]Base Costs'!$D$2</f>
        <v>1105.3024868650327</v>
      </c>
      <c r="S2187" s="305">
        <f t="shared" si="244"/>
        <v>6768.8722746029634</v>
      </c>
    </row>
    <row r="2188" spans="1:19" s="269" customFormat="1" x14ac:dyDescent="0.25">
      <c r="A2188" s="310" t="s">
        <v>1041</v>
      </c>
      <c r="B2188" s="310" t="s">
        <v>1505</v>
      </c>
      <c r="C2188" s="309">
        <v>220.02754998399931</v>
      </c>
      <c r="D2188" s="307">
        <f>C2188*'[2]Base Costs'!$B$5</f>
        <v>220.02754998399931</v>
      </c>
      <c r="E2188" s="307">
        <f t="shared" si="238"/>
        <v>28</v>
      </c>
      <c r="F2188" s="307">
        <f t="shared" si="239"/>
        <v>6</v>
      </c>
      <c r="G2188" s="307">
        <f t="shared" si="240"/>
        <v>2</v>
      </c>
      <c r="H2188" s="306">
        <f>4*D2188*'[2]Base Costs'!$B$7</f>
        <v>43729.155394019966</v>
      </c>
      <c r="I2188" s="304">
        <f>4*IF(E2188&lt;=3,E2188*'[2]Base Costs'!$B$8,IF(F2188&lt;=3,F2188*'[2]Base Costs'!$B$9,'[2]Base Costs'!$B$10*G2188))</f>
        <v>8800</v>
      </c>
      <c r="J2188" s="308">
        <f>C2188*'[2]Base Costs'!$B$6</f>
        <v>55.886997695935825</v>
      </c>
      <c r="K2188" s="307">
        <f t="shared" si="241"/>
        <v>7</v>
      </c>
      <c r="L2188" s="307">
        <f t="shared" si="242"/>
        <v>2</v>
      </c>
      <c r="M2188" s="307">
        <f t="shared" si="243"/>
        <v>1</v>
      </c>
      <c r="N2188" s="306">
        <f>4*J2188*'[2]Base Costs'!$B$7</f>
        <v>11107.205470081071</v>
      </c>
      <c r="O2188" s="304">
        <f>4*IF(K2188&lt;=3,K2188*'[2]Base Costs'!$B$8,IF(L2188&lt;=3,L2188*'[2]Base Costs'!$B$9,'[2]Base Costs'!$B$10*M2188))</f>
        <v>2800</v>
      </c>
      <c r="P2188" s="304">
        <f>4*C2188*'[2]Base Costs'!$B$11</f>
        <v>44005.509996799861</v>
      </c>
      <c r="Q2188" s="269">
        <f>'[2]Base Costs'!$B$13+'[2]Base Costs'!$B$14</f>
        <v>414</v>
      </c>
      <c r="R2188" s="303">
        <f>'[2]Base Costs'!$D$2</f>
        <v>1105.3024868650327</v>
      </c>
      <c r="S2188" s="305">
        <f t="shared" si="244"/>
        <v>15426.507956946105</v>
      </c>
    </row>
    <row r="2189" spans="1:19" s="269" customFormat="1" x14ac:dyDescent="0.25">
      <c r="A2189" s="310" t="s">
        <v>1041</v>
      </c>
      <c r="B2189" s="310" t="s">
        <v>1504</v>
      </c>
      <c r="C2189" s="309">
        <v>262.33095685228898</v>
      </c>
      <c r="D2189" s="307">
        <f>C2189*'[2]Base Costs'!$B$5</f>
        <v>262.33095685228898</v>
      </c>
      <c r="E2189" s="307">
        <f t="shared" si="238"/>
        <v>33</v>
      </c>
      <c r="F2189" s="307">
        <f t="shared" si="239"/>
        <v>7</v>
      </c>
      <c r="G2189" s="307">
        <f t="shared" si="240"/>
        <v>2</v>
      </c>
      <c r="H2189" s="306">
        <f>4*D2189*'[2]Base Costs'!$B$7</f>
        <v>52136.703688651331</v>
      </c>
      <c r="I2189" s="304">
        <f>4*IF(E2189&lt;=3,E2189*'[2]Base Costs'!$B$8,IF(F2189&lt;=3,F2189*'[2]Base Costs'!$B$9,'[2]Base Costs'!$B$10*G2189))</f>
        <v>8800</v>
      </c>
      <c r="J2189" s="308">
        <f>C2189*'[2]Base Costs'!$B$6</f>
        <v>66.632063040481398</v>
      </c>
      <c r="K2189" s="307">
        <f t="shared" si="241"/>
        <v>9</v>
      </c>
      <c r="L2189" s="307">
        <f t="shared" si="242"/>
        <v>2</v>
      </c>
      <c r="M2189" s="307">
        <f t="shared" si="243"/>
        <v>1</v>
      </c>
      <c r="N2189" s="306">
        <f>4*J2189*'[2]Base Costs'!$B$7</f>
        <v>13242.722736917436</v>
      </c>
      <c r="O2189" s="304">
        <f>4*IF(K2189&lt;=3,K2189*'[2]Base Costs'!$B$8,IF(L2189&lt;=3,L2189*'[2]Base Costs'!$B$9,'[2]Base Costs'!$B$10*M2189))</f>
        <v>2800</v>
      </c>
      <c r="P2189" s="304">
        <f>4*C2189*'[2]Base Costs'!$B$11</f>
        <v>52466.191370457796</v>
      </c>
      <c r="Q2189" s="269">
        <f>'[2]Base Costs'!$B$13+'[2]Base Costs'!$B$14</f>
        <v>414</v>
      </c>
      <c r="R2189" s="303">
        <f>'[2]Base Costs'!$D$2</f>
        <v>1105.3024868650327</v>
      </c>
      <c r="S2189" s="305">
        <f t="shared" si="244"/>
        <v>17562.025223782468</v>
      </c>
    </row>
    <row r="2190" spans="1:19" s="269" customFormat="1" x14ac:dyDescent="0.25">
      <c r="A2190" s="310" t="s">
        <v>1041</v>
      </c>
      <c r="B2190" s="310" t="s">
        <v>1503</v>
      </c>
      <c r="C2190" s="309">
        <v>201.64469703453793</v>
      </c>
      <c r="D2190" s="307">
        <f>C2190*'[2]Base Costs'!$B$5</f>
        <v>201.64469703453793</v>
      </c>
      <c r="E2190" s="307">
        <f t="shared" si="238"/>
        <v>26</v>
      </c>
      <c r="F2190" s="307">
        <f t="shared" si="239"/>
        <v>6</v>
      </c>
      <c r="G2190" s="307">
        <f t="shared" si="240"/>
        <v>2</v>
      </c>
      <c r="H2190" s="306">
        <f>4*D2190*'[2]Base Costs'!$B$7</f>
        <v>40075.673667432209</v>
      </c>
      <c r="I2190" s="304">
        <f>4*IF(E2190&lt;=3,E2190*'[2]Base Costs'!$B$8,IF(F2190&lt;=3,F2190*'[2]Base Costs'!$B$9,'[2]Base Costs'!$B$10*G2190))</f>
        <v>8800</v>
      </c>
      <c r="J2190" s="308">
        <f>C2190*'[2]Base Costs'!$B$6</f>
        <v>51.217753046772636</v>
      </c>
      <c r="K2190" s="307">
        <f t="shared" si="241"/>
        <v>7</v>
      </c>
      <c r="L2190" s="307">
        <f t="shared" si="242"/>
        <v>2</v>
      </c>
      <c r="M2190" s="307">
        <f t="shared" si="243"/>
        <v>1</v>
      </c>
      <c r="N2190" s="306">
        <f>4*J2190*'[2]Base Costs'!$B$7</f>
        <v>10179.221111527782</v>
      </c>
      <c r="O2190" s="304">
        <f>4*IF(K2190&lt;=3,K2190*'[2]Base Costs'!$B$8,IF(L2190&lt;=3,L2190*'[2]Base Costs'!$B$9,'[2]Base Costs'!$B$10*M2190))</f>
        <v>2800</v>
      </c>
      <c r="P2190" s="304">
        <f>4*C2190*'[2]Base Costs'!$B$11</f>
        <v>40328.939406907586</v>
      </c>
      <c r="Q2190" s="269">
        <f>'[2]Base Costs'!$B$13+'[2]Base Costs'!$B$14</f>
        <v>414</v>
      </c>
      <c r="R2190" s="303">
        <f>'[2]Base Costs'!$D$2</f>
        <v>1105.3024868650327</v>
      </c>
      <c r="S2190" s="305">
        <f t="shared" si="244"/>
        <v>14498.523598392814</v>
      </c>
    </row>
    <row r="2191" spans="1:19" s="269" customFormat="1" x14ac:dyDescent="0.25">
      <c r="A2191" s="310" t="s">
        <v>1041</v>
      </c>
      <c r="B2191" s="310" t="s">
        <v>1502</v>
      </c>
      <c r="C2191" s="309">
        <v>119.24030685491489</v>
      </c>
      <c r="D2191" s="307">
        <f>C2191*'[2]Base Costs'!$B$5</f>
        <v>119.24030685491489</v>
      </c>
      <c r="E2191" s="307">
        <f t="shared" si="238"/>
        <v>15</v>
      </c>
      <c r="F2191" s="307">
        <f t="shared" si="239"/>
        <v>3</v>
      </c>
      <c r="G2191" s="307">
        <f t="shared" si="240"/>
        <v>1</v>
      </c>
      <c r="H2191" s="306">
        <f>4*D2191*'[2]Base Costs'!$B$7</f>
        <v>23698.295545573208</v>
      </c>
      <c r="I2191" s="304">
        <f>4*IF(E2191&lt;=3,E2191*'[2]Base Costs'!$B$8,IF(F2191&lt;=3,F2191*'[2]Base Costs'!$B$9,'[2]Base Costs'!$B$10*G2191))</f>
        <v>4200</v>
      </c>
      <c r="J2191" s="308">
        <f>C2191*'[2]Base Costs'!$B$6</f>
        <v>30.287037941148384</v>
      </c>
      <c r="K2191" s="307">
        <f t="shared" si="241"/>
        <v>4</v>
      </c>
      <c r="L2191" s="307">
        <f t="shared" si="242"/>
        <v>1</v>
      </c>
      <c r="M2191" s="307">
        <f t="shared" si="243"/>
        <v>1</v>
      </c>
      <c r="N2191" s="306">
        <f>4*J2191*'[2]Base Costs'!$B$7</f>
        <v>6019.3670685755951</v>
      </c>
      <c r="O2191" s="304">
        <f>4*IF(K2191&lt;=3,K2191*'[2]Base Costs'!$B$8,IF(L2191&lt;=3,L2191*'[2]Base Costs'!$B$9,'[2]Base Costs'!$B$10*M2191))</f>
        <v>1400</v>
      </c>
      <c r="P2191" s="304">
        <f>4*C2191*'[2]Base Costs'!$B$11</f>
        <v>23848.061370982978</v>
      </c>
      <c r="Q2191" s="269">
        <f>'[2]Base Costs'!$B$13+'[2]Base Costs'!$B$14</f>
        <v>414</v>
      </c>
      <c r="R2191" s="303">
        <f>'[2]Base Costs'!$D$2</f>
        <v>1105.3024868650327</v>
      </c>
      <c r="S2191" s="305">
        <f t="shared" si="244"/>
        <v>8938.6695554406288</v>
      </c>
    </row>
    <row r="2192" spans="1:19" s="269" customFormat="1" x14ac:dyDescent="0.25">
      <c r="A2192" s="310" t="s">
        <v>1041</v>
      </c>
      <c r="B2192" s="310" t="s">
        <v>1501</v>
      </c>
      <c r="C2192" s="309">
        <v>47.829247630332034</v>
      </c>
      <c r="D2192" s="307">
        <f>C2192*'[2]Base Costs'!$B$5</f>
        <v>47.829247630332034</v>
      </c>
      <c r="E2192" s="307">
        <f t="shared" si="238"/>
        <v>6</v>
      </c>
      <c r="F2192" s="307">
        <f t="shared" si="239"/>
        <v>2</v>
      </c>
      <c r="G2192" s="307">
        <f t="shared" si="240"/>
        <v>1</v>
      </c>
      <c r="H2192" s="306">
        <f>4*D2192*'[2]Base Costs'!$B$7</f>
        <v>9505.7759910427103</v>
      </c>
      <c r="I2192" s="304">
        <f>4*IF(E2192&lt;=3,E2192*'[2]Base Costs'!$B$8,IF(F2192&lt;=3,F2192*'[2]Base Costs'!$B$9,'[2]Base Costs'!$B$10*G2192))</f>
        <v>2800</v>
      </c>
      <c r="J2192" s="308">
        <f>C2192*'[2]Base Costs'!$B$6</f>
        <v>12.148628898104336</v>
      </c>
      <c r="K2192" s="307">
        <f t="shared" si="241"/>
        <v>2</v>
      </c>
      <c r="L2192" s="307">
        <f t="shared" si="242"/>
        <v>1</v>
      </c>
      <c r="M2192" s="307">
        <f t="shared" si="243"/>
        <v>1</v>
      </c>
      <c r="N2192" s="306">
        <f>4*J2192*'[2]Base Costs'!$B$7</f>
        <v>2414.4671017248484</v>
      </c>
      <c r="O2192" s="304">
        <f>4*IF(K2192&lt;=3,K2192*'[2]Base Costs'!$B$8,IF(L2192&lt;=3,L2192*'[2]Base Costs'!$B$9,'[2]Base Costs'!$B$10*M2192))</f>
        <v>1000</v>
      </c>
      <c r="P2192" s="304">
        <f>4*C2192*'[2]Base Costs'!$B$11</f>
        <v>9565.8495260664076</v>
      </c>
      <c r="Q2192" s="269">
        <f>'[2]Base Costs'!$B$13+'[2]Base Costs'!$B$14</f>
        <v>414</v>
      </c>
      <c r="R2192" s="303">
        <f>'[2]Base Costs'!$D$2</f>
        <v>1105.3024868650327</v>
      </c>
      <c r="S2192" s="305">
        <f t="shared" si="244"/>
        <v>4933.7695885898811</v>
      </c>
    </row>
    <row r="2193" spans="1:19" s="269" customFormat="1" x14ac:dyDescent="0.25">
      <c r="A2193" s="310" t="s">
        <v>1041</v>
      </c>
      <c r="B2193" s="310" t="s">
        <v>1500</v>
      </c>
      <c r="C2193" s="309">
        <v>155.75437290078142</v>
      </c>
      <c r="D2193" s="307">
        <f>C2193*'[2]Base Costs'!$B$5</f>
        <v>155.75437290078142</v>
      </c>
      <c r="E2193" s="307">
        <f t="shared" si="238"/>
        <v>20</v>
      </c>
      <c r="F2193" s="307">
        <f t="shared" si="239"/>
        <v>4</v>
      </c>
      <c r="G2193" s="307">
        <f t="shared" si="240"/>
        <v>1</v>
      </c>
      <c r="H2193" s="306">
        <f>4*D2193*'[2]Base Costs'!$B$7</f>
        <v>30955.247087792908</v>
      </c>
      <c r="I2193" s="304">
        <f>4*IF(E2193&lt;=3,E2193*'[2]Base Costs'!$B$8,IF(F2193&lt;=3,F2193*'[2]Base Costs'!$B$9,'[2]Base Costs'!$B$10*G2193))</f>
        <v>4400</v>
      </c>
      <c r="J2193" s="308">
        <f>C2193*'[2]Base Costs'!$B$6</f>
        <v>39.561610716798484</v>
      </c>
      <c r="K2193" s="307">
        <f t="shared" si="241"/>
        <v>5</v>
      </c>
      <c r="L2193" s="307">
        <f t="shared" si="242"/>
        <v>1</v>
      </c>
      <c r="M2193" s="307">
        <f t="shared" si="243"/>
        <v>1</v>
      </c>
      <c r="N2193" s="306">
        <f>4*J2193*'[2]Base Costs'!$B$7</f>
        <v>7862.6327602993988</v>
      </c>
      <c r="O2193" s="304">
        <f>4*IF(K2193&lt;=3,K2193*'[2]Base Costs'!$B$8,IF(L2193&lt;=3,L2193*'[2]Base Costs'!$B$9,'[2]Base Costs'!$B$10*M2193))</f>
        <v>1400</v>
      </c>
      <c r="P2193" s="304">
        <f>4*C2193*'[2]Base Costs'!$B$11</f>
        <v>31150.874580156284</v>
      </c>
      <c r="Q2193" s="269">
        <f>'[2]Base Costs'!$B$13+'[2]Base Costs'!$B$14</f>
        <v>414</v>
      </c>
      <c r="R2193" s="303">
        <f>'[2]Base Costs'!$D$2</f>
        <v>1105.3024868650327</v>
      </c>
      <c r="S2193" s="305">
        <f t="shared" si="244"/>
        <v>10781.935247164431</v>
      </c>
    </row>
    <row r="2194" spans="1:19" s="269" customFormat="1" x14ac:dyDescent="0.25">
      <c r="A2194" s="310" t="s">
        <v>1041</v>
      </c>
      <c r="B2194" s="310" t="s">
        <v>1499</v>
      </c>
      <c r="C2194" s="309">
        <v>255.61974700105634</v>
      </c>
      <c r="D2194" s="307">
        <f>C2194*'[2]Base Costs'!$B$5</f>
        <v>255.61974700105634</v>
      </c>
      <c r="E2194" s="307">
        <f t="shared" si="238"/>
        <v>32</v>
      </c>
      <c r="F2194" s="307">
        <f t="shared" si="239"/>
        <v>7</v>
      </c>
      <c r="G2194" s="307">
        <f t="shared" si="240"/>
        <v>2</v>
      </c>
      <c r="H2194" s="306">
        <f>4*D2194*'[2]Base Costs'!$B$7</f>
        <v>50802.890997977949</v>
      </c>
      <c r="I2194" s="304">
        <f>4*IF(E2194&lt;=3,E2194*'[2]Base Costs'!$B$8,IF(F2194&lt;=3,F2194*'[2]Base Costs'!$B$9,'[2]Base Costs'!$B$10*G2194))</f>
        <v>8800</v>
      </c>
      <c r="J2194" s="308">
        <f>C2194*'[2]Base Costs'!$B$6</f>
        <v>64.927415738268309</v>
      </c>
      <c r="K2194" s="307">
        <f t="shared" si="241"/>
        <v>9</v>
      </c>
      <c r="L2194" s="307">
        <f t="shared" si="242"/>
        <v>2</v>
      </c>
      <c r="M2194" s="307">
        <f t="shared" si="243"/>
        <v>1</v>
      </c>
      <c r="N2194" s="306">
        <f>4*J2194*'[2]Base Costs'!$B$7</f>
        <v>12903.934313486399</v>
      </c>
      <c r="O2194" s="304">
        <f>4*IF(K2194&lt;=3,K2194*'[2]Base Costs'!$B$8,IF(L2194&lt;=3,L2194*'[2]Base Costs'!$B$9,'[2]Base Costs'!$B$10*M2194))</f>
        <v>2800</v>
      </c>
      <c r="P2194" s="304">
        <f>4*C2194*'[2]Base Costs'!$B$11</f>
        <v>51123.94940021127</v>
      </c>
      <c r="Q2194" s="269">
        <f>'[2]Base Costs'!$B$13+'[2]Base Costs'!$B$14</f>
        <v>414</v>
      </c>
      <c r="R2194" s="303">
        <f>'[2]Base Costs'!$D$2</f>
        <v>1105.3024868650327</v>
      </c>
      <c r="S2194" s="305">
        <f t="shared" si="244"/>
        <v>17223.236800351431</v>
      </c>
    </row>
    <row r="2195" spans="1:19" s="269" customFormat="1" x14ac:dyDescent="0.25">
      <c r="A2195" s="310" t="s">
        <v>1041</v>
      </c>
      <c r="B2195" s="310" t="s">
        <v>1498</v>
      </c>
      <c r="C2195" s="309">
        <v>121.61562330237788</v>
      </c>
      <c r="D2195" s="307">
        <f>C2195*'[2]Base Costs'!$B$5</f>
        <v>121.61562330237788</v>
      </c>
      <c r="E2195" s="307">
        <f t="shared" si="238"/>
        <v>16</v>
      </c>
      <c r="F2195" s="307">
        <f t="shared" si="239"/>
        <v>4</v>
      </c>
      <c r="G2195" s="307">
        <f t="shared" si="240"/>
        <v>1</v>
      </c>
      <c r="H2195" s="306">
        <f>4*D2195*'[2]Base Costs'!$B$7</f>
        <v>24170.375437607792</v>
      </c>
      <c r="I2195" s="304">
        <f>4*IF(E2195&lt;=3,E2195*'[2]Base Costs'!$B$8,IF(F2195&lt;=3,F2195*'[2]Base Costs'!$B$9,'[2]Base Costs'!$B$10*G2195))</f>
        <v>4400</v>
      </c>
      <c r="J2195" s="308">
        <f>C2195*'[2]Base Costs'!$B$6</f>
        <v>30.890368318803983</v>
      </c>
      <c r="K2195" s="307">
        <f t="shared" si="241"/>
        <v>4</v>
      </c>
      <c r="L2195" s="307">
        <f t="shared" si="242"/>
        <v>1</v>
      </c>
      <c r="M2195" s="307">
        <f t="shared" si="243"/>
        <v>1</v>
      </c>
      <c r="N2195" s="306">
        <f>4*J2195*'[2]Base Costs'!$B$7</f>
        <v>6139.2753611523794</v>
      </c>
      <c r="O2195" s="304">
        <f>4*IF(K2195&lt;=3,K2195*'[2]Base Costs'!$B$8,IF(L2195&lt;=3,L2195*'[2]Base Costs'!$B$9,'[2]Base Costs'!$B$10*M2195))</f>
        <v>1400</v>
      </c>
      <c r="P2195" s="304">
        <f>4*C2195*'[2]Base Costs'!$B$11</f>
        <v>24323.124660475576</v>
      </c>
      <c r="Q2195" s="269">
        <f>'[2]Base Costs'!$B$13+'[2]Base Costs'!$B$14</f>
        <v>414</v>
      </c>
      <c r="R2195" s="303">
        <f>'[2]Base Costs'!$D$2</f>
        <v>1105.3024868650327</v>
      </c>
      <c r="S2195" s="305">
        <f t="shared" si="244"/>
        <v>9058.5778480174122</v>
      </c>
    </row>
    <row r="2196" spans="1:19" s="269" customFormat="1" x14ac:dyDescent="0.25">
      <c r="A2196" s="310" t="s">
        <v>1041</v>
      </c>
      <c r="B2196" s="310" t="s">
        <v>1497</v>
      </c>
      <c r="C2196" s="309">
        <v>104.75486769934329</v>
      </c>
      <c r="D2196" s="307">
        <f>C2196*'[2]Base Costs'!$B$5</f>
        <v>104.75486769934329</v>
      </c>
      <c r="E2196" s="307">
        <f t="shared" si="238"/>
        <v>14</v>
      </c>
      <c r="F2196" s="307">
        <f t="shared" si="239"/>
        <v>3</v>
      </c>
      <c r="G2196" s="307">
        <f t="shared" si="240"/>
        <v>1</v>
      </c>
      <c r="H2196" s="306">
        <f>4*D2196*'[2]Base Costs'!$B$7</f>
        <v>20819.401426038286</v>
      </c>
      <c r="I2196" s="304">
        <f>4*IF(E2196&lt;=3,E2196*'[2]Base Costs'!$B$8,IF(F2196&lt;=3,F2196*'[2]Base Costs'!$B$9,'[2]Base Costs'!$B$10*G2196))</f>
        <v>4200</v>
      </c>
      <c r="J2196" s="308">
        <f>C2196*'[2]Base Costs'!$B$6</f>
        <v>26.607736395633196</v>
      </c>
      <c r="K2196" s="307">
        <f t="shared" si="241"/>
        <v>4</v>
      </c>
      <c r="L2196" s="307">
        <f t="shared" si="242"/>
        <v>1</v>
      </c>
      <c r="M2196" s="307">
        <f t="shared" si="243"/>
        <v>1</v>
      </c>
      <c r="N2196" s="306">
        <f>4*J2196*'[2]Base Costs'!$B$7</f>
        <v>5288.1279622137245</v>
      </c>
      <c r="O2196" s="304">
        <f>4*IF(K2196&lt;=3,K2196*'[2]Base Costs'!$B$8,IF(L2196&lt;=3,L2196*'[2]Base Costs'!$B$9,'[2]Base Costs'!$B$10*M2196))</f>
        <v>1400</v>
      </c>
      <c r="P2196" s="304">
        <f>4*C2196*'[2]Base Costs'!$B$11</f>
        <v>20950.973539868657</v>
      </c>
      <c r="Q2196" s="269">
        <f>'[2]Base Costs'!$B$13+'[2]Base Costs'!$B$14</f>
        <v>414</v>
      </c>
      <c r="R2196" s="303">
        <f>'[2]Base Costs'!$D$2</f>
        <v>1105.3024868650327</v>
      </c>
      <c r="S2196" s="305">
        <f t="shared" si="244"/>
        <v>8207.4304490787581</v>
      </c>
    </row>
    <row r="2197" spans="1:19" s="269" customFormat="1" x14ac:dyDescent="0.25">
      <c r="A2197" s="310" t="s">
        <v>1041</v>
      </c>
      <c r="B2197" s="310" t="s">
        <v>1496</v>
      </c>
      <c r="C2197" s="309">
        <v>88.889352126152119</v>
      </c>
      <c r="D2197" s="307">
        <f>C2197*'[2]Base Costs'!$B$5</f>
        <v>88.889352126152119</v>
      </c>
      <c r="E2197" s="307">
        <f t="shared" si="238"/>
        <v>12</v>
      </c>
      <c r="F2197" s="307">
        <f t="shared" si="239"/>
        <v>3</v>
      </c>
      <c r="G2197" s="307">
        <f t="shared" si="240"/>
        <v>1</v>
      </c>
      <c r="H2197" s="306">
        <f>4*D2197*'[2]Base Costs'!$B$7</f>
        <v>17666.225398959978</v>
      </c>
      <c r="I2197" s="304">
        <f>4*IF(E2197&lt;=3,E2197*'[2]Base Costs'!$B$8,IF(F2197&lt;=3,F2197*'[2]Base Costs'!$B$9,'[2]Base Costs'!$B$10*G2197))</f>
        <v>4200</v>
      </c>
      <c r="J2197" s="308">
        <f>C2197*'[2]Base Costs'!$B$6</f>
        <v>22.577895440042639</v>
      </c>
      <c r="K2197" s="307">
        <f t="shared" si="241"/>
        <v>3</v>
      </c>
      <c r="L2197" s="307">
        <f t="shared" si="242"/>
        <v>1</v>
      </c>
      <c r="M2197" s="307">
        <f t="shared" si="243"/>
        <v>1</v>
      </c>
      <c r="N2197" s="306">
        <f>4*J2197*'[2]Base Costs'!$B$7</f>
        <v>4487.2212513358345</v>
      </c>
      <c r="O2197" s="304">
        <f>4*IF(K2197&lt;=3,K2197*'[2]Base Costs'!$B$8,IF(L2197&lt;=3,L2197*'[2]Base Costs'!$B$9,'[2]Base Costs'!$B$10*M2197))</f>
        <v>1500</v>
      </c>
      <c r="P2197" s="304">
        <f>4*C2197*'[2]Base Costs'!$B$11</f>
        <v>17777.870425230423</v>
      </c>
      <c r="Q2197" s="269">
        <f>'[2]Base Costs'!$B$13+'[2]Base Costs'!$B$14</f>
        <v>414</v>
      </c>
      <c r="R2197" s="303">
        <f>'[2]Base Costs'!$D$2</f>
        <v>1105.3024868650327</v>
      </c>
      <c r="S2197" s="305">
        <f t="shared" si="244"/>
        <v>7506.5237382008672</v>
      </c>
    </row>
    <row r="2198" spans="1:19" s="269" customFormat="1" x14ac:dyDescent="0.25">
      <c r="A2198" s="310" t="s">
        <v>1041</v>
      </c>
      <c r="B2198" s="310" t="s">
        <v>1495</v>
      </c>
      <c r="C2198" s="309">
        <v>51.00049516</v>
      </c>
      <c r="D2198" s="307">
        <f>C2198*'[2]Base Costs'!$B$5</f>
        <v>51.00049516</v>
      </c>
      <c r="E2198" s="307">
        <f t="shared" si="238"/>
        <v>7</v>
      </c>
      <c r="F2198" s="307">
        <f t="shared" si="239"/>
        <v>2</v>
      </c>
      <c r="G2198" s="307">
        <f t="shared" si="240"/>
        <v>1</v>
      </c>
      <c r="H2198" s="306">
        <f>4*D2198*'[2]Base Costs'!$B$7</f>
        <v>10136.042410079041</v>
      </c>
      <c r="I2198" s="304">
        <f>4*IF(E2198&lt;=3,E2198*'[2]Base Costs'!$B$8,IF(F2198&lt;=3,F2198*'[2]Base Costs'!$B$9,'[2]Base Costs'!$B$10*G2198))</f>
        <v>2800</v>
      </c>
      <c r="J2198" s="308">
        <f>C2198*'[2]Base Costs'!$B$6</f>
        <v>12.954125770639999</v>
      </c>
      <c r="K2198" s="307">
        <f t="shared" si="241"/>
        <v>2</v>
      </c>
      <c r="L2198" s="307">
        <f t="shared" si="242"/>
        <v>1</v>
      </c>
      <c r="M2198" s="307">
        <f t="shared" si="243"/>
        <v>1</v>
      </c>
      <c r="N2198" s="306">
        <f>4*J2198*'[2]Base Costs'!$B$7</f>
        <v>2574.5547721600765</v>
      </c>
      <c r="O2198" s="304">
        <f>4*IF(K2198&lt;=3,K2198*'[2]Base Costs'!$B$8,IF(L2198&lt;=3,L2198*'[2]Base Costs'!$B$9,'[2]Base Costs'!$B$10*M2198))</f>
        <v>1000</v>
      </c>
      <c r="P2198" s="304">
        <f>4*C2198*'[2]Base Costs'!$B$11</f>
        <v>10200.099032</v>
      </c>
      <c r="Q2198" s="269">
        <f>'[2]Base Costs'!$B$13+'[2]Base Costs'!$B$14</f>
        <v>414</v>
      </c>
      <c r="R2198" s="303">
        <f>'[2]Base Costs'!$D$2</f>
        <v>1105.3024868650327</v>
      </c>
      <c r="S2198" s="305">
        <f t="shared" si="244"/>
        <v>5093.8572590251097</v>
      </c>
    </row>
    <row r="2199" spans="1:19" s="269" customFormat="1" x14ac:dyDescent="0.25">
      <c r="A2199" s="310" t="s">
        <v>1041</v>
      </c>
      <c r="B2199" s="310" t="s">
        <v>1494</v>
      </c>
      <c r="C2199" s="309">
        <v>90.73053127</v>
      </c>
      <c r="D2199" s="307">
        <f>C2199*'[2]Base Costs'!$B$5</f>
        <v>90.73053127</v>
      </c>
      <c r="E2199" s="307">
        <f t="shared" si="238"/>
        <v>12</v>
      </c>
      <c r="F2199" s="307">
        <f t="shared" si="239"/>
        <v>3</v>
      </c>
      <c r="G2199" s="307">
        <f t="shared" si="240"/>
        <v>1</v>
      </c>
      <c r="H2199" s="306">
        <f>4*D2199*'[2]Base Costs'!$B$7</f>
        <v>18032.148706724882</v>
      </c>
      <c r="I2199" s="304">
        <f>4*IF(E2199&lt;=3,E2199*'[2]Base Costs'!$B$8,IF(F2199&lt;=3,F2199*'[2]Base Costs'!$B$9,'[2]Base Costs'!$B$10*G2199))</f>
        <v>4200</v>
      </c>
      <c r="J2199" s="308">
        <f>C2199*'[2]Base Costs'!$B$6</f>
        <v>23.045554942580001</v>
      </c>
      <c r="K2199" s="307">
        <f t="shared" si="241"/>
        <v>3</v>
      </c>
      <c r="L2199" s="307">
        <f t="shared" si="242"/>
        <v>1</v>
      </c>
      <c r="M2199" s="307">
        <f t="shared" si="243"/>
        <v>1</v>
      </c>
      <c r="N2199" s="306">
        <f>4*J2199*'[2]Base Costs'!$B$7</f>
        <v>4580.1657715081201</v>
      </c>
      <c r="O2199" s="304">
        <f>4*IF(K2199&lt;=3,K2199*'[2]Base Costs'!$B$8,IF(L2199&lt;=3,L2199*'[2]Base Costs'!$B$9,'[2]Base Costs'!$B$10*M2199))</f>
        <v>1500</v>
      </c>
      <c r="P2199" s="304">
        <f>4*C2199*'[2]Base Costs'!$B$11</f>
        <v>18146.106253999998</v>
      </c>
      <c r="Q2199" s="269">
        <f>'[2]Base Costs'!$B$13+'[2]Base Costs'!$B$14</f>
        <v>414</v>
      </c>
      <c r="R2199" s="303">
        <f>'[2]Base Costs'!$D$2</f>
        <v>1105.3024868650327</v>
      </c>
      <c r="S2199" s="305">
        <f t="shared" si="244"/>
        <v>7599.4682583731528</v>
      </c>
    </row>
    <row r="2200" spans="1:19" s="269" customFormat="1" x14ac:dyDescent="0.25">
      <c r="A2200" s="310" t="s">
        <v>1041</v>
      </c>
      <c r="B2200" s="310" t="s">
        <v>1493</v>
      </c>
      <c r="C2200" s="309">
        <v>91.144205143500642</v>
      </c>
      <c r="D2200" s="307">
        <f>C2200*'[2]Base Costs'!$B$5</f>
        <v>91.144205143500642</v>
      </c>
      <c r="E2200" s="307">
        <f t="shared" si="238"/>
        <v>12</v>
      </c>
      <c r="F2200" s="307">
        <f t="shared" si="239"/>
        <v>3</v>
      </c>
      <c r="G2200" s="307">
        <f t="shared" si="240"/>
        <v>1</v>
      </c>
      <c r="H2200" s="306">
        <f>4*D2200*'[2]Base Costs'!$B$7</f>
        <v>18114.363907039893</v>
      </c>
      <c r="I2200" s="304">
        <f>4*IF(E2200&lt;=3,E2200*'[2]Base Costs'!$B$8,IF(F2200&lt;=3,F2200*'[2]Base Costs'!$B$9,'[2]Base Costs'!$B$10*G2200))</f>
        <v>4200</v>
      </c>
      <c r="J2200" s="308">
        <f>C2200*'[2]Base Costs'!$B$6</f>
        <v>23.150628106449162</v>
      </c>
      <c r="K2200" s="307">
        <f t="shared" si="241"/>
        <v>3</v>
      </c>
      <c r="L2200" s="307">
        <f t="shared" si="242"/>
        <v>1</v>
      </c>
      <c r="M2200" s="307">
        <f t="shared" si="243"/>
        <v>1</v>
      </c>
      <c r="N2200" s="306">
        <f>4*J2200*'[2]Base Costs'!$B$7</f>
        <v>4601.0484323881328</v>
      </c>
      <c r="O2200" s="304">
        <f>4*IF(K2200&lt;=3,K2200*'[2]Base Costs'!$B$8,IF(L2200&lt;=3,L2200*'[2]Base Costs'!$B$9,'[2]Base Costs'!$B$10*M2200))</f>
        <v>1500</v>
      </c>
      <c r="P2200" s="304">
        <f>4*C2200*'[2]Base Costs'!$B$11</f>
        <v>18228.841028700128</v>
      </c>
      <c r="Q2200" s="269">
        <f>'[2]Base Costs'!$B$13+'[2]Base Costs'!$B$14</f>
        <v>414</v>
      </c>
      <c r="R2200" s="303">
        <f>'[2]Base Costs'!$D$2</f>
        <v>1105.3024868650327</v>
      </c>
      <c r="S2200" s="305">
        <f t="shared" si="244"/>
        <v>7620.3509192531656</v>
      </c>
    </row>
    <row r="2201" spans="1:19" s="269" customFormat="1" x14ac:dyDescent="0.25">
      <c r="A2201" s="310" t="s">
        <v>1041</v>
      </c>
      <c r="B2201" s="310" t="s">
        <v>1492</v>
      </c>
      <c r="C2201" s="309">
        <v>83.730199417168308</v>
      </c>
      <c r="D2201" s="307">
        <f>C2201*'[2]Base Costs'!$B$5</f>
        <v>83.730199417168308</v>
      </c>
      <c r="E2201" s="307">
        <f t="shared" si="238"/>
        <v>11</v>
      </c>
      <c r="F2201" s="307">
        <f t="shared" si="239"/>
        <v>3</v>
      </c>
      <c r="G2201" s="307">
        <f t="shared" si="240"/>
        <v>1</v>
      </c>
      <c r="H2201" s="306">
        <f>4*D2201*'[2]Base Costs'!$B$7</f>
        <v>16640.874752965701</v>
      </c>
      <c r="I2201" s="304">
        <f>4*IF(E2201&lt;=3,E2201*'[2]Base Costs'!$B$8,IF(F2201&lt;=3,F2201*'[2]Base Costs'!$B$9,'[2]Base Costs'!$B$10*G2201))</f>
        <v>4200</v>
      </c>
      <c r="J2201" s="308">
        <f>C2201*'[2]Base Costs'!$B$6</f>
        <v>21.26747065196075</v>
      </c>
      <c r="K2201" s="307">
        <f t="shared" si="241"/>
        <v>3</v>
      </c>
      <c r="L2201" s="307">
        <f t="shared" si="242"/>
        <v>1</v>
      </c>
      <c r="M2201" s="307">
        <f t="shared" si="243"/>
        <v>1</v>
      </c>
      <c r="N2201" s="306">
        <f>4*J2201*'[2]Base Costs'!$B$7</f>
        <v>4226.7821872532877</v>
      </c>
      <c r="O2201" s="304">
        <f>4*IF(K2201&lt;=3,K2201*'[2]Base Costs'!$B$8,IF(L2201&lt;=3,L2201*'[2]Base Costs'!$B$9,'[2]Base Costs'!$B$10*M2201))</f>
        <v>1500</v>
      </c>
      <c r="P2201" s="304">
        <f>4*C2201*'[2]Base Costs'!$B$11</f>
        <v>16746.039883433663</v>
      </c>
      <c r="Q2201" s="269">
        <f>'[2]Base Costs'!$B$13+'[2]Base Costs'!$B$14</f>
        <v>414</v>
      </c>
      <c r="R2201" s="303">
        <f>'[2]Base Costs'!$D$2</f>
        <v>1105.3024868650327</v>
      </c>
      <c r="S2201" s="305">
        <f t="shared" si="244"/>
        <v>7246.0846741183204</v>
      </c>
    </row>
    <row r="2202" spans="1:19" s="269" customFormat="1" x14ac:dyDescent="0.25">
      <c r="A2202" s="310" t="s">
        <v>1041</v>
      </c>
      <c r="B2202" s="310" t="s">
        <v>1491</v>
      </c>
      <c r="C2202" s="309">
        <v>54.085047189550373</v>
      </c>
      <c r="D2202" s="307">
        <f>C2202*'[2]Base Costs'!$B$5</f>
        <v>54.085047189550373</v>
      </c>
      <c r="E2202" s="307">
        <f t="shared" si="238"/>
        <v>7</v>
      </c>
      <c r="F2202" s="307">
        <f t="shared" si="239"/>
        <v>2</v>
      </c>
      <c r="G2202" s="307">
        <f t="shared" si="240"/>
        <v>1</v>
      </c>
      <c r="H2202" s="306">
        <f>4*D2202*'[2]Base Costs'!$B$7</f>
        <v>10749.07861864</v>
      </c>
      <c r="I2202" s="304">
        <f>4*IF(E2202&lt;=3,E2202*'[2]Base Costs'!$B$8,IF(F2202&lt;=3,F2202*'[2]Base Costs'!$B$9,'[2]Base Costs'!$B$10*G2202))</f>
        <v>2800</v>
      </c>
      <c r="J2202" s="308">
        <f>C2202*'[2]Base Costs'!$B$6</f>
        <v>13.737601986145794</v>
      </c>
      <c r="K2202" s="307">
        <f t="shared" si="241"/>
        <v>2</v>
      </c>
      <c r="L2202" s="307">
        <f t="shared" si="242"/>
        <v>1</v>
      </c>
      <c r="M2202" s="307">
        <f t="shared" si="243"/>
        <v>1</v>
      </c>
      <c r="N2202" s="306">
        <f>4*J2202*'[2]Base Costs'!$B$7</f>
        <v>2730.2659691345602</v>
      </c>
      <c r="O2202" s="304">
        <f>4*IF(K2202&lt;=3,K2202*'[2]Base Costs'!$B$8,IF(L2202&lt;=3,L2202*'[2]Base Costs'!$B$9,'[2]Base Costs'!$B$10*M2202))</f>
        <v>1000</v>
      </c>
      <c r="P2202" s="304">
        <f>4*C2202*'[2]Base Costs'!$B$11</f>
        <v>10817.009437910074</v>
      </c>
      <c r="Q2202" s="269">
        <f>'[2]Base Costs'!$B$13+'[2]Base Costs'!$B$14</f>
        <v>414</v>
      </c>
      <c r="R2202" s="303">
        <f>'[2]Base Costs'!$D$2</f>
        <v>1105.3024868650327</v>
      </c>
      <c r="S2202" s="305">
        <f t="shared" si="244"/>
        <v>5249.5684559995934</v>
      </c>
    </row>
    <row r="2203" spans="1:19" s="269" customFormat="1" x14ac:dyDescent="0.25">
      <c r="A2203" s="310" t="s">
        <v>1041</v>
      </c>
      <c r="B2203" s="310" t="s">
        <v>1490</v>
      </c>
      <c r="C2203" s="309">
        <v>73.801311197191794</v>
      </c>
      <c r="D2203" s="307">
        <f>C2203*'[2]Base Costs'!$B$5</f>
        <v>73.801311197191794</v>
      </c>
      <c r="E2203" s="307">
        <f t="shared" si="238"/>
        <v>10</v>
      </c>
      <c r="F2203" s="307">
        <f t="shared" si="239"/>
        <v>2</v>
      </c>
      <c r="G2203" s="307">
        <f t="shared" si="240"/>
        <v>1</v>
      </c>
      <c r="H2203" s="306">
        <f>4*D2203*'[2]Base Costs'!$B$7</f>
        <v>14667.567792574688</v>
      </c>
      <c r="I2203" s="304">
        <f>4*IF(E2203&lt;=3,E2203*'[2]Base Costs'!$B$8,IF(F2203&lt;=3,F2203*'[2]Base Costs'!$B$9,'[2]Base Costs'!$B$10*G2203))</f>
        <v>2800</v>
      </c>
      <c r="J2203" s="308">
        <f>C2203*'[2]Base Costs'!$B$6</f>
        <v>18.745533044086717</v>
      </c>
      <c r="K2203" s="307">
        <f t="shared" si="241"/>
        <v>3</v>
      </c>
      <c r="L2203" s="307">
        <f t="shared" si="242"/>
        <v>1</v>
      </c>
      <c r="M2203" s="307">
        <f t="shared" si="243"/>
        <v>1</v>
      </c>
      <c r="N2203" s="306">
        <f>4*J2203*'[2]Base Costs'!$B$7</f>
        <v>3725.5622193139711</v>
      </c>
      <c r="O2203" s="304">
        <f>4*IF(K2203&lt;=3,K2203*'[2]Base Costs'!$B$8,IF(L2203&lt;=3,L2203*'[2]Base Costs'!$B$9,'[2]Base Costs'!$B$10*M2203))</f>
        <v>1500</v>
      </c>
      <c r="P2203" s="304">
        <f>4*C2203*'[2]Base Costs'!$B$11</f>
        <v>14760.262239438358</v>
      </c>
      <c r="Q2203" s="269">
        <f>'[2]Base Costs'!$B$13+'[2]Base Costs'!$B$14</f>
        <v>414</v>
      </c>
      <c r="R2203" s="303">
        <f>'[2]Base Costs'!$D$2</f>
        <v>1105.3024868650327</v>
      </c>
      <c r="S2203" s="305">
        <f t="shared" si="244"/>
        <v>6744.8647061790034</v>
      </c>
    </row>
    <row r="2204" spans="1:19" s="269" customFormat="1" x14ac:dyDescent="0.25">
      <c r="A2204" s="310" t="s">
        <v>1041</v>
      </c>
      <c r="B2204" s="310" t="s">
        <v>1489</v>
      </c>
      <c r="C2204" s="309">
        <v>134.94514111477775</v>
      </c>
      <c r="D2204" s="307">
        <f>C2204*'[2]Base Costs'!$B$5</f>
        <v>134.94514111477775</v>
      </c>
      <c r="E2204" s="307">
        <f t="shared" si="238"/>
        <v>17</v>
      </c>
      <c r="F2204" s="307">
        <f t="shared" si="239"/>
        <v>4</v>
      </c>
      <c r="G2204" s="307">
        <f t="shared" si="240"/>
        <v>1</v>
      </c>
      <c r="H2204" s="306">
        <f>4*D2204*'[2]Base Costs'!$B$7</f>
        <v>26819.537125715393</v>
      </c>
      <c r="I2204" s="304">
        <f>4*IF(E2204&lt;=3,E2204*'[2]Base Costs'!$B$8,IF(F2204&lt;=3,F2204*'[2]Base Costs'!$B$9,'[2]Base Costs'!$B$10*G2204))</f>
        <v>4400</v>
      </c>
      <c r="J2204" s="308">
        <f>C2204*'[2]Base Costs'!$B$6</f>
        <v>34.276065843153553</v>
      </c>
      <c r="K2204" s="307">
        <f t="shared" si="241"/>
        <v>5</v>
      </c>
      <c r="L2204" s="307">
        <f t="shared" si="242"/>
        <v>1</v>
      </c>
      <c r="M2204" s="307">
        <f t="shared" si="243"/>
        <v>1</v>
      </c>
      <c r="N2204" s="306">
        <f>4*J2204*'[2]Base Costs'!$B$7</f>
        <v>6812.1624299317109</v>
      </c>
      <c r="O2204" s="304">
        <f>4*IF(K2204&lt;=3,K2204*'[2]Base Costs'!$B$8,IF(L2204&lt;=3,L2204*'[2]Base Costs'!$B$9,'[2]Base Costs'!$B$10*M2204))</f>
        <v>1400</v>
      </c>
      <c r="P2204" s="304">
        <f>4*C2204*'[2]Base Costs'!$B$11</f>
        <v>26989.028222955552</v>
      </c>
      <c r="Q2204" s="269">
        <f>'[2]Base Costs'!$B$13+'[2]Base Costs'!$B$14</f>
        <v>414</v>
      </c>
      <c r="R2204" s="303">
        <f>'[2]Base Costs'!$D$2</f>
        <v>1105.3024868650327</v>
      </c>
      <c r="S2204" s="305">
        <f t="shared" si="244"/>
        <v>9731.4649167967436</v>
      </c>
    </row>
    <row r="2205" spans="1:19" s="269" customFormat="1" x14ac:dyDescent="0.25">
      <c r="A2205" s="310" t="s">
        <v>1041</v>
      </c>
      <c r="B2205" s="310" t="s">
        <v>1488</v>
      </c>
      <c r="C2205" s="309">
        <v>296.4584691862155</v>
      </c>
      <c r="D2205" s="307">
        <f>C2205*'[2]Base Costs'!$B$5</f>
        <v>296.4584691862155</v>
      </c>
      <c r="E2205" s="307">
        <f t="shared" si="238"/>
        <v>38</v>
      </c>
      <c r="F2205" s="307">
        <f t="shared" si="239"/>
        <v>8</v>
      </c>
      <c r="G2205" s="307">
        <f t="shared" si="240"/>
        <v>2</v>
      </c>
      <c r="H2205" s="306">
        <f>4*D2205*'[2]Base Costs'!$B$7</f>
        <v>58919.341999945224</v>
      </c>
      <c r="I2205" s="304">
        <f>4*IF(E2205&lt;=3,E2205*'[2]Base Costs'!$B$8,IF(F2205&lt;=3,F2205*'[2]Base Costs'!$B$9,'[2]Base Costs'!$B$10*G2205))</f>
        <v>8800</v>
      </c>
      <c r="J2205" s="308">
        <f>C2205*'[2]Base Costs'!$B$6</f>
        <v>75.30045117329874</v>
      </c>
      <c r="K2205" s="307">
        <f t="shared" si="241"/>
        <v>10</v>
      </c>
      <c r="L2205" s="307">
        <f t="shared" si="242"/>
        <v>2</v>
      </c>
      <c r="M2205" s="307">
        <f t="shared" si="243"/>
        <v>1</v>
      </c>
      <c r="N2205" s="306">
        <f>4*J2205*'[2]Base Costs'!$B$7</f>
        <v>14965.512867986086</v>
      </c>
      <c r="O2205" s="304">
        <f>4*IF(K2205&lt;=3,K2205*'[2]Base Costs'!$B$8,IF(L2205&lt;=3,L2205*'[2]Base Costs'!$B$9,'[2]Base Costs'!$B$10*M2205))</f>
        <v>2800</v>
      </c>
      <c r="P2205" s="304">
        <f>4*C2205*'[2]Base Costs'!$B$11</f>
        <v>59291.693837243096</v>
      </c>
      <c r="Q2205" s="269">
        <f>'[2]Base Costs'!$B$13+'[2]Base Costs'!$B$14</f>
        <v>414</v>
      </c>
      <c r="R2205" s="303">
        <f>'[2]Base Costs'!$D$2</f>
        <v>1105.3024868650327</v>
      </c>
      <c r="S2205" s="305">
        <f t="shared" si="244"/>
        <v>19284.815354851118</v>
      </c>
    </row>
    <row r="2206" spans="1:19" s="269" customFormat="1" x14ac:dyDescent="0.25">
      <c r="A2206" s="310" t="s">
        <v>1041</v>
      </c>
      <c r="B2206" s="310" t="s">
        <v>1487</v>
      </c>
      <c r="C2206" s="309">
        <v>159.20698977065226</v>
      </c>
      <c r="D2206" s="307">
        <f>C2206*'[2]Base Costs'!$B$5</f>
        <v>159.20698977065226</v>
      </c>
      <c r="E2206" s="307">
        <f t="shared" si="238"/>
        <v>20</v>
      </c>
      <c r="F2206" s="307">
        <f t="shared" si="239"/>
        <v>4</v>
      </c>
      <c r="G2206" s="307">
        <f t="shared" si="240"/>
        <v>1</v>
      </c>
      <c r="H2206" s="306">
        <f>4*D2206*'[2]Base Costs'!$B$7</f>
        <v>31641.433974978518</v>
      </c>
      <c r="I2206" s="304">
        <f>4*IF(E2206&lt;=3,E2206*'[2]Base Costs'!$B$8,IF(F2206&lt;=3,F2206*'[2]Base Costs'!$B$9,'[2]Base Costs'!$B$10*G2206))</f>
        <v>4400</v>
      </c>
      <c r="J2206" s="308">
        <f>C2206*'[2]Base Costs'!$B$6</f>
        <v>40.438575401745673</v>
      </c>
      <c r="K2206" s="307">
        <f t="shared" si="241"/>
        <v>6</v>
      </c>
      <c r="L2206" s="307">
        <f t="shared" si="242"/>
        <v>2</v>
      </c>
      <c r="M2206" s="307">
        <f t="shared" si="243"/>
        <v>1</v>
      </c>
      <c r="N2206" s="306">
        <f>4*J2206*'[2]Base Costs'!$B$7</f>
        <v>8036.9242296445436</v>
      </c>
      <c r="O2206" s="304">
        <f>4*IF(K2206&lt;=3,K2206*'[2]Base Costs'!$B$8,IF(L2206&lt;=3,L2206*'[2]Base Costs'!$B$9,'[2]Base Costs'!$B$10*M2206))</f>
        <v>2800</v>
      </c>
      <c r="P2206" s="304">
        <f>4*C2206*'[2]Base Costs'!$B$11</f>
        <v>31841.397954130451</v>
      </c>
      <c r="Q2206" s="269">
        <f>'[2]Base Costs'!$B$13+'[2]Base Costs'!$B$14</f>
        <v>414</v>
      </c>
      <c r="R2206" s="303">
        <f>'[2]Base Costs'!$D$2</f>
        <v>1105.3024868650327</v>
      </c>
      <c r="S2206" s="305">
        <f t="shared" si="244"/>
        <v>12356.226716509576</v>
      </c>
    </row>
    <row r="2207" spans="1:19" s="269" customFormat="1" x14ac:dyDescent="0.25">
      <c r="A2207" s="310" t="s">
        <v>1041</v>
      </c>
      <c r="B2207" s="310" t="s">
        <v>1486</v>
      </c>
      <c r="C2207" s="309">
        <v>147.54029574587827</v>
      </c>
      <c r="D2207" s="307">
        <f>C2207*'[2]Base Costs'!$B$5</f>
        <v>147.54029574587827</v>
      </c>
      <c r="E2207" s="307">
        <f t="shared" si="238"/>
        <v>19</v>
      </c>
      <c r="F2207" s="307">
        <f t="shared" si="239"/>
        <v>4</v>
      </c>
      <c r="G2207" s="307">
        <f t="shared" si="240"/>
        <v>1</v>
      </c>
      <c r="H2207" s="306">
        <f>4*D2207*'[2]Base Costs'!$B$7</f>
        <v>29322.748537718835</v>
      </c>
      <c r="I2207" s="304">
        <f>4*IF(E2207&lt;=3,E2207*'[2]Base Costs'!$B$8,IF(F2207&lt;=3,F2207*'[2]Base Costs'!$B$9,'[2]Base Costs'!$B$10*G2207))</f>
        <v>4400</v>
      </c>
      <c r="J2207" s="308">
        <f>C2207*'[2]Base Costs'!$B$6</f>
        <v>37.475235119453082</v>
      </c>
      <c r="K2207" s="307">
        <f t="shared" si="241"/>
        <v>5</v>
      </c>
      <c r="L2207" s="307">
        <f t="shared" si="242"/>
        <v>1</v>
      </c>
      <c r="M2207" s="307">
        <f t="shared" si="243"/>
        <v>1</v>
      </c>
      <c r="N2207" s="306">
        <f>4*J2207*'[2]Base Costs'!$B$7</f>
        <v>7447.9781285805848</v>
      </c>
      <c r="O2207" s="304">
        <f>4*IF(K2207&lt;=3,K2207*'[2]Base Costs'!$B$8,IF(L2207&lt;=3,L2207*'[2]Base Costs'!$B$9,'[2]Base Costs'!$B$10*M2207))</f>
        <v>1400</v>
      </c>
      <c r="P2207" s="304">
        <f>4*C2207*'[2]Base Costs'!$B$11</f>
        <v>29508.059149175653</v>
      </c>
      <c r="Q2207" s="269">
        <f>'[2]Base Costs'!$B$13+'[2]Base Costs'!$B$14</f>
        <v>414</v>
      </c>
      <c r="R2207" s="303">
        <f>'[2]Base Costs'!$D$2</f>
        <v>1105.3024868650327</v>
      </c>
      <c r="S2207" s="305">
        <f t="shared" si="244"/>
        <v>10367.280615445618</v>
      </c>
    </row>
    <row r="2208" spans="1:19" s="269" customFormat="1" x14ac:dyDescent="0.25">
      <c r="A2208" s="310" t="s">
        <v>1041</v>
      </c>
      <c r="B2208" s="310" t="s">
        <v>1485</v>
      </c>
      <c r="C2208" s="309">
        <v>64.639222799959413</v>
      </c>
      <c r="D2208" s="307">
        <f>C2208*'[2]Base Costs'!$B$5</f>
        <v>64.639222799959413</v>
      </c>
      <c r="E2208" s="307">
        <f t="shared" si="238"/>
        <v>9</v>
      </c>
      <c r="F2208" s="307">
        <f t="shared" si="239"/>
        <v>2</v>
      </c>
      <c r="G2208" s="307">
        <f t="shared" si="240"/>
        <v>1</v>
      </c>
      <c r="H2208" s="306">
        <f>4*D2208*'[2]Base Costs'!$B$7</f>
        <v>12846.657696155135</v>
      </c>
      <c r="I2208" s="304">
        <f>4*IF(E2208&lt;=3,E2208*'[2]Base Costs'!$B$8,IF(F2208&lt;=3,F2208*'[2]Base Costs'!$B$9,'[2]Base Costs'!$B$10*G2208))</f>
        <v>2800</v>
      </c>
      <c r="J2208" s="308">
        <f>C2208*'[2]Base Costs'!$B$6</f>
        <v>16.418362591189691</v>
      </c>
      <c r="K2208" s="307">
        <f t="shared" si="241"/>
        <v>3</v>
      </c>
      <c r="L2208" s="307">
        <f t="shared" si="242"/>
        <v>1</v>
      </c>
      <c r="M2208" s="307">
        <f t="shared" si="243"/>
        <v>1</v>
      </c>
      <c r="N2208" s="306">
        <f>4*J2208*'[2]Base Costs'!$B$7</f>
        <v>3263.0510548234042</v>
      </c>
      <c r="O2208" s="304">
        <f>4*IF(K2208&lt;=3,K2208*'[2]Base Costs'!$B$8,IF(L2208&lt;=3,L2208*'[2]Base Costs'!$B$9,'[2]Base Costs'!$B$10*M2208))</f>
        <v>1500</v>
      </c>
      <c r="P2208" s="304">
        <f>4*C2208*'[2]Base Costs'!$B$11</f>
        <v>12927.844559991883</v>
      </c>
      <c r="Q2208" s="269">
        <f>'[2]Base Costs'!$B$13+'[2]Base Costs'!$B$14</f>
        <v>414</v>
      </c>
      <c r="R2208" s="303">
        <f>'[2]Base Costs'!$D$2</f>
        <v>1105.3024868650327</v>
      </c>
      <c r="S2208" s="305">
        <f t="shared" si="244"/>
        <v>6282.353541688437</v>
      </c>
    </row>
    <row r="2209" spans="1:19" s="269" customFormat="1" x14ac:dyDescent="0.25">
      <c r="A2209" s="310" t="s">
        <v>1041</v>
      </c>
      <c r="B2209" s="310" t="s">
        <v>1484</v>
      </c>
      <c r="C2209" s="309">
        <v>31.369662339895633</v>
      </c>
      <c r="D2209" s="307">
        <f>C2209*'[2]Base Costs'!$B$5</f>
        <v>31.369662339895633</v>
      </c>
      <c r="E2209" s="307">
        <f t="shared" si="238"/>
        <v>4</v>
      </c>
      <c r="F2209" s="307">
        <f t="shared" si="239"/>
        <v>1</v>
      </c>
      <c r="G2209" s="307">
        <f t="shared" si="240"/>
        <v>1</v>
      </c>
      <c r="H2209" s="306">
        <f>4*D2209*'[2]Base Costs'!$B$7</f>
        <v>6234.5321720802185</v>
      </c>
      <c r="I2209" s="304">
        <f>4*IF(E2209&lt;=3,E2209*'[2]Base Costs'!$B$8,IF(F2209&lt;=3,F2209*'[2]Base Costs'!$B$9,'[2]Base Costs'!$B$10*G2209))</f>
        <v>1400</v>
      </c>
      <c r="J2209" s="308">
        <f>C2209*'[2]Base Costs'!$B$6</f>
        <v>7.9678942343334906</v>
      </c>
      <c r="K2209" s="307">
        <f t="shared" si="241"/>
        <v>1</v>
      </c>
      <c r="L2209" s="307">
        <f t="shared" si="242"/>
        <v>1</v>
      </c>
      <c r="M2209" s="307">
        <f t="shared" si="243"/>
        <v>1</v>
      </c>
      <c r="N2209" s="306">
        <f>4*J2209*'[2]Base Costs'!$B$7</f>
        <v>1583.5711717083755</v>
      </c>
      <c r="O2209" s="304">
        <f>4*IF(K2209&lt;=3,K2209*'[2]Base Costs'!$B$8,IF(L2209&lt;=3,L2209*'[2]Base Costs'!$B$9,'[2]Base Costs'!$B$10*M2209))</f>
        <v>500</v>
      </c>
      <c r="P2209" s="304">
        <f>4*C2209*'[2]Base Costs'!$B$11</f>
        <v>6273.9324679791271</v>
      </c>
      <c r="Q2209" s="269">
        <f>'[2]Base Costs'!$B$13+'[2]Base Costs'!$B$14</f>
        <v>414</v>
      </c>
      <c r="R2209" s="303">
        <f>'[2]Base Costs'!$D$2</f>
        <v>1105.3024868650327</v>
      </c>
      <c r="S2209" s="305">
        <f t="shared" si="244"/>
        <v>3602.8736585734082</v>
      </c>
    </row>
    <row r="2210" spans="1:19" s="269" customFormat="1" x14ac:dyDescent="0.25">
      <c r="A2210" s="310" t="s">
        <v>1041</v>
      </c>
      <c r="B2210" s="310" t="s">
        <v>1483</v>
      </c>
      <c r="C2210" s="309">
        <v>140.75317376751894</v>
      </c>
      <c r="D2210" s="307">
        <f>C2210*'[2]Base Costs'!$B$5</f>
        <v>140.75317376751894</v>
      </c>
      <c r="E2210" s="307">
        <f t="shared" si="238"/>
        <v>18</v>
      </c>
      <c r="F2210" s="307">
        <f t="shared" si="239"/>
        <v>4</v>
      </c>
      <c r="G2210" s="307">
        <f t="shared" si="240"/>
        <v>1</v>
      </c>
      <c r="H2210" s="306">
        <f>4*D2210*'[2]Base Costs'!$B$7</f>
        <v>27973.848767251788</v>
      </c>
      <c r="I2210" s="304">
        <f>4*IF(E2210&lt;=3,E2210*'[2]Base Costs'!$B$8,IF(F2210&lt;=3,F2210*'[2]Base Costs'!$B$9,'[2]Base Costs'!$B$10*G2210))</f>
        <v>4400</v>
      </c>
      <c r="J2210" s="308">
        <f>C2210*'[2]Base Costs'!$B$6</f>
        <v>35.751306136949815</v>
      </c>
      <c r="K2210" s="307">
        <f t="shared" si="241"/>
        <v>5</v>
      </c>
      <c r="L2210" s="307">
        <f t="shared" si="242"/>
        <v>1</v>
      </c>
      <c r="M2210" s="307">
        <f t="shared" si="243"/>
        <v>1</v>
      </c>
      <c r="N2210" s="306">
        <f>4*J2210*'[2]Base Costs'!$B$7</f>
        <v>7105.3575868819553</v>
      </c>
      <c r="O2210" s="304">
        <f>4*IF(K2210&lt;=3,K2210*'[2]Base Costs'!$B$8,IF(L2210&lt;=3,L2210*'[2]Base Costs'!$B$9,'[2]Base Costs'!$B$10*M2210))</f>
        <v>1400</v>
      </c>
      <c r="P2210" s="304">
        <f>4*C2210*'[2]Base Costs'!$B$11</f>
        <v>28150.634753503789</v>
      </c>
      <c r="Q2210" s="269">
        <f>'[2]Base Costs'!$B$13+'[2]Base Costs'!$B$14</f>
        <v>414</v>
      </c>
      <c r="R2210" s="303">
        <f>'[2]Base Costs'!$D$2</f>
        <v>1105.3024868650327</v>
      </c>
      <c r="S2210" s="305">
        <f t="shared" si="244"/>
        <v>10024.660073746989</v>
      </c>
    </row>
    <row r="2211" spans="1:19" s="269" customFormat="1" x14ac:dyDescent="0.25">
      <c r="A2211" s="310" t="s">
        <v>1041</v>
      </c>
      <c r="B2211" s="310" t="s">
        <v>1482</v>
      </c>
      <c r="C2211" s="309">
        <v>41.871942250000004</v>
      </c>
      <c r="D2211" s="307">
        <f>C2211*'[2]Base Costs'!$B$5</f>
        <v>41.871942250000004</v>
      </c>
      <c r="E2211" s="307">
        <f t="shared" si="238"/>
        <v>6</v>
      </c>
      <c r="F2211" s="307">
        <f t="shared" si="239"/>
        <v>2</v>
      </c>
      <c r="G2211" s="307">
        <f t="shared" si="240"/>
        <v>1</v>
      </c>
      <c r="H2211" s="306">
        <f>4*D2211*'[2]Base Costs'!$B$7</f>
        <v>8321.7972905340011</v>
      </c>
      <c r="I2211" s="304">
        <f>4*IF(E2211&lt;=3,E2211*'[2]Base Costs'!$B$8,IF(F2211&lt;=3,F2211*'[2]Base Costs'!$B$9,'[2]Base Costs'!$B$10*G2211))</f>
        <v>2800</v>
      </c>
      <c r="J2211" s="308">
        <f>C2211*'[2]Base Costs'!$B$6</f>
        <v>10.635473331500002</v>
      </c>
      <c r="K2211" s="307">
        <f t="shared" si="241"/>
        <v>2</v>
      </c>
      <c r="L2211" s="307">
        <f t="shared" si="242"/>
        <v>1</v>
      </c>
      <c r="M2211" s="307">
        <f t="shared" si="243"/>
        <v>1</v>
      </c>
      <c r="N2211" s="306">
        <f>4*J2211*'[2]Base Costs'!$B$7</f>
        <v>2113.7365117956365</v>
      </c>
      <c r="O2211" s="304">
        <f>4*IF(K2211&lt;=3,K2211*'[2]Base Costs'!$B$8,IF(L2211&lt;=3,L2211*'[2]Base Costs'!$B$9,'[2]Base Costs'!$B$10*M2211))</f>
        <v>1000</v>
      </c>
      <c r="P2211" s="304">
        <f>4*C2211*'[2]Base Costs'!$B$11</f>
        <v>8374.3884500000004</v>
      </c>
      <c r="Q2211" s="269">
        <f>'[2]Base Costs'!$B$13+'[2]Base Costs'!$B$14</f>
        <v>414</v>
      </c>
      <c r="R2211" s="303">
        <f>'[2]Base Costs'!$D$2</f>
        <v>1105.3024868650327</v>
      </c>
      <c r="S2211" s="305">
        <f t="shared" si="244"/>
        <v>4633.0389986606697</v>
      </c>
    </row>
    <row r="2212" spans="1:19" s="269" customFormat="1" x14ac:dyDescent="0.25">
      <c r="A2212" s="310" t="s">
        <v>1041</v>
      </c>
      <c r="B2212" s="310" t="s">
        <v>1481</v>
      </c>
      <c r="C2212" s="309">
        <v>74.894612483941543</v>
      </c>
      <c r="D2212" s="307">
        <f>C2212*'[2]Base Costs'!$B$5</f>
        <v>74.894612483941543</v>
      </c>
      <c r="E2212" s="307">
        <f t="shared" si="238"/>
        <v>10</v>
      </c>
      <c r="F2212" s="307">
        <f t="shared" si="239"/>
        <v>2</v>
      </c>
      <c r="G2212" s="307">
        <f t="shared" si="240"/>
        <v>1</v>
      </c>
      <c r="H2212" s="306">
        <f>4*D2212*'[2]Base Costs'!$B$7</f>
        <v>14884.854863508481</v>
      </c>
      <c r="I2212" s="304">
        <f>4*IF(E2212&lt;=3,E2212*'[2]Base Costs'!$B$8,IF(F2212&lt;=3,F2212*'[2]Base Costs'!$B$9,'[2]Base Costs'!$B$10*G2212))</f>
        <v>2800</v>
      </c>
      <c r="J2212" s="308">
        <f>C2212*'[2]Base Costs'!$B$6</f>
        <v>19.023231570921151</v>
      </c>
      <c r="K2212" s="307">
        <f t="shared" si="241"/>
        <v>3</v>
      </c>
      <c r="L2212" s="307">
        <f t="shared" si="242"/>
        <v>1</v>
      </c>
      <c r="M2212" s="307">
        <f t="shared" si="243"/>
        <v>1</v>
      </c>
      <c r="N2212" s="306">
        <f>4*J2212*'[2]Base Costs'!$B$7</f>
        <v>3780.7531353311538</v>
      </c>
      <c r="O2212" s="304">
        <f>4*IF(K2212&lt;=3,K2212*'[2]Base Costs'!$B$8,IF(L2212&lt;=3,L2212*'[2]Base Costs'!$B$9,'[2]Base Costs'!$B$10*M2212))</f>
        <v>1500</v>
      </c>
      <c r="P2212" s="304">
        <f>4*C2212*'[2]Base Costs'!$B$11</f>
        <v>14978.922496788309</v>
      </c>
      <c r="Q2212" s="269">
        <f>'[2]Base Costs'!$B$13+'[2]Base Costs'!$B$14</f>
        <v>414</v>
      </c>
      <c r="R2212" s="303">
        <f>'[2]Base Costs'!$D$2</f>
        <v>1105.3024868650327</v>
      </c>
      <c r="S2212" s="305">
        <f t="shared" si="244"/>
        <v>6800.055622196187</v>
      </c>
    </row>
    <row r="2213" spans="1:19" s="269" customFormat="1" x14ac:dyDescent="0.25">
      <c r="A2213" s="310" t="s">
        <v>1041</v>
      </c>
      <c r="B2213" s="310" t="s">
        <v>1480</v>
      </c>
      <c r="C2213" s="309">
        <v>60.00055347</v>
      </c>
      <c r="D2213" s="307">
        <f>C2213*'[2]Base Costs'!$B$5</f>
        <v>60.00055347</v>
      </c>
      <c r="E2213" s="307">
        <f t="shared" si="238"/>
        <v>8</v>
      </c>
      <c r="F2213" s="307">
        <f t="shared" si="239"/>
        <v>2</v>
      </c>
      <c r="G2213" s="307">
        <f t="shared" si="240"/>
        <v>1</v>
      </c>
      <c r="H2213" s="306">
        <f>4*D2213*'[2]Base Costs'!$B$7</f>
        <v>11924.749998841682</v>
      </c>
      <c r="I2213" s="304">
        <f>4*IF(E2213&lt;=3,E2213*'[2]Base Costs'!$B$8,IF(F2213&lt;=3,F2213*'[2]Base Costs'!$B$9,'[2]Base Costs'!$B$10*G2213))</f>
        <v>2800</v>
      </c>
      <c r="J2213" s="308">
        <f>C2213*'[2]Base Costs'!$B$6</f>
        <v>15.24014058138</v>
      </c>
      <c r="K2213" s="307">
        <f t="shared" si="241"/>
        <v>2</v>
      </c>
      <c r="L2213" s="307">
        <f t="shared" si="242"/>
        <v>1</v>
      </c>
      <c r="M2213" s="307">
        <f t="shared" si="243"/>
        <v>1</v>
      </c>
      <c r="N2213" s="306">
        <f>4*J2213*'[2]Base Costs'!$B$7</f>
        <v>3028.8864997057872</v>
      </c>
      <c r="O2213" s="304">
        <f>4*IF(K2213&lt;=3,K2213*'[2]Base Costs'!$B$8,IF(L2213&lt;=3,L2213*'[2]Base Costs'!$B$9,'[2]Base Costs'!$B$10*M2213))</f>
        <v>1000</v>
      </c>
      <c r="P2213" s="304">
        <f>4*C2213*'[2]Base Costs'!$B$11</f>
        <v>12000.110693999999</v>
      </c>
      <c r="Q2213" s="269">
        <f>'[2]Base Costs'!$B$13+'[2]Base Costs'!$B$14</f>
        <v>414</v>
      </c>
      <c r="R2213" s="303">
        <f>'[2]Base Costs'!$D$2</f>
        <v>1105.3024868650327</v>
      </c>
      <c r="S2213" s="305">
        <f t="shared" si="244"/>
        <v>5548.1889865708199</v>
      </c>
    </row>
    <row r="2214" spans="1:19" s="269" customFormat="1" x14ac:dyDescent="0.25">
      <c r="A2214" s="310" t="s">
        <v>1041</v>
      </c>
      <c r="B2214" s="310" t="s">
        <v>1479</v>
      </c>
      <c r="C2214" s="309">
        <v>151.4424654409039</v>
      </c>
      <c r="D2214" s="307">
        <f>C2214*'[2]Base Costs'!$B$5</f>
        <v>151.4424654409039</v>
      </c>
      <c r="E2214" s="307">
        <f t="shared" si="238"/>
        <v>19</v>
      </c>
      <c r="F2214" s="307">
        <f t="shared" si="239"/>
        <v>4</v>
      </c>
      <c r="G2214" s="307">
        <f t="shared" si="240"/>
        <v>1</v>
      </c>
      <c r="H2214" s="306">
        <f>4*D2214*'[2]Base Costs'!$B$7</f>
        <v>30098.281351587011</v>
      </c>
      <c r="I2214" s="304">
        <f>4*IF(E2214&lt;=3,E2214*'[2]Base Costs'!$B$8,IF(F2214&lt;=3,F2214*'[2]Base Costs'!$B$9,'[2]Base Costs'!$B$10*G2214))</f>
        <v>4400</v>
      </c>
      <c r="J2214" s="308">
        <f>C2214*'[2]Base Costs'!$B$6</f>
        <v>38.466386221989595</v>
      </c>
      <c r="K2214" s="307">
        <f t="shared" si="241"/>
        <v>5</v>
      </c>
      <c r="L2214" s="307">
        <f t="shared" si="242"/>
        <v>1</v>
      </c>
      <c r="M2214" s="307">
        <f t="shared" si="243"/>
        <v>1</v>
      </c>
      <c r="N2214" s="306">
        <f>4*J2214*'[2]Base Costs'!$B$7</f>
        <v>7644.963463303101</v>
      </c>
      <c r="O2214" s="304">
        <f>4*IF(K2214&lt;=3,K2214*'[2]Base Costs'!$B$8,IF(L2214&lt;=3,L2214*'[2]Base Costs'!$B$9,'[2]Base Costs'!$B$10*M2214))</f>
        <v>1400</v>
      </c>
      <c r="P2214" s="304">
        <f>4*C2214*'[2]Base Costs'!$B$11</f>
        <v>30288.493088180781</v>
      </c>
      <c r="Q2214" s="269">
        <f>'[2]Base Costs'!$B$13+'[2]Base Costs'!$B$14</f>
        <v>414</v>
      </c>
      <c r="R2214" s="303">
        <f>'[2]Base Costs'!$D$2</f>
        <v>1105.3024868650327</v>
      </c>
      <c r="S2214" s="305">
        <f t="shared" si="244"/>
        <v>10564.265950168134</v>
      </c>
    </row>
    <row r="2215" spans="1:19" s="269" customFormat="1" x14ac:dyDescent="0.25">
      <c r="A2215" s="310" t="s">
        <v>1041</v>
      </c>
      <c r="B2215" s="310" t="s">
        <v>1478</v>
      </c>
      <c r="C2215" s="309">
        <v>133.30419350168654</v>
      </c>
      <c r="D2215" s="307">
        <f>C2215*'[2]Base Costs'!$B$5</f>
        <v>133.30419350168654</v>
      </c>
      <c r="E2215" s="307">
        <f t="shared" si="238"/>
        <v>17</v>
      </c>
      <c r="F2215" s="307">
        <f t="shared" si="239"/>
        <v>4</v>
      </c>
      <c r="G2215" s="307">
        <f t="shared" si="240"/>
        <v>1</v>
      </c>
      <c r="H2215" s="306">
        <f>4*D2215*'[2]Base Costs'!$B$7</f>
        <v>26493.408633299194</v>
      </c>
      <c r="I2215" s="304">
        <f>4*IF(E2215&lt;=3,E2215*'[2]Base Costs'!$B$8,IF(F2215&lt;=3,F2215*'[2]Base Costs'!$B$9,'[2]Base Costs'!$B$10*G2215))</f>
        <v>4400</v>
      </c>
      <c r="J2215" s="308">
        <f>C2215*'[2]Base Costs'!$B$6</f>
        <v>33.859265149428381</v>
      </c>
      <c r="K2215" s="307">
        <f t="shared" si="241"/>
        <v>5</v>
      </c>
      <c r="L2215" s="307">
        <f t="shared" si="242"/>
        <v>1</v>
      </c>
      <c r="M2215" s="307">
        <f t="shared" si="243"/>
        <v>1</v>
      </c>
      <c r="N2215" s="306">
        <f>4*J2215*'[2]Base Costs'!$B$7</f>
        <v>6729.3257928579951</v>
      </c>
      <c r="O2215" s="304">
        <f>4*IF(K2215&lt;=3,K2215*'[2]Base Costs'!$B$8,IF(L2215&lt;=3,L2215*'[2]Base Costs'!$B$9,'[2]Base Costs'!$B$10*M2215))</f>
        <v>1400</v>
      </c>
      <c r="P2215" s="304">
        <f>4*C2215*'[2]Base Costs'!$B$11</f>
        <v>26660.838700337306</v>
      </c>
      <c r="Q2215" s="269">
        <f>'[2]Base Costs'!$B$13+'[2]Base Costs'!$B$14</f>
        <v>414</v>
      </c>
      <c r="R2215" s="303">
        <f>'[2]Base Costs'!$D$2</f>
        <v>1105.3024868650327</v>
      </c>
      <c r="S2215" s="305">
        <f t="shared" si="244"/>
        <v>9648.6282797230269</v>
      </c>
    </row>
    <row r="2216" spans="1:19" s="269" customFormat="1" x14ac:dyDescent="0.25">
      <c r="A2216" s="310" t="s">
        <v>1041</v>
      </c>
      <c r="B2216" s="310" t="s">
        <v>1477</v>
      </c>
      <c r="C2216" s="309">
        <v>220.80419332219125</v>
      </c>
      <c r="D2216" s="307">
        <f>C2216*'[2]Base Costs'!$B$5</f>
        <v>220.80419332219125</v>
      </c>
      <c r="E2216" s="307">
        <f t="shared" si="238"/>
        <v>28</v>
      </c>
      <c r="F2216" s="307">
        <f t="shared" si="239"/>
        <v>6</v>
      </c>
      <c r="G2216" s="307">
        <f t="shared" si="240"/>
        <v>2</v>
      </c>
      <c r="H2216" s="306">
        <f>4*D2216*'[2]Base Costs'!$B$7</f>
        <v>43883.508597625587</v>
      </c>
      <c r="I2216" s="304">
        <f>4*IF(E2216&lt;=3,E2216*'[2]Base Costs'!$B$8,IF(F2216&lt;=3,F2216*'[2]Base Costs'!$B$9,'[2]Base Costs'!$B$10*G2216))</f>
        <v>8800</v>
      </c>
      <c r="J2216" s="308">
        <f>C2216*'[2]Base Costs'!$B$6</f>
        <v>56.084265103836579</v>
      </c>
      <c r="K2216" s="307">
        <f t="shared" si="241"/>
        <v>8</v>
      </c>
      <c r="L2216" s="307">
        <f t="shared" si="242"/>
        <v>2</v>
      </c>
      <c r="M2216" s="307">
        <f t="shared" si="243"/>
        <v>1</v>
      </c>
      <c r="N2216" s="306">
        <f>4*J2216*'[2]Base Costs'!$B$7</f>
        <v>11146.411183796899</v>
      </c>
      <c r="O2216" s="304">
        <f>4*IF(K2216&lt;=3,K2216*'[2]Base Costs'!$B$8,IF(L2216&lt;=3,L2216*'[2]Base Costs'!$B$9,'[2]Base Costs'!$B$10*M2216))</f>
        <v>2800</v>
      </c>
      <c r="P2216" s="304">
        <f>4*C2216*'[2]Base Costs'!$B$11</f>
        <v>44160.838664438248</v>
      </c>
      <c r="Q2216" s="269">
        <f>'[2]Base Costs'!$B$13+'[2]Base Costs'!$B$14</f>
        <v>414</v>
      </c>
      <c r="R2216" s="303">
        <f>'[2]Base Costs'!$D$2</f>
        <v>1105.3024868650327</v>
      </c>
      <c r="S2216" s="305">
        <f t="shared" si="244"/>
        <v>15465.713670661931</v>
      </c>
    </row>
    <row r="2217" spans="1:19" s="269" customFormat="1" x14ac:dyDescent="0.25">
      <c r="A2217" s="310" t="s">
        <v>1041</v>
      </c>
      <c r="B2217" s="310" t="s">
        <v>1476</v>
      </c>
      <c r="C2217" s="309">
        <v>51.401204656752995</v>
      </c>
      <c r="D2217" s="307">
        <f>C2217*'[2]Base Costs'!$B$5</f>
        <v>51.401204656752995</v>
      </c>
      <c r="E2217" s="307">
        <f t="shared" si="238"/>
        <v>7</v>
      </c>
      <c r="F2217" s="307">
        <f t="shared" si="239"/>
        <v>2</v>
      </c>
      <c r="G2217" s="307">
        <f t="shared" si="240"/>
        <v>1</v>
      </c>
      <c r="H2217" s="306">
        <f>4*D2217*'[2]Base Costs'!$B$7</f>
        <v>10215.681018301719</v>
      </c>
      <c r="I2217" s="304">
        <f>4*IF(E2217&lt;=3,E2217*'[2]Base Costs'!$B$8,IF(F2217&lt;=3,F2217*'[2]Base Costs'!$B$9,'[2]Base Costs'!$B$10*G2217))</f>
        <v>2800</v>
      </c>
      <c r="J2217" s="308">
        <f>C2217*'[2]Base Costs'!$B$6</f>
        <v>13.055905982815261</v>
      </c>
      <c r="K2217" s="307">
        <f t="shared" si="241"/>
        <v>2</v>
      </c>
      <c r="L2217" s="307">
        <f t="shared" si="242"/>
        <v>1</v>
      </c>
      <c r="M2217" s="307">
        <f t="shared" si="243"/>
        <v>1</v>
      </c>
      <c r="N2217" s="306">
        <f>4*J2217*'[2]Base Costs'!$B$7</f>
        <v>2594.7829786486368</v>
      </c>
      <c r="O2217" s="304">
        <f>4*IF(K2217&lt;=3,K2217*'[2]Base Costs'!$B$8,IF(L2217&lt;=3,L2217*'[2]Base Costs'!$B$9,'[2]Base Costs'!$B$10*M2217))</f>
        <v>1000</v>
      </c>
      <c r="P2217" s="304">
        <f>4*C2217*'[2]Base Costs'!$B$11</f>
        <v>10280.2409313506</v>
      </c>
      <c r="Q2217" s="269">
        <f>'[2]Base Costs'!$B$13+'[2]Base Costs'!$B$14</f>
        <v>414</v>
      </c>
      <c r="R2217" s="303">
        <f>'[2]Base Costs'!$D$2</f>
        <v>1105.3024868650327</v>
      </c>
      <c r="S2217" s="305">
        <f t="shared" si="244"/>
        <v>5114.08546551367</v>
      </c>
    </row>
    <row r="2218" spans="1:19" s="269" customFormat="1" x14ac:dyDescent="0.25">
      <c r="A2218" s="310" t="s">
        <v>1041</v>
      </c>
      <c r="B2218" s="310" t="s">
        <v>1475</v>
      </c>
      <c r="C2218" s="309">
        <v>66.704893011920802</v>
      </c>
      <c r="D2218" s="307">
        <f>C2218*'[2]Base Costs'!$B$5</f>
        <v>66.704893011920802</v>
      </c>
      <c r="E2218" s="307">
        <f t="shared" si="238"/>
        <v>9</v>
      </c>
      <c r="F2218" s="307">
        <f t="shared" si="239"/>
        <v>2</v>
      </c>
      <c r="G2218" s="307">
        <f t="shared" si="240"/>
        <v>1</v>
      </c>
      <c r="H2218" s="306">
        <f>4*D2218*'[2]Base Costs'!$B$7</f>
        <v>13257.19725676119</v>
      </c>
      <c r="I2218" s="304">
        <f>4*IF(E2218&lt;=3,E2218*'[2]Base Costs'!$B$8,IF(F2218&lt;=3,F2218*'[2]Base Costs'!$B$9,'[2]Base Costs'!$B$10*G2218))</f>
        <v>2800</v>
      </c>
      <c r="J2218" s="308">
        <f>C2218*'[2]Base Costs'!$B$6</f>
        <v>16.943042825027884</v>
      </c>
      <c r="K2218" s="307">
        <f t="shared" si="241"/>
        <v>3</v>
      </c>
      <c r="L2218" s="307">
        <f t="shared" si="242"/>
        <v>1</v>
      </c>
      <c r="M2218" s="307">
        <f t="shared" si="243"/>
        <v>1</v>
      </c>
      <c r="N2218" s="306">
        <f>4*J2218*'[2]Base Costs'!$B$7</f>
        <v>3367.3281032173422</v>
      </c>
      <c r="O2218" s="304">
        <f>4*IF(K2218&lt;=3,K2218*'[2]Base Costs'!$B$8,IF(L2218&lt;=3,L2218*'[2]Base Costs'!$B$9,'[2]Base Costs'!$B$10*M2218))</f>
        <v>1500</v>
      </c>
      <c r="P2218" s="304">
        <f>4*C2218*'[2]Base Costs'!$B$11</f>
        <v>13340.978602384161</v>
      </c>
      <c r="Q2218" s="269">
        <f>'[2]Base Costs'!$B$13+'[2]Base Costs'!$B$14</f>
        <v>414</v>
      </c>
      <c r="R2218" s="303">
        <f>'[2]Base Costs'!$D$2</f>
        <v>1105.3024868650327</v>
      </c>
      <c r="S2218" s="305">
        <f t="shared" si="244"/>
        <v>6386.6305900823754</v>
      </c>
    </row>
    <row r="2219" spans="1:19" s="269" customFormat="1" x14ac:dyDescent="0.25">
      <c r="A2219" s="310" t="s">
        <v>1041</v>
      </c>
      <c r="B2219" s="310" t="s">
        <v>1474</v>
      </c>
      <c r="C2219" s="309">
        <v>135.45761370890216</v>
      </c>
      <c r="D2219" s="307">
        <f>C2219*'[2]Base Costs'!$B$5</f>
        <v>135.45761370890216</v>
      </c>
      <c r="E2219" s="307">
        <f t="shared" si="238"/>
        <v>17</v>
      </c>
      <c r="F2219" s="307">
        <f t="shared" si="239"/>
        <v>4</v>
      </c>
      <c r="G2219" s="307">
        <f t="shared" si="240"/>
        <v>1</v>
      </c>
      <c r="H2219" s="306">
        <f>4*D2219*'[2]Base Costs'!$B$7</f>
        <v>26921.387978962055</v>
      </c>
      <c r="I2219" s="304">
        <f>4*IF(E2219&lt;=3,E2219*'[2]Base Costs'!$B$8,IF(F2219&lt;=3,F2219*'[2]Base Costs'!$B$9,'[2]Base Costs'!$B$10*G2219))</f>
        <v>4400</v>
      </c>
      <c r="J2219" s="308">
        <f>C2219*'[2]Base Costs'!$B$6</f>
        <v>34.406233882061152</v>
      </c>
      <c r="K2219" s="307">
        <f t="shared" si="241"/>
        <v>5</v>
      </c>
      <c r="L2219" s="307">
        <f t="shared" si="242"/>
        <v>1</v>
      </c>
      <c r="M2219" s="307">
        <f t="shared" si="243"/>
        <v>1</v>
      </c>
      <c r="N2219" s="306">
        <f>4*J2219*'[2]Base Costs'!$B$7</f>
        <v>6838.0325466563627</v>
      </c>
      <c r="O2219" s="304">
        <f>4*IF(K2219&lt;=3,K2219*'[2]Base Costs'!$B$8,IF(L2219&lt;=3,L2219*'[2]Base Costs'!$B$9,'[2]Base Costs'!$B$10*M2219))</f>
        <v>1400</v>
      </c>
      <c r="P2219" s="304">
        <f>4*C2219*'[2]Base Costs'!$B$11</f>
        <v>27091.522741780431</v>
      </c>
      <c r="Q2219" s="269">
        <f>'[2]Base Costs'!$B$13+'[2]Base Costs'!$B$14</f>
        <v>414</v>
      </c>
      <c r="R2219" s="303">
        <f>'[2]Base Costs'!$D$2</f>
        <v>1105.3024868650327</v>
      </c>
      <c r="S2219" s="305">
        <f t="shared" si="244"/>
        <v>9757.3350335213945</v>
      </c>
    </row>
    <row r="2220" spans="1:19" s="269" customFormat="1" x14ac:dyDescent="0.25">
      <c r="A2220" s="310" t="s">
        <v>1041</v>
      </c>
      <c r="B2220" s="310" t="s">
        <v>1473</v>
      </c>
      <c r="C2220" s="309">
        <v>211.62150331908092</v>
      </c>
      <c r="D2220" s="307">
        <f>C2220*'[2]Base Costs'!$B$5</f>
        <v>211.62150331908092</v>
      </c>
      <c r="E2220" s="307">
        <f t="shared" si="238"/>
        <v>27</v>
      </c>
      <c r="F2220" s="307">
        <f t="shared" si="239"/>
        <v>6</v>
      </c>
      <c r="G2220" s="307">
        <f t="shared" si="240"/>
        <v>2</v>
      </c>
      <c r="H2220" s="306">
        <f>4*D2220*'[2]Base Costs'!$B$7</f>
        <v>42058.504055647427</v>
      </c>
      <c r="I2220" s="304">
        <f>4*IF(E2220&lt;=3,E2220*'[2]Base Costs'!$B$8,IF(F2220&lt;=3,F2220*'[2]Base Costs'!$B$9,'[2]Base Costs'!$B$10*G2220))</f>
        <v>8800</v>
      </c>
      <c r="J2220" s="308">
        <f>C2220*'[2]Base Costs'!$B$6</f>
        <v>53.751861843046555</v>
      </c>
      <c r="K2220" s="307">
        <f t="shared" si="241"/>
        <v>7</v>
      </c>
      <c r="L2220" s="307">
        <f t="shared" si="242"/>
        <v>2</v>
      </c>
      <c r="M2220" s="307">
        <f t="shared" si="243"/>
        <v>1</v>
      </c>
      <c r="N2220" s="306">
        <f>4*J2220*'[2]Base Costs'!$B$7</f>
        <v>10682.860030134447</v>
      </c>
      <c r="O2220" s="304">
        <f>4*IF(K2220&lt;=3,K2220*'[2]Base Costs'!$B$8,IF(L2220&lt;=3,L2220*'[2]Base Costs'!$B$9,'[2]Base Costs'!$B$10*M2220))</f>
        <v>2800</v>
      </c>
      <c r="P2220" s="304">
        <f>4*C2220*'[2]Base Costs'!$B$11</f>
        <v>42324.300663816182</v>
      </c>
      <c r="Q2220" s="269">
        <f>'[2]Base Costs'!$B$13+'[2]Base Costs'!$B$14</f>
        <v>414</v>
      </c>
      <c r="R2220" s="303">
        <f>'[2]Base Costs'!$D$2</f>
        <v>1105.3024868650327</v>
      </c>
      <c r="S2220" s="305">
        <f t="shared" si="244"/>
        <v>15002.16251699948</v>
      </c>
    </row>
    <row r="2221" spans="1:19" s="269" customFormat="1" x14ac:dyDescent="0.25">
      <c r="A2221" s="310" t="s">
        <v>1041</v>
      </c>
      <c r="B2221" s="310" t="s">
        <v>1472</v>
      </c>
      <c r="C2221" s="309">
        <v>34.300397945</v>
      </c>
      <c r="D2221" s="307">
        <f>C2221*'[2]Base Costs'!$B$5</f>
        <v>34.300397945</v>
      </c>
      <c r="E2221" s="307">
        <f t="shared" si="238"/>
        <v>5</v>
      </c>
      <c r="F2221" s="307">
        <f t="shared" si="239"/>
        <v>1</v>
      </c>
      <c r="G2221" s="307">
        <f t="shared" si="240"/>
        <v>1</v>
      </c>
      <c r="H2221" s="306">
        <f>4*D2221*'[2]Base Costs'!$B$7</f>
        <v>6816.9982891810814</v>
      </c>
      <c r="I2221" s="304">
        <f>4*IF(E2221&lt;=3,E2221*'[2]Base Costs'!$B$8,IF(F2221&lt;=3,F2221*'[2]Base Costs'!$B$9,'[2]Base Costs'!$B$10*G2221))</f>
        <v>1400</v>
      </c>
      <c r="J2221" s="308">
        <f>C2221*'[2]Base Costs'!$B$6</f>
        <v>8.7123010780300003</v>
      </c>
      <c r="K2221" s="307">
        <f t="shared" si="241"/>
        <v>2</v>
      </c>
      <c r="L2221" s="307">
        <f t="shared" si="242"/>
        <v>1</v>
      </c>
      <c r="M2221" s="307">
        <f t="shared" si="243"/>
        <v>1</v>
      </c>
      <c r="N2221" s="306">
        <f>4*J2221*'[2]Base Costs'!$B$7</f>
        <v>1731.5175654519946</v>
      </c>
      <c r="O2221" s="304">
        <f>4*IF(K2221&lt;=3,K2221*'[2]Base Costs'!$B$8,IF(L2221&lt;=3,L2221*'[2]Base Costs'!$B$9,'[2]Base Costs'!$B$10*M2221))</f>
        <v>1000</v>
      </c>
      <c r="P2221" s="304">
        <f>4*C2221*'[2]Base Costs'!$B$11</f>
        <v>6860.0795889999999</v>
      </c>
      <c r="Q2221" s="269">
        <f>'[2]Base Costs'!$B$13+'[2]Base Costs'!$B$14</f>
        <v>414</v>
      </c>
      <c r="R2221" s="303">
        <f>'[2]Base Costs'!$D$2</f>
        <v>1105.3024868650327</v>
      </c>
      <c r="S2221" s="305">
        <f t="shared" si="244"/>
        <v>4250.8200523170271</v>
      </c>
    </row>
    <row r="2222" spans="1:19" s="269" customFormat="1" x14ac:dyDescent="0.25">
      <c r="A2222" s="310" t="s">
        <v>1041</v>
      </c>
      <c r="B2222" s="310" t="s">
        <v>1471</v>
      </c>
      <c r="C2222" s="309">
        <v>71.800558535000008</v>
      </c>
      <c r="D2222" s="307">
        <f>C2222*'[2]Base Costs'!$B$5</f>
        <v>71.800558535000008</v>
      </c>
      <c r="E2222" s="307">
        <f t="shared" si="238"/>
        <v>9</v>
      </c>
      <c r="F2222" s="307">
        <f t="shared" si="239"/>
        <v>2</v>
      </c>
      <c r="G2222" s="307">
        <f t="shared" si="240"/>
        <v>1</v>
      </c>
      <c r="H2222" s="306">
        <f>4*D2222*'[2]Base Costs'!$B$7</f>
        <v>14269.930205480043</v>
      </c>
      <c r="I2222" s="304">
        <f>4*IF(E2222&lt;=3,E2222*'[2]Base Costs'!$B$8,IF(F2222&lt;=3,F2222*'[2]Base Costs'!$B$9,'[2]Base Costs'!$B$10*G2222))</f>
        <v>2800</v>
      </c>
      <c r="J2222" s="308">
        <f>C2222*'[2]Base Costs'!$B$6</f>
        <v>18.237341867890002</v>
      </c>
      <c r="K2222" s="307">
        <f t="shared" si="241"/>
        <v>3</v>
      </c>
      <c r="L2222" s="307">
        <f t="shared" si="242"/>
        <v>1</v>
      </c>
      <c r="M2222" s="307">
        <f t="shared" si="243"/>
        <v>1</v>
      </c>
      <c r="N2222" s="306">
        <f>4*J2222*'[2]Base Costs'!$B$7</f>
        <v>3624.5622721919312</v>
      </c>
      <c r="O2222" s="304">
        <f>4*IF(K2222&lt;=3,K2222*'[2]Base Costs'!$B$8,IF(L2222&lt;=3,L2222*'[2]Base Costs'!$B$9,'[2]Base Costs'!$B$10*M2222))</f>
        <v>1500</v>
      </c>
      <c r="P2222" s="304">
        <f>4*C2222*'[2]Base Costs'!$B$11</f>
        <v>14360.111707000002</v>
      </c>
      <c r="Q2222" s="269">
        <f>'[2]Base Costs'!$B$13+'[2]Base Costs'!$B$14</f>
        <v>414</v>
      </c>
      <c r="R2222" s="303">
        <f>'[2]Base Costs'!$D$2</f>
        <v>1105.3024868650327</v>
      </c>
      <c r="S2222" s="305">
        <f t="shared" si="244"/>
        <v>6643.8647590569635</v>
      </c>
    </row>
    <row r="2223" spans="1:19" s="269" customFormat="1" x14ac:dyDescent="0.25">
      <c r="A2223" s="310" t="s">
        <v>1041</v>
      </c>
      <c r="B2223" s="310" t="s">
        <v>1470</v>
      </c>
      <c r="C2223" s="309">
        <v>147.70133033499999</v>
      </c>
      <c r="D2223" s="307">
        <f>C2223*'[2]Base Costs'!$B$5</f>
        <v>147.70133033499999</v>
      </c>
      <c r="E2223" s="307">
        <f t="shared" si="238"/>
        <v>19</v>
      </c>
      <c r="F2223" s="307">
        <f t="shared" si="239"/>
        <v>4</v>
      </c>
      <c r="G2223" s="307">
        <f t="shared" si="240"/>
        <v>1</v>
      </c>
      <c r="H2223" s="306">
        <f>4*D2223*'[2]Base Costs'!$B$7</f>
        <v>29354.753196099242</v>
      </c>
      <c r="I2223" s="304">
        <f>4*IF(E2223&lt;=3,E2223*'[2]Base Costs'!$B$8,IF(F2223&lt;=3,F2223*'[2]Base Costs'!$B$9,'[2]Base Costs'!$B$10*G2223))</f>
        <v>4400</v>
      </c>
      <c r="J2223" s="308">
        <f>C2223*'[2]Base Costs'!$B$6</f>
        <v>37.516137905089998</v>
      </c>
      <c r="K2223" s="307">
        <f t="shared" si="241"/>
        <v>5</v>
      </c>
      <c r="L2223" s="307">
        <f t="shared" si="242"/>
        <v>1</v>
      </c>
      <c r="M2223" s="307">
        <f t="shared" si="243"/>
        <v>1</v>
      </c>
      <c r="N2223" s="306">
        <f>4*J2223*'[2]Base Costs'!$B$7</f>
        <v>7456.1073118092072</v>
      </c>
      <c r="O2223" s="304">
        <f>4*IF(K2223&lt;=3,K2223*'[2]Base Costs'!$B$8,IF(L2223&lt;=3,L2223*'[2]Base Costs'!$B$9,'[2]Base Costs'!$B$10*M2223))</f>
        <v>1400</v>
      </c>
      <c r="P2223" s="304">
        <f>4*C2223*'[2]Base Costs'!$B$11</f>
        <v>29540.266067</v>
      </c>
      <c r="Q2223" s="269">
        <f>'[2]Base Costs'!$B$13+'[2]Base Costs'!$B$14</f>
        <v>414</v>
      </c>
      <c r="R2223" s="303">
        <f>'[2]Base Costs'!$D$2</f>
        <v>1105.3024868650327</v>
      </c>
      <c r="S2223" s="305">
        <f t="shared" si="244"/>
        <v>10375.40979867424</v>
      </c>
    </row>
    <row r="2224" spans="1:19" s="269" customFormat="1" x14ac:dyDescent="0.25">
      <c r="A2224" s="310" t="s">
        <v>1041</v>
      </c>
      <c r="B2224" s="310" t="s">
        <v>1469</v>
      </c>
      <c r="C2224" s="309">
        <v>65.461169889457068</v>
      </c>
      <c r="D2224" s="307">
        <f>C2224*'[2]Base Costs'!$B$5</f>
        <v>65.461169889457068</v>
      </c>
      <c r="E2224" s="307">
        <f t="shared" si="238"/>
        <v>9</v>
      </c>
      <c r="F2224" s="307">
        <f t="shared" si="239"/>
        <v>2</v>
      </c>
      <c r="G2224" s="307">
        <f t="shared" si="240"/>
        <v>1</v>
      </c>
      <c r="H2224" s="306">
        <f>4*D2224*'[2]Base Costs'!$B$7</f>
        <v>13010.014748510257</v>
      </c>
      <c r="I2224" s="304">
        <f>4*IF(E2224&lt;=3,E2224*'[2]Base Costs'!$B$8,IF(F2224&lt;=3,F2224*'[2]Base Costs'!$B$9,'[2]Base Costs'!$B$10*G2224))</f>
        <v>2800</v>
      </c>
      <c r="J2224" s="308">
        <f>C2224*'[2]Base Costs'!$B$6</f>
        <v>16.627137151922096</v>
      </c>
      <c r="K2224" s="307">
        <f t="shared" si="241"/>
        <v>3</v>
      </c>
      <c r="L2224" s="307">
        <f t="shared" si="242"/>
        <v>1</v>
      </c>
      <c r="M2224" s="307">
        <f t="shared" si="243"/>
        <v>1</v>
      </c>
      <c r="N2224" s="306">
        <f>4*J2224*'[2]Base Costs'!$B$7</f>
        <v>3304.5437461216056</v>
      </c>
      <c r="O2224" s="304">
        <f>4*IF(K2224&lt;=3,K2224*'[2]Base Costs'!$B$8,IF(L2224&lt;=3,L2224*'[2]Base Costs'!$B$9,'[2]Base Costs'!$B$10*M2224))</f>
        <v>1500</v>
      </c>
      <c r="P2224" s="304">
        <f>4*C2224*'[2]Base Costs'!$B$11</f>
        <v>13092.233977891414</v>
      </c>
      <c r="Q2224" s="269">
        <f>'[2]Base Costs'!$B$13+'[2]Base Costs'!$B$14</f>
        <v>414</v>
      </c>
      <c r="R2224" s="303">
        <f>'[2]Base Costs'!$D$2</f>
        <v>1105.3024868650327</v>
      </c>
      <c r="S2224" s="305">
        <f t="shared" si="244"/>
        <v>6323.8462329866379</v>
      </c>
    </row>
    <row r="2225" spans="1:19" s="269" customFormat="1" x14ac:dyDescent="0.25">
      <c r="A2225" s="310" t="s">
        <v>1041</v>
      </c>
      <c r="B2225" s="310" t="s">
        <v>1468</v>
      </c>
      <c r="C2225" s="309">
        <v>227.92288259246243</v>
      </c>
      <c r="D2225" s="307">
        <f>C2225*'[2]Base Costs'!$B$5</f>
        <v>227.92288259246243</v>
      </c>
      <c r="E2225" s="307">
        <f t="shared" si="238"/>
        <v>29</v>
      </c>
      <c r="F2225" s="307">
        <f t="shared" si="239"/>
        <v>6</v>
      </c>
      <c r="G2225" s="307">
        <f t="shared" si="240"/>
        <v>2</v>
      </c>
      <c r="H2225" s="306">
        <f>4*D2225*'[2]Base Costs'!$B$7</f>
        <v>45298.305377956356</v>
      </c>
      <c r="I2225" s="304">
        <f>4*IF(E2225&lt;=3,E2225*'[2]Base Costs'!$B$8,IF(F2225&lt;=3,F2225*'[2]Base Costs'!$B$9,'[2]Base Costs'!$B$10*G2225))</f>
        <v>8800</v>
      </c>
      <c r="J2225" s="308">
        <f>C2225*'[2]Base Costs'!$B$6</f>
        <v>57.892412178485458</v>
      </c>
      <c r="K2225" s="307">
        <f t="shared" si="241"/>
        <v>8</v>
      </c>
      <c r="L2225" s="307">
        <f t="shared" si="242"/>
        <v>2</v>
      </c>
      <c r="M2225" s="307">
        <f t="shared" si="243"/>
        <v>1</v>
      </c>
      <c r="N2225" s="306">
        <f>4*J2225*'[2]Base Costs'!$B$7</f>
        <v>11505.769566000916</v>
      </c>
      <c r="O2225" s="304">
        <f>4*IF(K2225&lt;=3,K2225*'[2]Base Costs'!$B$8,IF(L2225&lt;=3,L2225*'[2]Base Costs'!$B$9,'[2]Base Costs'!$B$10*M2225))</f>
        <v>2800</v>
      </c>
      <c r="P2225" s="304">
        <f>4*C2225*'[2]Base Costs'!$B$11</f>
        <v>45584.576518492482</v>
      </c>
      <c r="Q2225" s="269">
        <f>'[2]Base Costs'!$B$13+'[2]Base Costs'!$B$14</f>
        <v>414</v>
      </c>
      <c r="R2225" s="303">
        <f>'[2]Base Costs'!$D$2</f>
        <v>1105.3024868650327</v>
      </c>
      <c r="S2225" s="305">
        <f t="shared" si="244"/>
        <v>15825.072052865948</v>
      </c>
    </row>
    <row r="2226" spans="1:19" s="269" customFormat="1" x14ac:dyDescent="0.25">
      <c r="A2226" s="310" t="s">
        <v>1041</v>
      </c>
      <c r="B2226" s="310" t="s">
        <v>1467</v>
      </c>
      <c r="C2226" s="309">
        <v>169.24166643361835</v>
      </c>
      <c r="D2226" s="307">
        <f>C2226*'[2]Base Costs'!$B$5</f>
        <v>169.24166643361835</v>
      </c>
      <c r="E2226" s="307">
        <f t="shared" si="238"/>
        <v>22</v>
      </c>
      <c r="F2226" s="307">
        <f t="shared" si="239"/>
        <v>5</v>
      </c>
      <c r="G2226" s="307">
        <f t="shared" si="240"/>
        <v>2</v>
      </c>
      <c r="H2226" s="306">
        <f>4*D2226*'[2]Base Costs'!$B$7</f>
        <v>33635.765753683052</v>
      </c>
      <c r="I2226" s="304">
        <f>4*IF(E2226&lt;=3,E2226*'[2]Base Costs'!$B$8,IF(F2226&lt;=3,F2226*'[2]Base Costs'!$B$9,'[2]Base Costs'!$B$10*G2226))</f>
        <v>8800</v>
      </c>
      <c r="J2226" s="308">
        <f>C2226*'[2]Base Costs'!$B$6</f>
        <v>42.987383274139063</v>
      </c>
      <c r="K2226" s="307">
        <f t="shared" si="241"/>
        <v>6</v>
      </c>
      <c r="L2226" s="307">
        <f t="shared" si="242"/>
        <v>2</v>
      </c>
      <c r="M2226" s="307">
        <f t="shared" si="243"/>
        <v>1</v>
      </c>
      <c r="N2226" s="306">
        <f>4*J2226*'[2]Base Costs'!$B$7</f>
        <v>8543.484501435496</v>
      </c>
      <c r="O2226" s="304">
        <f>4*IF(K2226&lt;=3,K2226*'[2]Base Costs'!$B$8,IF(L2226&lt;=3,L2226*'[2]Base Costs'!$B$9,'[2]Base Costs'!$B$10*M2226))</f>
        <v>2800</v>
      </c>
      <c r="P2226" s="304">
        <f>4*C2226*'[2]Base Costs'!$B$11</f>
        <v>33848.333286723668</v>
      </c>
      <c r="Q2226" s="269">
        <f>'[2]Base Costs'!$B$13+'[2]Base Costs'!$B$14</f>
        <v>414</v>
      </c>
      <c r="R2226" s="303">
        <f>'[2]Base Costs'!$D$2</f>
        <v>1105.3024868650327</v>
      </c>
      <c r="S2226" s="305">
        <f t="shared" si="244"/>
        <v>12862.78698830053</v>
      </c>
    </row>
    <row r="2227" spans="1:19" s="269" customFormat="1" x14ac:dyDescent="0.25">
      <c r="A2227" s="310" t="s">
        <v>1041</v>
      </c>
      <c r="B2227" s="310" t="s">
        <v>1466</v>
      </c>
      <c r="C2227" s="309">
        <v>84.980120140873723</v>
      </c>
      <c r="D2227" s="307">
        <f>C2227*'[2]Base Costs'!$B$5</f>
        <v>84.980120140873723</v>
      </c>
      <c r="E2227" s="307">
        <f t="shared" si="238"/>
        <v>11</v>
      </c>
      <c r="F2227" s="307">
        <f t="shared" si="239"/>
        <v>3</v>
      </c>
      <c r="G2227" s="307">
        <f t="shared" si="240"/>
        <v>1</v>
      </c>
      <c r="H2227" s="306">
        <f>4*D2227*'[2]Base Costs'!$B$7</f>
        <v>16889.28899727781</v>
      </c>
      <c r="I2227" s="304">
        <f>4*IF(E2227&lt;=3,E2227*'[2]Base Costs'!$B$8,IF(F2227&lt;=3,F2227*'[2]Base Costs'!$B$9,'[2]Base Costs'!$B$10*G2227))</f>
        <v>4200</v>
      </c>
      <c r="J2227" s="308">
        <f>C2227*'[2]Base Costs'!$B$6</f>
        <v>21.584950515781927</v>
      </c>
      <c r="K2227" s="307">
        <f t="shared" si="241"/>
        <v>3</v>
      </c>
      <c r="L2227" s="307">
        <f t="shared" si="242"/>
        <v>1</v>
      </c>
      <c r="M2227" s="307">
        <f t="shared" si="243"/>
        <v>1</v>
      </c>
      <c r="N2227" s="306">
        <f>4*J2227*'[2]Base Costs'!$B$7</f>
        <v>4289.8794053085639</v>
      </c>
      <c r="O2227" s="304">
        <f>4*IF(K2227&lt;=3,K2227*'[2]Base Costs'!$B$8,IF(L2227&lt;=3,L2227*'[2]Base Costs'!$B$9,'[2]Base Costs'!$B$10*M2227))</f>
        <v>1500</v>
      </c>
      <c r="P2227" s="304">
        <f>4*C2227*'[2]Base Costs'!$B$11</f>
        <v>16996.024028174743</v>
      </c>
      <c r="Q2227" s="269">
        <f>'[2]Base Costs'!$B$13+'[2]Base Costs'!$B$14</f>
        <v>414</v>
      </c>
      <c r="R2227" s="303">
        <f>'[2]Base Costs'!$D$2</f>
        <v>1105.3024868650327</v>
      </c>
      <c r="S2227" s="305">
        <f t="shared" si="244"/>
        <v>7309.1818921735967</v>
      </c>
    </row>
    <row r="2228" spans="1:19" s="269" customFormat="1" x14ac:dyDescent="0.25">
      <c r="A2228" s="310" t="s">
        <v>1041</v>
      </c>
      <c r="B2228" s="310" t="s">
        <v>1465</v>
      </c>
      <c r="C2228" s="309">
        <v>213.45006826724273</v>
      </c>
      <c r="D2228" s="307">
        <f>C2228*'[2]Base Costs'!$B$5</f>
        <v>213.45006826724273</v>
      </c>
      <c r="E2228" s="307">
        <f t="shared" si="238"/>
        <v>27</v>
      </c>
      <c r="F2228" s="307">
        <f t="shared" si="239"/>
        <v>6</v>
      </c>
      <c r="G2228" s="307">
        <f t="shared" si="240"/>
        <v>2</v>
      </c>
      <c r="H2228" s="306">
        <f>4*D2228*'[2]Base Costs'!$B$7</f>
        <v>42421.920367704894</v>
      </c>
      <c r="I2228" s="304">
        <f>4*IF(E2228&lt;=3,E2228*'[2]Base Costs'!$B$8,IF(F2228&lt;=3,F2228*'[2]Base Costs'!$B$9,'[2]Base Costs'!$B$10*G2228))</f>
        <v>8800</v>
      </c>
      <c r="J2228" s="308">
        <f>C2228*'[2]Base Costs'!$B$6</f>
        <v>54.216317339879652</v>
      </c>
      <c r="K2228" s="307">
        <f t="shared" si="241"/>
        <v>7</v>
      </c>
      <c r="L2228" s="307">
        <f t="shared" si="242"/>
        <v>2</v>
      </c>
      <c r="M2228" s="307">
        <f t="shared" si="243"/>
        <v>1</v>
      </c>
      <c r="N2228" s="306">
        <f>4*J2228*'[2]Base Costs'!$B$7</f>
        <v>10775.167773397043</v>
      </c>
      <c r="O2228" s="304">
        <f>4*IF(K2228&lt;=3,K2228*'[2]Base Costs'!$B$8,IF(L2228&lt;=3,L2228*'[2]Base Costs'!$B$9,'[2]Base Costs'!$B$10*M2228))</f>
        <v>2800</v>
      </c>
      <c r="P2228" s="304">
        <f>4*C2228*'[2]Base Costs'!$B$11</f>
        <v>42690.013653448543</v>
      </c>
      <c r="Q2228" s="269">
        <f>'[2]Base Costs'!$B$13+'[2]Base Costs'!$B$14</f>
        <v>414</v>
      </c>
      <c r="R2228" s="303">
        <f>'[2]Base Costs'!$D$2</f>
        <v>1105.3024868650327</v>
      </c>
      <c r="S2228" s="305">
        <f t="shared" si="244"/>
        <v>15094.470260262075</v>
      </c>
    </row>
    <row r="2229" spans="1:19" s="269" customFormat="1" x14ac:dyDescent="0.25">
      <c r="A2229" s="310" t="s">
        <v>1041</v>
      </c>
      <c r="B2229" s="310" t="s">
        <v>1464</v>
      </c>
      <c r="C2229" s="309">
        <v>88.532083409074843</v>
      </c>
      <c r="D2229" s="307">
        <f>C2229*'[2]Base Costs'!$B$5</f>
        <v>88.532083409074843</v>
      </c>
      <c r="E2229" s="307">
        <f t="shared" si="238"/>
        <v>12</v>
      </c>
      <c r="F2229" s="307">
        <f t="shared" si="239"/>
        <v>3</v>
      </c>
      <c r="G2229" s="307">
        <f t="shared" si="240"/>
        <v>1</v>
      </c>
      <c r="H2229" s="306">
        <f>4*D2229*'[2]Base Costs'!$B$7</f>
        <v>17595.220385053173</v>
      </c>
      <c r="I2229" s="304">
        <f>4*IF(E2229&lt;=3,E2229*'[2]Base Costs'!$B$8,IF(F2229&lt;=3,F2229*'[2]Base Costs'!$B$9,'[2]Base Costs'!$B$10*G2229))</f>
        <v>4200</v>
      </c>
      <c r="J2229" s="308">
        <f>C2229*'[2]Base Costs'!$B$6</f>
        <v>22.487149185905011</v>
      </c>
      <c r="K2229" s="307">
        <f t="shared" si="241"/>
        <v>3</v>
      </c>
      <c r="L2229" s="307">
        <f t="shared" si="242"/>
        <v>1</v>
      </c>
      <c r="M2229" s="307">
        <f t="shared" si="243"/>
        <v>1</v>
      </c>
      <c r="N2229" s="306">
        <f>4*J2229*'[2]Base Costs'!$B$7</f>
        <v>4469.1859778035059</v>
      </c>
      <c r="O2229" s="304">
        <f>4*IF(K2229&lt;=3,K2229*'[2]Base Costs'!$B$8,IF(L2229&lt;=3,L2229*'[2]Base Costs'!$B$9,'[2]Base Costs'!$B$10*M2229))</f>
        <v>1500</v>
      </c>
      <c r="P2229" s="304">
        <f>4*C2229*'[2]Base Costs'!$B$11</f>
        <v>17706.416681814968</v>
      </c>
      <c r="Q2229" s="269">
        <f>'[2]Base Costs'!$B$13+'[2]Base Costs'!$B$14</f>
        <v>414</v>
      </c>
      <c r="R2229" s="303">
        <f>'[2]Base Costs'!$D$2</f>
        <v>1105.3024868650327</v>
      </c>
      <c r="S2229" s="305">
        <f t="shared" si="244"/>
        <v>7488.4884646685387</v>
      </c>
    </row>
    <row r="2230" spans="1:19" s="269" customFormat="1" x14ac:dyDescent="0.25">
      <c r="A2230" s="310" t="s">
        <v>1041</v>
      </c>
      <c r="B2230" s="310" t="s">
        <v>1463</v>
      </c>
      <c r="C2230" s="309">
        <v>272.537051241352</v>
      </c>
      <c r="D2230" s="307">
        <f>C2230*'[2]Base Costs'!$B$5</f>
        <v>272.537051241352</v>
      </c>
      <c r="E2230" s="307">
        <f t="shared" si="238"/>
        <v>35</v>
      </c>
      <c r="F2230" s="307">
        <f t="shared" si="239"/>
        <v>7</v>
      </c>
      <c r="G2230" s="307">
        <f t="shared" si="240"/>
        <v>2</v>
      </c>
      <c r="H2230" s="306">
        <f>4*D2230*'[2]Base Costs'!$B$7</f>
        <v>54165.103711911273</v>
      </c>
      <c r="I2230" s="304">
        <f>4*IF(E2230&lt;=3,E2230*'[2]Base Costs'!$B$8,IF(F2230&lt;=3,F2230*'[2]Base Costs'!$B$9,'[2]Base Costs'!$B$10*G2230))</f>
        <v>8800</v>
      </c>
      <c r="J2230" s="308">
        <f>C2230*'[2]Base Costs'!$B$6</f>
        <v>69.224411015303403</v>
      </c>
      <c r="K2230" s="307">
        <f t="shared" si="241"/>
        <v>9</v>
      </c>
      <c r="L2230" s="307">
        <f t="shared" si="242"/>
        <v>2</v>
      </c>
      <c r="M2230" s="307">
        <f t="shared" si="243"/>
        <v>1</v>
      </c>
      <c r="N2230" s="306">
        <f>4*J2230*'[2]Base Costs'!$B$7</f>
        <v>13757.936342825462</v>
      </c>
      <c r="O2230" s="304">
        <f>4*IF(K2230&lt;=3,K2230*'[2]Base Costs'!$B$8,IF(L2230&lt;=3,L2230*'[2]Base Costs'!$B$9,'[2]Base Costs'!$B$10*M2230))</f>
        <v>2800</v>
      </c>
      <c r="P2230" s="304">
        <f>4*C2230*'[2]Base Costs'!$B$11</f>
        <v>54507.410248270404</v>
      </c>
      <c r="Q2230" s="269">
        <f>'[2]Base Costs'!$B$13+'[2]Base Costs'!$B$14</f>
        <v>414</v>
      </c>
      <c r="R2230" s="303">
        <f>'[2]Base Costs'!$D$2</f>
        <v>1105.3024868650327</v>
      </c>
      <c r="S2230" s="305">
        <f t="shared" si="244"/>
        <v>18077.238829690494</v>
      </c>
    </row>
    <row r="2231" spans="1:19" s="269" customFormat="1" x14ac:dyDescent="0.25">
      <c r="A2231" s="310" t="s">
        <v>1041</v>
      </c>
      <c r="B2231" s="310" t="s">
        <v>1462</v>
      </c>
      <c r="C2231" s="309">
        <v>305.44283024581853</v>
      </c>
      <c r="D2231" s="307">
        <f>C2231*'[2]Base Costs'!$B$5</f>
        <v>305.44283024581853</v>
      </c>
      <c r="E2231" s="307">
        <f t="shared" si="238"/>
        <v>39</v>
      </c>
      <c r="F2231" s="307">
        <f t="shared" si="239"/>
        <v>8</v>
      </c>
      <c r="G2231" s="307">
        <f t="shared" si="240"/>
        <v>2</v>
      </c>
      <c r="H2231" s="306">
        <f>4*D2231*'[2]Base Costs'!$B$7</f>
        <v>60704.929854374968</v>
      </c>
      <c r="I2231" s="304">
        <f>4*IF(E2231&lt;=3,E2231*'[2]Base Costs'!$B$8,IF(F2231&lt;=3,F2231*'[2]Base Costs'!$B$9,'[2]Base Costs'!$B$10*G2231))</f>
        <v>8800</v>
      </c>
      <c r="J2231" s="308">
        <f>C2231*'[2]Base Costs'!$B$6</f>
        <v>77.582478882437911</v>
      </c>
      <c r="K2231" s="307">
        <f t="shared" si="241"/>
        <v>10</v>
      </c>
      <c r="L2231" s="307">
        <f t="shared" si="242"/>
        <v>2</v>
      </c>
      <c r="M2231" s="307">
        <f t="shared" si="243"/>
        <v>1</v>
      </c>
      <c r="N2231" s="306">
        <f>4*J2231*'[2]Base Costs'!$B$7</f>
        <v>15419.052183011243</v>
      </c>
      <c r="O2231" s="304">
        <f>4*IF(K2231&lt;=3,K2231*'[2]Base Costs'!$B$8,IF(L2231&lt;=3,L2231*'[2]Base Costs'!$B$9,'[2]Base Costs'!$B$10*M2231))</f>
        <v>2800</v>
      </c>
      <c r="P2231" s="304">
        <f>4*C2231*'[2]Base Costs'!$B$11</f>
        <v>61088.566049163703</v>
      </c>
      <c r="Q2231" s="269">
        <f>'[2]Base Costs'!$B$13+'[2]Base Costs'!$B$14</f>
        <v>414</v>
      </c>
      <c r="R2231" s="303">
        <f>'[2]Base Costs'!$D$2</f>
        <v>1105.3024868650327</v>
      </c>
      <c r="S2231" s="305">
        <f t="shared" si="244"/>
        <v>19738.354669876277</v>
      </c>
    </row>
    <row r="2232" spans="1:19" s="269" customFormat="1" x14ac:dyDescent="0.25">
      <c r="A2232" s="310" t="s">
        <v>1041</v>
      </c>
      <c r="B2232" s="310" t="s">
        <v>1461</v>
      </c>
      <c r="C2232" s="309">
        <v>60.986974882855733</v>
      </c>
      <c r="D2232" s="307">
        <f>C2232*'[2]Base Costs'!$B$5</f>
        <v>60.986974882855733</v>
      </c>
      <c r="E2232" s="307">
        <f t="shared" si="238"/>
        <v>8</v>
      </c>
      <c r="F2232" s="307">
        <f t="shared" si="239"/>
        <v>2</v>
      </c>
      <c r="G2232" s="307">
        <f t="shared" si="240"/>
        <v>1</v>
      </c>
      <c r="H2232" s="306">
        <f>4*D2232*'[2]Base Costs'!$B$7</f>
        <v>12120.795336118281</v>
      </c>
      <c r="I2232" s="304">
        <f>4*IF(E2232&lt;=3,E2232*'[2]Base Costs'!$B$8,IF(F2232&lt;=3,F2232*'[2]Base Costs'!$B$9,'[2]Base Costs'!$B$10*G2232))</f>
        <v>2800</v>
      </c>
      <c r="J2232" s="308">
        <f>C2232*'[2]Base Costs'!$B$6</f>
        <v>15.490691620245357</v>
      </c>
      <c r="K2232" s="307">
        <f t="shared" si="241"/>
        <v>2</v>
      </c>
      <c r="L2232" s="307">
        <f t="shared" si="242"/>
        <v>1</v>
      </c>
      <c r="M2232" s="307">
        <f t="shared" si="243"/>
        <v>1</v>
      </c>
      <c r="N2232" s="306">
        <f>4*J2232*'[2]Base Costs'!$B$7</f>
        <v>3078.6820153740437</v>
      </c>
      <c r="O2232" s="304">
        <f>4*IF(K2232&lt;=3,K2232*'[2]Base Costs'!$B$8,IF(L2232&lt;=3,L2232*'[2]Base Costs'!$B$9,'[2]Base Costs'!$B$10*M2232))</f>
        <v>1000</v>
      </c>
      <c r="P2232" s="304">
        <f>4*C2232*'[2]Base Costs'!$B$11</f>
        <v>12197.394976571146</v>
      </c>
      <c r="Q2232" s="269">
        <f>'[2]Base Costs'!$B$13+'[2]Base Costs'!$B$14</f>
        <v>414</v>
      </c>
      <c r="R2232" s="303">
        <f>'[2]Base Costs'!$D$2</f>
        <v>1105.3024868650327</v>
      </c>
      <c r="S2232" s="305">
        <f t="shared" si="244"/>
        <v>5597.9845022390764</v>
      </c>
    </row>
    <row r="2233" spans="1:19" s="269" customFormat="1" x14ac:dyDescent="0.25">
      <c r="A2233" s="310" t="s">
        <v>1041</v>
      </c>
      <c r="B2233" s="310" t="s">
        <v>1460</v>
      </c>
      <c r="C2233" s="309">
        <v>99.476373889248435</v>
      </c>
      <c r="D2233" s="307">
        <f>C2233*'[2]Base Costs'!$B$5</f>
        <v>99.476373889248435</v>
      </c>
      <c r="E2233" s="307">
        <f t="shared" si="238"/>
        <v>13</v>
      </c>
      <c r="F2233" s="307">
        <f t="shared" si="239"/>
        <v>3</v>
      </c>
      <c r="G2233" s="307">
        <f t="shared" si="240"/>
        <v>1</v>
      </c>
      <c r="H2233" s="306">
        <f>4*D2233*'[2]Base Costs'!$B$7</f>
        <v>19770.332452244795</v>
      </c>
      <c r="I2233" s="304">
        <f>4*IF(E2233&lt;=3,E2233*'[2]Base Costs'!$B$8,IF(F2233&lt;=3,F2233*'[2]Base Costs'!$B$9,'[2]Base Costs'!$B$10*G2233))</f>
        <v>4200</v>
      </c>
      <c r="J2233" s="308">
        <f>C2233*'[2]Base Costs'!$B$6</f>
        <v>25.266998967869103</v>
      </c>
      <c r="K2233" s="307">
        <f t="shared" si="241"/>
        <v>4</v>
      </c>
      <c r="L2233" s="307">
        <f t="shared" si="242"/>
        <v>1</v>
      </c>
      <c r="M2233" s="307">
        <f t="shared" si="243"/>
        <v>1</v>
      </c>
      <c r="N2233" s="306">
        <f>4*J2233*'[2]Base Costs'!$B$7</f>
        <v>5021.6644428701775</v>
      </c>
      <c r="O2233" s="304">
        <f>4*IF(K2233&lt;=3,K2233*'[2]Base Costs'!$B$8,IF(L2233&lt;=3,L2233*'[2]Base Costs'!$B$9,'[2]Base Costs'!$B$10*M2233))</f>
        <v>1400</v>
      </c>
      <c r="P2233" s="304">
        <f>4*C2233*'[2]Base Costs'!$B$11</f>
        <v>19895.274777849689</v>
      </c>
      <c r="Q2233" s="269">
        <f>'[2]Base Costs'!$B$13+'[2]Base Costs'!$B$14</f>
        <v>414</v>
      </c>
      <c r="R2233" s="303">
        <f>'[2]Base Costs'!$D$2</f>
        <v>1105.3024868650327</v>
      </c>
      <c r="S2233" s="305">
        <f t="shared" si="244"/>
        <v>7940.9669297352102</v>
      </c>
    </row>
    <row r="2234" spans="1:19" s="269" customFormat="1" x14ac:dyDescent="0.25">
      <c r="A2234" s="310" t="s">
        <v>1041</v>
      </c>
      <c r="B2234" s="310" t="s">
        <v>1459</v>
      </c>
      <c r="C2234" s="309">
        <v>318.59211482698078</v>
      </c>
      <c r="D2234" s="307">
        <f>C2234*'[2]Base Costs'!$B$5</f>
        <v>318.59211482698078</v>
      </c>
      <c r="E2234" s="307">
        <f t="shared" si="238"/>
        <v>40</v>
      </c>
      <c r="F2234" s="307">
        <f t="shared" si="239"/>
        <v>8</v>
      </c>
      <c r="G2234" s="307">
        <f t="shared" si="240"/>
        <v>2</v>
      </c>
      <c r="H2234" s="306">
        <f>4*D2234*'[2]Base Costs'!$B$7</f>
        <v>63318.271269173478</v>
      </c>
      <c r="I2234" s="304">
        <f>4*IF(E2234&lt;=3,E2234*'[2]Base Costs'!$B$8,IF(F2234&lt;=3,F2234*'[2]Base Costs'!$B$9,'[2]Base Costs'!$B$10*G2234))</f>
        <v>8800</v>
      </c>
      <c r="J2234" s="308">
        <f>C2234*'[2]Base Costs'!$B$6</f>
        <v>80.922397166053116</v>
      </c>
      <c r="K2234" s="307">
        <f t="shared" si="241"/>
        <v>11</v>
      </c>
      <c r="L2234" s="307">
        <f t="shared" si="242"/>
        <v>3</v>
      </c>
      <c r="M2234" s="307">
        <f t="shared" si="243"/>
        <v>1</v>
      </c>
      <c r="N2234" s="306">
        <f>4*J2234*'[2]Base Costs'!$B$7</f>
        <v>16082.840902370062</v>
      </c>
      <c r="O2234" s="304">
        <f>4*IF(K2234&lt;=3,K2234*'[2]Base Costs'!$B$8,IF(L2234&lt;=3,L2234*'[2]Base Costs'!$B$9,'[2]Base Costs'!$B$10*M2234))</f>
        <v>4200</v>
      </c>
      <c r="P2234" s="304">
        <f>4*C2234*'[2]Base Costs'!$B$11</f>
        <v>63718.422965396152</v>
      </c>
      <c r="Q2234" s="269">
        <f>'[2]Base Costs'!$B$13+'[2]Base Costs'!$B$14</f>
        <v>414</v>
      </c>
      <c r="R2234" s="303">
        <f>'[2]Base Costs'!$D$2</f>
        <v>1105.3024868650327</v>
      </c>
      <c r="S2234" s="305">
        <f t="shared" si="244"/>
        <v>21802.143389235094</v>
      </c>
    </row>
    <row r="2235" spans="1:19" s="269" customFormat="1" x14ac:dyDescent="0.25">
      <c r="A2235" s="310" t="s">
        <v>1041</v>
      </c>
      <c r="B2235" s="310" t="s">
        <v>1458</v>
      </c>
      <c r="C2235" s="309">
        <v>194.31818181818201</v>
      </c>
      <c r="D2235" s="307">
        <f>C2235*'[2]Base Costs'!$B$5</f>
        <v>194.31818181818201</v>
      </c>
      <c r="E2235" s="307">
        <f t="shared" si="238"/>
        <v>25</v>
      </c>
      <c r="F2235" s="307">
        <f t="shared" si="239"/>
        <v>5</v>
      </c>
      <c r="G2235" s="307">
        <f t="shared" si="240"/>
        <v>2</v>
      </c>
      <c r="H2235" s="306">
        <f>4*D2235*'[2]Base Costs'!$B$7</f>
        <v>38619.572727272775</v>
      </c>
      <c r="I2235" s="304">
        <f>4*IF(E2235&lt;=3,E2235*'[2]Base Costs'!$B$8,IF(F2235&lt;=3,F2235*'[2]Base Costs'!$B$9,'[2]Base Costs'!$B$10*G2235))</f>
        <v>8800</v>
      </c>
      <c r="J2235" s="308">
        <f>C2235*'[2]Base Costs'!$B$6</f>
        <v>49.356818181818234</v>
      </c>
      <c r="K2235" s="307">
        <f t="shared" si="241"/>
        <v>7</v>
      </c>
      <c r="L2235" s="307">
        <f t="shared" si="242"/>
        <v>2</v>
      </c>
      <c r="M2235" s="307">
        <f t="shared" si="243"/>
        <v>1</v>
      </c>
      <c r="N2235" s="306">
        <f>4*J2235*'[2]Base Costs'!$B$7</f>
        <v>9809.3714727272836</v>
      </c>
      <c r="O2235" s="304">
        <f>4*IF(K2235&lt;=3,K2235*'[2]Base Costs'!$B$8,IF(L2235&lt;=3,L2235*'[2]Base Costs'!$B$9,'[2]Base Costs'!$B$10*M2235))</f>
        <v>2800</v>
      </c>
      <c r="P2235" s="304">
        <f>4*C2235*'[2]Base Costs'!$B$11</f>
        <v>38863.636363636404</v>
      </c>
      <c r="Q2235" s="269">
        <f>'[2]Base Costs'!$B$13+'[2]Base Costs'!$B$14</f>
        <v>414</v>
      </c>
      <c r="R2235" s="303">
        <f>'[2]Base Costs'!$D$2</f>
        <v>1105.3024868650327</v>
      </c>
      <c r="S2235" s="305">
        <f t="shared" si="244"/>
        <v>14128.673959592317</v>
      </c>
    </row>
    <row r="2236" spans="1:19" s="269" customFormat="1" x14ac:dyDescent="0.25">
      <c r="A2236" s="310" t="s">
        <v>1041</v>
      </c>
      <c r="B2236" s="310" t="s">
        <v>1457</v>
      </c>
      <c r="C2236" s="309">
        <v>107.60088383</v>
      </c>
      <c r="D2236" s="307">
        <f>C2236*'[2]Base Costs'!$B$5</f>
        <v>107.60088383</v>
      </c>
      <c r="E2236" s="307">
        <f t="shared" si="238"/>
        <v>14</v>
      </c>
      <c r="F2236" s="307">
        <f t="shared" si="239"/>
        <v>3</v>
      </c>
      <c r="G2236" s="307">
        <f t="shared" si="240"/>
        <v>1</v>
      </c>
      <c r="H2236" s="306">
        <f>4*D2236*'[2]Base Costs'!$B$7</f>
        <v>21385.030055909523</v>
      </c>
      <c r="I2236" s="304">
        <f>4*IF(E2236&lt;=3,E2236*'[2]Base Costs'!$B$8,IF(F2236&lt;=3,F2236*'[2]Base Costs'!$B$9,'[2]Base Costs'!$B$10*G2236))</f>
        <v>4200</v>
      </c>
      <c r="J2236" s="308">
        <f>C2236*'[2]Base Costs'!$B$6</f>
        <v>27.33062449282</v>
      </c>
      <c r="K2236" s="307">
        <f t="shared" si="241"/>
        <v>4</v>
      </c>
      <c r="L2236" s="307">
        <f t="shared" si="242"/>
        <v>1</v>
      </c>
      <c r="M2236" s="307">
        <f t="shared" si="243"/>
        <v>1</v>
      </c>
      <c r="N2236" s="306">
        <f>4*J2236*'[2]Base Costs'!$B$7</f>
        <v>5431.7976342010188</v>
      </c>
      <c r="O2236" s="304">
        <f>4*IF(K2236&lt;=3,K2236*'[2]Base Costs'!$B$8,IF(L2236&lt;=3,L2236*'[2]Base Costs'!$B$9,'[2]Base Costs'!$B$10*M2236))</f>
        <v>1400</v>
      </c>
      <c r="P2236" s="304">
        <f>4*C2236*'[2]Base Costs'!$B$11</f>
        <v>21520.176766</v>
      </c>
      <c r="Q2236" s="269">
        <f>'[2]Base Costs'!$B$13+'[2]Base Costs'!$B$14</f>
        <v>414</v>
      </c>
      <c r="R2236" s="303">
        <f>'[2]Base Costs'!$D$2</f>
        <v>1105.3024868650327</v>
      </c>
      <c r="S2236" s="305">
        <f t="shared" si="244"/>
        <v>8351.1001210660506</v>
      </c>
    </row>
    <row r="2237" spans="1:19" s="269" customFormat="1" x14ac:dyDescent="0.25">
      <c r="A2237" s="310" t="s">
        <v>1041</v>
      </c>
      <c r="B2237" s="310" t="s">
        <v>1456</v>
      </c>
      <c r="C2237" s="309">
        <v>67.226863291055039</v>
      </c>
      <c r="D2237" s="307">
        <f>C2237*'[2]Base Costs'!$B$5</f>
        <v>67.226863291055039</v>
      </c>
      <c r="E2237" s="307">
        <f t="shared" si="238"/>
        <v>9</v>
      </c>
      <c r="F2237" s="307">
        <f t="shared" si="239"/>
        <v>2</v>
      </c>
      <c r="G2237" s="307">
        <f t="shared" si="240"/>
        <v>1</v>
      </c>
      <c r="H2237" s="306">
        <f>4*D2237*'[2]Base Costs'!$B$7</f>
        <v>13360.935717917444</v>
      </c>
      <c r="I2237" s="304">
        <f>4*IF(E2237&lt;=3,E2237*'[2]Base Costs'!$B$8,IF(F2237&lt;=3,F2237*'[2]Base Costs'!$B$9,'[2]Base Costs'!$B$10*G2237))</f>
        <v>2800</v>
      </c>
      <c r="J2237" s="308">
        <f>C2237*'[2]Base Costs'!$B$6</f>
        <v>17.075623275927981</v>
      </c>
      <c r="K2237" s="307">
        <f t="shared" si="241"/>
        <v>3</v>
      </c>
      <c r="L2237" s="307">
        <f t="shared" si="242"/>
        <v>1</v>
      </c>
      <c r="M2237" s="307">
        <f t="shared" si="243"/>
        <v>1</v>
      </c>
      <c r="N2237" s="306">
        <f>4*J2237*'[2]Base Costs'!$B$7</f>
        <v>3393.6776723510311</v>
      </c>
      <c r="O2237" s="304">
        <f>4*IF(K2237&lt;=3,K2237*'[2]Base Costs'!$B$8,IF(L2237&lt;=3,L2237*'[2]Base Costs'!$B$9,'[2]Base Costs'!$B$10*M2237))</f>
        <v>1500</v>
      </c>
      <c r="P2237" s="304">
        <f>4*C2237*'[2]Base Costs'!$B$11</f>
        <v>13445.372658211008</v>
      </c>
      <c r="Q2237" s="269">
        <f>'[2]Base Costs'!$B$13+'[2]Base Costs'!$B$14</f>
        <v>414</v>
      </c>
      <c r="R2237" s="303">
        <f>'[2]Base Costs'!$D$2</f>
        <v>1105.3024868650327</v>
      </c>
      <c r="S2237" s="305">
        <f t="shared" si="244"/>
        <v>6412.9801592160638</v>
      </c>
    </row>
    <row r="2238" spans="1:19" s="269" customFormat="1" x14ac:dyDescent="0.25">
      <c r="A2238" s="310" t="s">
        <v>1041</v>
      </c>
      <c r="B2238" s="310" t="s">
        <v>1455</v>
      </c>
      <c r="C2238" s="309">
        <v>87.395724031044921</v>
      </c>
      <c r="D2238" s="307">
        <f>C2238*'[2]Base Costs'!$B$5</f>
        <v>87.395724031044921</v>
      </c>
      <c r="E2238" s="307">
        <f t="shared" si="238"/>
        <v>11</v>
      </c>
      <c r="F2238" s="307">
        <f t="shared" si="239"/>
        <v>3</v>
      </c>
      <c r="G2238" s="307">
        <f t="shared" si="240"/>
        <v>1</v>
      </c>
      <c r="H2238" s="306">
        <f>4*D2238*'[2]Base Costs'!$B$7</f>
        <v>17369.375776825993</v>
      </c>
      <c r="I2238" s="304">
        <f>4*IF(E2238&lt;=3,E2238*'[2]Base Costs'!$B$8,IF(F2238&lt;=3,F2238*'[2]Base Costs'!$B$9,'[2]Base Costs'!$B$10*G2238))</f>
        <v>4200</v>
      </c>
      <c r="J2238" s="308">
        <f>C2238*'[2]Base Costs'!$B$6</f>
        <v>22.198513903885409</v>
      </c>
      <c r="K2238" s="307">
        <f t="shared" si="241"/>
        <v>3</v>
      </c>
      <c r="L2238" s="307">
        <f t="shared" si="242"/>
        <v>1</v>
      </c>
      <c r="M2238" s="307">
        <f t="shared" si="243"/>
        <v>1</v>
      </c>
      <c r="N2238" s="306">
        <f>4*J2238*'[2]Base Costs'!$B$7</f>
        <v>4411.8214473138023</v>
      </c>
      <c r="O2238" s="304">
        <f>4*IF(K2238&lt;=3,K2238*'[2]Base Costs'!$B$8,IF(L2238&lt;=3,L2238*'[2]Base Costs'!$B$9,'[2]Base Costs'!$B$10*M2238))</f>
        <v>1500</v>
      </c>
      <c r="P2238" s="304">
        <f>4*C2238*'[2]Base Costs'!$B$11</f>
        <v>17479.144806208984</v>
      </c>
      <c r="Q2238" s="269">
        <f>'[2]Base Costs'!$B$13+'[2]Base Costs'!$B$14</f>
        <v>414</v>
      </c>
      <c r="R2238" s="303">
        <f>'[2]Base Costs'!$D$2</f>
        <v>1105.3024868650327</v>
      </c>
      <c r="S2238" s="305">
        <f t="shared" si="244"/>
        <v>7431.123934178835</v>
      </c>
    </row>
    <row r="2239" spans="1:19" s="269" customFormat="1" x14ac:dyDescent="0.25">
      <c r="A2239" s="310" t="s">
        <v>1041</v>
      </c>
      <c r="B2239" s="310" t="s">
        <v>1454</v>
      </c>
      <c r="C2239" s="309">
        <v>111.23527837234685</v>
      </c>
      <c r="D2239" s="307">
        <f>C2239*'[2]Base Costs'!$B$5</f>
        <v>111.23527837234685</v>
      </c>
      <c r="E2239" s="307">
        <f t="shared" si="238"/>
        <v>14</v>
      </c>
      <c r="F2239" s="307">
        <f t="shared" si="239"/>
        <v>3</v>
      </c>
      <c r="G2239" s="307">
        <f t="shared" si="240"/>
        <v>1</v>
      </c>
      <c r="H2239" s="306">
        <f>4*D2239*'[2]Base Costs'!$B$7</f>
        <v>22107.344164833707</v>
      </c>
      <c r="I2239" s="304">
        <f>4*IF(E2239&lt;=3,E2239*'[2]Base Costs'!$B$8,IF(F2239&lt;=3,F2239*'[2]Base Costs'!$B$9,'[2]Base Costs'!$B$10*G2239))</f>
        <v>4200</v>
      </c>
      <c r="J2239" s="308">
        <f>C2239*'[2]Base Costs'!$B$6</f>
        <v>28.253760706576102</v>
      </c>
      <c r="K2239" s="307">
        <f t="shared" si="241"/>
        <v>4</v>
      </c>
      <c r="L2239" s="307">
        <f t="shared" si="242"/>
        <v>1</v>
      </c>
      <c r="M2239" s="307">
        <f t="shared" si="243"/>
        <v>1</v>
      </c>
      <c r="N2239" s="306">
        <f>4*J2239*'[2]Base Costs'!$B$7</f>
        <v>5615.2654178677612</v>
      </c>
      <c r="O2239" s="304">
        <f>4*IF(K2239&lt;=3,K2239*'[2]Base Costs'!$B$8,IF(L2239&lt;=3,L2239*'[2]Base Costs'!$B$9,'[2]Base Costs'!$B$10*M2239))</f>
        <v>1400</v>
      </c>
      <c r="P2239" s="304">
        <f>4*C2239*'[2]Base Costs'!$B$11</f>
        <v>22247.055674469371</v>
      </c>
      <c r="Q2239" s="269">
        <f>'[2]Base Costs'!$B$13+'[2]Base Costs'!$B$14</f>
        <v>414</v>
      </c>
      <c r="R2239" s="303">
        <f>'[2]Base Costs'!$D$2</f>
        <v>1105.3024868650327</v>
      </c>
      <c r="S2239" s="305">
        <f t="shared" si="244"/>
        <v>8534.567904732794</v>
      </c>
    </row>
    <row r="2240" spans="1:19" s="269" customFormat="1" x14ac:dyDescent="0.25">
      <c r="A2240" s="310" t="s">
        <v>1041</v>
      </c>
      <c r="B2240" s="310" t="s">
        <v>1453</v>
      </c>
      <c r="C2240" s="309">
        <v>86.100771989999998</v>
      </c>
      <c r="D2240" s="307">
        <f>C2240*'[2]Base Costs'!$B$5</f>
        <v>86.100771989999998</v>
      </c>
      <c r="E2240" s="307">
        <f t="shared" si="238"/>
        <v>11</v>
      </c>
      <c r="F2240" s="307">
        <f t="shared" si="239"/>
        <v>3</v>
      </c>
      <c r="G2240" s="307">
        <f t="shared" si="240"/>
        <v>1</v>
      </c>
      <c r="H2240" s="306">
        <f>4*D2240*'[2]Base Costs'!$B$7</f>
        <v>17112.01182838056</v>
      </c>
      <c r="I2240" s="304">
        <f>4*IF(E2240&lt;=3,E2240*'[2]Base Costs'!$B$8,IF(F2240&lt;=3,F2240*'[2]Base Costs'!$B$9,'[2]Base Costs'!$B$10*G2240))</f>
        <v>4200</v>
      </c>
      <c r="J2240" s="308">
        <f>C2240*'[2]Base Costs'!$B$6</f>
        <v>21.86959608546</v>
      </c>
      <c r="K2240" s="307">
        <f t="shared" si="241"/>
        <v>3</v>
      </c>
      <c r="L2240" s="307">
        <f t="shared" si="242"/>
        <v>1</v>
      </c>
      <c r="M2240" s="307">
        <f t="shared" si="243"/>
        <v>1</v>
      </c>
      <c r="N2240" s="306">
        <f>4*J2240*'[2]Base Costs'!$B$7</f>
        <v>4346.4510044086628</v>
      </c>
      <c r="O2240" s="304">
        <f>4*IF(K2240&lt;=3,K2240*'[2]Base Costs'!$B$8,IF(L2240&lt;=3,L2240*'[2]Base Costs'!$B$9,'[2]Base Costs'!$B$10*M2240))</f>
        <v>1500</v>
      </c>
      <c r="P2240" s="304">
        <f>4*C2240*'[2]Base Costs'!$B$11</f>
        <v>17220.154397999999</v>
      </c>
      <c r="Q2240" s="269">
        <f>'[2]Base Costs'!$B$13+'[2]Base Costs'!$B$14</f>
        <v>414</v>
      </c>
      <c r="R2240" s="303">
        <f>'[2]Base Costs'!$D$2</f>
        <v>1105.3024868650327</v>
      </c>
      <c r="S2240" s="305">
        <f t="shared" si="244"/>
        <v>7365.7534912736955</v>
      </c>
    </row>
    <row r="2241" spans="1:19" s="269" customFormat="1" x14ac:dyDescent="0.25">
      <c r="A2241" s="310" t="s">
        <v>1041</v>
      </c>
      <c r="B2241" s="310" t="s">
        <v>1452</v>
      </c>
      <c r="C2241" s="309">
        <v>62.737927567907597</v>
      </c>
      <c r="D2241" s="307">
        <f>C2241*'[2]Base Costs'!$B$5</f>
        <v>62.737927567907597</v>
      </c>
      <c r="E2241" s="307">
        <f t="shared" si="238"/>
        <v>8</v>
      </c>
      <c r="F2241" s="307">
        <f t="shared" si="239"/>
        <v>2</v>
      </c>
      <c r="G2241" s="307">
        <f t="shared" si="240"/>
        <v>1</v>
      </c>
      <c r="H2241" s="306">
        <f>4*D2241*'[2]Base Costs'!$B$7</f>
        <v>12468.786676556228</v>
      </c>
      <c r="I2241" s="304">
        <f>4*IF(E2241&lt;=3,E2241*'[2]Base Costs'!$B$8,IF(F2241&lt;=3,F2241*'[2]Base Costs'!$B$9,'[2]Base Costs'!$B$10*G2241))</f>
        <v>2800</v>
      </c>
      <c r="J2241" s="308">
        <f>C2241*'[2]Base Costs'!$B$6</f>
        <v>15.93543360224853</v>
      </c>
      <c r="K2241" s="307">
        <f t="shared" si="241"/>
        <v>2</v>
      </c>
      <c r="L2241" s="307">
        <f t="shared" si="242"/>
        <v>1</v>
      </c>
      <c r="M2241" s="307">
        <f t="shared" si="243"/>
        <v>1</v>
      </c>
      <c r="N2241" s="306">
        <f>4*J2241*'[2]Base Costs'!$B$7</f>
        <v>3167.0718158452823</v>
      </c>
      <c r="O2241" s="304">
        <f>4*IF(K2241&lt;=3,K2241*'[2]Base Costs'!$B$8,IF(L2241&lt;=3,L2241*'[2]Base Costs'!$B$9,'[2]Base Costs'!$B$10*M2241))</f>
        <v>1000</v>
      </c>
      <c r="P2241" s="304">
        <f>4*C2241*'[2]Base Costs'!$B$11</f>
        <v>12547.58551358152</v>
      </c>
      <c r="Q2241" s="269">
        <f>'[2]Base Costs'!$B$13+'[2]Base Costs'!$B$14</f>
        <v>414</v>
      </c>
      <c r="R2241" s="303">
        <f>'[2]Base Costs'!$D$2</f>
        <v>1105.3024868650327</v>
      </c>
      <c r="S2241" s="305">
        <f t="shared" si="244"/>
        <v>5686.3743027103155</v>
      </c>
    </row>
    <row r="2242" spans="1:19" s="269" customFormat="1" x14ac:dyDescent="0.25">
      <c r="A2242" s="310" t="s">
        <v>1041</v>
      </c>
      <c r="B2242" s="310" t="s">
        <v>1451</v>
      </c>
      <c r="C2242" s="309">
        <v>147.72585546756639</v>
      </c>
      <c r="D2242" s="307">
        <f>C2242*'[2]Base Costs'!$B$5</f>
        <v>147.72585546756639</v>
      </c>
      <c r="E2242" s="307">
        <f t="shared" si="238"/>
        <v>19</v>
      </c>
      <c r="F2242" s="307">
        <f t="shared" si="239"/>
        <v>4</v>
      </c>
      <c r="G2242" s="307">
        <f t="shared" si="240"/>
        <v>1</v>
      </c>
      <c r="H2242" s="306">
        <f>4*D2242*'[2]Base Costs'!$B$7</f>
        <v>29359.627419046017</v>
      </c>
      <c r="I2242" s="304">
        <f>4*IF(E2242&lt;=3,E2242*'[2]Base Costs'!$B$8,IF(F2242&lt;=3,F2242*'[2]Base Costs'!$B$9,'[2]Base Costs'!$B$10*G2242))</f>
        <v>4400</v>
      </c>
      <c r="J2242" s="308">
        <f>C2242*'[2]Base Costs'!$B$6</f>
        <v>37.522367288761863</v>
      </c>
      <c r="K2242" s="307">
        <f t="shared" si="241"/>
        <v>5</v>
      </c>
      <c r="L2242" s="307">
        <f t="shared" si="242"/>
        <v>1</v>
      </c>
      <c r="M2242" s="307">
        <f t="shared" si="243"/>
        <v>1</v>
      </c>
      <c r="N2242" s="306">
        <f>4*J2242*'[2]Base Costs'!$B$7</f>
        <v>7457.3453644376887</v>
      </c>
      <c r="O2242" s="304">
        <f>4*IF(K2242&lt;=3,K2242*'[2]Base Costs'!$B$8,IF(L2242&lt;=3,L2242*'[2]Base Costs'!$B$9,'[2]Base Costs'!$B$10*M2242))</f>
        <v>1400</v>
      </c>
      <c r="P2242" s="304">
        <f>4*C2242*'[2]Base Costs'!$B$11</f>
        <v>29545.17109351328</v>
      </c>
      <c r="Q2242" s="269">
        <f>'[2]Base Costs'!$B$13+'[2]Base Costs'!$B$14</f>
        <v>414</v>
      </c>
      <c r="R2242" s="303">
        <f>'[2]Base Costs'!$D$2</f>
        <v>1105.3024868650327</v>
      </c>
      <c r="S2242" s="305">
        <f t="shared" si="244"/>
        <v>10376.647851302721</v>
      </c>
    </row>
    <row r="2243" spans="1:19" s="269" customFormat="1" x14ac:dyDescent="0.25">
      <c r="A2243" s="310" t="s">
        <v>1041</v>
      </c>
      <c r="B2243" s="310" t="s">
        <v>1450</v>
      </c>
      <c r="C2243" s="309">
        <v>58.287124639577755</v>
      </c>
      <c r="D2243" s="307">
        <f>C2243*'[2]Base Costs'!$B$5</f>
        <v>58.287124639577755</v>
      </c>
      <c r="E2243" s="307">
        <f t="shared" ref="E2243:E2306" si="245">ROUNDUP(D2243/8,0)</f>
        <v>8</v>
      </c>
      <c r="F2243" s="307">
        <f t="shared" ref="F2243:F2306" si="246">ROUNDUP(D2243/40,0)</f>
        <v>2</v>
      </c>
      <c r="G2243" s="307">
        <f t="shared" ref="G2243:G2306" si="247">ROUNDUP(D2243/(40*4),0)</f>
        <v>1</v>
      </c>
      <c r="H2243" s="306">
        <f>4*D2243*'[2]Base Costs'!$B$7</f>
        <v>11584.216299368243</v>
      </c>
      <c r="I2243" s="304">
        <f>4*IF(E2243&lt;=3,E2243*'[2]Base Costs'!$B$8,IF(F2243&lt;=3,F2243*'[2]Base Costs'!$B$9,'[2]Base Costs'!$B$10*G2243))</f>
        <v>2800</v>
      </c>
      <c r="J2243" s="308">
        <f>C2243*'[2]Base Costs'!$B$6</f>
        <v>14.80492965845275</v>
      </c>
      <c r="K2243" s="307">
        <f t="shared" ref="K2243:K2306" si="248">ROUNDUP(J2243/8,0)</f>
        <v>2</v>
      </c>
      <c r="L2243" s="307">
        <f t="shared" ref="L2243:L2306" si="249">ROUNDUP(J2243/40,0)</f>
        <v>1</v>
      </c>
      <c r="M2243" s="307">
        <f t="shared" ref="M2243:M2306" si="250">ROUNDUP(J2243/(40*4),0)</f>
        <v>1</v>
      </c>
      <c r="N2243" s="306">
        <f>4*J2243*'[2]Base Costs'!$B$7</f>
        <v>2942.3909400395337</v>
      </c>
      <c r="O2243" s="304">
        <f>4*IF(K2243&lt;=3,K2243*'[2]Base Costs'!$B$8,IF(L2243&lt;=3,L2243*'[2]Base Costs'!$B$9,'[2]Base Costs'!$B$10*M2243))</f>
        <v>1000</v>
      </c>
      <c r="P2243" s="304">
        <f>4*C2243*'[2]Base Costs'!$B$11</f>
        <v>11657.42492791555</v>
      </c>
      <c r="Q2243" s="269">
        <f>'[2]Base Costs'!$B$13+'[2]Base Costs'!$B$14</f>
        <v>414</v>
      </c>
      <c r="R2243" s="303">
        <f>'[2]Base Costs'!$D$2</f>
        <v>1105.3024868650327</v>
      </c>
      <c r="S2243" s="305">
        <f t="shared" ref="S2243:S2306" si="251">R2243+Q2243+N2243+O2243</f>
        <v>5461.6934269045669</v>
      </c>
    </row>
    <row r="2244" spans="1:19" s="269" customFormat="1" x14ac:dyDescent="0.25">
      <c r="A2244" s="310" t="s">
        <v>1041</v>
      </c>
      <c r="B2244" s="310" t="s">
        <v>1449</v>
      </c>
      <c r="C2244" s="309">
        <v>119.13317441411095</v>
      </c>
      <c r="D2244" s="307">
        <f>C2244*'[2]Base Costs'!$B$5</f>
        <v>119.13317441411095</v>
      </c>
      <c r="E2244" s="307">
        <f t="shared" si="245"/>
        <v>15</v>
      </c>
      <c r="F2244" s="307">
        <f t="shared" si="246"/>
        <v>3</v>
      </c>
      <c r="G2244" s="307">
        <f t="shared" si="247"/>
        <v>1</v>
      </c>
      <c r="H2244" s="306">
        <f>4*D2244*'[2]Base Costs'!$B$7</f>
        <v>23677.003615758073</v>
      </c>
      <c r="I2244" s="304">
        <f>4*IF(E2244&lt;=3,E2244*'[2]Base Costs'!$B$8,IF(F2244&lt;=3,F2244*'[2]Base Costs'!$B$9,'[2]Base Costs'!$B$10*G2244))</f>
        <v>4200</v>
      </c>
      <c r="J2244" s="308">
        <f>C2244*'[2]Base Costs'!$B$6</f>
        <v>30.259826301184184</v>
      </c>
      <c r="K2244" s="307">
        <f t="shared" si="248"/>
        <v>4</v>
      </c>
      <c r="L2244" s="307">
        <f t="shared" si="249"/>
        <v>1</v>
      </c>
      <c r="M2244" s="307">
        <f t="shared" si="250"/>
        <v>1</v>
      </c>
      <c r="N2244" s="306">
        <f>4*J2244*'[2]Base Costs'!$B$7</f>
        <v>6013.9589184025499</v>
      </c>
      <c r="O2244" s="304">
        <f>4*IF(K2244&lt;=3,K2244*'[2]Base Costs'!$B$8,IF(L2244&lt;=3,L2244*'[2]Base Costs'!$B$9,'[2]Base Costs'!$B$10*M2244))</f>
        <v>1400</v>
      </c>
      <c r="P2244" s="304">
        <f>4*C2244*'[2]Base Costs'!$B$11</f>
        <v>23826.634882822189</v>
      </c>
      <c r="Q2244" s="269">
        <f>'[2]Base Costs'!$B$13+'[2]Base Costs'!$B$14</f>
        <v>414</v>
      </c>
      <c r="R2244" s="303">
        <f>'[2]Base Costs'!$D$2</f>
        <v>1105.3024868650327</v>
      </c>
      <c r="S2244" s="305">
        <f t="shared" si="251"/>
        <v>8933.2614052675817</v>
      </c>
    </row>
    <row r="2245" spans="1:19" s="269" customFormat="1" x14ac:dyDescent="0.25">
      <c r="A2245" s="310" t="s">
        <v>1041</v>
      </c>
      <c r="B2245" s="310" t="s">
        <v>1448</v>
      </c>
      <c r="C2245" s="309">
        <v>282.48031376044992</v>
      </c>
      <c r="D2245" s="307">
        <f>C2245*'[2]Base Costs'!$B$5</f>
        <v>282.48031376044992</v>
      </c>
      <c r="E2245" s="307">
        <f t="shared" si="245"/>
        <v>36</v>
      </c>
      <c r="F2245" s="307">
        <f t="shared" si="246"/>
        <v>8</v>
      </c>
      <c r="G2245" s="307">
        <f t="shared" si="247"/>
        <v>2</v>
      </c>
      <c r="H2245" s="306">
        <f>4*D2245*'[2]Base Costs'!$B$7</f>
        <v>56141.267478006863</v>
      </c>
      <c r="I2245" s="304">
        <f>4*IF(E2245&lt;=3,E2245*'[2]Base Costs'!$B$8,IF(F2245&lt;=3,F2245*'[2]Base Costs'!$B$9,'[2]Base Costs'!$B$10*G2245))</f>
        <v>8800</v>
      </c>
      <c r="J2245" s="308">
        <f>C2245*'[2]Base Costs'!$B$6</f>
        <v>71.749999695154287</v>
      </c>
      <c r="K2245" s="307">
        <f t="shared" si="248"/>
        <v>9</v>
      </c>
      <c r="L2245" s="307">
        <f t="shared" si="249"/>
        <v>2</v>
      </c>
      <c r="M2245" s="307">
        <f t="shared" si="250"/>
        <v>1</v>
      </c>
      <c r="N2245" s="306">
        <f>4*J2245*'[2]Base Costs'!$B$7</f>
        <v>14259.881939413746</v>
      </c>
      <c r="O2245" s="304">
        <f>4*IF(K2245&lt;=3,K2245*'[2]Base Costs'!$B$8,IF(L2245&lt;=3,L2245*'[2]Base Costs'!$B$9,'[2]Base Costs'!$B$10*M2245))</f>
        <v>2800</v>
      </c>
      <c r="P2245" s="304">
        <f>4*C2245*'[2]Base Costs'!$B$11</f>
        <v>56496.062752089987</v>
      </c>
      <c r="Q2245" s="269">
        <f>'[2]Base Costs'!$B$13+'[2]Base Costs'!$B$14</f>
        <v>414</v>
      </c>
      <c r="R2245" s="303">
        <f>'[2]Base Costs'!$D$2</f>
        <v>1105.3024868650327</v>
      </c>
      <c r="S2245" s="305">
        <f t="shared" si="251"/>
        <v>18579.184426278778</v>
      </c>
    </row>
    <row r="2246" spans="1:19" s="269" customFormat="1" x14ac:dyDescent="0.25">
      <c r="A2246" s="310" t="s">
        <v>1041</v>
      </c>
      <c r="B2246" s="310" t="s">
        <v>1447</v>
      </c>
      <c r="C2246" s="309">
        <v>67.752551667638684</v>
      </c>
      <c r="D2246" s="307">
        <f>C2246*'[2]Base Costs'!$B$5</f>
        <v>67.752551667638684</v>
      </c>
      <c r="E2246" s="307">
        <f t="shared" si="245"/>
        <v>9</v>
      </c>
      <c r="F2246" s="307">
        <f t="shared" si="246"/>
        <v>2</v>
      </c>
      <c r="G2246" s="307">
        <f t="shared" si="247"/>
        <v>1</v>
      </c>
      <c r="H2246" s="306">
        <f>4*D2246*'[2]Base Costs'!$B$7</f>
        <v>13465.413128633185</v>
      </c>
      <c r="I2246" s="304">
        <f>4*IF(E2246&lt;=3,E2246*'[2]Base Costs'!$B$8,IF(F2246&lt;=3,F2246*'[2]Base Costs'!$B$9,'[2]Base Costs'!$B$10*G2246))</f>
        <v>2800</v>
      </c>
      <c r="J2246" s="308">
        <f>C2246*'[2]Base Costs'!$B$6</f>
        <v>17.209148123580228</v>
      </c>
      <c r="K2246" s="307">
        <f t="shared" si="248"/>
        <v>3</v>
      </c>
      <c r="L2246" s="307">
        <f t="shared" si="249"/>
        <v>1</v>
      </c>
      <c r="M2246" s="307">
        <f t="shared" si="250"/>
        <v>1</v>
      </c>
      <c r="N2246" s="306">
        <f>4*J2246*'[2]Base Costs'!$B$7</f>
        <v>3420.2149346728293</v>
      </c>
      <c r="O2246" s="304">
        <f>4*IF(K2246&lt;=3,K2246*'[2]Base Costs'!$B$8,IF(L2246&lt;=3,L2246*'[2]Base Costs'!$B$9,'[2]Base Costs'!$B$10*M2246))</f>
        <v>1500</v>
      </c>
      <c r="P2246" s="304">
        <f>4*C2246*'[2]Base Costs'!$B$11</f>
        <v>13550.510333527736</v>
      </c>
      <c r="Q2246" s="269">
        <f>'[2]Base Costs'!$B$13+'[2]Base Costs'!$B$14</f>
        <v>414</v>
      </c>
      <c r="R2246" s="303">
        <f>'[2]Base Costs'!$D$2</f>
        <v>1105.3024868650327</v>
      </c>
      <c r="S2246" s="305">
        <f t="shared" si="251"/>
        <v>6439.517421537862</v>
      </c>
    </row>
    <row r="2247" spans="1:19" s="269" customFormat="1" x14ac:dyDescent="0.25">
      <c r="A2247" s="310" t="s">
        <v>1041</v>
      </c>
      <c r="B2247" s="310" t="s">
        <v>1446</v>
      </c>
      <c r="C2247" s="309">
        <v>148.5599302326126</v>
      </c>
      <c r="D2247" s="307">
        <f>C2247*'[2]Base Costs'!$B$5</f>
        <v>148.5599302326126</v>
      </c>
      <c r="E2247" s="307">
        <f t="shared" si="245"/>
        <v>19</v>
      </c>
      <c r="F2247" s="307">
        <f t="shared" si="246"/>
        <v>4</v>
      </c>
      <c r="G2247" s="307">
        <f t="shared" si="247"/>
        <v>1</v>
      </c>
      <c r="H2247" s="306">
        <f>4*D2247*'[2]Base Costs'!$B$7</f>
        <v>29525.394774150362</v>
      </c>
      <c r="I2247" s="304">
        <f>4*IF(E2247&lt;=3,E2247*'[2]Base Costs'!$B$8,IF(F2247&lt;=3,F2247*'[2]Base Costs'!$B$9,'[2]Base Costs'!$B$10*G2247))</f>
        <v>4400</v>
      </c>
      <c r="J2247" s="308">
        <f>C2247*'[2]Base Costs'!$B$6</f>
        <v>37.734222279083603</v>
      </c>
      <c r="K2247" s="307">
        <f t="shared" si="248"/>
        <v>5</v>
      </c>
      <c r="L2247" s="307">
        <f t="shared" si="249"/>
        <v>1</v>
      </c>
      <c r="M2247" s="307">
        <f t="shared" si="250"/>
        <v>1</v>
      </c>
      <c r="N2247" s="306">
        <f>4*J2247*'[2]Base Costs'!$B$7</f>
        <v>7499.4502726341925</v>
      </c>
      <c r="O2247" s="304">
        <f>4*IF(K2247&lt;=3,K2247*'[2]Base Costs'!$B$8,IF(L2247&lt;=3,L2247*'[2]Base Costs'!$B$9,'[2]Base Costs'!$B$10*M2247))</f>
        <v>1400</v>
      </c>
      <c r="P2247" s="304">
        <f>4*C2247*'[2]Base Costs'!$B$11</f>
        <v>29711.986046522521</v>
      </c>
      <c r="Q2247" s="269">
        <f>'[2]Base Costs'!$B$13+'[2]Base Costs'!$B$14</f>
        <v>414</v>
      </c>
      <c r="R2247" s="303">
        <f>'[2]Base Costs'!$D$2</f>
        <v>1105.3024868650327</v>
      </c>
      <c r="S2247" s="305">
        <f t="shared" si="251"/>
        <v>10418.752759499224</v>
      </c>
    </row>
    <row r="2248" spans="1:19" s="269" customFormat="1" x14ac:dyDescent="0.25">
      <c r="A2248" s="310" t="s">
        <v>1041</v>
      </c>
      <c r="B2248" s="310" t="s">
        <v>1445</v>
      </c>
      <c r="C2248" s="309">
        <v>223.3380042718245</v>
      </c>
      <c r="D2248" s="307">
        <f>C2248*'[2]Base Costs'!$B$5</f>
        <v>223.3380042718245</v>
      </c>
      <c r="E2248" s="307">
        <f t="shared" si="245"/>
        <v>28</v>
      </c>
      <c r="F2248" s="307">
        <f t="shared" si="246"/>
        <v>6</v>
      </c>
      <c r="G2248" s="307">
        <f t="shared" si="247"/>
        <v>2</v>
      </c>
      <c r="H2248" s="306">
        <f>4*D2248*'[2]Base Costs'!$B$7</f>
        <v>44387.088320999494</v>
      </c>
      <c r="I2248" s="304">
        <f>4*IF(E2248&lt;=3,E2248*'[2]Base Costs'!$B$8,IF(F2248&lt;=3,F2248*'[2]Base Costs'!$B$9,'[2]Base Costs'!$B$10*G2248))</f>
        <v>8800</v>
      </c>
      <c r="J2248" s="308">
        <f>C2248*'[2]Base Costs'!$B$6</f>
        <v>56.727853085043421</v>
      </c>
      <c r="K2248" s="307">
        <f t="shared" si="248"/>
        <v>8</v>
      </c>
      <c r="L2248" s="307">
        <f t="shared" si="249"/>
        <v>2</v>
      </c>
      <c r="M2248" s="307">
        <f t="shared" si="250"/>
        <v>1</v>
      </c>
      <c r="N2248" s="306">
        <f>4*J2248*'[2]Base Costs'!$B$7</f>
        <v>11274.320433533871</v>
      </c>
      <c r="O2248" s="304">
        <f>4*IF(K2248&lt;=3,K2248*'[2]Base Costs'!$B$8,IF(L2248&lt;=3,L2248*'[2]Base Costs'!$B$9,'[2]Base Costs'!$B$10*M2248))</f>
        <v>2800</v>
      </c>
      <c r="P2248" s="304">
        <f>4*C2248*'[2]Base Costs'!$B$11</f>
        <v>44667.6008543649</v>
      </c>
      <c r="Q2248" s="269">
        <f>'[2]Base Costs'!$B$13+'[2]Base Costs'!$B$14</f>
        <v>414</v>
      </c>
      <c r="R2248" s="303">
        <f>'[2]Base Costs'!$D$2</f>
        <v>1105.3024868650327</v>
      </c>
      <c r="S2248" s="305">
        <f t="shared" si="251"/>
        <v>15593.622920398902</v>
      </c>
    </row>
    <row r="2249" spans="1:19" s="269" customFormat="1" x14ac:dyDescent="0.25">
      <c r="A2249" s="310" t="s">
        <v>1041</v>
      </c>
      <c r="B2249" s="310" t="s">
        <v>1444</v>
      </c>
      <c r="C2249" s="309">
        <v>207.50200784373274</v>
      </c>
      <c r="D2249" s="307">
        <f>C2249*'[2]Base Costs'!$B$5</f>
        <v>207.50200784373274</v>
      </c>
      <c r="E2249" s="307">
        <f t="shared" si="245"/>
        <v>26</v>
      </c>
      <c r="F2249" s="307">
        <f t="shared" si="246"/>
        <v>6</v>
      </c>
      <c r="G2249" s="307">
        <f t="shared" si="247"/>
        <v>2</v>
      </c>
      <c r="H2249" s="306">
        <f>4*D2249*'[2]Base Costs'!$B$7</f>
        <v>41239.779046894822</v>
      </c>
      <c r="I2249" s="304">
        <f>4*IF(E2249&lt;=3,E2249*'[2]Base Costs'!$B$8,IF(F2249&lt;=3,F2249*'[2]Base Costs'!$B$9,'[2]Base Costs'!$B$10*G2249))</f>
        <v>8800</v>
      </c>
      <c r="J2249" s="308">
        <f>C2249*'[2]Base Costs'!$B$6</f>
        <v>52.705509992308116</v>
      </c>
      <c r="K2249" s="307">
        <f t="shared" si="248"/>
        <v>7</v>
      </c>
      <c r="L2249" s="307">
        <f t="shared" si="249"/>
        <v>2</v>
      </c>
      <c r="M2249" s="307">
        <f t="shared" si="250"/>
        <v>1</v>
      </c>
      <c r="N2249" s="306">
        <f>4*J2249*'[2]Base Costs'!$B$7</f>
        <v>10474.903877911285</v>
      </c>
      <c r="O2249" s="304">
        <f>4*IF(K2249&lt;=3,K2249*'[2]Base Costs'!$B$8,IF(L2249&lt;=3,L2249*'[2]Base Costs'!$B$9,'[2]Base Costs'!$B$10*M2249))</f>
        <v>2800</v>
      </c>
      <c r="P2249" s="304">
        <f>4*C2249*'[2]Base Costs'!$B$11</f>
        <v>41500.401568746551</v>
      </c>
      <c r="Q2249" s="269">
        <f>'[2]Base Costs'!$B$13+'[2]Base Costs'!$B$14</f>
        <v>414</v>
      </c>
      <c r="R2249" s="303">
        <f>'[2]Base Costs'!$D$2</f>
        <v>1105.3024868650327</v>
      </c>
      <c r="S2249" s="305">
        <f t="shared" si="251"/>
        <v>14794.206364776317</v>
      </c>
    </row>
    <row r="2250" spans="1:19" s="269" customFormat="1" x14ac:dyDescent="0.25">
      <c r="A2250" s="310" t="s">
        <v>1041</v>
      </c>
      <c r="B2250" s="310" t="s">
        <v>1443</v>
      </c>
      <c r="C2250" s="309">
        <v>67.804607767719475</v>
      </c>
      <c r="D2250" s="307">
        <f>C2250*'[2]Base Costs'!$B$5</f>
        <v>67.804607767719475</v>
      </c>
      <c r="E2250" s="307">
        <f t="shared" si="245"/>
        <v>9</v>
      </c>
      <c r="F2250" s="307">
        <f t="shared" si="246"/>
        <v>2</v>
      </c>
      <c r="G2250" s="307">
        <f t="shared" si="247"/>
        <v>1</v>
      </c>
      <c r="H2250" s="306">
        <f>4*D2250*'[2]Base Costs'!$B$7</f>
        <v>13475.758966187641</v>
      </c>
      <c r="I2250" s="304">
        <f>4*IF(E2250&lt;=3,E2250*'[2]Base Costs'!$B$8,IF(F2250&lt;=3,F2250*'[2]Base Costs'!$B$9,'[2]Base Costs'!$B$10*G2250))</f>
        <v>2800</v>
      </c>
      <c r="J2250" s="308">
        <f>C2250*'[2]Base Costs'!$B$6</f>
        <v>17.222370373000746</v>
      </c>
      <c r="K2250" s="307">
        <f t="shared" si="248"/>
        <v>3</v>
      </c>
      <c r="L2250" s="307">
        <f t="shared" si="249"/>
        <v>1</v>
      </c>
      <c r="M2250" s="307">
        <f t="shared" si="250"/>
        <v>1</v>
      </c>
      <c r="N2250" s="306">
        <f>4*J2250*'[2]Base Costs'!$B$7</f>
        <v>3422.8427774116608</v>
      </c>
      <c r="O2250" s="304">
        <f>4*IF(K2250&lt;=3,K2250*'[2]Base Costs'!$B$8,IF(L2250&lt;=3,L2250*'[2]Base Costs'!$B$9,'[2]Base Costs'!$B$10*M2250))</f>
        <v>1500</v>
      </c>
      <c r="P2250" s="304">
        <f>4*C2250*'[2]Base Costs'!$B$11</f>
        <v>13560.921553543894</v>
      </c>
      <c r="Q2250" s="269">
        <f>'[2]Base Costs'!$B$13+'[2]Base Costs'!$B$14</f>
        <v>414</v>
      </c>
      <c r="R2250" s="303">
        <f>'[2]Base Costs'!$D$2</f>
        <v>1105.3024868650327</v>
      </c>
      <c r="S2250" s="305">
        <f t="shared" si="251"/>
        <v>6442.1452642766935</v>
      </c>
    </row>
    <row r="2251" spans="1:19" s="269" customFormat="1" x14ac:dyDescent="0.25">
      <c r="A2251" s="310" t="s">
        <v>1041</v>
      </c>
      <c r="B2251" s="310" t="s">
        <v>1442</v>
      </c>
      <c r="C2251" s="309">
        <v>71.025648765181685</v>
      </c>
      <c r="D2251" s="307">
        <f>C2251*'[2]Base Costs'!$B$5</f>
        <v>71.025648765181685</v>
      </c>
      <c r="E2251" s="307">
        <f t="shared" si="245"/>
        <v>9</v>
      </c>
      <c r="F2251" s="307">
        <f t="shared" si="246"/>
        <v>2</v>
      </c>
      <c r="G2251" s="307">
        <f t="shared" si="247"/>
        <v>1</v>
      </c>
      <c r="H2251" s="306">
        <f>4*D2251*'[2]Base Costs'!$B$7</f>
        <v>14115.921538187271</v>
      </c>
      <c r="I2251" s="304">
        <f>4*IF(E2251&lt;=3,E2251*'[2]Base Costs'!$B$8,IF(F2251&lt;=3,F2251*'[2]Base Costs'!$B$9,'[2]Base Costs'!$B$10*G2251))</f>
        <v>2800</v>
      </c>
      <c r="J2251" s="308">
        <f>C2251*'[2]Base Costs'!$B$6</f>
        <v>18.040514786356148</v>
      </c>
      <c r="K2251" s="307">
        <f t="shared" si="248"/>
        <v>3</v>
      </c>
      <c r="L2251" s="307">
        <f t="shared" si="249"/>
        <v>1</v>
      </c>
      <c r="M2251" s="307">
        <f t="shared" si="250"/>
        <v>1</v>
      </c>
      <c r="N2251" s="306">
        <f>4*J2251*'[2]Base Costs'!$B$7</f>
        <v>3585.444070699567</v>
      </c>
      <c r="O2251" s="304">
        <f>4*IF(K2251&lt;=3,K2251*'[2]Base Costs'!$B$8,IF(L2251&lt;=3,L2251*'[2]Base Costs'!$B$9,'[2]Base Costs'!$B$10*M2251))</f>
        <v>1500</v>
      </c>
      <c r="P2251" s="304">
        <f>4*C2251*'[2]Base Costs'!$B$11</f>
        <v>14205.129753036337</v>
      </c>
      <c r="Q2251" s="269">
        <f>'[2]Base Costs'!$B$13+'[2]Base Costs'!$B$14</f>
        <v>414</v>
      </c>
      <c r="R2251" s="303">
        <f>'[2]Base Costs'!$D$2</f>
        <v>1105.3024868650327</v>
      </c>
      <c r="S2251" s="305">
        <f t="shared" si="251"/>
        <v>6604.7465575646002</v>
      </c>
    </row>
    <row r="2252" spans="1:19" s="269" customFormat="1" x14ac:dyDescent="0.25">
      <c r="A2252" s="310" t="s">
        <v>1041</v>
      </c>
      <c r="B2252" s="310" t="s">
        <v>1441</v>
      </c>
      <c r="C2252" s="309">
        <v>70.28695498020133</v>
      </c>
      <c r="D2252" s="307">
        <f>C2252*'[2]Base Costs'!$B$5</f>
        <v>70.28695498020133</v>
      </c>
      <c r="E2252" s="307">
        <f t="shared" si="245"/>
        <v>9</v>
      </c>
      <c r="F2252" s="307">
        <f t="shared" si="246"/>
        <v>2</v>
      </c>
      <c r="G2252" s="307">
        <f t="shared" si="247"/>
        <v>1</v>
      </c>
      <c r="H2252" s="306">
        <f>4*D2252*'[2]Base Costs'!$B$7</f>
        <v>13969.110580585135</v>
      </c>
      <c r="I2252" s="304">
        <f>4*IF(E2252&lt;=3,E2252*'[2]Base Costs'!$B$8,IF(F2252&lt;=3,F2252*'[2]Base Costs'!$B$9,'[2]Base Costs'!$B$10*G2252))</f>
        <v>2800</v>
      </c>
      <c r="J2252" s="308">
        <f>C2252*'[2]Base Costs'!$B$6</f>
        <v>17.852886564971136</v>
      </c>
      <c r="K2252" s="307">
        <f t="shared" si="248"/>
        <v>3</v>
      </c>
      <c r="L2252" s="307">
        <f t="shared" si="249"/>
        <v>1</v>
      </c>
      <c r="M2252" s="307">
        <f t="shared" si="250"/>
        <v>1</v>
      </c>
      <c r="N2252" s="306">
        <f>4*J2252*'[2]Base Costs'!$B$7</f>
        <v>3548.1540874686239</v>
      </c>
      <c r="O2252" s="304">
        <f>4*IF(K2252&lt;=3,K2252*'[2]Base Costs'!$B$8,IF(L2252&lt;=3,L2252*'[2]Base Costs'!$B$9,'[2]Base Costs'!$B$10*M2252))</f>
        <v>1500</v>
      </c>
      <c r="P2252" s="304">
        <f>4*C2252*'[2]Base Costs'!$B$11</f>
        <v>14057.390996040265</v>
      </c>
      <c r="Q2252" s="269">
        <f>'[2]Base Costs'!$B$13+'[2]Base Costs'!$B$14</f>
        <v>414</v>
      </c>
      <c r="R2252" s="303">
        <f>'[2]Base Costs'!$D$2</f>
        <v>1105.3024868650327</v>
      </c>
      <c r="S2252" s="305">
        <f t="shared" si="251"/>
        <v>6567.456574333657</v>
      </c>
    </row>
    <row r="2253" spans="1:19" s="269" customFormat="1" x14ac:dyDescent="0.25">
      <c r="A2253" s="310" t="s">
        <v>1041</v>
      </c>
      <c r="B2253" s="310" t="s">
        <v>1440</v>
      </c>
      <c r="C2253" s="309">
        <v>95.969404375000011</v>
      </c>
      <c r="D2253" s="307">
        <f>C2253*'[2]Base Costs'!$B$5</f>
        <v>95.969404375000011</v>
      </c>
      <c r="E2253" s="307">
        <f t="shared" si="245"/>
        <v>12</v>
      </c>
      <c r="F2253" s="307">
        <f t="shared" si="246"/>
        <v>3</v>
      </c>
      <c r="G2253" s="307">
        <f t="shared" si="247"/>
        <v>1</v>
      </c>
      <c r="H2253" s="306">
        <f>4*D2253*'[2]Base Costs'!$B$7</f>
        <v>19073.343303105004</v>
      </c>
      <c r="I2253" s="304">
        <f>4*IF(E2253&lt;=3,E2253*'[2]Base Costs'!$B$8,IF(F2253&lt;=3,F2253*'[2]Base Costs'!$B$9,'[2]Base Costs'!$B$10*G2253))</f>
        <v>4200</v>
      </c>
      <c r="J2253" s="308">
        <f>C2253*'[2]Base Costs'!$B$6</f>
        <v>24.376228711250004</v>
      </c>
      <c r="K2253" s="307">
        <f t="shared" si="248"/>
        <v>4</v>
      </c>
      <c r="L2253" s="307">
        <f t="shared" si="249"/>
        <v>1</v>
      </c>
      <c r="M2253" s="307">
        <f t="shared" si="250"/>
        <v>1</v>
      </c>
      <c r="N2253" s="306">
        <f>4*J2253*'[2]Base Costs'!$B$7</f>
        <v>4844.6291989886713</v>
      </c>
      <c r="O2253" s="304">
        <f>4*IF(K2253&lt;=3,K2253*'[2]Base Costs'!$B$8,IF(L2253&lt;=3,L2253*'[2]Base Costs'!$B$9,'[2]Base Costs'!$B$10*M2253))</f>
        <v>1400</v>
      </c>
      <c r="P2253" s="304">
        <f>4*C2253*'[2]Base Costs'!$B$11</f>
        <v>19193.880875000003</v>
      </c>
      <c r="Q2253" s="269">
        <f>'[2]Base Costs'!$B$13+'[2]Base Costs'!$B$14</f>
        <v>414</v>
      </c>
      <c r="R2253" s="303">
        <f>'[2]Base Costs'!$D$2</f>
        <v>1105.3024868650327</v>
      </c>
      <c r="S2253" s="305">
        <f t="shared" si="251"/>
        <v>7763.931685853704</v>
      </c>
    </row>
    <row r="2254" spans="1:19" s="269" customFormat="1" x14ac:dyDescent="0.25">
      <c r="A2254" s="310" t="s">
        <v>1041</v>
      </c>
      <c r="B2254" s="310" t="s">
        <v>1439</v>
      </c>
      <c r="C2254" s="309">
        <v>221.39545903213005</v>
      </c>
      <c r="D2254" s="307">
        <f>C2254*'[2]Base Costs'!$B$5</f>
        <v>221.39545903213005</v>
      </c>
      <c r="E2254" s="307">
        <f t="shared" si="245"/>
        <v>28</v>
      </c>
      <c r="F2254" s="307">
        <f t="shared" si="246"/>
        <v>6</v>
      </c>
      <c r="G2254" s="307">
        <f t="shared" si="247"/>
        <v>2</v>
      </c>
      <c r="H2254" s="306">
        <f>4*D2254*'[2]Base Costs'!$B$7</f>
        <v>44001.019109881658</v>
      </c>
      <c r="I2254" s="304">
        <f>4*IF(E2254&lt;=3,E2254*'[2]Base Costs'!$B$8,IF(F2254&lt;=3,F2254*'[2]Base Costs'!$B$9,'[2]Base Costs'!$B$10*G2254))</f>
        <v>8800</v>
      </c>
      <c r="J2254" s="308">
        <f>C2254*'[2]Base Costs'!$B$6</f>
        <v>56.234446594161035</v>
      </c>
      <c r="K2254" s="307">
        <f t="shared" si="248"/>
        <v>8</v>
      </c>
      <c r="L2254" s="307">
        <f t="shared" si="249"/>
        <v>2</v>
      </c>
      <c r="M2254" s="307">
        <f t="shared" si="250"/>
        <v>1</v>
      </c>
      <c r="N2254" s="306">
        <f>4*J2254*'[2]Base Costs'!$B$7</f>
        <v>11176.258853909942</v>
      </c>
      <c r="O2254" s="304">
        <f>4*IF(K2254&lt;=3,K2254*'[2]Base Costs'!$B$8,IF(L2254&lt;=3,L2254*'[2]Base Costs'!$B$9,'[2]Base Costs'!$B$10*M2254))</f>
        <v>2800</v>
      </c>
      <c r="P2254" s="304">
        <f>4*C2254*'[2]Base Costs'!$B$11</f>
        <v>44279.091806426011</v>
      </c>
      <c r="Q2254" s="269">
        <f>'[2]Base Costs'!$B$13+'[2]Base Costs'!$B$14</f>
        <v>414</v>
      </c>
      <c r="R2254" s="303">
        <f>'[2]Base Costs'!$D$2</f>
        <v>1105.3024868650327</v>
      </c>
      <c r="S2254" s="305">
        <f t="shared" si="251"/>
        <v>15495.561340774973</v>
      </c>
    </row>
    <row r="2255" spans="1:19" s="269" customFormat="1" x14ac:dyDescent="0.25">
      <c r="A2255" s="310" t="s">
        <v>1041</v>
      </c>
      <c r="B2255" s="310" t="s">
        <v>1438</v>
      </c>
      <c r="C2255" s="309">
        <v>103.36512971947823</v>
      </c>
      <c r="D2255" s="307">
        <f>C2255*'[2]Base Costs'!$B$5</f>
        <v>103.36512971947823</v>
      </c>
      <c r="E2255" s="307">
        <f t="shared" si="245"/>
        <v>13</v>
      </c>
      <c r="F2255" s="307">
        <f t="shared" si="246"/>
        <v>3</v>
      </c>
      <c r="G2255" s="307">
        <f t="shared" si="247"/>
        <v>1</v>
      </c>
      <c r="H2255" s="306">
        <f>4*D2255*'[2]Base Costs'!$B$7</f>
        <v>20543.199340967985</v>
      </c>
      <c r="I2255" s="304">
        <f>4*IF(E2255&lt;=3,E2255*'[2]Base Costs'!$B$8,IF(F2255&lt;=3,F2255*'[2]Base Costs'!$B$9,'[2]Base Costs'!$B$10*G2255))</f>
        <v>4200</v>
      </c>
      <c r="J2255" s="308">
        <f>C2255*'[2]Base Costs'!$B$6</f>
        <v>26.25474294874747</v>
      </c>
      <c r="K2255" s="307">
        <f t="shared" si="248"/>
        <v>4</v>
      </c>
      <c r="L2255" s="307">
        <f t="shared" si="249"/>
        <v>1</v>
      </c>
      <c r="M2255" s="307">
        <f t="shared" si="250"/>
        <v>1</v>
      </c>
      <c r="N2255" s="306">
        <f>4*J2255*'[2]Base Costs'!$B$7</f>
        <v>5217.9726326058681</v>
      </c>
      <c r="O2255" s="304">
        <f>4*IF(K2255&lt;=3,K2255*'[2]Base Costs'!$B$8,IF(L2255&lt;=3,L2255*'[2]Base Costs'!$B$9,'[2]Base Costs'!$B$10*M2255))</f>
        <v>1400</v>
      </c>
      <c r="P2255" s="304">
        <f>4*C2255*'[2]Base Costs'!$B$11</f>
        <v>20673.025943895645</v>
      </c>
      <c r="Q2255" s="269">
        <f>'[2]Base Costs'!$B$13+'[2]Base Costs'!$B$14</f>
        <v>414</v>
      </c>
      <c r="R2255" s="303">
        <f>'[2]Base Costs'!$D$2</f>
        <v>1105.3024868650327</v>
      </c>
      <c r="S2255" s="305">
        <f t="shared" si="251"/>
        <v>8137.2751194709008</v>
      </c>
    </row>
    <row r="2256" spans="1:19" s="269" customFormat="1" x14ac:dyDescent="0.25">
      <c r="A2256" s="310" t="s">
        <v>1041</v>
      </c>
      <c r="B2256" s="310" t="s">
        <v>1437</v>
      </c>
      <c r="C2256" s="309">
        <v>44.600475660000001</v>
      </c>
      <c r="D2256" s="307">
        <f>C2256*'[2]Base Costs'!$B$5</f>
        <v>44.600475660000001</v>
      </c>
      <c r="E2256" s="307">
        <f t="shared" si="245"/>
        <v>6</v>
      </c>
      <c r="F2256" s="307">
        <f t="shared" si="246"/>
        <v>2</v>
      </c>
      <c r="G2256" s="307">
        <f t="shared" si="247"/>
        <v>1</v>
      </c>
      <c r="H2256" s="306">
        <f>4*D2256*'[2]Base Costs'!$B$7</f>
        <v>8864.0769345710414</v>
      </c>
      <c r="I2256" s="304">
        <f>4*IF(E2256&lt;=3,E2256*'[2]Base Costs'!$B$8,IF(F2256&lt;=3,F2256*'[2]Base Costs'!$B$9,'[2]Base Costs'!$B$10*G2256))</f>
        <v>2800</v>
      </c>
      <c r="J2256" s="308">
        <f>C2256*'[2]Base Costs'!$B$6</f>
        <v>11.328520817640001</v>
      </c>
      <c r="K2256" s="307">
        <f t="shared" si="248"/>
        <v>2</v>
      </c>
      <c r="L2256" s="307">
        <f t="shared" si="249"/>
        <v>1</v>
      </c>
      <c r="M2256" s="307">
        <f t="shared" si="250"/>
        <v>1</v>
      </c>
      <c r="N2256" s="306">
        <f>4*J2256*'[2]Base Costs'!$B$7</f>
        <v>2251.4755413810449</v>
      </c>
      <c r="O2256" s="304">
        <f>4*IF(K2256&lt;=3,K2256*'[2]Base Costs'!$B$8,IF(L2256&lt;=3,L2256*'[2]Base Costs'!$B$9,'[2]Base Costs'!$B$10*M2256))</f>
        <v>1000</v>
      </c>
      <c r="P2256" s="304">
        <f>4*C2256*'[2]Base Costs'!$B$11</f>
        <v>8920.0951320000004</v>
      </c>
      <c r="Q2256" s="269">
        <f>'[2]Base Costs'!$B$13+'[2]Base Costs'!$B$14</f>
        <v>414</v>
      </c>
      <c r="R2256" s="303">
        <f>'[2]Base Costs'!$D$2</f>
        <v>1105.3024868650327</v>
      </c>
      <c r="S2256" s="305">
        <f t="shared" si="251"/>
        <v>4770.7780282460772</v>
      </c>
    </row>
    <row r="2257" spans="1:19" s="269" customFormat="1" x14ac:dyDescent="0.25">
      <c r="A2257" s="310" t="s">
        <v>1041</v>
      </c>
      <c r="B2257" s="310" t="s">
        <v>1436</v>
      </c>
      <c r="C2257" s="309">
        <v>224.70031928192159</v>
      </c>
      <c r="D2257" s="307">
        <f>C2257*'[2]Base Costs'!$B$5</f>
        <v>224.70031928192159</v>
      </c>
      <c r="E2257" s="307">
        <f t="shared" si="245"/>
        <v>29</v>
      </c>
      <c r="F2257" s="307">
        <f t="shared" si="246"/>
        <v>6</v>
      </c>
      <c r="G2257" s="307">
        <f t="shared" si="247"/>
        <v>2</v>
      </c>
      <c r="H2257" s="306">
        <f>4*D2257*'[2]Base Costs'!$B$7</f>
        <v>44657.840255366231</v>
      </c>
      <c r="I2257" s="304">
        <f>4*IF(E2257&lt;=3,E2257*'[2]Base Costs'!$B$8,IF(F2257&lt;=3,F2257*'[2]Base Costs'!$B$9,'[2]Base Costs'!$B$10*G2257))</f>
        <v>8800</v>
      </c>
      <c r="J2257" s="308">
        <f>C2257*'[2]Base Costs'!$B$6</f>
        <v>57.073881097608087</v>
      </c>
      <c r="K2257" s="307">
        <f t="shared" si="248"/>
        <v>8</v>
      </c>
      <c r="L2257" s="307">
        <f t="shared" si="249"/>
        <v>2</v>
      </c>
      <c r="M2257" s="307">
        <f t="shared" si="250"/>
        <v>1</v>
      </c>
      <c r="N2257" s="306">
        <f>4*J2257*'[2]Base Costs'!$B$7</f>
        <v>11343.091424863023</v>
      </c>
      <c r="O2257" s="304">
        <f>4*IF(K2257&lt;=3,K2257*'[2]Base Costs'!$B$8,IF(L2257&lt;=3,L2257*'[2]Base Costs'!$B$9,'[2]Base Costs'!$B$10*M2257))</f>
        <v>2800</v>
      </c>
      <c r="P2257" s="304">
        <f>4*C2257*'[2]Base Costs'!$B$11</f>
        <v>44940.063856384317</v>
      </c>
      <c r="Q2257" s="269">
        <f>'[2]Base Costs'!$B$13+'[2]Base Costs'!$B$14</f>
        <v>414</v>
      </c>
      <c r="R2257" s="303">
        <f>'[2]Base Costs'!$D$2</f>
        <v>1105.3024868650327</v>
      </c>
      <c r="S2257" s="305">
        <f t="shared" si="251"/>
        <v>15662.393911728057</v>
      </c>
    </row>
    <row r="2258" spans="1:19" s="269" customFormat="1" x14ac:dyDescent="0.25">
      <c r="A2258" s="310" t="s">
        <v>1041</v>
      </c>
      <c r="B2258" s="310" t="s">
        <v>1435</v>
      </c>
      <c r="C2258" s="309">
        <v>74.191104406657033</v>
      </c>
      <c r="D2258" s="307">
        <f>C2258*'[2]Base Costs'!$B$5</f>
        <v>74.191104406657033</v>
      </c>
      <c r="E2258" s="307">
        <f t="shared" si="245"/>
        <v>10</v>
      </c>
      <c r="F2258" s="307">
        <f t="shared" si="246"/>
        <v>2</v>
      </c>
      <c r="G2258" s="307">
        <f t="shared" si="247"/>
        <v>1</v>
      </c>
      <c r="H2258" s="306">
        <f>4*D2258*'[2]Base Costs'!$B$7</f>
        <v>14745.036854196647</v>
      </c>
      <c r="I2258" s="304">
        <f>4*IF(E2258&lt;=3,E2258*'[2]Base Costs'!$B$8,IF(F2258&lt;=3,F2258*'[2]Base Costs'!$B$9,'[2]Base Costs'!$B$10*G2258))</f>
        <v>2800</v>
      </c>
      <c r="J2258" s="308">
        <f>C2258*'[2]Base Costs'!$B$6</f>
        <v>18.844540519290888</v>
      </c>
      <c r="K2258" s="307">
        <f t="shared" si="248"/>
        <v>3</v>
      </c>
      <c r="L2258" s="307">
        <f t="shared" si="249"/>
        <v>1</v>
      </c>
      <c r="M2258" s="307">
        <f t="shared" si="250"/>
        <v>1</v>
      </c>
      <c r="N2258" s="306">
        <f>4*J2258*'[2]Base Costs'!$B$7</f>
        <v>3745.2393609659489</v>
      </c>
      <c r="O2258" s="304">
        <f>4*IF(K2258&lt;=3,K2258*'[2]Base Costs'!$B$8,IF(L2258&lt;=3,L2258*'[2]Base Costs'!$B$9,'[2]Base Costs'!$B$10*M2258))</f>
        <v>1500</v>
      </c>
      <c r="P2258" s="304">
        <f>4*C2258*'[2]Base Costs'!$B$11</f>
        <v>14838.220881331406</v>
      </c>
      <c r="Q2258" s="269">
        <f>'[2]Base Costs'!$B$13+'[2]Base Costs'!$B$14</f>
        <v>414</v>
      </c>
      <c r="R2258" s="303">
        <f>'[2]Base Costs'!$D$2</f>
        <v>1105.3024868650327</v>
      </c>
      <c r="S2258" s="305">
        <f t="shared" si="251"/>
        <v>6764.5418478309821</v>
      </c>
    </row>
    <row r="2259" spans="1:19" s="269" customFormat="1" x14ac:dyDescent="0.25">
      <c r="A2259" s="310" t="s">
        <v>1041</v>
      </c>
      <c r="B2259" s="310" t="s">
        <v>1434</v>
      </c>
      <c r="C2259" s="309">
        <v>83.272472585829703</v>
      </c>
      <c r="D2259" s="307">
        <f>C2259*'[2]Base Costs'!$B$5</f>
        <v>83.272472585829703</v>
      </c>
      <c r="E2259" s="307">
        <f t="shared" si="245"/>
        <v>11</v>
      </c>
      <c r="F2259" s="307">
        <f t="shared" si="246"/>
        <v>3</v>
      </c>
      <c r="G2259" s="307">
        <f t="shared" si="247"/>
        <v>1</v>
      </c>
      <c r="H2259" s="306">
        <f>4*D2259*'[2]Base Costs'!$B$7</f>
        <v>16549.904291598141</v>
      </c>
      <c r="I2259" s="304">
        <f>4*IF(E2259&lt;=3,E2259*'[2]Base Costs'!$B$8,IF(F2259&lt;=3,F2259*'[2]Base Costs'!$B$9,'[2]Base Costs'!$B$10*G2259))</f>
        <v>4200</v>
      </c>
      <c r="J2259" s="308">
        <f>C2259*'[2]Base Costs'!$B$6</f>
        <v>21.151208036800746</v>
      </c>
      <c r="K2259" s="307">
        <f t="shared" si="248"/>
        <v>3</v>
      </c>
      <c r="L2259" s="307">
        <f t="shared" si="249"/>
        <v>1</v>
      </c>
      <c r="M2259" s="307">
        <f t="shared" si="250"/>
        <v>1</v>
      </c>
      <c r="N2259" s="306">
        <f>4*J2259*'[2]Base Costs'!$B$7</f>
        <v>4203.6756900659284</v>
      </c>
      <c r="O2259" s="304">
        <f>4*IF(K2259&lt;=3,K2259*'[2]Base Costs'!$B$8,IF(L2259&lt;=3,L2259*'[2]Base Costs'!$B$9,'[2]Base Costs'!$B$10*M2259))</f>
        <v>1500</v>
      </c>
      <c r="P2259" s="304">
        <f>4*C2259*'[2]Base Costs'!$B$11</f>
        <v>16654.494517165942</v>
      </c>
      <c r="Q2259" s="269">
        <f>'[2]Base Costs'!$B$13+'[2]Base Costs'!$B$14</f>
        <v>414</v>
      </c>
      <c r="R2259" s="303">
        <f>'[2]Base Costs'!$D$2</f>
        <v>1105.3024868650327</v>
      </c>
      <c r="S2259" s="305">
        <f t="shared" si="251"/>
        <v>7222.9781769309611</v>
      </c>
    </row>
    <row r="2260" spans="1:19" s="269" customFormat="1" x14ac:dyDescent="0.25">
      <c r="A2260" s="310" t="s">
        <v>1041</v>
      </c>
      <c r="B2260" s="310" t="s">
        <v>1433</v>
      </c>
      <c r="C2260" s="309">
        <v>167.87651055597314</v>
      </c>
      <c r="D2260" s="307">
        <f>C2260*'[2]Base Costs'!$B$5</f>
        <v>167.87651055597314</v>
      </c>
      <c r="E2260" s="307">
        <f t="shared" si="245"/>
        <v>21</v>
      </c>
      <c r="F2260" s="307">
        <f t="shared" si="246"/>
        <v>5</v>
      </c>
      <c r="G2260" s="307">
        <f t="shared" si="247"/>
        <v>2</v>
      </c>
      <c r="H2260" s="306">
        <f>4*D2260*'[2]Base Costs'!$B$7</f>
        <v>33364.449213936328</v>
      </c>
      <c r="I2260" s="304">
        <f>4*IF(E2260&lt;=3,E2260*'[2]Base Costs'!$B$8,IF(F2260&lt;=3,F2260*'[2]Base Costs'!$B$9,'[2]Base Costs'!$B$10*G2260))</f>
        <v>8800</v>
      </c>
      <c r="J2260" s="308">
        <f>C2260*'[2]Base Costs'!$B$6</f>
        <v>42.640633681217182</v>
      </c>
      <c r="K2260" s="307">
        <f t="shared" si="248"/>
        <v>6</v>
      </c>
      <c r="L2260" s="307">
        <f t="shared" si="249"/>
        <v>2</v>
      </c>
      <c r="M2260" s="307">
        <f t="shared" si="250"/>
        <v>1</v>
      </c>
      <c r="N2260" s="306">
        <f>4*J2260*'[2]Base Costs'!$B$7</f>
        <v>8474.5701003398281</v>
      </c>
      <c r="O2260" s="304">
        <f>4*IF(K2260&lt;=3,K2260*'[2]Base Costs'!$B$8,IF(L2260&lt;=3,L2260*'[2]Base Costs'!$B$9,'[2]Base Costs'!$B$10*M2260))</f>
        <v>2800</v>
      </c>
      <c r="P2260" s="304">
        <f>4*C2260*'[2]Base Costs'!$B$11</f>
        <v>33575.302111194629</v>
      </c>
      <c r="Q2260" s="269">
        <f>'[2]Base Costs'!$B$13+'[2]Base Costs'!$B$14</f>
        <v>414</v>
      </c>
      <c r="R2260" s="303">
        <f>'[2]Base Costs'!$D$2</f>
        <v>1105.3024868650327</v>
      </c>
      <c r="S2260" s="305">
        <f t="shared" si="251"/>
        <v>12793.87258720486</v>
      </c>
    </row>
    <row r="2261" spans="1:19" s="269" customFormat="1" x14ac:dyDescent="0.25">
      <c r="A2261" s="310" t="s">
        <v>1041</v>
      </c>
      <c r="B2261" s="310" t="s">
        <v>1432</v>
      </c>
      <c r="C2261" s="309">
        <v>179.55143510000002</v>
      </c>
      <c r="D2261" s="307">
        <f>C2261*'[2]Base Costs'!$B$5</f>
        <v>179.55143510000002</v>
      </c>
      <c r="E2261" s="307">
        <f t="shared" si="245"/>
        <v>23</v>
      </c>
      <c r="F2261" s="307">
        <f t="shared" si="246"/>
        <v>5</v>
      </c>
      <c r="G2261" s="307">
        <f t="shared" si="247"/>
        <v>2</v>
      </c>
      <c r="H2261" s="306">
        <f>4*D2261*'[2]Base Costs'!$B$7</f>
        <v>35684.77041751441</v>
      </c>
      <c r="I2261" s="304">
        <f>4*IF(E2261&lt;=3,E2261*'[2]Base Costs'!$B$8,IF(F2261&lt;=3,F2261*'[2]Base Costs'!$B$9,'[2]Base Costs'!$B$10*G2261))</f>
        <v>8800</v>
      </c>
      <c r="J2261" s="308">
        <f>C2261*'[2]Base Costs'!$B$6</f>
        <v>45.606064515400007</v>
      </c>
      <c r="K2261" s="307">
        <f t="shared" si="248"/>
        <v>6</v>
      </c>
      <c r="L2261" s="307">
        <f t="shared" si="249"/>
        <v>2</v>
      </c>
      <c r="M2261" s="307">
        <f t="shared" si="250"/>
        <v>1</v>
      </c>
      <c r="N2261" s="306">
        <f>4*J2261*'[2]Base Costs'!$B$7</f>
        <v>9063.9316860486597</v>
      </c>
      <c r="O2261" s="304">
        <f>4*IF(K2261&lt;=3,K2261*'[2]Base Costs'!$B$8,IF(L2261&lt;=3,L2261*'[2]Base Costs'!$B$9,'[2]Base Costs'!$B$10*M2261))</f>
        <v>2800</v>
      </c>
      <c r="P2261" s="304">
        <f>4*C2261*'[2]Base Costs'!$B$11</f>
        <v>35910.287020000003</v>
      </c>
      <c r="Q2261" s="269">
        <f>'[2]Base Costs'!$B$13+'[2]Base Costs'!$B$14</f>
        <v>414</v>
      </c>
      <c r="R2261" s="303">
        <f>'[2]Base Costs'!$D$2</f>
        <v>1105.3024868650327</v>
      </c>
      <c r="S2261" s="305">
        <f t="shared" si="251"/>
        <v>13383.234172913693</v>
      </c>
    </row>
    <row r="2262" spans="1:19" s="269" customFormat="1" x14ac:dyDescent="0.25">
      <c r="A2262" s="310" t="s">
        <v>1041</v>
      </c>
      <c r="B2262" s="310" t="s">
        <v>1431</v>
      </c>
      <c r="C2262" s="309">
        <v>153.47130946817271</v>
      </c>
      <c r="D2262" s="307">
        <f>C2262*'[2]Base Costs'!$B$5</f>
        <v>153.47130946817271</v>
      </c>
      <c r="E2262" s="307">
        <f t="shared" si="245"/>
        <v>20</v>
      </c>
      <c r="F2262" s="307">
        <f t="shared" si="246"/>
        <v>4</v>
      </c>
      <c r="G2262" s="307">
        <f t="shared" si="247"/>
        <v>1</v>
      </c>
      <c r="H2262" s="306">
        <f>4*D2262*'[2]Base Costs'!$B$7</f>
        <v>30501.501928942522</v>
      </c>
      <c r="I2262" s="304">
        <f>4*IF(E2262&lt;=3,E2262*'[2]Base Costs'!$B$8,IF(F2262&lt;=3,F2262*'[2]Base Costs'!$B$9,'[2]Base Costs'!$B$10*G2262))</f>
        <v>4400</v>
      </c>
      <c r="J2262" s="308">
        <f>C2262*'[2]Base Costs'!$B$6</f>
        <v>38.98171260491587</v>
      </c>
      <c r="K2262" s="307">
        <f t="shared" si="248"/>
        <v>5</v>
      </c>
      <c r="L2262" s="307">
        <f t="shared" si="249"/>
        <v>1</v>
      </c>
      <c r="M2262" s="307">
        <f t="shared" si="250"/>
        <v>1</v>
      </c>
      <c r="N2262" s="306">
        <f>4*J2262*'[2]Base Costs'!$B$7</f>
        <v>7747.3814899514009</v>
      </c>
      <c r="O2262" s="304">
        <f>4*IF(K2262&lt;=3,K2262*'[2]Base Costs'!$B$8,IF(L2262&lt;=3,L2262*'[2]Base Costs'!$B$9,'[2]Base Costs'!$B$10*M2262))</f>
        <v>1400</v>
      </c>
      <c r="P2262" s="304">
        <f>4*C2262*'[2]Base Costs'!$B$11</f>
        <v>30694.261893634543</v>
      </c>
      <c r="Q2262" s="269">
        <f>'[2]Base Costs'!$B$13+'[2]Base Costs'!$B$14</f>
        <v>414</v>
      </c>
      <c r="R2262" s="303">
        <f>'[2]Base Costs'!$D$2</f>
        <v>1105.3024868650327</v>
      </c>
      <c r="S2262" s="305">
        <f t="shared" si="251"/>
        <v>10666.683976816434</v>
      </c>
    </row>
    <row r="2263" spans="1:19" s="269" customFormat="1" x14ac:dyDescent="0.25">
      <c r="A2263" s="310" t="s">
        <v>1041</v>
      </c>
      <c r="B2263" s="310" t="s">
        <v>1430</v>
      </c>
      <c r="C2263" s="309">
        <v>84.832334536967963</v>
      </c>
      <c r="D2263" s="307">
        <f>C2263*'[2]Base Costs'!$B$5</f>
        <v>84.832334536967963</v>
      </c>
      <c r="E2263" s="307">
        <f t="shared" si="245"/>
        <v>11</v>
      </c>
      <c r="F2263" s="307">
        <f t="shared" si="246"/>
        <v>3</v>
      </c>
      <c r="G2263" s="307">
        <f t="shared" si="247"/>
        <v>1</v>
      </c>
      <c r="H2263" s="306">
        <f>4*D2263*'[2]Base Costs'!$B$7</f>
        <v>16859.917495215162</v>
      </c>
      <c r="I2263" s="304">
        <f>4*IF(E2263&lt;=3,E2263*'[2]Base Costs'!$B$8,IF(F2263&lt;=3,F2263*'[2]Base Costs'!$B$9,'[2]Base Costs'!$B$10*G2263))</f>
        <v>4200</v>
      </c>
      <c r="J2263" s="308">
        <f>C2263*'[2]Base Costs'!$B$6</f>
        <v>21.547412972389864</v>
      </c>
      <c r="K2263" s="307">
        <f t="shared" si="248"/>
        <v>3</v>
      </c>
      <c r="L2263" s="307">
        <f t="shared" si="249"/>
        <v>1</v>
      </c>
      <c r="M2263" s="307">
        <f t="shared" si="250"/>
        <v>1</v>
      </c>
      <c r="N2263" s="306">
        <f>4*J2263*'[2]Base Costs'!$B$7</f>
        <v>4282.4190437846519</v>
      </c>
      <c r="O2263" s="304">
        <f>4*IF(K2263&lt;=3,K2263*'[2]Base Costs'!$B$8,IF(L2263&lt;=3,L2263*'[2]Base Costs'!$B$9,'[2]Base Costs'!$B$10*M2263))</f>
        <v>1500</v>
      </c>
      <c r="P2263" s="304">
        <f>4*C2263*'[2]Base Costs'!$B$11</f>
        <v>16966.466907393591</v>
      </c>
      <c r="Q2263" s="269">
        <f>'[2]Base Costs'!$B$13+'[2]Base Costs'!$B$14</f>
        <v>414</v>
      </c>
      <c r="R2263" s="303">
        <f>'[2]Base Costs'!$D$2</f>
        <v>1105.3024868650327</v>
      </c>
      <c r="S2263" s="305">
        <f t="shared" si="251"/>
        <v>7301.7215306496846</v>
      </c>
    </row>
    <row r="2264" spans="1:19" s="269" customFormat="1" x14ac:dyDescent="0.25">
      <c r="A2264" s="310" t="s">
        <v>1041</v>
      </c>
      <c r="B2264" s="310" t="s">
        <v>1429</v>
      </c>
      <c r="C2264" s="309">
        <v>66.064999956145584</v>
      </c>
      <c r="D2264" s="307">
        <f>C2264*'[2]Base Costs'!$B$5</f>
        <v>66.064999956145584</v>
      </c>
      <c r="E2264" s="307">
        <f t="shared" si="245"/>
        <v>9</v>
      </c>
      <c r="F2264" s="307">
        <f t="shared" si="246"/>
        <v>2</v>
      </c>
      <c r="G2264" s="307">
        <f t="shared" si="247"/>
        <v>1</v>
      </c>
      <c r="H2264" s="306">
        <f>4*D2264*'[2]Base Costs'!$B$7</f>
        <v>13130.0223512842</v>
      </c>
      <c r="I2264" s="304">
        <f>4*IF(E2264&lt;=3,E2264*'[2]Base Costs'!$B$8,IF(F2264&lt;=3,F2264*'[2]Base Costs'!$B$9,'[2]Base Costs'!$B$10*G2264))</f>
        <v>2800</v>
      </c>
      <c r="J2264" s="308">
        <f>C2264*'[2]Base Costs'!$B$6</f>
        <v>16.780509988860977</v>
      </c>
      <c r="K2264" s="307">
        <f t="shared" si="248"/>
        <v>3</v>
      </c>
      <c r="L2264" s="307">
        <f t="shared" si="249"/>
        <v>1</v>
      </c>
      <c r="M2264" s="307">
        <f t="shared" si="250"/>
        <v>1</v>
      </c>
      <c r="N2264" s="306">
        <f>4*J2264*'[2]Base Costs'!$B$7</f>
        <v>3335.0256772261864</v>
      </c>
      <c r="O2264" s="304">
        <f>4*IF(K2264&lt;=3,K2264*'[2]Base Costs'!$B$8,IF(L2264&lt;=3,L2264*'[2]Base Costs'!$B$9,'[2]Base Costs'!$B$10*M2264))</f>
        <v>1500</v>
      </c>
      <c r="P2264" s="304">
        <f>4*C2264*'[2]Base Costs'!$B$11</f>
        <v>13212.999991229117</v>
      </c>
      <c r="Q2264" s="269">
        <f>'[2]Base Costs'!$B$13+'[2]Base Costs'!$B$14</f>
        <v>414</v>
      </c>
      <c r="R2264" s="303">
        <f>'[2]Base Costs'!$D$2</f>
        <v>1105.3024868650327</v>
      </c>
      <c r="S2264" s="305">
        <f t="shared" si="251"/>
        <v>6354.3281640912192</v>
      </c>
    </row>
    <row r="2265" spans="1:19" s="269" customFormat="1" x14ac:dyDescent="0.25">
      <c r="A2265" s="310" t="s">
        <v>1041</v>
      </c>
      <c r="B2265" s="310" t="s">
        <v>1428</v>
      </c>
      <c r="C2265" s="309">
        <v>116.65592659631665</v>
      </c>
      <c r="D2265" s="307">
        <f>C2265*'[2]Base Costs'!$B$5</f>
        <v>116.65592659631665</v>
      </c>
      <c r="E2265" s="307">
        <f t="shared" si="245"/>
        <v>15</v>
      </c>
      <c r="F2265" s="307">
        <f t="shared" si="246"/>
        <v>3</v>
      </c>
      <c r="G2265" s="307">
        <f t="shared" si="247"/>
        <v>1</v>
      </c>
      <c r="H2265" s="306">
        <f>4*D2265*'[2]Base Costs'!$B$7</f>
        <v>23184.665475458358</v>
      </c>
      <c r="I2265" s="304">
        <f>4*IF(E2265&lt;=3,E2265*'[2]Base Costs'!$B$8,IF(F2265&lt;=3,F2265*'[2]Base Costs'!$B$9,'[2]Base Costs'!$B$10*G2265))</f>
        <v>4200</v>
      </c>
      <c r="J2265" s="308">
        <f>C2265*'[2]Base Costs'!$B$6</f>
        <v>29.630605355464429</v>
      </c>
      <c r="K2265" s="307">
        <f t="shared" si="248"/>
        <v>4</v>
      </c>
      <c r="L2265" s="307">
        <f t="shared" si="249"/>
        <v>1</v>
      </c>
      <c r="M2265" s="307">
        <f t="shared" si="250"/>
        <v>1</v>
      </c>
      <c r="N2265" s="306">
        <f>4*J2265*'[2]Base Costs'!$B$7</f>
        <v>5888.9050307664229</v>
      </c>
      <c r="O2265" s="304">
        <f>4*IF(K2265&lt;=3,K2265*'[2]Base Costs'!$B$8,IF(L2265&lt;=3,L2265*'[2]Base Costs'!$B$9,'[2]Base Costs'!$B$10*M2265))</f>
        <v>1400</v>
      </c>
      <c r="P2265" s="304">
        <f>4*C2265*'[2]Base Costs'!$B$11</f>
        <v>23331.185319263328</v>
      </c>
      <c r="Q2265" s="269">
        <f>'[2]Base Costs'!$B$13+'[2]Base Costs'!$B$14</f>
        <v>414</v>
      </c>
      <c r="R2265" s="303">
        <f>'[2]Base Costs'!$D$2</f>
        <v>1105.3024868650327</v>
      </c>
      <c r="S2265" s="305">
        <f t="shared" si="251"/>
        <v>8808.2075176314556</v>
      </c>
    </row>
    <row r="2266" spans="1:19" s="269" customFormat="1" x14ac:dyDescent="0.25">
      <c r="A2266" s="310" t="s">
        <v>1041</v>
      </c>
      <c r="B2266" s="310" t="s">
        <v>1427</v>
      </c>
      <c r="C2266" s="309">
        <v>186.374951770791</v>
      </c>
      <c r="D2266" s="307">
        <f>C2266*'[2]Base Costs'!$B$5</f>
        <v>186.374951770791</v>
      </c>
      <c r="E2266" s="307">
        <f t="shared" si="245"/>
        <v>24</v>
      </c>
      <c r="F2266" s="307">
        <f t="shared" si="246"/>
        <v>5</v>
      </c>
      <c r="G2266" s="307">
        <f t="shared" si="247"/>
        <v>2</v>
      </c>
      <c r="H2266" s="306">
        <f>4*D2266*'[2]Base Costs'!$B$7</f>
        <v>37040.903414734094</v>
      </c>
      <c r="I2266" s="304">
        <f>4*IF(E2266&lt;=3,E2266*'[2]Base Costs'!$B$8,IF(F2266&lt;=3,F2266*'[2]Base Costs'!$B$9,'[2]Base Costs'!$B$10*G2266))</f>
        <v>8800</v>
      </c>
      <c r="J2266" s="308">
        <f>C2266*'[2]Base Costs'!$B$6</f>
        <v>47.339237749780914</v>
      </c>
      <c r="K2266" s="307">
        <f t="shared" si="248"/>
        <v>6</v>
      </c>
      <c r="L2266" s="307">
        <f t="shared" si="249"/>
        <v>2</v>
      </c>
      <c r="M2266" s="307">
        <f t="shared" si="250"/>
        <v>1</v>
      </c>
      <c r="N2266" s="306">
        <f>4*J2266*'[2]Base Costs'!$B$7</f>
        <v>9408.3894673424584</v>
      </c>
      <c r="O2266" s="304">
        <f>4*IF(K2266&lt;=3,K2266*'[2]Base Costs'!$B$8,IF(L2266&lt;=3,L2266*'[2]Base Costs'!$B$9,'[2]Base Costs'!$B$10*M2266))</f>
        <v>2800</v>
      </c>
      <c r="P2266" s="304">
        <f>4*C2266*'[2]Base Costs'!$B$11</f>
        <v>37274.990354158203</v>
      </c>
      <c r="Q2266" s="269">
        <f>'[2]Base Costs'!$B$13+'[2]Base Costs'!$B$14</f>
        <v>414</v>
      </c>
      <c r="R2266" s="303">
        <f>'[2]Base Costs'!$D$2</f>
        <v>1105.3024868650327</v>
      </c>
      <c r="S2266" s="305">
        <f t="shared" si="251"/>
        <v>13727.69195420749</v>
      </c>
    </row>
    <row r="2267" spans="1:19" s="269" customFormat="1" x14ac:dyDescent="0.25">
      <c r="A2267" s="310" t="s">
        <v>1041</v>
      </c>
      <c r="B2267" s="310" t="s">
        <v>1426</v>
      </c>
      <c r="C2267" s="309">
        <v>159.32859646352864</v>
      </c>
      <c r="D2267" s="307">
        <f>C2267*'[2]Base Costs'!$B$5</f>
        <v>159.32859646352864</v>
      </c>
      <c r="E2267" s="307">
        <f t="shared" si="245"/>
        <v>20</v>
      </c>
      <c r="F2267" s="307">
        <f t="shared" si="246"/>
        <v>4</v>
      </c>
      <c r="G2267" s="307">
        <f t="shared" si="247"/>
        <v>1</v>
      </c>
      <c r="H2267" s="306">
        <f>4*D2267*'[2]Base Costs'!$B$7</f>
        <v>31665.602575547542</v>
      </c>
      <c r="I2267" s="304">
        <f>4*IF(E2267&lt;=3,E2267*'[2]Base Costs'!$B$8,IF(F2267&lt;=3,F2267*'[2]Base Costs'!$B$9,'[2]Base Costs'!$B$10*G2267))</f>
        <v>4400</v>
      </c>
      <c r="J2267" s="308">
        <f>C2267*'[2]Base Costs'!$B$6</f>
        <v>40.469463501736278</v>
      </c>
      <c r="K2267" s="307">
        <f t="shared" si="248"/>
        <v>6</v>
      </c>
      <c r="L2267" s="307">
        <f t="shared" si="249"/>
        <v>2</v>
      </c>
      <c r="M2267" s="307">
        <f t="shared" si="250"/>
        <v>1</v>
      </c>
      <c r="N2267" s="306">
        <f>4*J2267*'[2]Base Costs'!$B$7</f>
        <v>8043.063054189076</v>
      </c>
      <c r="O2267" s="304">
        <f>4*IF(K2267&lt;=3,K2267*'[2]Base Costs'!$B$8,IF(L2267&lt;=3,L2267*'[2]Base Costs'!$B$9,'[2]Base Costs'!$B$10*M2267))</f>
        <v>2800</v>
      </c>
      <c r="P2267" s="304">
        <f>4*C2267*'[2]Base Costs'!$B$11</f>
        <v>31865.719292705729</v>
      </c>
      <c r="Q2267" s="269">
        <f>'[2]Base Costs'!$B$13+'[2]Base Costs'!$B$14</f>
        <v>414</v>
      </c>
      <c r="R2267" s="303">
        <f>'[2]Base Costs'!$D$2</f>
        <v>1105.3024868650327</v>
      </c>
      <c r="S2267" s="305">
        <f t="shared" si="251"/>
        <v>12362.365541054109</v>
      </c>
    </row>
    <row r="2268" spans="1:19" s="269" customFormat="1" x14ac:dyDescent="0.25">
      <c r="A2268" s="310" t="s">
        <v>1041</v>
      </c>
      <c r="B2268" s="310" t="s">
        <v>1425</v>
      </c>
      <c r="C2268" s="309">
        <v>127.6611102924941</v>
      </c>
      <c r="D2268" s="307">
        <f>C2268*'[2]Base Costs'!$B$5</f>
        <v>127.6611102924941</v>
      </c>
      <c r="E2268" s="307">
        <f t="shared" si="245"/>
        <v>16</v>
      </c>
      <c r="F2268" s="307">
        <f t="shared" si="246"/>
        <v>4</v>
      </c>
      <c r="G2268" s="307">
        <f t="shared" si="247"/>
        <v>1</v>
      </c>
      <c r="H2268" s="306">
        <f>4*D2268*'[2]Base Costs'!$B$7</f>
        <v>25371.879703971452</v>
      </c>
      <c r="I2268" s="304">
        <f>4*IF(E2268&lt;=3,E2268*'[2]Base Costs'!$B$8,IF(F2268&lt;=3,F2268*'[2]Base Costs'!$B$9,'[2]Base Costs'!$B$10*G2268))</f>
        <v>4400</v>
      </c>
      <c r="J2268" s="308">
        <f>C2268*'[2]Base Costs'!$B$6</f>
        <v>32.425922014293505</v>
      </c>
      <c r="K2268" s="307">
        <f t="shared" si="248"/>
        <v>5</v>
      </c>
      <c r="L2268" s="307">
        <f t="shared" si="249"/>
        <v>1</v>
      </c>
      <c r="M2268" s="307">
        <f t="shared" si="250"/>
        <v>1</v>
      </c>
      <c r="N2268" s="306">
        <f>4*J2268*'[2]Base Costs'!$B$7</f>
        <v>6444.4574448087496</v>
      </c>
      <c r="O2268" s="304">
        <f>4*IF(K2268&lt;=3,K2268*'[2]Base Costs'!$B$8,IF(L2268&lt;=3,L2268*'[2]Base Costs'!$B$9,'[2]Base Costs'!$B$10*M2268))</f>
        <v>1400</v>
      </c>
      <c r="P2268" s="304">
        <f>4*C2268*'[2]Base Costs'!$B$11</f>
        <v>25532.222058498821</v>
      </c>
      <c r="Q2268" s="269">
        <f>'[2]Base Costs'!$B$13+'[2]Base Costs'!$B$14</f>
        <v>414</v>
      </c>
      <c r="R2268" s="303">
        <f>'[2]Base Costs'!$D$2</f>
        <v>1105.3024868650327</v>
      </c>
      <c r="S2268" s="305">
        <f t="shared" si="251"/>
        <v>9363.7599316737833</v>
      </c>
    </row>
    <row r="2269" spans="1:19" s="269" customFormat="1" x14ac:dyDescent="0.25">
      <c r="A2269" s="310" t="s">
        <v>1041</v>
      </c>
      <c r="B2269" s="310" t="s">
        <v>1424</v>
      </c>
      <c r="C2269" s="309">
        <v>70.434310310909652</v>
      </c>
      <c r="D2269" s="307">
        <f>C2269*'[2]Base Costs'!$B$5</f>
        <v>70.434310310909652</v>
      </c>
      <c r="E2269" s="307">
        <f t="shared" si="245"/>
        <v>9</v>
      </c>
      <c r="F2269" s="307">
        <f t="shared" si="246"/>
        <v>2</v>
      </c>
      <c r="G2269" s="307">
        <f t="shared" si="247"/>
        <v>1</v>
      </c>
      <c r="H2269" s="306">
        <f>4*D2269*'[2]Base Costs'!$B$7</f>
        <v>13998.39656843143</v>
      </c>
      <c r="I2269" s="304">
        <f>4*IF(E2269&lt;=3,E2269*'[2]Base Costs'!$B$8,IF(F2269&lt;=3,F2269*'[2]Base Costs'!$B$9,'[2]Base Costs'!$B$10*G2269))</f>
        <v>2800</v>
      </c>
      <c r="J2269" s="308">
        <f>C2269*'[2]Base Costs'!$B$6</f>
        <v>17.890314818971053</v>
      </c>
      <c r="K2269" s="307">
        <f t="shared" si="248"/>
        <v>3</v>
      </c>
      <c r="L2269" s="307">
        <f t="shared" si="249"/>
        <v>1</v>
      </c>
      <c r="M2269" s="307">
        <f t="shared" si="250"/>
        <v>1</v>
      </c>
      <c r="N2269" s="306">
        <f>4*J2269*'[2]Base Costs'!$B$7</f>
        <v>3555.5927283815836</v>
      </c>
      <c r="O2269" s="304">
        <f>4*IF(K2269&lt;=3,K2269*'[2]Base Costs'!$B$8,IF(L2269&lt;=3,L2269*'[2]Base Costs'!$B$9,'[2]Base Costs'!$B$10*M2269))</f>
        <v>1500</v>
      </c>
      <c r="P2269" s="304">
        <f>4*C2269*'[2]Base Costs'!$B$11</f>
        <v>14086.86206218193</v>
      </c>
      <c r="Q2269" s="269">
        <f>'[2]Base Costs'!$B$13+'[2]Base Costs'!$B$14</f>
        <v>414</v>
      </c>
      <c r="R2269" s="303">
        <f>'[2]Base Costs'!$D$2</f>
        <v>1105.3024868650327</v>
      </c>
      <c r="S2269" s="305">
        <f t="shared" si="251"/>
        <v>6574.8952152466163</v>
      </c>
    </row>
    <row r="2270" spans="1:19" s="269" customFormat="1" x14ac:dyDescent="0.25">
      <c r="A2270" s="310" t="s">
        <v>1041</v>
      </c>
      <c r="B2270" s="310" t="s">
        <v>1423</v>
      </c>
      <c r="C2270" s="309">
        <v>79.023168870763357</v>
      </c>
      <c r="D2270" s="307">
        <f>C2270*'[2]Base Costs'!$B$5</f>
        <v>79.023168870763357</v>
      </c>
      <c r="E2270" s="307">
        <f t="shared" si="245"/>
        <v>10</v>
      </c>
      <c r="F2270" s="307">
        <f t="shared" si="246"/>
        <v>2</v>
      </c>
      <c r="G2270" s="307">
        <f t="shared" si="247"/>
        <v>1</v>
      </c>
      <c r="H2270" s="306">
        <f>4*D2270*'[2]Base Costs'!$B$7</f>
        <v>15705.380674050995</v>
      </c>
      <c r="I2270" s="304">
        <f>4*IF(E2270&lt;=3,E2270*'[2]Base Costs'!$B$8,IF(F2270&lt;=3,F2270*'[2]Base Costs'!$B$9,'[2]Base Costs'!$B$10*G2270))</f>
        <v>2800</v>
      </c>
      <c r="J2270" s="308">
        <f>C2270*'[2]Base Costs'!$B$6</f>
        <v>20.071884893173891</v>
      </c>
      <c r="K2270" s="307">
        <f t="shared" si="248"/>
        <v>3</v>
      </c>
      <c r="L2270" s="307">
        <f t="shared" si="249"/>
        <v>1</v>
      </c>
      <c r="M2270" s="307">
        <f t="shared" si="250"/>
        <v>1</v>
      </c>
      <c r="N2270" s="306">
        <f>4*J2270*'[2]Base Costs'!$B$7</f>
        <v>3989.1666912089522</v>
      </c>
      <c r="O2270" s="304">
        <f>4*IF(K2270&lt;=3,K2270*'[2]Base Costs'!$B$8,IF(L2270&lt;=3,L2270*'[2]Base Costs'!$B$9,'[2]Base Costs'!$B$10*M2270))</f>
        <v>1500</v>
      </c>
      <c r="P2270" s="304">
        <f>4*C2270*'[2]Base Costs'!$B$11</f>
        <v>15804.633774152671</v>
      </c>
      <c r="Q2270" s="269">
        <f>'[2]Base Costs'!$B$13+'[2]Base Costs'!$B$14</f>
        <v>414</v>
      </c>
      <c r="R2270" s="303">
        <f>'[2]Base Costs'!$D$2</f>
        <v>1105.3024868650327</v>
      </c>
      <c r="S2270" s="305">
        <f t="shared" si="251"/>
        <v>7008.4691780739849</v>
      </c>
    </row>
    <row r="2271" spans="1:19" s="269" customFormat="1" x14ac:dyDescent="0.25">
      <c r="A2271" s="310" t="s">
        <v>1041</v>
      </c>
      <c r="B2271" s="310" t="s">
        <v>1422</v>
      </c>
      <c r="C2271" s="309">
        <v>90.312187734162563</v>
      </c>
      <c r="D2271" s="307">
        <f>C2271*'[2]Base Costs'!$B$5</f>
        <v>90.312187734162563</v>
      </c>
      <c r="E2271" s="307">
        <f t="shared" si="245"/>
        <v>12</v>
      </c>
      <c r="F2271" s="307">
        <f t="shared" si="246"/>
        <v>3</v>
      </c>
      <c r="G2271" s="307">
        <f t="shared" si="247"/>
        <v>1</v>
      </c>
      <c r="H2271" s="306">
        <f>4*D2271*'[2]Base Costs'!$B$7</f>
        <v>17949.005439038407</v>
      </c>
      <c r="I2271" s="304">
        <f>4*IF(E2271&lt;=3,E2271*'[2]Base Costs'!$B$8,IF(F2271&lt;=3,F2271*'[2]Base Costs'!$B$9,'[2]Base Costs'!$B$10*G2271))</f>
        <v>4200</v>
      </c>
      <c r="J2271" s="308">
        <f>C2271*'[2]Base Costs'!$B$6</f>
        <v>22.93929568447729</v>
      </c>
      <c r="K2271" s="307">
        <f t="shared" si="248"/>
        <v>3</v>
      </c>
      <c r="L2271" s="307">
        <f t="shared" si="249"/>
        <v>1</v>
      </c>
      <c r="M2271" s="307">
        <f t="shared" si="250"/>
        <v>1</v>
      </c>
      <c r="N2271" s="306">
        <f>4*J2271*'[2]Base Costs'!$B$7</f>
        <v>4559.0473815157557</v>
      </c>
      <c r="O2271" s="304">
        <f>4*IF(K2271&lt;=3,K2271*'[2]Base Costs'!$B$8,IF(L2271&lt;=3,L2271*'[2]Base Costs'!$B$9,'[2]Base Costs'!$B$10*M2271))</f>
        <v>1500</v>
      </c>
      <c r="P2271" s="304">
        <f>4*C2271*'[2]Base Costs'!$B$11</f>
        <v>18062.437546832512</v>
      </c>
      <c r="Q2271" s="269">
        <f>'[2]Base Costs'!$B$13+'[2]Base Costs'!$B$14</f>
        <v>414</v>
      </c>
      <c r="R2271" s="303">
        <f>'[2]Base Costs'!$D$2</f>
        <v>1105.3024868650327</v>
      </c>
      <c r="S2271" s="305">
        <f t="shared" si="251"/>
        <v>7578.3498683807884</v>
      </c>
    </row>
    <row r="2272" spans="1:19" s="269" customFormat="1" x14ac:dyDescent="0.25">
      <c r="A2272" s="310" t="s">
        <v>1041</v>
      </c>
      <c r="B2272" s="310" t="s">
        <v>1421</v>
      </c>
      <c r="C2272" s="309">
        <v>267.90420131938555</v>
      </c>
      <c r="D2272" s="307">
        <f>C2272*'[2]Base Costs'!$B$5</f>
        <v>267.90420131938555</v>
      </c>
      <c r="E2272" s="307">
        <f t="shared" si="245"/>
        <v>34</v>
      </c>
      <c r="F2272" s="307">
        <f t="shared" si="246"/>
        <v>7</v>
      </c>
      <c r="G2272" s="307">
        <f t="shared" si="247"/>
        <v>2</v>
      </c>
      <c r="H2272" s="306">
        <f>4*D2272*'[2]Base Costs'!$B$7</f>
        <v>53244.352587019966</v>
      </c>
      <c r="I2272" s="304">
        <f>4*IF(E2272&lt;=3,E2272*'[2]Base Costs'!$B$8,IF(F2272&lt;=3,F2272*'[2]Base Costs'!$B$9,'[2]Base Costs'!$B$10*G2272))</f>
        <v>8800</v>
      </c>
      <c r="J2272" s="308">
        <f>C2272*'[2]Base Costs'!$B$6</f>
        <v>68.04766713512393</v>
      </c>
      <c r="K2272" s="307">
        <f t="shared" si="248"/>
        <v>9</v>
      </c>
      <c r="L2272" s="307">
        <f t="shared" si="249"/>
        <v>2</v>
      </c>
      <c r="M2272" s="307">
        <f t="shared" si="250"/>
        <v>1</v>
      </c>
      <c r="N2272" s="306">
        <f>4*J2272*'[2]Base Costs'!$B$7</f>
        <v>13524.065557103073</v>
      </c>
      <c r="O2272" s="304">
        <f>4*IF(K2272&lt;=3,K2272*'[2]Base Costs'!$B$8,IF(L2272&lt;=3,L2272*'[2]Base Costs'!$B$9,'[2]Base Costs'!$B$10*M2272))</f>
        <v>2800</v>
      </c>
      <c r="P2272" s="304">
        <f>4*C2272*'[2]Base Costs'!$B$11</f>
        <v>53580.840263877108</v>
      </c>
      <c r="Q2272" s="269">
        <f>'[2]Base Costs'!$B$13+'[2]Base Costs'!$B$14</f>
        <v>414</v>
      </c>
      <c r="R2272" s="303">
        <f>'[2]Base Costs'!$D$2</f>
        <v>1105.3024868650327</v>
      </c>
      <c r="S2272" s="305">
        <f t="shared" si="251"/>
        <v>17843.368043968105</v>
      </c>
    </row>
    <row r="2273" spans="1:19" s="269" customFormat="1" x14ac:dyDescent="0.25">
      <c r="A2273" s="310" t="s">
        <v>1041</v>
      </c>
      <c r="B2273" s="310" t="s">
        <v>1420</v>
      </c>
      <c r="C2273" s="309">
        <v>255.62591640419691</v>
      </c>
      <c r="D2273" s="307">
        <f>C2273*'[2]Base Costs'!$B$5</f>
        <v>255.62591640419691</v>
      </c>
      <c r="E2273" s="307">
        <f t="shared" si="245"/>
        <v>32</v>
      </c>
      <c r="F2273" s="307">
        <f t="shared" si="246"/>
        <v>7</v>
      </c>
      <c r="G2273" s="307">
        <f t="shared" si="247"/>
        <v>2</v>
      </c>
      <c r="H2273" s="306">
        <f>4*D2273*'[2]Base Costs'!$B$7</f>
        <v>50804.117129835722</v>
      </c>
      <c r="I2273" s="304">
        <f>4*IF(E2273&lt;=3,E2273*'[2]Base Costs'!$B$8,IF(F2273&lt;=3,F2273*'[2]Base Costs'!$B$9,'[2]Base Costs'!$B$10*G2273))</f>
        <v>8800</v>
      </c>
      <c r="J2273" s="308">
        <f>C2273*'[2]Base Costs'!$B$6</f>
        <v>64.92898276666601</v>
      </c>
      <c r="K2273" s="307">
        <f t="shared" si="248"/>
        <v>9</v>
      </c>
      <c r="L2273" s="307">
        <f t="shared" si="249"/>
        <v>2</v>
      </c>
      <c r="M2273" s="307">
        <f t="shared" si="250"/>
        <v>1</v>
      </c>
      <c r="N2273" s="306">
        <f>4*J2273*'[2]Base Costs'!$B$7</f>
        <v>12904.245750978271</v>
      </c>
      <c r="O2273" s="304">
        <f>4*IF(K2273&lt;=3,K2273*'[2]Base Costs'!$B$8,IF(L2273&lt;=3,L2273*'[2]Base Costs'!$B$9,'[2]Base Costs'!$B$10*M2273))</f>
        <v>2800</v>
      </c>
      <c r="P2273" s="304">
        <f>4*C2273*'[2]Base Costs'!$B$11</f>
        <v>51125.183280839381</v>
      </c>
      <c r="Q2273" s="269">
        <f>'[2]Base Costs'!$B$13+'[2]Base Costs'!$B$14</f>
        <v>414</v>
      </c>
      <c r="R2273" s="303">
        <f>'[2]Base Costs'!$D$2</f>
        <v>1105.3024868650327</v>
      </c>
      <c r="S2273" s="305">
        <f t="shared" si="251"/>
        <v>17223.548237843304</v>
      </c>
    </row>
    <row r="2274" spans="1:19" s="269" customFormat="1" x14ac:dyDescent="0.25">
      <c r="A2274" s="310" t="s">
        <v>1041</v>
      </c>
      <c r="B2274" s="310" t="s">
        <v>1419</v>
      </c>
      <c r="C2274" s="309">
        <v>382.43632606409403</v>
      </c>
      <c r="D2274" s="307">
        <f>C2274*'[2]Base Costs'!$B$5</f>
        <v>382.43632606409403</v>
      </c>
      <c r="E2274" s="307">
        <f t="shared" si="245"/>
        <v>48</v>
      </c>
      <c r="F2274" s="307">
        <f t="shared" si="246"/>
        <v>10</v>
      </c>
      <c r="G2274" s="307">
        <f t="shared" si="247"/>
        <v>3</v>
      </c>
      <c r="H2274" s="306">
        <f>4*D2274*'[2]Base Costs'!$B$7</f>
        <v>76006.925187282322</v>
      </c>
      <c r="I2274" s="304">
        <f>4*IF(E2274&lt;=3,E2274*'[2]Base Costs'!$B$8,IF(F2274&lt;=3,F2274*'[2]Base Costs'!$B$9,'[2]Base Costs'!$B$10*G2274))</f>
        <v>13200</v>
      </c>
      <c r="J2274" s="308">
        <f>C2274*'[2]Base Costs'!$B$6</f>
        <v>97.138826820279888</v>
      </c>
      <c r="K2274" s="307">
        <f t="shared" si="248"/>
        <v>13</v>
      </c>
      <c r="L2274" s="307">
        <f t="shared" si="249"/>
        <v>3</v>
      </c>
      <c r="M2274" s="307">
        <f t="shared" si="250"/>
        <v>1</v>
      </c>
      <c r="N2274" s="306">
        <f>4*J2274*'[2]Base Costs'!$B$7</f>
        <v>19305.758997569708</v>
      </c>
      <c r="O2274" s="304">
        <f>4*IF(K2274&lt;=3,K2274*'[2]Base Costs'!$B$8,IF(L2274&lt;=3,L2274*'[2]Base Costs'!$B$9,'[2]Base Costs'!$B$10*M2274))</f>
        <v>4200</v>
      </c>
      <c r="P2274" s="304">
        <f>4*C2274*'[2]Base Costs'!$B$11</f>
        <v>76487.265212818806</v>
      </c>
      <c r="Q2274" s="269">
        <f>'[2]Base Costs'!$B$13+'[2]Base Costs'!$B$14</f>
        <v>414</v>
      </c>
      <c r="R2274" s="303">
        <f>'[2]Base Costs'!$D$2</f>
        <v>1105.3024868650327</v>
      </c>
      <c r="S2274" s="305">
        <f t="shared" si="251"/>
        <v>25025.06148443474</v>
      </c>
    </row>
    <row r="2275" spans="1:19" s="269" customFormat="1" x14ac:dyDescent="0.25">
      <c r="A2275" s="310" t="s">
        <v>1041</v>
      </c>
      <c r="B2275" s="310" t="s">
        <v>1418</v>
      </c>
      <c r="C2275" s="309">
        <v>168.27045586873561</v>
      </c>
      <c r="D2275" s="307">
        <f>C2275*'[2]Base Costs'!$B$5</f>
        <v>168.27045586873561</v>
      </c>
      <c r="E2275" s="307">
        <f t="shared" si="245"/>
        <v>22</v>
      </c>
      <c r="F2275" s="307">
        <f t="shared" si="246"/>
        <v>5</v>
      </c>
      <c r="G2275" s="307">
        <f t="shared" si="247"/>
        <v>2</v>
      </c>
      <c r="H2275" s="306">
        <f>4*D2275*'[2]Base Costs'!$B$7</f>
        <v>33442.743481175996</v>
      </c>
      <c r="I2275" s="304">
        <f>4*IF(E2275&lt;=3,E2275*'[2]Base Costs'!$B$8,IF(F2275&lt;=3,F2275*'[2]Base Costs'!$B$9,'[2]Base Costs'!$B$10*G2275))</f>
        <v>8800</v>
      </c>
      <c r="J2275" s="308">
        <f>C2275*'[2]Base Costs'!$B$6</f>
        <v>42.740695790658847</v>
      </c>
      <c r="K2275" s="307">
        <f t="shared" si="248"/>
        <v>6</v>
      </c>
      <c r="L2275" s="307">
        <f t="shared" si="249"/>
        <v>2</v>
      </c>
      <c r="M2275" s="307">
        <f t="shared" si="250"/>
        <v>1</v>
      </c>
      <c r="N2275" s="306">
        <f>4*J2275*'[2]Base Costs'!$B$7</f>
        <v>8494.4568442187028</v>
      </c>
      <c r="O2275" s="304">
        <f>4*IF(K2275&lt;=3,K2275*'[2]Base Costs'!$B$8,IF(L2275&lt;=3,L2275*'[2]Base Costs'!$B$9,'[2]Base Costs'!$B$10*M2275))</f>
        <v>2800</v>
      </c>
      <c r="P2275" s="304">
        <f>4*C2275*'[2]Base Costs'!$B$11</f>
        <v>33654.091173747125</v>
      </c>
      <c r="Q2275" s="269">
        <f>'[2]Base Costs'!$B$13+'[2]Base Costs'!$B$14</f>
        <v>414</v>
      </c>
      <c r="R2275" s="303">
        <f>'[2]Base Costs'!$D$2</f>
        <v>1105.3024868650327</v>
      </c>
      <c r="S2275" s="305">
        <f t="shared" si="251"/>
        <v>12813.759331083736</v>
      </c>
    </row>
    <row r="2276" spans="1:19" s="269" customFormat="1" x14ac:dyDescent="0.25">
      <c r="A2276" s="310" t="s">
        <v>1041</v>
      </c>
      <c r="B2276" s="310" t="s">
        <v>1417</v>
      </c>
      <c r="C2276" s="309">
        <v>426.30381626500002</v>
      </c>
      <c r="D2276" s="307">
        <f>C2276*'[2]Base Costs'!$B$5</f>
        <v>426.30381626500002</v>
      </c>
      <c r="E2276" s="307">
        <f t="shared" si="245"/>
        <v>54</v>
      </c>
      <c r="F2276" s="307">
        <f t="shared" si="246"/>
        <v>11</v>
      </c>
      <c r="G2276" s="307">
        <f t="shared" si="247"/>
        <v>3</v>
      </c>
      <c r="H2276" s="306">
        <f>4*D2276*'[2]Base Costs'!$B$7</f>
        <v>84725.325659771173</v>
      </c>
      <c r="I2276" s="304">
        <f>4*IF(E2276&lt;=3,E2276*'[2]Base Costs'!$B$8,IF(F2276&lt;=3,F2276*'[2]Base Costs'!$B$9,'[2]Base Costs'!$B$10*G2276))</f>
        <v>13200</v>
      </c>
      <c r="J2276" s="308">
        <f>C2276*'[2]Base Costs'!$B$6</f>
        <v>108.28116933131001</v>
      </c>
      <c r="K2276" s="307">
        <f t="shared" si="248"/>
        <v>14</v>
      </c>
      <c r="L2276" s="307">
        <f t="shared" si="249"/>
        <v>3</v>
      </c>
      <c r="M2276" s="307">
        <f t="shared" si="250"/>
        <v>1</v>
      </c>
      <c r="N2276" s="306">
        <f>4*J2276*'[2]Base Costs'!$B$7</f>
        <v>21520.232717581879</v>
      </c>
      <c r="O2276" s="304">
        <f>4*IF(K2276&lt;=3,K2276*'[2]Base Costs'!$B$8,IF(L2276&lt;=3,L2276*'[2]Base Costs'!$B$9,'[2]Base Costs'!$B$10*M2276))</f>
        <v>4200</v>
      </c>
      <c r="P2276" s="304">
        <f>4*C2276*'[2]Base Costs'!$B$11</f>
        <v>85260.763253000012</v>
      </c>
      <c r="Q2276" s="269">
        <f>'[2]Base Costs'!$B$13+'[2]Base Costs'!$B$14</f>
        <v>414</v>
      </c>
      <c r="R2276" s="303">
        <f>'[2]Base Costs'!$D$2</f>
        <v>1105.3024868650327</v>
      </c>
      <c r="S2276" s="305">
        <f t="shared" si="251"/>
        <v>27239.535204446911</v>
      </c>
    </row>
    <row r="2277" spans="1:19" s="269" customFormat="1" x14ac:dyDescent="0.25">
      <c r="A2277" s="310" t="s">
        <v>1041</v>
      </c>
      <c r="B2277" s="310" t="s">
        <v>1416</v>
      </c>
      <c r="C2277" s="309">
        <v>69.082987703313236</v>
      </c>
      <c r="D2277" s="307">
        <f>C2277*'[2]Base Costs'!$B$5</f>
        <v>69.082987703313236</v>
      </c>
      <c r="E2277" s="307">
        <f t="shared" si="245"/>
        <v>9</v>
      </c>
      <c r="F2277" s="307">
        <f t="shared" si="246"/>
        <v>2</v>
      </c>
      <c r="G2277" s="307">
        <f t="shared" si="247"/>
        <v>1</v>
      </c>
      <c r="H2277" s="306">
        <f>4*D2277*'[2]Base Costs'!$B$7</f>
        <v>13729.829308107288</v>
      </c>
      <c r="I2277" s="304">
        <f>4*IF(E2277&lt;=3,E2277*'[2]Base Costs'!$B$8,IF(F2277&lt;=3,F2277*'[2]Base Costs'!$B$9,'[2]Base Costs'!$B$10*G2277))</f>
        <v>2800</v>
      </c>
      <c r="J2277" s="308">
        <f>C2277*'[2]Base Costs'!$B$6</f>
        <v>17.547078876641564</v>
      </c>
      <c r="K2277" s="307">
        <f t="shared" si="248"/>
        <v>3</v>
      </c>
      <c r="L2277" s="307">
        <f t="shared" si="249"/>
        <v>1</v>
      </c>
      <c r="M2277" s="307">
        <f t="shared" si="250"/>
        <v>1</v>
      </c>
      <c r="N2277" s="306">
        <f>4*J2277*'[2]Base Costs'!$B$7</f>
        <v>3487.3766442592514</v>
      </c>
      <c r="O2277" s="304">
        <f>4*IF(K2277&lt;=3,K2277*'[2]Base Costs'!$B$8,IF(L2277&lt;=3,L2277*'[2]Base Costs'!$B$9,'[2]Base Costs'!$B$10*M2277))</f>
        <v>1500</v>
      </c>
      <c r="P2277" s="304">
        <f>4*C2277*'[2]Base Costs'!$B$11</f>
        <v>13816.597540662648</v>
      </c>
      <c r="Q2277" s="269">
        <f>'[2]Base Costs'!$B$13+'[2]Base Costs'!$B$14</f>
        <v>414</v>
      </c>
      <c r="R2277" s="303">
        <f>'[2]Base Costs'!$D$2</f>
        <v>1105.3024868650327</v>
      </c>
      <c r="S2277" s="305">
        <f t="shared" si="251"/>
        <v>6506.6791311242841</v>
      </c>
    </row>
    <row r="2278" spans="1:19" s="269" customFormat="1" x14ac:dyDescent="0.25">
      <c r="A2278" s="310" t="s">
        <v>1041</v>
      </c>
      <c r="B2278" s="310" t="s">
        <v>1415</v>
      </c>
      <c r="C2278" s="309">
        <v>84.134696818822562</v>
      </c>
      <c r="D2278" s="307">
        <f>C2278*'[2]Base Costs'!$B$5</f>
        <v>84.134696818822562</v>
      </c>
      <c r="E2278" s="307">
        <f t="shared" si="245"/>
        <v>11</v>
      </c>
      <c r="F2278" s="307">
        <f t="shared" si="246"/>
        <v>3</v>
      </c>
      <c r="G2278" s="307">
        <f t="shared" si="247"/>
        <v>1</v>
      </c>
      <c r="H2278" s="306">
        <f>4*D2278*'[2]Base Costs'!$B$7</f>
        <v>16721.266184560074</v>
      </c>
      <c r="I2278" s="304">
        <f>4*IF(E2278&lt;=3,E2278*'[2]Base Costs'!$B$8,IF(F2278&lt;=3,F2278*'[2]Base Costs'!$B$9,'[2]Base Costs'!$B$10*G2278))</f>
        <v>4200</v>
      </c>
      <c r="J2278" s="308">
        <f>C2278*'[2]Base Costs'!$B$6</f>
        <v>21.370212991980932</v>
      </c>
      <c r="K2278" s="307">
        <f t="shared" si="248"/>
        <v>3</v>
      </c>
      <c r="L2278" s="307">
        <f t="shared" si="249"/>
        <v>1</v>
      </c>
      <c r="M2278" s="307">
        <f t="shared" si="250"/>
        <v>1</v>
      </c>
      <c r="N2278" s="306">
        <f>4*J2278*'[2]Base Costs'!$B$7</f>
        <v>4247.2016108782591</v>
      </c>
      <c r="O2278" s="304">
        <f>4*IF(K2278&lt;=3,K2278*'[2]Base Costs'!$B$8,IF(L2278&lt;=3,L2278*'[2]Base Costs'!$B$9,'[2]Base Costs'!$B$10*M2278))</f>
        <v>1500</v>
      </c>
      <c r="P2278" s="304">
        <f>4*C2278*'[2]Base Costs'!$B$11</f>
        <v>16826.939363764512</v>
      </c>
      <c r="Q2278" s="269">
        <f>'[2]Base Costs'!$B$13+'[2]Base Costs'!$B$14</f>
        <v>414</v>
      </c>
      <c r="R2278" s="303">
        <f>'[2]Base Costs'!$D$2</f>
        <v>1105.3024868650327</v>
      </c>
      <c r="S2278" s="305">
        <f t="shared" si="251"/>
        <v>7266.5040977432918</v>
      </c>
    </row>
    <row r="2279" spans="1:19" s="269" customFormat="1" x14ac:dyDescent="0.25">
      <c r="A2279" s="310" t="s">
        <v>1041</v>
      </c>
      <c r="B2279" s="310" t="s">
        <v>1414</v>
      </c>
      <c r="C2279" s="309">
        <v>255.78349253207409</v>
      </c>
      <c r="D2279" s="307">
        <f>C2279*'[2]Base Costs'!$B$5</f>
        <v>255.78349253207409</v>
      </c>
      <c r="E2279" s="307">
        <f t="shared" si="245"/>
        <v>32</v>
      </c>
      <c r="F2279" s="307">
        <f t="shared" si="246"/>
        <v>7</v>
      </c>
      <c r="G2279" s="307">
        <f t="shared" si="247"/>
        <v>2</v>
      </c>
      <c r="H2279" s="306">
        <f>4*D2279*'[2]Base Costs'!$B$7</f>
        <v>50835.434439794539</v>
      </c>
      <c r="I2279" s="304">
        <f>4*IF(E2279&lt;=3,E2279*'[2]Base Costs'!$B$8,IF(F2279&lt;=3,F2279*'[2]Base Costs'!$B$9,'[2]Base Costs'!$B$10*G2279))</f>
        <v>8800</v>
      </c>
      <c r="J2279" s="308">
        <f>C2279*'[2]Base Costs'!$B$6</f>
        <v>64.969007103146822</v>
      </c>
      <c r="K2279" s="307">
        <f t="shared" si="248"/>
        <v>9</v>
      </c>
      <c r="L2279" s="307">
        <f t="shared" si="249"/>
        <v>2</v>
      </c>
      <c r="M2279" s="307">
        <f t="shared" si="250"/>
        <v>1</v>
      </c>
      <c r="N2279" s="306">
        <f>4*J2279*'[2]Base Costs'!$B$7</f>
        <v>12912.200347707814</v>
      </c>
      <c r="O2279" s="304">
        <f>4*IF(K2279&lt;=3,K2279*'[2]Base Costs'!$B$8,IF(L2279&lt;=3,L2279*'[2]Base Costs'!$B$9,'[2]Base Costs'!$B$10*M2279))</f>
        <v>2800</v>
      </c>
      <c r="P2279" s="304">
        <f>4*C2279*'[2]Base Costs'!$B$11</f>
        <v>51156.698506414818</v>
      </c>
      <c r="Q2279" s="269">
        <f>'[2]Base Costs'!$B$13+'[2]Base Costs'!$B$14</f>
        <v>414</v>
      </c>
      <c r="R2279" s="303">
        <f>'[2]Base Costs'!$D$2</f>
        <v>1105.3024868650327</v>
      </c>
      <c r="S2279" s="305">
        <f t="shared" si="251"/>
        <v>17231.502834572846</v>
      </c>
    </row>
    <row r="2280" spans="1:19" s="269" customFormat="1" x14ac:dyDescent="0.25">
      <c r="A2280" s="310" t="s">
        <v>1041</v>
      </c>
      <c r="B2280" s="310" t="s">
        <v>1413</v>
      </c>
      <c r="C2280" s="309">
        <v>168.48995614303615</v>
      </c>
      <c r="D2280" s="307">
        <f>C2280*'[2]Base Costs'!$B$5</f>
        <v>168.48995614303615</v>
      </c>
      <c r="E2280" s="307">
        <f t="shared" si="245"/>
        <v>22</v>
      </c>
      <c r="F2280" s="307">
        <f t="shared" si="246"/>
        <v>5</v>
      </c>
      <c r="G2280" s="307">
        <f t="shared" si="247"/>
        <v>2</v>
      </c>
      <c r="H2280" s="306">
        <f>4*D2280*'[2]Base Costs'!$B$7</f>
        <v>33486.36784369158</v>
      </c>
      <c r="I2280" s="304">
        <f>4*IF(E2280&lt;=3,E2280*'[2]Base Costs'!$B$8,IF(F2280&lt;=3,F2280*'[2]Base Costs'!$B$9,'[2]Base Costs'!$B$10*G2280))</f>
        <v>8800</v>
      </c>
      <c r="J2280" s="308">
        <f>C2280*'[2]Base Costs'!$B$6</f>
        <v>42.796448860331182</v>
      </c>
      <c r="K2280" s="307">
        <f t="shared" si="248"/>
        <v>6</v>
      </c>
      <c r="L2280" s="307">
        <f t="shared" si="249"/>
        <v>2</v>
      </c>
      <c r="M2280" s="307">
        <f t="shared" si="250"/>
        <v>1</v>
      </c>
      <c r="N2280" s="306">
        <f>4*J2280*'[2]Base Costs'!$B$7</f>
        <v>8505.5374322976622</v>
      </c>
      <c r="O2280" s="304">
        <f>4*IF(K2280&lt;=3,K2280*'[2]Base Costs'!$B$8,IF(L2280&lt;=3,L2280*'[2]Base Costs'!$B$9,'[2]Base Costs'!$B$10*M2280))</f>
        <v>2800</v>
      </c>
      <c r="P2280" s="304">
        <f>4*C2280*'[2]Base Costs'!$B$11</f>
        <v>33697.991228607229</v>
      </c>
      <c r="Q2280" s="269">
        <f>'[2]Base Costs'!$B$13+'[2]Base Costs'!$B$14</f>
        <v>414</v>
      </c>
      <c r="R2280" s="303">
        <f>'[2]Base Costs'!$D$2</f>
        <v>1105.3024868650327</v>
      </c>
      <c r="S2280" s="305">
        <f t="shared" si="251"/>
        <v>12824.839919162696</v>
      </c>
    </row>
    <row r="2281" spans="1:19" s="269" customFormat="1" x14ac:dyDescent="0.25">
      <c r="A2281" s="310" t="s">
        <v>1041</v>
      </c>
      <c r="B2281" s="310" t="s">
        <v>1412</v>
      </c>
      <c r="C2281" s="309">
        <v>146.75557972565662</v>
      </c>
      <c r="D2281" s="307">
        <f>C2281*'[2]Base Costs'!$B$5</f>
        <v>146.75557972565662</v>
      </c>
      <c r="E2281" s="307">
        <f t="shared" si="245"/>
        <v>19</v>
      </c>
      <c r="F2281" s="307">
        <f t="shared" si="246"/>
        <v>4</v>
      </c>
      <c r="G2281" s="307">
        <f t="shared" si="247"/>
        <v>1</v>
      </c>
      <c r="H2281" s="306">
        <f>4*D2281*'[2]Base Costs'!$B$7</f>
        <v>29166.790936995902</v>
      </c>
      <c r="I2281" s="304">
        <f>4*IF(E2281&lt;=3,E2281*'[2]Base Costs'!$B$8,IF(F2281&lt;=3,F2281*'[2]Base Costs'!$B$9,'[2]Base Costs'!$B$10*G2281))</f>
        <v>4400</v>
      </c>
      <c r="J2281" s="308">
        <f>C2281*'[2]Base Costs'!$B$6</f>
        <v>37.27591725031678</v>
      </c>
      <c r="K2281" s="307">
        <f t="shared" si="248"/>
        <v>5</v>
      </c>
      <c r="L2281" s="307">
        <f t="shared" si="249"/>
        <v>1</v>
      </c>
      <c r="M2281" s="307">
        <f t="shared" si="250"/>
        <v>1</v>
      </c>
      <c r="N2281" s="306">
        <f>4*J2281*'[2]Base Costs'!$B$7</f>
        <v>7408.3648979969594</v>
      </c>
      <c r="O2281" s="304">
        <f>4*IF(K2281&lt;=3,K2281*'[2]Base Costs'!$B$8,IF(L2281&lt;=3,L2281*'[2]Base Costs'!$B$9,'[2]Base Costs'!$B$10*M2281))</f>
        <v>1400</v>
      </c>
      <c r="P2281" s="304">
        <f>4*C2281*'[2]Base Costs'!$B$11</f>
        <v>29351.115945131321</v>
      </c>
      <c r="Q2281" s="269">
        <f>'[2]Base Costs'!$B$13+'[2]Base Costs'!$B$14</f>
        <v>414</v>
      </c>
      <c r="R2281" s="303">
        <f>'[2]Base Costs'!$D$2</f>
        <v>1105.3024868650327</v>
      </c>
      <c r="S2281" s="305">
        <f t="shared" si="251"/>
        <v>10327.667384861992</v>
      </c>
    </row>
    <row r="2282" spans="1:19" s="269" customFormat="1" x14ac:dyDescent="0.25">
      <c r="A2282" s="310" t="s">
        <v>1041</v>
      </c>
      <c r="B2282" s="310" t="s">
        <v>1411</v>
      </c>
      <c r="C2282" s="309">
        <v>386.17225144030556</v>
      </c>
      <c r="D2282" s="307">
        <f>C2282*'[2]Base Costs'!$B$5</f>
        <v>386.17225144030556</v>
      </c>
      <c r="E2282" s="307">
        <f t="shared" si="245"/>
        <v>49</v>
      </c>
      <c r="F2282" s="307">
        <f t="shared" si="246"/>
        <v>10</v>
      </c>
      <c r="G2282" s="307">
        <f t="shared" si="247"/>
        <v>3</v>
      </c>
      <c r="H2282" s="306">
        <f>4*D2282*'[2]Base Costs'!$B$7</f>
        <v>76749.417940252097</v>
      </c>
      <c r="I2282" s="304">
        <f>4*IF(E2282&lt;=3,E2282*'[2]Base Costs'!$B$8,IF(F2282&lt;=3,F2282*'[2]Base Costs'!$B$9,'[2]Base Costs'!$B$10*G2282))</f>
        <v>13200</v>
      </c>
      <c r="J2282" s="308">
        <f>C2282*'[2]Base Costs'!$B$6</f>
        <v>98.087751865837618</v>
      </c>
      <c r="K2282" s="307">
        <f t="shared" si="248"/>
        <v>13</v>
      </c>
      <c r="L2282" s="307">
        <f t="shared" si="249"/>
        <v>3</v>
      </c>
      <c r="M2282" s="307">
        <f t="shared" si="250"/>
        <v>1</v>
      </c>
      <c r="N2282" s="306">
        <f>4*J2282*'[2]Base Costs'!$B$7</f>
        <v>19494.352156824036</v>
      </c>
      <c r="O2282" s="304">
        <f>4*IF(K2282&lt;=3,K2282*'[2]Base Costs'!$B$8,IF(L2282&lt;=3,L2282*'[2]Base Costs'!$B$9,'[2]Base Costs'!$B$10*M2282))</f>
        <v>4200</v>
      </c>
      <c r="P2282" s="304">
        <f>4*C2282*'[2]Base Costs'!$B$11</f>
        <v>77234.450288061111</v>
      </c>
      <c r="Q2282" s="269">
        <f>'[2]Base Costs'!$B$13+'[2]Base Costs'!$B$14</f>
        <v>414</v>
      </c>
      <c r="R2282" s="303">
        <f>'[2]Base Costs'!$D$2</f>
        <v>1105.3024868650327</v>
      </c>
      <c r="S2282" s="305">
        <f t="shared" si="251"/>
        <v>25213.654643689068</v>
      </c>
    </row>
    <row r="2283" spans="1:19" s="269" customFormat="1" x14ac:dyDescent="0.25">
      <c r="A2283" s="310" t="s">
        <v>1041</v>
      </c>
      <c r="B2283" s="310" t="s">
        <v>1410</v>
      </c>
      <c r="C2283" s="309">
        <v>345.76673958528966</v>
      </c>
      <c r="D2283" s="307">
        <f>C2283*'[2]Base Costs'!$B$5</f>
        <v>345.76673958528966</v>
      </c>
      <c r="E2283" s="307">
        <f t="shared" si="245"/>
        <v>44</v>
      </c>
      <c r="F2283" s="307">
        <f t="shared" si="246"/>
        <v>9</v>
      </c>
      <c r="G2283" s="307">
        <f t="shared" si="247"/>
        <v>3</v>
      </c>
      <c r="H2283" s="306">
        <f>4*D2283*'[2]Base Costs'!$B$7</f>
        <v>68719.06489213882</v>
      </c>
      <c r="I2283" s="304">
        <f>4*IF(E2283&lt;=3,E2283*'[2]Base Costs'!$B$8,IF(F2283&lt;=3,F2283*'[2]Base Costs'!$B$9,'[2]Base Costs'!$B$10*G2283))</f>
        <v>13200</v>
      </c>
      <c r="J2283" s="308">
        <f>C2283*'[2]Base Costs'!$B$6</f>
        <v>87.824751854663575</v>
      </c>
      <c r="K2283" s="307">
        <f t="shared" si="248"/>
        <v>11</v>
      </c>
      <c r="L2283" s="307">
        <f t="shared" si="249"/>
        <v>3</v>
      </c>
      <c r="M2283" s="307">
        <f t="shared" si="250"/>
        <v>1</v>
      </c>
      <c r="N2283" s="306">
        <f>4*J2283*'[2]Base Costs'!$B$7</f>
        <v>17454.64248260326</v>
      </c>
      <c r="O2283" s="304">
        <f>4*IF(K2283&lt;=3,K2283*'[2]Base Costs'!$B$8,IF(L2283&lt;=3,L2283*'[2]Base Costs'!$B$9,'[2]Base Costs'!$B$10*M2283))</f>
        <v>4200</v>
      </c>
      <c r="P2283" s="304">
        <f>4*C2283*'[2]Base Costs'!$B$11</f>
        <v>69153.347917057938</v>
      </c>
      <c r="Q2283" s="269">
        <f>'[2]Base Costs'!$B$13+'[2]Base Costs'!$B$14</f>
        <v>414</v>
      </c>
      <c r="R2283" s="303">
        <f>'[2]Base Costs'!$D$2</f>
        <v>1105.3024868650327</v>
      </c>
      <c r="S2283" s="305">
        <f t="shared" si="251"/>
        <v>23173.944969468292</v>
      </c>
    </row>
    <row r="2284" spans="1:19" s="269" customFormat="1" x14ac:dyDescent="0.25">
      <c r="A2284" s="310" t="s">
        <v>1041</v>
      </c>
      <c r="B2284" s="310" t="s">
        <v>1409</v>
      </c>
      <c r="C2284" s="309">
        <v>82.046358393297723</v>
      </c>
      <c r="D2284" s="307">
        <f>C2284*'[2]Base Costs'!$B$5</f>
        <v>82.046358393297723</v>
      </c>
      <c r="E2284" s="307">
        <f t="shared" si="245"/>
        <v>11</v>
      </c>
      <c r="F2284" s="307">
        <f t="shared" si="246"/>
        <v>3</v>
      </c>
      <c r="G2284" s="307">
        <f t="shared" si="247"/>
        <v>1</v>
      </c>
      <c r="H2284" s="306">
        <f>4*D2284*'[2]Base Costs'!$B$7</f>
        <v>16306.221452517564</v>
      </c>
      <c r="I2284" s="304">
        <f>4*IF(E2284&lt;=3,E2284*'[2]Base Costs'!$B$8,IF(F2284&lt;=3,F2284*'[2]Base Costs'!$B$9,'[2]Base Costs'!$B$10*G2284))</f>
        <v>4200</v>
      </c>
      <c r="J2284" s="308">
        <f>C2284*'[2]Base Costs'!$B$6</f>
        <v>20.839775031897624</v>
      </c>
      <c r="K2284" s="307">
        <f t="shared" si="248"/>
        <v>3</v>
      </c>
      <c r="L2284" s="307">
        <f t="shared" si="249"/>
        <v>1</v>
      </c>
      <c r="M2284" s="307">
        <f t="shared" si="250"/>
        <v>1</v>
      </c>
      <c r="N2284" s="306">
        <f>4*J2284*'[2]Base Costs'!$B$7</f>
        <v>4141.7802489394617</v>
      </c>
      <c r="O2284" s="304">
        <f>4*IF(K2284&lt;=3,K2284*'[2]Base Costs'!$B$8,IF(L2284&lt;=3,L2284*'[2]Base Costs'!$B$9,'[2]Base Costs'!$B$10*M2284))</f>
        <v>1500</v>
      </c>
      <c r="P2284" s="304">
        <f>4*C2284*'[2]Base Costs'!$B$11</f>
        <v>16409.271678659545</v>
      </c>
      <c r="Q2284" s="269">
        <f>'[2]Base Costs'!$B$13+'[2]Base Costs'!$B$14</f>
        <v>414</v>
      </c>
      <c r="R2284" s="303">
        <f>'[2]Base Costs'!$D$2</f>
        <v>1105.3024868650327</v>
      </c>
      <c r="S2284" s="305">
        <f t="shared" si="251"/>
        <v>7161.0827358044944</v>
      </c>
    </row>
    <row r="2285" spans="1:19" s="269" customFormat="1" x14ac:dyDescent="0.25">
      <c r="A2285" s="310" t="s">
        <v>1041</v>
      </c>
      <c r="B2285" s="310" t="s">
        <v>1408</v>
      </c>
      <c r="C2285" s="309">
        <v>40.225823490682018</v>
      </c>
      <c r="D2285" s="307">
        <f>C2285*'[2]Base Costs'!$B$5</f>
        <v>40.225823490682018</v>
      </c>
      <c r="E2285" s="307">
        <f t="shared" si="245"/>
        <v>6</v>
      </c>
      <c r="F2285" s="307">
        <f t="shared" si="246"/>
        <v>2</v>
      </c>
      <c r="G2285" s="307">
        <f t="shared" si="247"/>
        <v>1</v>
      </c>
      <c r="H2285" s="306">
        <f>4*D2285*'[2]Base Costs'!$B$7</f>
        <v>7994.6410638321076</v>
      </c>
      <c r="I2285" s="304">
        <f>4*IF(E2285&lt;=3,E2285*'[2]Base Costs'!$B$8,IF(F2285&lt;=3,F2285*'[2]Base Costs'!$B$9,'[2]Base Costs'!$B$10*G2285))</f>
        <v>2800</v>
      </c>
      <c r="J2285" s="308">
        <f>C2285*'[2]Base Costs'!$B$6</f>
        <v>10.217359166633234</v>
      </c>
      <c r="K2285" s="307">
        <f t="shared" si="248"/>
        <v>2</v>
      </c>
      <c r="L2285" s="307">
        <f t="shared" si="249"/>
        <v>1</v>
      </c>
      <c r="M2285" s="307">
        <f t="shared" si="250"/>
        <v>1</v>
      </c>
      <c r="N2285" s="306">
        <f>4*J2285*'[2]Base Costs'!$B$7</f>
        <v>2030.6388302133557</v>
      </c>
      <c r="O2285" s="304">
        <f>4*IF(K2285&lt;=3,K2285*'[2]Base Costs'!$B$8,IF(L2285&lt;=3,L2285*'[2]Base Costs'!$B$9,'[2]Base Costs'!$B$10*M2285))</f>
        <v>1000</v>
      </c>
      <c r="P2285" s="304">
        <f>4*C2285*'[2]Base Costs'!$B$11</f>
        <v>8045.1646981364038</v>
      </c>
      <c r="Q2285" s="269">
        <f>'[2]Base Costs'!$B$13+'[2]Base Costs'!$B$14</f>
        <v>414</v>
      </c>
      <c r="R2285" s="303">
        <f>'[2]Base Costs'!$D$2</f>
        <v>1105.3024868650327</v>
      </c>
      <c r="S2285" s="305">
        <f t="shared" si="251"/>
        <v>4549.9413170783882</v>
      </c>
    </row>
    <row r="2286" spans="1:19" s="269" customFormat="1" x14ac:dyDescent="0.25">
      <c r="A2286" s="310" t="s">
        <v>1041</v>
      </c>
      <c r="B2286" s="310" t="s">
        <v>1407</v>
      </c>
      <c r="C2286" s="309">
        <v>95.116187958645966</v>
      </c>
      <c r="D2286" s="307">
        <f>C2286*'[2]Base Costs'!$B$5</f>
        <v>95.116187958645966</v>
      </c>
      <c r="E2286" s="307">
        <f t="shared" si="245"/>
        <v>12</v>
      </c>
      <c r="F2286" s="307">
        <f t="shared" si="246"/>
        <v>3</v>
      </c>
      <c r="G2286" s="307">
        <f t="shared" si="247"/>
        <v>1</v>
      </c>
      <c r="H2286" s="306">
        <f>4*D2286*'[2]Base Costs'!$B$7</f>
        <v>18903.771659653135</v>
      </c>
      <c r="I2286" s="304">
        <f>4*IF(E2286&lt;=3,E2286*'[2]Base Costs'!$B$8,IF(F2286&lt;=3,F2286*'[2]Base Costs'!$B$9,'[2]Base Costs'!$B$10*G2286))</f>
        <v>4200</v>
      </c>
      <c r="J2286" s="308">
        <f>C2286*'[2]Base Costs'!$B$6</f>
        <v>24.159511741496075</v>
      </c>
      <c r="K2286" s="307">
        <f t="shared" si="248"/>
        <v>4</v>
      </c>
      <c r="L2286" s="307">
        <f t="shared" si="249"/>
        <v>1</v>
      </c>
      <c r="M2286" s="307">
        <f t="shared" si="250"/>
        <v>1</v>
      </c>
      <c r="N2286" s="306">
        <f>4*J2286*'[2]Base Costs'!$B$7</f>
        <v>4801.5580015518963</v>
      </c>
      <c r="O2286" s="304">
        <f>4*IF(K2286&lt;=3,K2286*'[2]Base Costs'!$B$8,IF(L2286&lt;=3,L2286*'[2]Base Costs'!$B$9,'[2]Base Costs'!$B$10*M2286))</f>
        <v>1400</v>
      </c>
      <c r="P2286" s="304">
        <f>4*C2286*'[2]Base Costs'!$B$11</f>
        <v>19023.237591729194</v>
      </c>
      <c r="Q2286" s="269">
        <f>'[2]Base Costs'!$B$13+'[2]Base Costs'!$B$14</f>
        <v>414</v>
      </c>
      <c r="R2286" s="303">
        <f>'[2]Base Costs'!$D$2</f>
        <v>1105.3024868650327</v>
      </c>
      <c r="S2286" s="305">
        <f t="shared" si="251"/>
        <v>7720.860488416929</v>
      </c>
    </row>
    <row r="2287" spans="1:19" s="269" customFormat="1" x14ac:dyDescent="0.25">
      <c r="A2287" s="310" t="s">
        <v>1041</v>
      </c>
      <c r="B2287" s="310" t="s">
        <v>1406</v>
      </c>
      <c r="C2287" s="309">
        <v>116.45199668822974</v>
      </c>
      <c r="D2287" s="307">
        <f>C2287*'[2]Base Costs'!$B$5</f>
        <v>116.45199668822974</v>
      </c>
      <c r="E2287" s="307">
        <f t="shared" si="245"/>
        <v>15</v>
      </c>
      <c r="F2287" s="307">
        <f t="shared" si="246"/>
        <v>3</v>
      </c>
      <c r="G2287" s="307">
        <f t="shared" si="247"/>
        <v>1</v>
      </c>
      <c r="H2287" s="306">
        <f>4*D2287*'[2]Base Costs'!$B$7</f>
        <v>23144.135629805536</v>
      </c>
      <c r="I2287" s="304">
        <f>4*IF(E2287&lt;=3,E2287*'[2]Base Costs'!$B$8,IF(F2287&lt;=3,F2287*'[2]Base Costs'!$B$9,'[2]Base Costs'!$B$10*G2287))</f>
        <v>4200</v>
      </c>
      <c r="J2287" s="308">
        <f>C2287*'[2]Base Costs'!$B$6</f>
        <v>29.578807158810356</v>
      </c>
      <c r="K2287" s="307">
        <f t="shared" si="248"/>
        <v>4</v>
      </c>
      <c r="L2287" s="307">
        <f t="shared" si="249"/>
        <v>1</v>
      </c>
      <c r="M2287" s="307">
        <f t="shared" si="250"/>
        <v>1</v>
      </c>
      <c r="N2287" s="306">
        <f>4*J2287*'[2]Base Costs'!$B$7</f>
        <v>5878.6104499706062</v>
      </c>
      <c r="O2287" s="304">
        <f>4*IF(K2287&lt;=3,K2287*'[2]Base Costs'!$B$8,IF(L2287&lt;=3,L2287*'[2]Base Costs'!$B$9,'[2]Base Costs'!$B$10*M2287))</f>
        <v>1400</v>
      </c>
      <c r="P2287" s="304">
        <f>4*C2287*'[2]Base Costs'!$B$11</f>
        <v>23290.399337645948</v>
      </c>
      <c r="Q2287" s="269">
        <f>'[2]Base Costs'!$B$13+'[2]Base Costs'!$B$14</f>
        <v>414</v>
      </c>
      <c r="R2287" s="303">
        <f>'[2]Base Costs'!$D$2</f>
        <v>1105.3024868650327</v>
      </c>
      <c r="S2287" s="305">
        <f t="shared" si="251"/>
        <v>8797.9129368356389</v>
      </c>
    </row>
    <row r="2288" spans="1:19" s="269" customFormat="1" x14ac:dyDescent="0.25">
      <c r="A2288" s="310" t="s">
        <v>1041</v>
      </c>
      <c r="B2288" s="310" t="s">
        <v>1405</v>
      </c>
      <c r="C2288" s="309">
        <v>64.151221157050173</v>
      </c>
      <c r="D2288" s="307">
        <f>C2288*'[2]Base Costs'!$B$5</f>
        <v>64.151221157050173</v>
      </c>
      <c r="E2288" s="307">
        <f t="shared" si="245"/>
        <v>9</v>
      </c>
      <c r="F2288" s="307">
        <f t="shared" si="246"/>
        <v>2</v>
      </c>
      <c r="G2288" s="307">
        <f t="shared" si="247"/>
        <v>1</v>
      </c>
      <c r="H2288" s="306">
        <f>4*D2288*'[2]Base Costs'!$B$7</f>
        <v>12749.670297636781</v>
      </c>
      <c r="I2288" s="304">
        <f>4*IF(E2288&lt;=3,E2288*'[2]Base Costs'!$B$8,IF(F2288&lt;=3,F2288*'[2]Base Costs'!$B$9,'[2]Base Costs'!$B$10*G2288))</f>
        <v>2800</v>
      </c>
      <c r="J2288" s="308">
        <f>C2288*'[2]Base Costs'!$B$6</f>
        <v>16.294410173890743</v>
      </c>
      <c r="K2288" s="307">
        <f t="shared" si="248"/>
        <v>3</v>
      </c>
      <c r="L2288" s="307">
        <f t="shared" si="249"/>
        <v>1</v>
      </c>
      <c r="M2288" s="307">
        <f t="shared" si="250"/>
        <v>1</v>
      </c>
      <c r="N2288" s="306">
        <f>4*J2288*'[2]Base Costs'!$B$7</f>
        <v>3238.4162555997423</v>
      </c>
      <c r="O2288" s="304">
        <f>4*IF(K2288&lt;=3,K2288*'[2]Base Costs'!$B$8,IF(L2288&lt;=3,L2288*'[2]Base Costs'!$B$9,'[2]Base Costs'!$B$10*M2288))</f>
        <v>1500</v>
      </c>
      <c r="P2288" s="304">
        <f>4*C2288*'[2]Base Costs'!$B$11</f>
        <v>12830.244231410035</v>
      </c>
      <c r="Q2288" s="269">
        <f>'[2]Base Costs'!$B$13+'[2]Base Costs'!$B$14</f>
        <v>414</v>
      </c>
      <c r="R2288" s="303">
        <f>'[2]Base Costs'!$D$2</f>
        <v>1105.3024868650327</v>
      </c>
      <c r="S2288" s="305">
        <f t="shared" si="251"/>
        <v>6257.7187424647746</v>
      </c>
    </row>
    <row r="2289" spans="1:19" s="269" customFormat="1" x14ac:dyDescent="0.25">
      <c r="A2289" s="310" t="s">
        <v>1041</v>
      </c>
      <c r="B2289" s="310" t="s">
        <v>1404</v>
      </c>
      <c r="C2289" s="309">
        <v>64.076613149653085</v>
      </c>
      <c r="D2289" s="307">
        <f>C2289*'[2]Base Costs'!$B$5</f>
        <v>64.076613149653085</v>
      </c>
      <c r="E2289" s="307">
        <f t="shared" si="245"/>
        <v>9</v>
      </c>
      <c r="F2289" s="307">
        <f t="shared" si="246"/>
        <v>2</v>
      </c>
      <c r="G2289" s="307">
        <f t="shared" si="247"/>
        <v>1</v>
      </c>
      <c r="H2289" s="306">
        <f>4*D2289*'[2]Base Costs'!$B$7</f>
        <v>12734.842403814655</v>
      </c>
      <c r="I2289" s="304">
        <f>4*IF(E2289&lt;=3,E2289*'[2]Base Costs'!$B$8,IF(F2289&lt;=3,F2289*'[2]Base Costs'!$B$9,'[2]Base Costs'!$B$10*G2289))</f>
        <v>2800</v>
      </c>
      <c r="J2289" s="308">
        <f>C2289*'[2]Base Costs'!$B$6</f>
        <v>16.275459740011883</v>
      </c>
      <c r="K2289" s="307">
        <f t="shared" si="248"/>
        <v>3</v>
      </c>
      <c r="L2289" s="307">
        <f t="shared" si="249"/>
        <v>1</v>
      </c>
      <c r="M2289" s="307">
        <f t="shared" si="250"/>
        <v>1</v>
      </c>
      <c r="N2289" s="306">
        <f>4*J2289*'[2]Base Costs'!$B$7</f>
        <v>3234.6499705689221</v>
      </c>
      <c r="O2289" s="304">
        <f>4*IF(K2289&lt;=3,K2289*'[2]Base Costs'!$B$8,IF(L2289&lt;=3,L2289*'[2]Base Costs'!$B$9,'[2]Base Costs'!$B$10*M2289))</f>
        <v>1500</v>
      </c>
      <c r="P2289" s="304">
        <f>4*C2289*'[2]Base Costs'!$B$11</f>
        <v>12815.322629930617</v>
      </c>
      <c r="Q2289" s="269">
        <f>'[2]Base Costs'!$B$13+'[2]Base Costs'!$B$14</f>
        <v>414</v>
      </c>
      <c r="R2289" s="303">
        <f>'[2]Base Costs'!$D$2</f>
        <v>1105.3024868650327</v>
      </c>
      <c r="S2289" s="305">
        <f t="shared" si="251"/>
        <v>6253.9524574339548</v>
      </c>
    </row>
    <row r="2290" spans="1:19" s="269" customFormat="1" x14ac:dyDescent="0.25">
      <c r="A2290" s="310" t="s">
        <v>1041</v>
      </c>
      <c r="B2290" s="310" t="s">
        <v>1403</v>
      </c>
      <c r="C2290" s="309">
        <v>268.74343883052921</v>
      </c>
      <c r="D2290" s="307">
        <f>C2290*'[2]Base Costs'!$B$5</f>
        <v>268.74343883052921</v>
      </c>
      <c r="E2290" s="307">
        <f t="shared" si="245"/>
        <v>34</v>
      </c>
      <c r="F2290" s="307">
        <f t="shared" si="246"/>
        <v>7</v>
      </c>
      <c r="G2290" s="307">
        <f t="shared" si="247"/>
        <v>2</v>
      </c>
      <c r="H2290" s="306">
        <f>4*D2290*'[2]Base Costs'!$B$7</f>
        <v>53411.146006934709</v>
      </c>
      <c r="I2290" s="304">
        <f>4*IF(E2290&lt;=3,E2290*'[2]Base Costs'!$B$8,IF(F2290&lt;=3,F2290*'[2]Base Costs'!$B$9,'[2]Base Costs'!$B$10*G2290))</f>
        <v>8800</v>
      </c>
      <c r="J2290" s="308">
        <f>C2290*'[2]Base Costs'!$B$6</f>
        <v>68.260833462954423</v>
      </c>
      <c r="K2290" s="307">
        <f t="shared" si="248"/>
        <v>9</v>
      </c>
      <c r="L2290" s="307">
        <f t="shared" si="249"/>
        <v>2</v>
      </c>
      <c r="M2290" s="307">
        <f t="shared" si="250"/>
        <v>1</v>
      </c>
      <c r="N2290" s="306">
        <f>4*J2290*'[2]Base Costs'!$B$7</f>
        <v>13566.431085761416</v>
      </c>
      <c r="O2290" s="304">
        <f>4*IF(K2290&lt;=3,K2290*'[2]Base Costs'!$B$8,IF(L2290&lt;=3,L2290*'[2]Base Costs'!$B$9,'[2]Base Costs'!$B$10*M2290))</f>
        <v>2800</v>
      </c>
      <c r="P2290" s="304">
        <f>4*C2290*'[2]Base Costs'!$B$11</f>
        <v>53748.687766105846</v>
      </c>
      <c r="Q2290" s="269">
        <f>'[2]Base Costs'!$B$13+'[2]Base Costs'!$B$14</f>
        <v>414</v>
      </c>
      <c r="R2290" s="303">
        <f>'[2]Base Costs'!$D$2</f>
        <v>1105.3024868650327</v>
      </c>
      <c r="S2290" s="305">
        <f t="shared" si="251"/>
        <v>17885.73357262645</v>
      </c>
    </row>
    <row r="2291" spans="1:19" s="269" customFormat="1" x14ac:dyDescent="0.25">
      <c r="A2291" s="310" t="s">
        <v>1041</v>
      </c>
      <c r="B2291" s="310" t="s">
        <v>1402</v>
      </c>
      <c r="C2291" s="309">
        <v>73.900209720000007</v>
      </c>
      <c r="D2291" s="307">
        <f>C2291*'[2]Base Costs'!$B$5</f>
        <v>73.900209720000007</v>
      </c>
      <c r="E2291" s="307">
        <f t="shared" si="245"/>
        <v>10</v>
      </c>
      <c r="F2291" s="307">
        <f t="shared" si="246"/>
        <v>2</v>
      </c>
      <c r="G2291" s="307">
        <f t="shared" si="247"/>
        <v>1</v>
      </c>
      <c r="H2291" s="306">
        <f>4*D2291*'[2]Base Costs'!$B$7</f>
        <v>14687.223280591683</v>
      </c>
      <c r="I2291" s="304">
        <f>4*IF(E2291&lt;=3,E2291*'[2]Base Costs'!$B$8,IF(F2291&lt;=3,F2291*'[2]Base Costs'!$B$9,'[2]Base Costs'!$B$10*G2291))</f>
        <v>2800</v>
      </c>
      <c r="J2291" s="308">
        <f>C2291*'[2]Base Costs'!$B$6</f>
        <v>18.77065326888</v>
      </c>
      <c r="K2291" s="307">
        <f t="shared" si="248"/>
        <v>3</v>
      </c>
      <c r="L2291" s="307">
        <f t="shared" si="249"/>
        <v>1</v>
      </c>
      <c r="M2291" s="307">
        <f t="shared" si="250"/>
        <v>1</v>
      </c>
      <c r="N2291" s="306">
        <f>4*J2291*'[2]Base Costs'!$B$7</f>
        <v>3730.5547132702873</v>
      </c>
      <c r="O2291" s="304">
        <f>4*IF(K2291&lt;=3,K2291*'[2]Base Costs'!$B$8,IF(L2291&lt;=3,L2291*'[2]Base Costs'!$B$9,'[2]Base Costs'!$B$10*M2291))</f>
        <v>1500</v>
      </c>
      <c r="P2291" s="304">
        <f>4*C2291*'[2]Base Costs'!$B$11</f>
        <v>14780.041944000001</v>
      </c>
      <c r="Q2291" s="269">
        <f>'[2]Base Costs'!$B$13+'[2]Base Costs'!$B$14</f>
        <v>414</v>
      </c>
      <c r="R2291" s="303">
        <f>'[2]Base Costs'!$D$2</f>
        <v>1105.3024868650327</v>
      </c>
      <c r="S2291" s="305">
        <f t="shared" si="251"/>
        <v>6749.8572001353205</v>
      </c>
    </row>
    <row r="2292" spans="1:19" s="269" customFormat="1" x14ac:dyDescent="0.25">
      <c r="A2292" s="310" t="s">
        <v>1041</v>
      </c>
      <c r="B2292" s="310" t="s">
        <v>1401</v>
      </c>
      <c r="C2292" s="309">
        <v>146.39043831000001</v>
      </c>
      <c r="D2292" s="307">
        <f>C2292*'[2]Base Costs'!$B$5</f>
        <v>146.39043831000001</v>
      </c>
      <c r="E2292" s="307">
        <f t="shared" si="245"/>
        <v>19</v>
      </c>
      <c r="F2292" s="307">
        <f t="shared" si="246"/>
        <v>4</v>
      </c>
      <c r="G2292" s="307">
        <f t="shared" si="247"/>
        <v>1</v>
      </c>
      <c r="H2292" s="306">
        <f>4*D2292*'[2]Base Costs'!$B$7</f>
        <v>29094.221271482646</v>
      </c>
      <c r="I2292" s="304">
        <f>4*IF(E2292&lt;=3,E2292*'[2]Base Costs'!$B$8,IF(F2292&lt;=3,F2292*'[2]Base Costs'!$B$9,'[2]Base Costs'!$B$10*G2292))</f>
        <v>4400</v>
      </c>
      <c r="J2292" s="308">
        <f>C2292*'[2]Base Costs'!$B$6</f>
        <v>37.183171330740002</v>
      </c>
      <c r="K2292" s="307">
        <f t="shared" si="248"/>
        <v>5</v>
      </c>
      <c r="L2292" s="307">
        <f t="shared" si="249"/>
        <v>1</v>
      </c>
      <c r="M2292" s="307">
        <f t="shared" si="250"/>
        <v>1</v>
      </c>
      <c r="N2292" s="306">
        <f>4*J2292*'[2]Base Costs'!$B$7</f>
        <v>7389.9322029565919</v>
      </c>
      <c r="O2292" s="304">
        <f>4*IF(K2292&lt;=3,K2292*'[2]Base Costs'!$B$8,IF(L2292&lt;=3,L2292*'[2]Base Costs'!$B$9,'[2]Base Costs'!$B$10*M2292))</f>
        <v>1400</v>
      </c>
      <c r="P2292" s="304">
        <f>4*C2292*'[2]Base Costs'!$B$11</f>
        <v>29278.087662000002</v>
      </c>
      <c r="Q2292" s="269">
        <f>'[2]Base Costs'!$B$13+'[2]Base Costs'!$B$14</f>
        <v>414</v>
      </c>
      <c r="R2292" s="303">
        <f>'[2]Base Costs'!$D$2</f>
        <v>1105.3024868650327</v>
      </c>
      <c r="S2292" s="305">
        <f t="shared" si="251"/>
        <v>10309.234689821624</v>
      </c>
    </row>
    <row r="2293" spans="1:19" s="269" customFormat="1" x14ac:dyDescent="0.25">
      <c r="A2293" s="310" t="s">
        <v>1041</v>
      </c>
      <c r="B2293" s="310" t="s">
        <v>1400</v>
      </c>
      <c r="C2293" s="309">
        <v>156.80146617</v>
      </c>
      <c r="D2293" s="307">
        <f>C2293*'[2]Base Costs'!$B$5</f>
        <v>156.80146617</v>
      </c>
      <c r="E2293" s="307">
        <f t="shared" si="245"/>
        <v>20</v>
      </c>
      <c r="F2293" s="307">
        <f t="shared" si="246"/>
        <v>4</v>
      </c>
      <c r="G2293" s="307">
        <f t="shared" si="247"/>
        <v>1</v>
      </c>
      <c r="H2293" s="306">
        <f>4*D2293*'[2]Base Costs'!$B$7</f>
        <v>31163.350592490486</v>
      </c>
      <c r="I2293" s="304">
        <f>4*IF(E2293&lt;=3,E2293*'[2]Base Costs'!$B$8,IF(F2293&lt;=3,F2293*'[2]Base Costs'!$B$9,'[2]Base Costs'!$B$10*G2293))</f>
        <v>4400</v>
      </c>
      <c r="J2293" s="308">
        <f>C2293*'[2]Base Costs'!$B$6</f>
        <v>39.82757240718</v>
      </c>
      <c r="K2293" s="307">
        <f t="shared" si="248"/>
        <v>5</v>
      </c>
      <c r="L2293" s="307">
        <f t="shared" si="249"/>
        <v>1</v>
      </c>
      <c r="M2293" s="307">
        <f t="shared" si="250"/>
        <v>1</v>
      </c>
      <c r="N2293" s="306">
        <f>4*J2293*'[2]Base Costs'!$B$7</f>
        <v>7915.4910504925829</v>
      </c>
      <c r="O2293" s="304">
        <f>4*IF(K2293&lt;=3,K2293*'[2]Base Costs'!$B$8,IF(L2293&lt;=3,L2293*'[2]Base Costs'!$B$9,'[2]Base Costs'!$B$10*M2293))</f>
        <v>1400</v>
      </c>
      <c r="P2293" s="304">
        <f>4*C2293*'[2]Base Costs'!$B$11</f>
        <v>31360.293234000001</v>
      </c>
      <c r="Q2293" s="269">
        <f>'[2]Base Costs'!$B$13+'[2]Base Costs'!$B$14</f>
        <v>414</v>
      </c>
      <c r="R2293" s="303">
        <f>'[2]Base Costs'!$D$2</f>
        <v>1105.3024868650327</v>
      </c>
      <c r="S2293" s="305">
        <f t="shared" si="251"/>
        <v>10834.793537357615</v>
      </c>
    </row>
    <row r="2294" spans="1:19" s="269" customFormat="1" x14ac:dyDescent="0.25">
      <c r="A2294" s="310" t="s">
        <v>1041</v>
      </c>
      <c r="B2294" s="310" t="s">
        <v>1399</v>
      </c>
      <c r="C2294" s="309">
        <v>136.33939871666641</v>
      </c>
      <c r="D2294" s="307">
        <f>C2294*'[2]Base Costs'!$B$5</f>
        <v>136.33939871666641</v>
      </c>
      <c r="E2294" s="307">
        <f t="shared" si="245"/>
        <v>18</v>
      </c>
      <c r="F2294" s="307">
        <f t="shared" si="246"/>
        <v>4</v>
      </c>
      <c r="G2294" s="307">
        <f t="shared" si="247"/>
        <v>1</v>
      </c>
      <c r="H2294" s="306">
        <f>4*D2294*'[2]Base Costs'!$B$7</f>
        <v>27096.637458545152</v>
      </c>
      <c r="I2294" s="304">
        <f>4*IF(E2294&lt;=3,E2294*'[2]Base Costs'!$B$8,IF(F2294&lt;=3,F2294*'[2]Base Costs'!$B$9,'[2]Base Costs'!$B$10*G2294))</f>
        <v>4400</v>
      </c>
      <c r="J2294" s="308">
        <f>C2294*'[2]Base Costs'!$B$6</f>
        <v>34.630207274033268</v>
      </c>
      <c r="K2294" s="307">
        <f t="shared" si="248"/>
        <v>5</v>
      </c>
      <c r="L2294" s="307">
        <f t="shared" si="249"/>
        <v>1</v>
      </c>
      <c r="M2294" s="307">
        <f t="shared" si="250"/>
        <v>1</v>
      </c>
      <c r="N2294" s="306">
        <f>4*J2294*'[2]Base Costs'!$B$7</f>
        <v>6882.5459144704691</v>
      </c>
      <c r="O2294" s="304">
        <f>4*IF(K2294&lt;=3,K2294*'[2]Base Costs'!$B$8,IF(L2294&lt;=3,L2294*'[2]Base Costs'!$B$9,'[2]Base Costs'!$B$10*M2294))</f>
        <v>1400</v>
      </c>
      <c r="P2294" s="304">
        <f>4*C2294*'[2]Base Costs'!$B$11</f>
        <v>27267.87974333328</v>
      </c>
      <c r="Q2294" s="269">
        <f>'[2]Base Costs'!$B$13+'[2]Base Costs'!$B$14</f>
        <v>414</v>
      </c>
      <c r="R2294" s="303">
        <f>'[2]Base Costs'!$D$2</f>
        <v>1105.3024868650327</v>
      </c>
      <c r="S2294" s="305">
        <f t="shared" si="251"/>
        <v>9801.848401335501</v>
      </c>
    </row>
    <row r="2295" spans="1:19" s="269" customFormat="1" x14ac:dyDescent="0.25">
      <c r="A2295" s="310" t="s">
        <v>1041</v>
      </c>
      <c r="B2295" s="310" t="s">
        <v>1398</v>
      </c>
      <c r="C2295" s="309">
        <v>121.00073869468621</v>
      </c>
      <c r="D2295" s="307">
        <f>C2295*'[2]Base Costs'!$B$5</f>
        <v>121.00073869468621</v>
      </c>
      <c r="E2295" s="307">
        <f t="shared" si="245"/>
        <v>16</v>
      </c>
      <c r="F2295" s="307">
        <f t="shared" si="246"/>
        <v>4</v>
      </c>
      <c r="G2295" s="307">
        <f t="shared" si="247"/>
        <v>1</v>
      </c>
      <c r="H2295" s="306">
        <f>4*D2295*'[2]Base Costs'!$B$7</f>
        <v>24048.170811136719</v>
      </c>
      <c r="I2295" s="304">
        <f>4*IF(E2295&lt;=3,E2295*'[2]Base Costs'!$B$8,IF(F2295&lt;=3,F2295*'[2]Base Costs'!$B$9,'[2]Base Costs'!$B$10*G2295))</f>
        <v>4400</v>
      </c>
      <c r="J2295" s="308">
        <f>C2295*'[2]Base Costs'!$B$6</f>
        <v>30.734187628450297</v>
      </c>
      <c r="K2295" s="307">
        <f t="shared" si="248"/>
        <v>4</v>
      </c>
      <c r="L2295" s="307">
        <f t="shared" si="249"/>
        <v>1</v>
      </c>
      <c r="M2295" s="307">
        <f t="shared" si="250"/>
        <v>1</v>
      </c>
      <c r="N2295" s="306">
        <f>4*J2295*'[2]Base Costs'!$B$7</f>
        <v>6108.2353860287267</v>
      </c>
      <c r="O2295" s="304">
        <f>4*IF(K2295&lt;=3,K2295*'[2]Base Costs'!$B$8,IF(L2295&lt;=3,L2295*'[2]Base Costs'!$B$9,'[2]Base Costs'!$B$10*M2295))</f>
        <v>1400</v>
      </c>
      <c r="P2295" s="304">
        <f>4*C2295*'[2]Base Costs'!$B$11</f>
        <v>24200.147738937241</v>
      </c>
      <c r="Q2295" s="269">
        <f>'[2]Base Costs'!$B$13+'[2]Base Costs'!$B$14</f>
        <v>414</v>
      </c>
      <c r="R2295" s="303">
        <f>'[2]Base Costs'!$D$2</f>
        <v>1105.3024868650327</v>
      </c>
      <c r="S2295" s="305">
        <f t="shared" si="251"/>
        <v>9027.5378728937594</v>
      </c>
    </row>
    <row r="2296" spans="1:19" s="269" customFormat="1" x14ac:dyDescent="0.25">
      <c r="A2296" s="310" t="s">
        <v>1041</v>
      </c>
      <c r="B2296" s="310" t="s">
        <v>1397</v>
      </c>
      <c r="C2296" s="309">
        <v>124.5949734418509</v>
      </c>
      <c r="D2296" s="307">
        <f>C2296*'[2]Base Costs'!$B$5</f>
        <v>124.5949734418509</v>
      </c>
      <c r="E2296" s="307">
        <f t="shared" si="245"/>
        <v>16</v>
      </c>
      <c r="F2296" s="307">
        <f t="shared" si="246"/>
        <v>4</v>
      </c>
      <c r="G2296" s="307">
        <f t="shared" si="247"/>
        <v>1</v>
      </c>
      <c r="H2296" s="306">
        <f>4*D2296*'[2]Base Costs'!$B$7</f>
        <v>24762.503401727219</v>
      </c>
      <c r="I2296" s="304">
        <f>4*IF(E2296&lt;=3,E2296*'[2]Base Costs'!$B$8,IF(F2296&lt;=3,F2296*'[2]Base Costs'!$B$9,'[2]Base Costs'!$B$10*G2296))</f>
        <v>4400</v>
      </c>
      <c r="J2296" s="308">
        <f>C2296*'[2]Base Costs'!$B$6</f>
        <v>31.647123254230127</v>
      </c>
      <c r="K2296" s="307">
        <f t="shared" si="248"/>
        <v>4</v>
      </c>
      <c r="L2296" s="307">
        <f t="shared" si="249"/>
        <v>1</v>
      </c>
      <c r="M2296" s="307">
        <f t="shared" si="250"/>
        <v>1</v>
      </c>
      <c r="N2296" s="306">
        <f>4*J2296*'[2]Base Costs'!$B$7</f>
        <v>6289.6758640387134</v>
      </c>
      <c r="O2296" s="304">
        <f>4*IF(K2296&lt;=3,K2296*'[2]Base Costs'!$B$8,IF(L2296&lt;=3,L2296*'[2]Base Costs'!$B$9,'[2]Base Costs'!$B$10*M2296))</f>
        <v>1400</v>
      </c>
      <c r="P2296" s="304">
        <f>4*C2296*'[2]Base Costs'!$B$11</f>
        <v>24918.994688370178</v>
      </c>
      <c r="Q2296" s="269">
        <f>'[2]Base Costs'!$B$13+'[2]Base Costs'!$B$14</f>
        <v>414</v>
      </c>
      <c r="R2296" s="303">
        <f>'[2]Base Costs'!$D$2</f>
        <v>1105.3024868650327</v>
      </c>
      <c r="S2296" s="305">
        <f t="shared" si="251"/>
        <v>9208.9783509037461</v>
      </c>
    </row>
    <row r="2297" spans="1:19" s="269" customFormat="1" x14ac:dyDescent="0.25">
      <c r="A2297" s="310" t="s">
        <v>1041</v>
      </c>
      <c r="B2297" s="310" t="s">
        <v>1396</v>
      </c>
      <c r="C2297" s="309">
        <v>135.57894736842101</v>
      </c>
      <c r="D2297" s="307">
        <f>C2297*'[2]Base Costs'!$B$5</f>
        <v>135.57894736842101</v>
      </c>
      <c r="E2297" s="307">
        <f t="shared" si="245"/>
        <v>17</v>
      </c>
      <c r="F2297" s="307">
        <f t="shared" si="246"/>
        <v>4</v>
      </c>
      <c r="G2297" s="307">
        <f t="shared" si="247"/>
        <v>1</v>
      </c>
      <c r="H2297" s="306">
        <f>4*D2297*'[2]Base Costs'!$B$7</f>
        <v>26945.502315789468</v>
      </c>
      <c r="I2297" s="304">
        <f>4*IF(E2297&lt;=3,E2297*'[2]Base Costs'!$B$8,IF(F2297&lt;=3,F2297*'[2]Base Costs'!$B$9,'[2]Base Costs'!$B$10*G2297))</f>
        <v>4400</v>
      </c>
      <c r="J2297" s="308">
        <f>C2297*'[2]Base Costs'!$B$6</f>
        <v>34.437052631578936</v>
      </c>
      <c r="K2297" s="307">
        <f t="shared" si="248"/>
        <v>5</v>
      </c>
      <c r="L2297" s="307">
        <f t="shared" si="249"/>
        <v>1</v>
      </c>
      <c r="M2297" s="307">
        <f t="shared" si="250"/>
        <v>1</v>
      </c>
      <c r="N2297" s="306">
        <f>4*J2297*'[2]Base Costs'!$B$7</f>
        <v>6844.1575882105253</v>
      </c>
      <c r="O2297" s="304">
        <f>4*IF(K2297&lt;=3,K2297*'[2]Base Costs'!$B$8,IF(L2297&lt;=3,L2297*'[2]Base Costs'!$B$9,'[2]Base Costs'!$B$10*M2297))</f>
        <v>1400</v>
      </c>
      <c r="P2297" s="304">
        <f>4*C2297*'[2]Base Costs'!$B$11</f>
        <v>27115.789473684203</v>
      </c>
      <c r="Q2297" s="269">
        <f>'[2]Base Costs'!$B$13+'[2]Base Costs'!$B$14</f>
        <v>414</v>
      </c>
      <c r="R2297" s="303">
        <f>'[2]Base Costs'!$D$2</f>
        <v>1105.3024868650327</v>
      </c>
      <c r="S2297" s="305">
        <f t="shared" si="251"/>
        <v>9763.4600750755581</v>
      </c>
    </row>
    <row r="2298" spans="1:19" s="269" customFormat="1" x14ac:dyDescent="0.25">
      <c r="A2298" s="310" t="s">
        <v>1041</v>
      </c>
      <c r="B2298" s="310" t="s">
        <v>1395</v>
      </c>
      <c r="C2298" s="309">
        <v>108.30093229500001</v>
      </c>
      <c r="D2298" s="307">
        <f>C2298*'[2]Base Costs'!$B$5</f>
        <v>108.30093229500001</v>
      </c>
      <c r="E2298" s="307">
        <f t="shared" si="245"/>
        <v>14</v>
      </c>
      <c r="F2298" s="307">
        <f t="shared" si="246"/>
        <v>3</v>
      </c>
      <c r="G2298" s="307">
        <f t="shared" si="247"/>
        <v>1</v>
      </c>
      <c r="H2298" s="306">
        <f>4*D2298*'[2]Base Costs'!$B$7</f>
        <v>21524.160488037483</v>
      </c>
      <c r="I2298" s="304">
        <f>4*IF(E2298&lt;=3,E2298*'[2]Base Costs'!$B$8,IF(F2298&lt;=3,F2298*'[2]Base Costs'!$B$9,'[2]Base Costs'!$B$10*G2298))</f>
        <v>4200</v>
      </c>
      <c r="J2298" s="308">
        <f>C2298*'[2]Base Costs'!$B$6</f>
        <v>27.508436802930003</v>
      </c>
      <c r="K2298" s="307">
        <f t="shared" si="248"/>
        <v>4</v>
      </c>
      <c r="L2298" s="307">
        <f t="shared" si="249"/>
        <v>1</v>
      </c>
      <c r="M2298" s="307">
        <f t="shared" si="250"/>
        <v>1</v>
      </c>
      <c r="N2298" s="306">
        <f>4*J2298*'[2]Base Costs'!$B$7</f>
        <v>5467.136763961521</v>
      </c>
      <c r="O2298" s="304">
        <f>4*IF(K2298&lt;=3,K2298*'[2]Base Costs'!$B$8,IF(L2298&lt;=3,L2298*'[2]Base Costs'!$B$9,'[2]Base Costs'!$B$10*M2298))</f>
        <v>1400</v>
      </c>
      <c r="P2298" s="304">
        <f>4*C2298*'[2]Base Costs'!$B$11</f>
        <v>21660.186459</v>
      </c>
      <c r="Q2298" s="269">
        <f>'[2]Base Costs'!$B$13+'[2]Base Costs'!$B$14</f>
        <v>414</v>
      </c>
      <c r="R2298" s="303">
        <f>'[2]Base Costs'!$D$2</f>
        <v>1105.3024868650327</v>
      </c>
      <c r="S2298" s="305">
        <f t="shared" si="251"/>
        <v>8386.4392508265537</v>
      </c>
    </row>
    <row r="2299" spans="1:19" s="269" customFormat="1" x14ac:dyDescent="0.25">
      <c r="A2299" s="310" t="s">
        <v>1041</v>
      </c>
      <c r="B2299" s="310" t="s">
        <v>1394</v>
      </c>
      <c r="C2299" s="309">
        <v>17.634855765772613</v>
      </c>
      <c r="D2299" s="307">
        <f>C2299*'[2]Base Costs'!$B$5</f>
        <v>17.634855765772613</v>
      </c>
      <c r="E2299" s="307">
        <f t="shared" si="245"/>
        <v>3</v>
      </c>
      <c r="F2299" s="307">
        <f t="shared" si="246"/>
        <v>1</v>
      </c>
      <c r="G2299" s="307">
        <f t="shared" si="247"/>
        <v>1</v>
      </c>
      <c r="H2299" s="306">
        <f>4*D2299*'[2]Base Costs'!$B$7</f>
        <v>3504.8217743127129</v>
      </c>
      <c r="I2299" s="304">
        <f>4*IF(E2299&lt;=3,E2299*'[2]Base Costs'!$B$8,IF(F2299&lt;=3,F2299*'[2]Base Costs'!$B$9,'[2]Base Costs'!$B$10*G2299))</f>
        <v>1500</v>
      </c>
      <c r="J2299" s="308">
        <f>C2299*'[2]Base Costs'!$B$6</f>
        <v>4.4792533645062438</v>
      </c>
      <c r="K2299" s="307">
        <f t="shared" si="248"/>
        <v>1</v>
      </c>
      <c r="L2299" s="307">
        <f t="shared" si="249"/>
        <v>1</v>
      </c>
      <c r="M2299" s="307">
        <f t="shared" si="250"/>
        <v>1</v>
      </c>
      <c r="N2299" s="306">
        <f>4*J2299*'[2]Base Costs'!$B$7</f>
        <v>890.22473067542899</v>
      </c>
      <c r="O2299" s="304">
        <f>4*IF(K2299&lt;=3,K2299*'[2]Base Costs'!$B$8,IF(L2299&lt;=3,L2299*'[2]Base Costs'!$B$9,'[2]Base Costs'!$B$10*M2299))</f>
        <v>500</v>
      </c>
      <c r="P2299" s="304">
        <f>4*C2299*'[2]Base Costs'!$B$11</f>
        <v>3526.9711531545227</v>
      </c>
      <c r="Q2299" s="269">
        <f>'[2]Base Costs'!$B$13+'[2]Base Costs'!$B$14</f>
        <v>414</v>
      </c>
      <c r="R2299" s="303">
        <f>'[2]Base Costs'!$D$2</f>
        <v>1105.3024868650327</v>
      </c>
      <c r="S2299" s="305">
        <f t="shared" si="251"/>
        <v>2909.5272175404616</v>
      </c>
    </row>
    <row r="2300" spans="1:19" s="269" customFormat="1" x14ac:dyDescent="0.25">
      <c r="A2300" s="310" t="s">
        <v>1041</v>
      </c>
      <c r="B2300" s="310" t="s">
        <v>1393</v>
      </c>
      <c r="C2300" s="309">
        <v>236.47429942443028</v>
      </c>
      <c r="D2300" s="307">
        <f>C2300*'[2]Base Costs'!$B$5</f>
        <v>236.47429942443028</v>
      </c>
      <c r="E2300" s="307">
        <f t="shared" si="245"/>
        <v>30</v>
      </c>
      <c r="F2300" s="307">
        <f t="shared" si="246"/>
        <v>6</v>
      </c>
      <c r="G2300" s="307">
        <f t="shared" si="247"/>
        <v>2</v>
      </c>
      <c r="H2300" s="306">
        <f>4*D2300*'[2]Base Costs'!$B$7</f>
        <v>46997.84816480898</v>
      </c>
      <c r="I2300" s="304">
        <f>4*IF(E2300&lt;=3,E2300*'[2]Base Costs'!$B$8,IF(F2300&lt;=3,F2300*'[2]Base Costs'!$B$9,'[2]Base Costs'!$B$10*G2300))</f>
        <v>8800</v>
      </c>
      <c r="J2300" s="308">
        <f>C2300*'[2]Base Costs'!$B$6</f>
        <v>60.064472053805297</v>
      </c>
      <c r="K2300" s="307">
        <f t="shared" si="248"/>
        <v>8</v>
      </c>
      <c r="L2300" s="307">
        <f t="shared" si="249"/>
        <v>2</v>
      </c>
      <c r="M2300" s="307">
        <f t="shared" si="250"/>
        <v>1</v>
      </c>
      <c r="N2300" s="306">
        <f>4*J2300*'[2]Base Costs'!$B$7</f>
        <v>11937.453433861481</v>
      </c>
      <c r="O2300" s="304">
        <f>4*IF(K2300&lt;=3,K2300*'[2]Base Costs'!$B$8,IF(L2300&lt;=3,L2300*'[2]Base Costs'!$B$9,'[2]Base Costs'!$B$10*M2300))</f>
        <v>2800</v>
      </c>
      <c r="P2300" s="304">
        <f>4*C2300*'[2]Base Costs'!$B$11</f>
        <v>47294.859884886057</v>
      </c>
      <c r="Q2300" s="269">
        <f>'[2]Base Costs'!$B$13+'[2]Base Costs'!$B$14</f>
        <v>414</v>
      </c>
      <c r="R2300" s="303">
        <f>'[2]Base Costs'!$D$2</f>
        <v>1105.3024868650327</v>
      </c>
      <c r="S2300" s="305">
        <f t="shared" si="251"/>
        <v>16256.755920726515</v>
      </c>
    </row>
    <row r="2301" spans="1:19" s="269" customFormat="1" x14ac:dyDescent="0.25">
      <c r="A2301" s="310" t="s">
        <v>1041</v>
      </c>
      <c r="B2301" s="310" t="s">
        <v>1392</v>
      </c>
      <c r="C2301" s="309">
        <v>82.055670977303265</v>
      </c>
      <c r="D2301" s="307">
        <f>C2301*'[2]Base Costs'!$B$5</f>
        <v>82.055670977303265</v>
      </c>
      <c r="E2301" s="307">
        <f t="shared" si="245"/>
        <v>11</v>
      </c>
      <c r="F2301" s="307">
        <f t="shared" si="246"/>
        <v>3</v>
      </c>
      <c r="G2301" s="307">
        <f t="shared" si="247"/>
        <v>1</v>
      </c>
      <c r="H2301" s="306">
        <f>4*D2301*'[2]Base Costs'!$B$7</f>
        <v>16308.072272713163</v>
      </c>
      <c r="I2301" s="304">
        <f>4*IF(E2301&lt;=3,E2301*'[2]Base Costs'!$B$8,IF(F2301&lt;=3,F2301*'[2]Base Costs'!$B$9,'[2]Base Costs'!$B$10*G2301))</f>
        <v>4200</v>
      </c>
      <c r="J2301" s="308">
        <f>C2301*'[2]Base Costs'!$B$6</f>
        <v>20.84214042823503</v>
      </c>
      <c r="K2301" s="307">
        <f t="shared" si="248"/>
        <v>3</v>
      </c>
      <c r="L2301" s="307">
        <f t="shared" si="249"/>
        <v>1</v>
      </c>
      <c r="M2301" s="307">
        <f t="shared" si="250"/>
        <v>1</v>
      </c>
      <c r="N2301" s="306">
        <f>4*J2301*'[2]Base Costs'!$B$7</f>
        <v>4142.250357269143</v>
      </c>
      <c r="O2301" s="304">
        <f>4*IF(K2301&lt;=3,K2301*'[2]Base Costs'!$B$8,IF(L2301&lt;=3,L2301*'[2]Base Costs'!$B$9,'[2]Base Costs'!$B$10*M2301))</f>
        <v>1500</v>
      </c>
      <c r="P2301" s="304">
        <f>4*C2301*'[2]Base Costs'!$B$11</f>
        <v>16411.134195460654</v>
      </c>
      <c r="Q2301" s="269">
        <f>'[2]Base Costs'!$B$13+'[2]Base Costs'!$B$14</f>
        <v>414</v>
      </c>
      <c r="R2301" s="303">
        <f>'[2]Base Costs'!$D$2</f>
        <v>1105.3024868650327</v>
      </c>
      <c r="S2301" s="305">
        <f t="shared" si="251"/>
        <v>7161.5528441341758</v>
      </c>
    </row>
    <row r="2302" spans="1:19" s="269" customFormat="1" x14ac:dyDescent="0.25">
      <c r="A2302" s="310" t="s">
        <v>1041</v>
      </c>
      <c r="B2302" s="310" t="s">
        <v>1391</v>
      </c>
      <c r="C2302" s="309">
        <v>118.88190471480181</v>
      </c>
      <c r="D2302" s="307">
        <f>C2302*'[2]Base Costs'!$B$5</f>
        <v>118.88190471480181</v>
      </c>
      <c r="E2302" s="307">
        <f t="shared" si="245"/>
        <v>15</v>
      </c>
      <c r="F2302" s="307">
        <f t="shared" si="246"/>
        <v>3</v>
      </c>
      <c r="G2302" s="307">
        <f t="shared" si="247"/>
        <v>1</v>
      </c>
      <c r="H2302" s="306">
        <f>4*D2302*'[2]Base Costs'!$B$7</f>
        <v>23627.065270638574</v>
      </c>
      <c r="I2302" s="304">
        <f>4*IF(E2302&lt;=3,E2302*'[2]Base Costs'!$B$8,IF(F2302&lt;=3,F2302*'[2]Base Costs'!$B$9,'[2]Base Costs'!$B$10*G2302))</f>
        <v>4200</v>
      </c>
      <c r="J2302" s="308">
        <f>C2302*'[2]Base Costs'!$B$6</f>
        <v>30.196003797559658</v>
      </c>
      <c r="K2302" s="307">
        <f t="shared" si="248"/>
        <v>4</v>
      </c>
      <c r="L2302" s="307">
        <f t="shared" si="249"/>
        <v>1</v>
      </c>
      <c r="M2302" s="307">
        <f t="shared" si="250"/>
        <v>1</v>
      </c>
      <c r="N2302" s="306">
        <f>4*J2302*'[2]Base Costs'!$B$7</f>
        <v>6001.2745787421973</v>
      </c>
      <c r="O2302" s="304">
        <f>4*IF(K2302&lt;=3,K2302*'[2]Base Costs'!$B$8,IF(L2302&lt;=3,L2302*'[2]Base Costs'!$B$9,'[2]Base Costs'!$B$10*M2302))</f>
        <v>1400</v>
      </c>
      <c r="P2302" s="304">
        <f>4*C2302*'[2]Base Costs'!$B$11</f>
        <v>23776.380942960361</v>
      </c>
      <c r="Q2302" s="269">
        <f>'[2]Base Costs'!$B$13+'[2]Base Costs'!$B$14</f>
        <v>414</v>
      </c>
      <c r="R2302" s="303">
        <f>'[2]Base Costs'!$D$2</f>
        <v>1105.3024868650327</v>
      </c>
      <c r="S2302" s="305">
        <f t="shared" si="251"/>
        <v>8920.5770656072309</v>
      </c>
    </row>
    <row r="2303" spans="1:19" s="269" customFormat="1" x14ac:dyDescent="0.25">
      <c r="A2303" s="310" t="s">
        <v>1041</v>
      </c>
      <c r="B2303" s="310" t="s">
        <v>1390</v>
      </c>
      <c r="C2303" s="309">
        <v>159.00144198500001</v>
      </c>
      <c r="D2303" s="307">
        <f>C2303*'[2]Base Costs'!$B$5</f>
        <v>159.00144198500001</v>
      </c>
      <c r="E2303" s="307">
        <f t="shared" si="245"/>
        <v>20</v>
      </c>
      <c r="F2303" s="307">
        <f t="shared" si="246"/>
        <v>4</v>
      </c>
      <c r="G2303" s="307">
        <f t="shared" si="247"/>
        <v>1</v>
      </c>
      <c r="H2303" s="306">
        <f>4*D2303*'[2]Base Costs'!$B$7</f>
        <v>31600.582585866847</v>
      </c>
      <c r="I2303" s="304">
        <f>4*IF(E2303&lt;=3,E2303*'[2]Base Costs'!$B$8,IF(F2303&lt;=3,F2303*'[2]Base Costs'!$B$9,'[2]Base Costs'!$B$10*G2303))</f>
        <v>4400</v>
      </c>
      <c r="J2303" s="308">
        <f>C2303*'[2]Base Costs'!$B$6</f>
        <v>40.386366264190002</v>
      </c>
      <c r="K2303" s="307">
        <f t="shared" si="248"/>
        <v>6</v>
      </c>
      <c r="L2303" s="307">
        <f t="shared" si="249"/>
        <v>2</v>
      </c>
      <c r="M2303" s="307">
        <f t="shared" si="250"/>
        <v>1</v>
      </c>
      <c r="N2303" s="306">
        <f>4*J2303*'[2]Base Costs'!$B$7</f>
        <v>8026.5479768101786</v>
      </c>
      <c r="O2303" s="304">
        <f>4*IF(K2303&lt;=3,K2303*'[2]Base Costs'!$B$8,IF(L2303&lt;=3,L2303*'[2]Base Costs'!$B$9,'[2]Base Costs'!$B$10*M2303))</f>
        <v>2800</v>
      </c>
      <c r="P2303" s="304">
        <f>4*C2303*'[2]Base Costs'!$B$11</f>
        <v>31800.288397000004</v>
      </c>
      <c r="Q2303" s="269">
        <f>'[2]Base Costs'!$B$13+'[2]Base Costs'!$B$14</f>
        <v>414</v>
      </c>
      <c r="R2303" s="303">
        <f>'[2]Base Costs'!$D$2</f>
        <v>1105.3024868650327</v>
      </c>
      <c r="S2303" s="305">
        <f t="shared" si="251"/>
        <v>12345.850463675211</v>
      </c>
    </row>
    <row r="2304" spans="1:19" s="269" customFormat="1" x14ac:dyDescent="0.25">
      <c r="A2304" s="310" t="s">
        <v>1041</v>
      </c>
      <c r="B2304" s="310" t="s">
        <v>1389</v>
      </c>
      <c r="C2304" s="309">
        <v>130.20110713</v>
      </c>
      <c r="D2304" s="307">
        <f>C2304*'[2]Base Costs'!$B$5</f>
        <v>130.20110713</v>
      </c>
      <c r="E2304" s="307">
        <f t="shared" si="245"/>
        <v>17</v>
      </c>
      <c r="F2304" s="307">
        <f t="shared" si="246"/>
        <v>4</v>
      </c>
      <c r="G2304" s="307">
        <f t="shared" si="247"/>
        <v>1</v>
      </c>
      <c r="H2304" s="306">
        <f>4*D2304*'[2]Base Costs'!$B$7</f>
        <v>25876.688835444722</v>
      </c>
      <c r="I2304" s="304">
        <f>4*IF(E2304&lt;=3,E2304*'[2]Base Costs'!$B$8,IF(F2304&lt;=3,F2304*'[2]Base Costs'!$B$9,'[2]Base Costs'!$B$10*G2304))</f>
        <v>4400</v>
      </c>
      <c r="J2304" s="308">
        <f>C2304*'[2]Base Costs'!$B$6</f>
        <v>33.071081211020001</v>
      </c>
      <c r="K2304" s="307">
        <f t="shared" si="248"/>
        <v>5</v>
      </c>
      <c r="L2304" s="307">
        <f t="shared" si="249"/>
        <v>1</v>
      </c>
      <c r="M2304" s="307">
        <f t="shared" si="250"/>
        <v>1</v>
      </c>
      <c r="N2304" s="306">
        <f>4*J2304*'[2]Base Costs'!$B$7</f>
        <v>6572.6789642029598</v>
      </c>
      <c r="O2304" s="304">
        <f>4*IF(K2304&lt;=3,K2304*'[2]Base Costs'!$B$8,IF(L2304&lt;=3,L2304*'[2]Base Costs'!$B$9,'[2]Base Costs'!$B$10*M2304))</f>
        <v>1400</v>
      </c>
      <c r="P2304" s="304">
        <f>4*C2304*'[2]Base Costs'!$B$11</f>
        <v>26040.221426</v>
      </c>
      <c r="Q2304" s="269">
        <f>'[2]Base Costs'!$B$13+'[2]Base Costs'!$B$14</f>
        <v>414</v>
      </c>
      <c r="R2304" s="303">
        <f>'[2]Base Costs'!$D$2</f>
        <v>1105.3024868650327</v>
      </c>
      <c r="S2304" s="305">
        <f t="shared" si="251"/>
        <v>9491.9814510679935</v>
      </c>
    </row>
    <row r="2305" spans="1:19" s="269" customFormat="1" x14ac:dyDescent="0.25">
      <c r="A2305" s="310" t="s">
        <v>1041</v>
      </c>
      <c r="B2305" s="310" t="s">
        <v>1388</v>
      </c>
      <c r="C2305" s="309">
        <v>269.68506912715463</v>
      </c>
      <c r="D2305" s="307">
        <f>C2305*'[2]Base Costs'!$B$5</f>
        <v>269.68506912715463</v>
      </c>
      <c r="E2305" s="307">
        <f t="shared" si="245"/>
        <v>34</v>
      </c>
      <c r="F2305" s="307">
        <f t="shared" si="246"/>
        <v>7</v>
      </c>
      <c r="G2305" s="307">
        <f t="shared" si="247"/>
        <v>2</v>
      </c>
      <c r="H2305" s="306">
        <f>4*D2305*'[2]Base Costs'!$B$7</f>
        <v>53598.289378607231</v>
      </c>
      <c r="I2305" s="304">
        <f>4*IF(E2305&lt;=3,E2305*'[2]Base Costs'!$B$8,IF(F2305&lt;=3,F2305*'[2]Base Costs'!$B$9,'[2]Base Costs'!$B$10*G2305))</f>
        <v>8800</v>
      </c>
      <c r="J2305" s="308">
        <f>C2305*'[2]Base Costs'!$B$6</f>
        <v>68.500007558297284</v>
      </c>
      <c r="K2305" s="307">
        <f t="shared" si="248"/>
        <v>9</v>
      </c>
      <c r="L2305" s="307">
        <f t="shared" si="249"/>
        <v>2</v>
      </c>
      <c r="M2305" s="307">
        <f t="shared" si="250"/>
        <v>1</v>
      </c>
      <c r="N2305" s="306">
        <f>4*J2305*'[2]Base Costs'!$B$7</f>
        <v>13613.965502166237</v>
      </c>
      <c r="O2305" s="304">
        <f>4*IF(K2305&lt;=3,K2305*'[2]Base Costs'!$B$8,IF(L2305&lt;=3,L2305*'[2]Base Costs'!$B$9,'[2]Base Costs'!$B$10*M2305))</f>
        <v>2800</v>
      </c>
      <c r="P2305" s="304">
        <f>4*C2305*'[2]Base Costs'!$B$11</f>
        <v>53937.013825430928</v>
      </c>
      <c r="Q2305" s="269">
        <f>'[2]Base Costs'!$B$13+'[2]Base Costs'!$B$14</f>
        <v>414</v>
      </c>
      <c r="R2305" s="303">
        <f>'[2]Base Costs'!$D$2</f>
        <v>1105.3024868650327</v>
      </c>
      <c r="S2305" s="305">
        <f t="shared" si="251"/>
        <v>17933.267989031268</v>
      </c>
    </row>
    <row r="2306" spans="1:19" s="269" customFormat="1" x14ac:dyDescent="0.25">
      <c r="A2306" s="310" t="s">
        <v>1041</v>
      </c>
      <c r="B2306" s="310" t="s">
        <v>1387</v>
      </c>
      <c r="C2306" s="309">
        <v>112.92953194272461</v>
      </c>
      <c r="D2306" s="307">
        <f>C2306*'[2]Base Costs'!$B$5</f>
        <v>112.92953194272461</v>
      </c>
      <c r="E2306" s="307">
        <f t="shared" si="245"/>
        <v>15</v>
      </c>
      <c r="F2306" s="307">
        <f t="shared" si="246"/>
        <v>3</v>
      </c>
      <c r="G2306" s="307">
        <f t="shared" si="247"/>
        <v>1</v>
      </c>
      <c r="H2306" s="306">
        <f>4*D2306*'[2]Base Costs'!$B$7</f>
        <v>22444.066896424862</v>
      </c>
      <c r="I2306" s="304">
        <f>4*IF(E2306&lt;=3,E2306*'[2]Base Costs'!$B$8,IF(F2306&lt;=3,F2306*'[2]Base Costs'!$B$9,'[2]Base Costs'!$B$10*G2306))</f>
        <v>4200</v>
      </c>
      <c r="J2306" s="308">
        <f>C2306*'[2]Base Costs'!$B$6</f>
        <v>28.684101113452051</v>
      </c>
      <c r="K2306" s="307">
        <f t="shared" si="248"/>
        <v>4</v>
      </c>
      <c r="L2306" s="307">
        <f t="shared" si="249"/>
        <v>1</v>
      </c>
      <c r="M2306" s="307">
        <f t="shared" si="250"/>
        <v>1</v>
      </c>
      <c r="N2306" s="306">
        <f>4*J2306*'[2]Base Costs'!$B$7</f>
        <v>5700.7929916919156</v>
      </c>
      <c r="O2306" s="304">
        <f>4*IF(K2306&lt;=3,K2306*'[2]Base Costs'!$B$8,IF(L2306&lt;=3,L2306*'[2]Base Costs'!$B$9,'[2]Base Costs'!$B$10*M2306))</f>
        <v>1400</v>
      </c>
      <c r="P2306" s="304">
        <f>4*C2306*'[2]Base Costs'!$B$11</f>
        <v>22585.906388544921</v>
      </c>
      <c r="Q2306" s="269">
        <f>'[2]Base Costs'!$B$13+'[2]Base Costs'!$B$14</f>
        <v>414</v>
      </c>
      <c r="R2306" s="303">
        <f>'[2]Base Costs'!$D$2</f>
        <v>1105.3024868650327</v>
      </c>
      <c r="S2306" s="305">
        <f t="shared" si="251"/>
        <v>8620.0954785569484</v>
      </c>
    </row>
    <row r="2307" spans="1:19" s="269" customFormat="1" x14ac:dyDescent="0.25">
      <c r="A2307" s="310" t="s">
        <v>1041</v>
      </c>
      <c r="B2307" s="310" t="s">
        <v>1386</v>
      </c>
      <c r="C2307" s="309">
        <v>170.21500500251415</v>
      </c>
      <c r="D2307" s="307">
        <f>C2307*'[2]Base Costs'!$B$5</f>
        <v>170.21500500251415</v>
      </c>
      <c r="E2307" s="307">
        <f t="shared" ref="E2307:E2370" si="252">ROUNDUP(D2307/8,0)</f>
        <v>22</v>
      </c>
      <c r="F2307" s="307">
        <f t="shared" ref="F2307:F2370" si="253">ROUNDUP(D2307/40,0)</f>
        <v>5</v>
      </c>
      <c r="G2307" s="307">
        <f t="shared" ref="G2307:G2370" si="254">ROUNDUP(D2307/(40*4),0)</f>
        <v>2</v>
      </c>
      <c r="H2307" s="306">
        <f>4*D2307*'[2]Base Costs'!$B$7</f>
        <v>33829.210954219678</v>
      </c>
      <c r="I2307" s="304">
        <f>4*IF(E2307&lt;=3,E2307*'[2]Base Costs'!$B$8,IF(F2307&lt;=3,F2307*'[2]Base Costs'!$B$9,'[2]Base Costs'!$B$10*G2307))</f>
        <v>8800</v>
      </c>
      <c r="J2307" s="308">
        <f>C2307*'[2]Base Costs'!$B$6</f>
        <v>43.234611270638595</v>
      </c>
      <c r="K2307" s="307">
        <f t="shared" ref="K2307:K2370" si="255">ROUNDUP(J2307/8,0)</f>
        <v>6</v>
      </c>
      <c r="L2307" s="307">
        <f t="shared" ref="L2307:L2370" si="256">ROUNDUP(J2307/40,0)</f>
        <v>2</v>
      </c>
      <c r="M2307" s="307">
        <f t="shared" ref="M2307:M2370" si="257">ROUNDUP(J2307/(40*4),0)</f>
        <v>1</v>
      </c>
      <c r="N2307" s="306">
        <f>4*J2307*'[2]Base Costs'!$B$7</f>
        <v>8592.619582371799</v>
      </c>
      <c r="O2307" s="304">
        <f>4*IF(K2307&lt;=3,K2307*'[2]Base Costs'!$B$8,IF(L2307&lt;=3,L2307*'[2]Base Costs'!$B$9,'[2]Base Costs'!$B$10*M2307))</f>
        <v>2800</v>
      </c>
      <c r="P2307" s="304">
        <f>4*C2307*'[2]Base Costs'!$B$11</f>
        <v>34043.001000502831</v>
      </c>
      <c r="Q2307" s="269">
        <f>'[2]Base Costs'!$B$13+'[2]Base Costs'!$B$14</f>
        <v>414</v>
      </c>
      <c r="R2307" s="303">
        <f>'[2]Base Costs'!$D$2</f>
        <v>1105.3024868650327</v>
      </c>
      <c r="S2307" s="305">
        <f t="shared" ref="S2307:S2370" si="258">R2307+Q2307+N2307+O2307</f>
        <v>12911.922069236833</v>
      </c>
    </row>
    <row r="2308" spans="1:19" s="269" customFormat="1" x14ac:dyDescent="0.25">
      <c r="A2308" s="310" t="s">
        <v>1041</v>
      </c>
      <c r="B2308" s="310" t="s">
        <v>1385</v>
      </c>
      <c r="C2308" s="309">
        <v>173.00166997000002</v>
      </c>
      <c r="D2308" s="307">
        <f>C2308*'[2]Base Costs'!$B$5</f>
        <v>173.00166997000002</v>
      </c>
      <c r="E2308" s="307">
        <f t="shared" si="252"/>
        <v>22</v>
      </c>
      <c r="F2308" s="307">
        <f t="shared" si="253"/>
        <v>5</v>
      </c>
      <c r="G2308" s="307">
        <f t="shared" si="254"/>
        <v>2</v>
      </c>
      <c r="H2308" s="306">
        <f>4*D2308*'[2]Base Costs'!$B$7</f>
        <v>34383.043896517687</v>
      </c>
      <c r="I2308" s="304">
        <f>4*IF(E2308&lt;=3,E2308*'[2]Base Costs'!$B$8,IF(F2308&lt;=3,F2308*'[2]Base Costs'!$B$9,'[2]Base Costs'!$B$10*G2308))</f>
        <v>8800</v>
      </c>
      <c r="J2308" s="308">
        <f>C2308*'[2]Base Costs'!$B$6</f>
        <v>43.942424172380008</v>
      </c>
      <c r="K2308" s="307">
        <f t="shared" si="255"/>
        <v>6</v>
      </c>
      <c r="L2308" s="307">
        <f t="shared" si="256"/>
        <v>2</v>
      </c>
      <c r="M2308" s="307">
        <f t="shared" si="257"/>
        <v>1</v>
      </c>
      <c r="N2308" s="306">
        <f>4*J2308*'[2]Base Costs'!$B$7</f>
        <v>8733.2931497154932</v>
      </c>
      <c r="O2308" s="304">
        <f>4*IF(K2308&lt;=3,K2308*'[2]Base Costs'!$B$8,IF(L2308&lt;=3,L2308*'[2]Base Costs'!$B$9,'[2]Base Costs'!$B$10*M2308))</f>
        <v>2800</v>
      </c>
      <c r="P2308" s="304">
        <f>4*C2308*'[2]Base Costs'!$B$11</f>
        <v>34600.333994000008</v>
      </c>
      <c r="Q2308" s="269">
        <f>'[2]Base Costs'!$B$13+'[2]Base Costs'!$B$14</f>
        <v>414</v>
      </c>
      <c r="R2308" s="303">
        <f>'[2]Base Costs'!$D$2</f>
        <v>1105.3024868650327</v>
      </c>
      <c r="S2308" s="305">
        <f t="shared" si="258"/>
        <v>13052.595636580525</v>
      </c>
    </row>
    <row r="2309" spans="1:19" s="269" customFormat="1" x14ac:dyDescent="0.25">
      <c r="A2309" s="310" t="s">
        <v>1041</v>
      </c>
      <c r="B2309" s="310" t="s">
        <v>1384</v>
      </c>
      <c r="C2309" s="309">
        <v>141.64785091032309</v>
      </c>
      <c r="D2309" s="307">
        <f>C2309*'[2]Base Costs'!$B$5</f>
        <v>141.64785091032309</v>
      </c>
      <c r="E2309" s="307">
        <f t="shared" si="252"/>
        <v>18</v>
      </c>
      <c r="F2309" s="307">
        <f t="shared" si="253"/>
        <v>4</v>
      </c>
      <c r="G2309" s="307">
        <f t="shared" si="254"/>
        <v>1</v>
      </c>
      <c r="H2309" s="306">
        <f>4*D2309*'[2]Base Costs'!$B$7</f>
        <v>28151.660481321254</v>
      </c>
      <c r="I2309" s="304">
        <f>4*IF(E2309&lt;=3,E2309*'[2]Base Costs'!$B$8,IF(F2309&lt;=3,F2309*'[2]Base Costs'!$B$9,'[2]Base Costs'!$B$10*G2309))</f>
        <v>4400</v>
      </c>
      <c r="J2309" s="308">
        <f>C2309*'[2]Base Costs'!$B$6</f>
        <v>35.978554131222062</v>
      </c>
      <c r="K2309" s="307">
        <f t="shared" si="255"/>
        <v>5</v>
      </c>
      <c r="L2309" s="307">
        <f t="shared" si="256"/>
        <v>1</v>
      </c>
      <c r="M2309" s="307">
        <f t="shared" si="257"/>
        <v>1</v>
      </c>
      <c r="N2309" s="306">
        <f>4*J2309*'[2]Base Costs'!$B$7</f>
        <v>7150.5217622555983</v>
      </c>
      <c r="O2309" s="304">
        <f>4*IF(K2309&lt;=3,K2309*'[2]Base Costs'!$B$8,IF(L2309&lt;=3,L2309*'[2]Base Costs'!$B$9,'[2]Base Costs'!$B$10*M2309))</f>
        <v>1400</v>
      </c>
      <c r="P2309" s="304">
        <f>4*C2309*'[2]Base Costs'!$B$11</f>
        <v>28329.570182064617</v>
      </c>
      <c r="Q2309" s="269">
        <f>'[2]Base Costs'!$B$13+'[2]Base Costs'!$B$14</f>
        <v>414</v>
      </c>
      <c r="R2309" s="303">
        <f>'[2]Base Costs'!$D$2</f>
        <v>1105.3024868650327</v>
      </c>
      <c r="S2309" s="305">
        <f t="shared" si="258"/>
        <v>10069.824249120631</v>
      </c>
    </row>
    <row r="2310" spans="1:19" s="269" customFormat="1" x14ac:dyDescent="0.25">
      <c r="A2310" s="310" t="s">
        <v>1041</v>
      </c>
      <c r="B2310" s="310" t="s">
        <v>1383</v>
      </c>
      <c r="C2310" s="309">
        <v>120.78099657699813</v>
      </c>
      <c r="D2310" s="307">
        <f>C2310*'[2]Base Costs'!$B$5</f>
        <v>120.78099657699813</v>
      </c>
      <c r="E2310" s="307">
        <f t="shared" si="252"/>
        <v>16</v>
      </c>
      <c r="F2310" s="307">
        <f t="shared" si="253"/>
        <v>4</v>
      </c>
      <c r="G2310" s="307">
        <f t="shared" si="254"/>
        <v>1</v>
      </c>
      <c r="H2310" s="306">
        <f>4*D2310*'[2]Base Costs'!$B$7</f>
        <v>24004.498383698919</v>
      </c>
      <c r="I2310" s="304">
        <f>4*IF(E2310&lt;=3,E2310*'[2]Base Costs'!$B$8,IF(F2310&lt;=3,F2310*'[2]Base Costs'!$B$9,'[2]Base Costs'!$B$10*G2310))</f>
        <v>4400</v>
      </c>
      <c r="J2310" s="308">
        <f>C2310*'[2]Base Costs'!$B$6</f>
        <v>30.678373130557528</v>
      </c>
      <c r="K2310" s="307">
        <f t="shared" si="255"/>
        <v>4</v>
      </c>
      <c r="L2310" s="307">
        <f t="shared" si="256"/>
        <v>1</v>
      </c>
      <c r="M2310" s="307">
        <f t="shared" si="257"/>
        <v>1</v>
      </c>
      <c r="N2310" s="306">
        <f>4*J2310*'[2]Base Costs'!$B$7</f>
        <v>6097.1425894595259</v>
      </c>
      <c r="O2310" s="304">
        <f>4*IF(K2310&lt;=3,K2310*'[2]Base Costs'!$B$8,IF(L2310&lt;=3,L2310*'[2]Base Costs'!$B$9,'[2]Base Costs'!$B$10*M2310))</f>
        <v>1400</v>
      </c>
      <c r="P2310" s="304">
        <f>4*C2310*'[2]Base Costs'!$B$11</f>
        <v>24156.199315399626</v>
      </c>
      <c r="Q2310" s="269">
        <f>'[2]Base Costs'!$B$13+'[2]Base Costs'!$B$14</f>
        <v>414</v>
      </c>
      <c r="R2310" s="303">
        <f>'[2]Base Costs'!$D$2</f>
        <v>1105.3024868650327</v>
      </c>
      <c r="S2310" s="305">
        <f t="shared" si="258"/>
        <v>9016.4450763245586</v>
      </c>
    </row>
    <row r="2311" spans="1:19" s="269" customFormat="1" x14ac:dyDescent="0.25">
      <c r="A2311" s="310" t="s">
        <v>1041</v>
      </c>
      <c r="B2311" s="310" t="s">
        <v>1382</v>
      </c>
      <c r="C2311" s="309">
        <v>212.82309600707217</v>
      </c>
      <c r="D2311" s="307">
        <f>C2311*'[2]Base Costs'!$B$5</f>
        <v>212.82309600707217</v>
      </c>
      <c r="E2311" s="307">
        <f t="shared" si="252"/>
        <v>27</v>
      </c>
      <c r="F2311" s="307">
        <f t="shared" si="253"/>
        <v>6</v>
      </c>
      <c r="G2311" s="307">
        <f t="shared" si="254"/>
        <v>2</v>
      </c>
      <c r="H2311" s="306">
        <f>4*D2311*'[2]Base Costs'!$B$7</f>
        <v>42297.313392829557</v>
      </c>
      <c r="I2311" s="304">
        <f>4*IF(E2311&lt;=3,E2311*'[2]Base Costs'!$B$8,IF(F2311&lt;=3,F2311*'[2]Base Costs'!$B$9,'[2]Base Costs'!$B$10*G2311))</f>
        <v>8800</v>
      </c>
      <c r="J2311" s="308">
        <f>C2311*'[2]Base Costs'!$B$6</f>
        <v>54.057066385796332</v>
      </c>
      <c r="K2311" s="307">
        <f t="shared" si="255"/>
        <v>7</v>
      </c>
      <c r="L2311" s="307">
        <f t="shared" si="256"/>
        <v>2</v>
      </c>
      <c r="M2311" s="307">
        <f t="shared" si="257"/>
        <v>1</v>
      </c>
      <c r="N2311" s="306">
        <f>4*J2311*'[2]Base Costs'!$B$7</f>
        <v>10743.517601778707</v>
      </c>
      <c r="O2311" s="304">
        <f>4*IF(K2311&lt;=3,K2311*'[2]Base Costs'!$B$8,IF(L2311&lt;=3,L2311*'[2]Base Costs'!$B$9,'[2]Base Costs'!$B$10*M2311))</f>
        <v>2800</v>
      </c>
      <c r="P2311" s="304">
        <f>4*C2311*'[2]Base Costs'!$B$11</f>
        <v>42564.619201414433</v>
      </c>
      <c r="Q2311" s="269">
        <f>'[2]Base Costs'!$B$13+'[2]Base Costs'!$B$14</f>
        <v>414</v>
      </c>
      <c r="R2311" s="303">
        <f>'[2]Base Costs'!$D$2</f>
        <v>1105.3024868650327</v>
      </c>
      <c r="S2311" s="305">
        <f t="shared" si="258"/>
        <v>15062.820088643741</v>
      </c>
    </row>
    <row r="2312" spans="1:19" s="269" customFormat="1" x14ac:dyDescent="0.25">
      <c r="A2312" s="310" t="s">
        <v>1041</v>
      </c>
      <c r="B2312" s="310" t="s">
        <v>1381</v>
      </c>
      <c r="C2312" s="309">
        <v>48.37402195893565</v>
      </c>
      <c r="D2312" s="307">
        <f>C2312*'[2]Base Costs'!$B$5</f>
        <v>48.37402195893565</v>
      </c>
      <c r="E2312" s="307">
        <f t="shared" si="252"/>
        <v>7</v>
      </c>
      <c r="F2312" s="307">
        <f t="shared" si="253"/>
        <v>2</v>
      </c>
      <c r="G2312" s="307">
        <f t="shared" si="254"/>
        <v>1</v>
      </c>
      <c r="H2312" s="306">
        <f>4*D2312*'[2]Base Costs'!$B$7</f>
        <v>9614.0466202067073</v>
      </c>
      <c r="I2312" s="304">
        <f>4*IF(E2312&lt;=3,E2312*'[2]Base Costs'!$B$8,IF(F2312&lt;=3,F2312*'[2]Base Costs'!$B$9,'[2]Base Costs'!$B$10*G2312))</f>
        <v>2800</v>
      </c>
      <c r="J2312" s="308">
        <f>C2312*'[2]Base Costs'!$B$6</f>
        <v>12.287001577569654</v>
      </c>
      <c r="K2312" s="307">
        <f t="shared" si="255"/>
        <v>2</v>
      </c>
      <c r="L2312" s="307">
        <f t="shared" si="256"/>
        <v>1</v>
      </c>
      <c r="M2312" s="307">
        <f t="shared" si="257"/>
        <v>1</v>
      </c>
      <c r="N2312" s="306">
        <f>4*J2312*'[2]Base Costs'!$B$7</f>
        <v>2441.9678415325038</v>
      </c>
      <c r="O2312" s="304">
        <f>4*IF(K2312&lt;=3,K2312*'[2]Base Costs'!$B$8,IF(L2312&lt;=3,L2312*'[2]Base Costs'!$B$9,'[2]Base Costs'!$B$10*M2312))</f>
        <v>1000</v>
      </c>
      <c r="P2312" s="304">
        <f>4*C2312*'[2]Base Costs'!$B$11</f>
        <v>9674.8043917871291</v>
      </c>
      <c r="Q2312" s="269">
        <f>'[2]Base Costs'!$B$13+'[2]Base Costs'!$B$14</f>
        <v>414</v>
      </c>
      <c r="R2312" s="303">
        <f>'[2]Base Costs'!$D$2</f>
        <v>1105.3024868650327</v>
      </c>
      <c r="S2312" s="305">
        <f t="shared" si="258"/>
        <v>4961.270328397537</v>
      </c>
    </row>
    <row r="2313" spans="1:19" s="269" customFormat="1" x14ac:dyDescent="0.25">
      <c r="A2313" s="310" t="s">
        <v>1041</v>
      </c>
      <c r="B2313" s="310" t="s">
        <v>1380</v>
      </c>
      <c r="C2313" s="309">
        <v>453.74358974359001</v>
      </c>
      <c r="D2313" s="307">
        <f>C2313*'[2]Base Costs'!$B$5</f>
        <v>453.74358974359001</v>
      </c>
      <c r="E2313" s="307">
        <f t="shared" si="252"/>
        <v>57</v>
      </c>
      <c r="F2313" s="307">
        <f t="shared" si="253"/>
        <v>12</v>
      </c>
      <c r="G2313" s="307">
        <f t="shared" si="254"/>
        <v>3</v>
      </c>
      <c r="H2313" s="306">
        <f>4*D2313*'[2]Base Costs'!$B$7</f>
        <v>90178.816000000064</v>
      </c>
      <c r="I2313" s="304">
        <f>4*IF(E2313&lt;=3,E2313*'[2]Base Costs'!$B$8,IF(F2313&lt;=3,F2313*'[2]Base Costs'!$B$9,'[2]Base Costs'!$B$10*G2313))</f>
        <v>13200</v>
      </c>
      <c r="J2313" s="308">
        <f>C2313*'[2]Base Costs'!$B$6</f>
        <v>115.25087179487187</v>
      </c>
      <c r="K2313" s="307">
        <f t="shared" si="255"/>
        <v>15</v>
      </c>
      <c r="L2313" s="307">
        <f t="shared" si="256"/>
        <v>3</v>
      </c>
      <c r="M2313" s="307">
        <f t="shared" si="257"/>
        <v>1</v>
      </c>
      <c r="N2313" s="306">
        <f>4*J2313*'[2]Base Costs'!$B$7</f>
        <v>22905.419264000018</v>
      </c>
      <c r="O2313" s="304">
        <f>4*IF(K2313&lt;=3,K2313*'[2]Base Costs'!$B$8,IF(L2313&lt;=3,L2313*'[2]Base Costs'!$B$9,'[2]Base Costs'!$B$10*M2313))</f>
        <v>4200</v>
      </c>
      <c r="P2313" s="304">
        <f>4*C2313*'[2]Base Costs'!$B$11</f>
        <v>90748.717948717996</v>
      </c>
      <c r="Q2313" s="269">
        <f>'[2]Base Costs'!$B$13+'[2]Base Costs'!$B$14</f>
        <v>414</v>
      </c>
      <c r="R2313" s="303">
        <f>'[2]Base Costs'!$D$2</f>
        <v>1105.3024868650327</v>
      </c>
      <c r="S2313" s="305">
        <f t="shared" si="258"/>
        <v>28624.72175086505</v>
      </c>
    </row>
    <row r="2314" spans="1:19" s="269" customFormat="1" x14ac:dyDescent="0.25">
      <c r="A2314" s="310" t="s">
        <v>1041</v>
      </c>
      <c r="B2314" s="310" t="s">
        <v>1379</v>
      </c>
      <c r="C2314" s="309">
        <v>85.473427031153122</v>
      </c>
      <c r="D2314" s="307">
        <f>C2314*'[2]Base Costs'!$B$5</f>
        <v>85.473427031153122</v>
      </c>
      <c r="E2314" s="307">
        <f t="shared" si="252"/>
        <v>11</v>
      </c>
      <c r="F2314" s="307">
        <f t="shared" si="253"/>
        <v>3</v>
      </c>
      <c r="G2314" s="307">
        <f t="shared" si="254"/>
        <v>1</v>
      </c>
      <c r="H2314" s="306">
        <f>4*D2314*'[2]Base Costs'!$B$7</f>
        <v>16987.3307818795</v>
      </c>
      <c r="I2314" s="304">
        <f>4*IF(E2314&lt;=3,E2314*'[2]Base Costs'!$B$8,IF(F2314&lt;=3,F2314*'[2]Base Costs'!$B$9,'[2]Base Costs'!$B$10*G2314))</f>
        <v>4200</v>
      </c>
      <c r="J2314" s="308">
        <f>C2314*'[2]Base Costs'!$B$6</f>
        <v>21.710250465912893</v>
      </c>
      <c r="K2314" s="307">
        <f t="shared" si="255"/>
        <v>3</v>
      </c>
      <c r="L2314" s="307">
        <f t="shared" si="256"/>
        <v>1</v>
      </c>
      <c r="M2314" s="307">
        <f t="shared" si="257"/>
        <v>1</v>
      </c>
      <c r="N2314" s="306">
        <f>4*J2314*'[2]Base Costs'!$B$7</f>
        <v>4314.7820185973924</v>
      </c>
      <c r="O2314" s="304">
        <f>4*IF(K2314&lt;=3,K2314*'[2]Base Costs'!$B$8,IF(L2314&lt;=3,L2314*'[2]Base Costs'!$B$9,'[2]Base Costs'!$B$10*M2314))</f>
        <v>1500</v>
      </c>
      <c r="P2314" s="304">
        <f>4*C2314*'[2]Base Costs'!$B$11</f>
        <v>17094.685406230623</v>
      </c>
      <c r="Q2314" s="269">
        <f>'[2]Base Costs'!$B$13+'[2]Base Costs'!$B$14</f>
        <v>414</v>
      </c>
      <c r="R2314" s="303">
        <f>'[2]Base Costs'!$D$2</f>
        <v>1105.3024868650327</v>
      </c>
      <c r="S2314" s="305">
        <f t="shared" si="258"/>
        <v>7334.0845054624251</v>
      </c>
    </row>
    <row r="2315" spans="1:19" s="269" customFormat="1" x14ac:dyDescent="0.25">
      <c r="A2315" s="310" t="s">
        <v>1041</v>
      </c>
      <c r="B2315" s="310" t="s">
        <v>1378</v>
      </c>
      <c r="C2315" s="309">
        <v>145.28634226293968</v>
      </c>
      <c r="D2315" s="307">
        <f>C2315*'[2]Base Costs'!$B$5</f>
        <v>145.28634226293968</v>
      </c>
      <c r="E2315" s="307">
        <f t="shared" si="252"/>
        <v>19</v>
      </c>
      <c r="F2315" s="307">
        <f t="shared" si="253"/>
        <v>4</v>
      </c>
      <c r="G2315" s="307">
        <f t="shared" si="254"/>
        <v>1</v>
      </c>
      <c r="H2315" s="306">
        <f>4*D2315*'[2]Base Costs'!$B$7</f>
        <v>28874.788806705688</v>
      </c>
      <c r="I2315" s="304">
        <f>4*IF(E2315&lt;=3,E2315*'[2]Base Costs'!$B$8,IF(F2315&lt;=3,F2315*'[2]Base Costs'!$B$9,'[2]Base Costs'!$B$10*G2315))</f>
        <v>4400</v>
      </c>
      <c r="J2315" s="308">
        <f>C2315*'[2]Base Costs'!$B$6</f>
        <v>36.902730934786682</v>
      </c>
      <c r="K2315" s="307">
        <f t="shared" si="255"/>
        <v>5</v>
      </c>
      <c r="L2315" s="307">
        <f t="shared" si="256"/>
        <v>1</v>
      </c>
      <c r="M2315" s="307">
        <f t="shared" si="257"/>
        <v>1</v>
      </c>
      <c r="N2315" s="306">
        <f>4*J2315*'[2]Base Costs'!$B$7</f>
        <v>7334.196356903245</v>
      </c>
      <c r="O2315" s="304">
        <f>4*IF(K2315&lt;=3,K2315*'[2]Base Costs'!$B$8,IF(L2315&lt;=3,L2315*'[2]Base Costs'!$B$9,'[2]Base Costs'!$B$10*M2315))</f>
        <v>1400</v>
      </c>
      <c r="P2315" s="304">
        <f>4*C2315*'[2]Base Costs'!$B$11</f>
        <v>29057.268452587938</v>
      </c>
      <c r="Q2315" s="269">
        <f>'[2]Base Costs'!$B$13+'[2]Base Costs'!$B$14</f>
        <v>414</v>
      </c>
      <c r="R2315" s="303">
        <f>'[2]Base Costs'!$D$2</f>
        <v>1105.3024868650327</v>
      </c>
      <c r="S2315" s="305">
        <f t="shared" si="258"/>
        <v>10253.498843768277</v>
      </c>
    </row>
    <row r="2316" spans="1:19" s="269" customFormat="1" x14ac:dyDescent="0.25">
      <c r="A2316" s="310" t="s">
        <v>1041</v>
      </c>
      <c r="B2316" s="310" t="s">
        <v>1377</v>
      </c>
      <c r="C2316" s="309">
        <v>149.87513009641521</v>
      </c>
      <c r="D2316" s="307">
        <f>C2316*'[2]Base Costs'!$B$5</f>
        <v>149.87513009641521</v>
      </c>
      <c r="E2316" s="307">
        <f t="shared" si="252"/>
        <v>19</v>
      </c>
      <c r="F2316" s="307">
        <f t="shared" si="253"/>
        <v>4</v>
      </c>
      <c r="G2316" s="307">
        <f t="shared" si="254"/>
        <v>1</v>
      </c>
      <c r="H2316" s="306">
        <f>4*D2316*'[2]Base Costs'!$B$7</f>
        <v>29786.782855881949</v>
      </c>
      <c r="I2316" s="304">
        <f>4*IF(E2316&lt;=3,E2316*'[2]Base Costs'!$B$8,IF(F2316&lt;=3,F2316*'[2]Base Costs'!$B$9,'[2]Base Costs'!$B$10*G2316))</f>
        <v>4400</v>
      </c>
      <c r="J2316" s="308">
        <f>C2316*'[2]Base Costs'!$B$6</f>
        <v>38.068283044489462</v>
      </c>
      <c r="K2316" s="307">
        <f t="shared" si="255"/>
        <v>5</v>
      </c>
      <c r="L2316" s="307">
        <f t="shared" si="256"/>
        <v>1</v>
      </c>
      <c r="M2316" s="307">
        <f t="shared" si="257"/>
        <v>1</v>
      </c>
      <c r="N2316" s="306">
        <f>4*J2316*'[2]Base Costs'!$B$7</f>
        <v>7565.8428453940151</v>
      </c>
      <c r="O2316" s="304">
        <f>4*IF(K2316&lt;=3,K2316*'[2]Base Costs'!$B$8,IF(L2316&lt;=3,L2316*'[2]Base Costs'!$B$9,'[2]Base Costs'!$B$10*M2316))</f>
        <v>1400</v>
      </c>
      <c r="P2316" s="304">
        <f>4*C2316*'[2]Base Costs'!$B$11</f>
        <v>29975.026019283039</v>
      </c>
      <c r="Q2316" s="269">
        <f>'[2]Base Costs'!$B$13+'[2]Base Costs'!$B$14</f>
        <v>414</v>
      </c>
      <c r="R2316" s="303">
        <f>'[2]Base Costs'!$D$2</f>
        <v>1105.3024868650327</v>
      </c>
      <c r="S2316" s="305">
        <f t="shared" si="258"/>
        <v>10485.145332259048</v>
      </c>
    </row>
    <row r="2317" spans="1:19" s="269" customFormat="1" x14ac:dyDescent="0.25">
      <c r="A2317" s="310" t="s">
        <v>1041</v>
      </c>
      <c r="B2317" s="310" t="s">
        <v>1376</v>
      </c>
      <c r="C2317" s="309">
        <v>72.498732805392407</v>
      </c>
      <c r="D2317" s="307">
        <f>C2317*'[2]Base Costs'!$B$5</f>
        <v>72.498732805392407</v>
      </c>
      <c r="E2317" s="307">
        <f t="shared" si="252"/>
        <v>10</v>
      </c>
      <c r="F2317" s="307">
        <f t="shared" si="253"/>
        <v>2</v>
      </c>
      <c r="G2317" s="307">
        <f t="shared" si="254"/>
        <v>1</v>
      </c>
      <c r="H2317" s="306">
        <f>4*D2317*'[2]Base Costs'!$B$7</f>
        <v>14408.688152674911</v>
      </c>
      <c r="I2317" s="304">
        <f>4*IF(E2317&lt;=3,E2317*'[2]Base Costs'!$B$8,IF(F2317&lt;=3,F2317*'[2]Base Costs'!$B$9,'[2]Base Costs'!$B$10*G2317))</f>
        <v>2800</v>
      </c>
      <c r="J2317" s="308">
        <f>C2317*'[2]Base Costs'!$B$6</f>
        <v>18.414678132569673</v>
      </c>
      <c r="K2317" s="307">
        <f t="shared" si="255"/>
        <v>3</v>
      </c>
      <c r="L2317" s="307">
        <f t="shared" si="256"/>
        <v>1</v>
      </c>
      <c r="M2317" s="307">
        <f t="shared" si="257"/>
        <v>1</v>
      </c>
      <c r="N2317" s="306">
        <f>4*J2317*'[2]Base Costs'!$B$7</f>
        <v>3659.8067907794275</v>
      </c>
      <c r="O2317" s="304">
        <f>4*IF(K2317&lt;=3,K2317*'[2]Base Costs'!$B$8,IF(L2317&lt;=3,L2317*'[2]Base Costs'!$B$9,'[2]Base Costs'!$B$10*M2317))</f>
        <v>1500</v>
      </c>
      <c r="P2317" s="304">
        <f>4*C2317*'[2]Base Costs'!$B$11</f>
        <v>14499.746561078482</v>
      </c>
      <c r="Q2317" s="269">
        <f>'[2]Base Costs'!$B$13+'[2]Base Costs'!$B$14</f>
        <v>414</v>
      </c>
      <c r="R2317" s="303">
        <f>'[2]Base Costs'!$D$2</f>
        <v>1105.3024868650327</v>
      </c>
      <c r="S2317" s="305">
        <f t="shared" si="258"/>
        <v>6679.1092776444602</v>
      </c>
    </row>
    <row r="2318" spans="1:19" s="269" customFormat="1" x14ac:dyDescent="0.25">
      <c r="A2318" s="310" t="s">
        <v>1041</v>
      </c>
      <c r="B2318" s="310" t="s">
        <v>1375</v>
      </c>
      <c r="C2318" s="309">
        <v>78.400733084999999</v>
      </c>
      <c r="D2318" s="307">
        <f>C2318*'[2]Base Costs'!$B$5</f>
        <v>78.400733084999999</v>
      </c>
      <c r="E2318" s="307">
        <f t="shared" si="252"/>
        <v>10</v>
      </c>
      <c r="F2318" s="307">
        <f t="shared" si="253"/>
        <v>2</v>
      </c>
      <c r="G2318" s="307">
        <f t="shared" si="254"/>
        <v>1</v>
      </c>
      <c r="H2318" s="306">
        <f>4*D2318*'[2]Base Costs'!$B$7</f>
        <v>15581.675296245243</v>
      </c>
      <c r="I2318" s="304">
        <f>4*IF(E2318&lt;=3,E2318*'[2]Base Costs'!$B$8,IF(F2318&lt;=3,F2318*'[2]Base Costs'!$B$9,'[2]Base Costs'!$B$10*G2318))</f>
        <v>2800</v>
      </c>
      <c r="J2318" s="308">
        <f>C2318*'[2]Base Costs'!$B$6</f>
        <v>19.91378620359</v>
      </c>
      <c r="K2318" s="307">
        <f t="shared" si="255"/>
        <v>3</v>
      </c>
      <c r="L2318" s="307">
        <f t="shared" si="256"/>
        <v>1</v>
      </c>
      <c r="M2318" s="307">
        <f t="shared" si="257"/>
        <v>1</v>
      </c>
      <c r="N2318" s="306">
        <f>4*J2318*'[2]Base Costs'!$B$7</f>
        <v>3957.7455252462914</v>
      </c>
      <c r="O2318" s="304">
        <f>4*IF(K2318&lt;=3,K2318*'[2]Base Costs'!$B$8,IF(L2318&lt;=3,L2318*'[2]Base Costs'!$B$9,'[2]Base Costs'!$B$10*M2318))</f>
        <v>1500</v>
      </c>
      <c r="P2318" s="304">
        <f>4*C2318*'[2]Base Costs'!$B$11</f>
        <v>15680.146617</v>
      </c>
      <c r="Q2318" s="269">
        <f>'[2]Base Costs'!$B$13+'[2]Base Costs'!$B$14</f>
        <v>414</v>
      </c>
      <c r="R2318" s="303">
        <f>'[2]Base Costs'!$D$2</f>
        <v>1105.3024868650327</v>
      </c>
      <c r="S2318" s="305">
        <f t="shared" si="258"/>
        <v>6977.0480121113242</v>
      </c>
    </row>
    <row r="2319" spans="1:19" s="269" customFormat="1" x14ac:dyDescent="0.25">
      <c r="A2319" s="310" t="s">
        <v>1041</v>
      </c>
      <c r="B2319" s="310" t="s">
        <v>1374</v>
      </c>
      <c r="C2319" s="309">
        <v>178.64202580440931</v>
      </c>
      <c r="D2319" s="307">
        <f>C2319*'[2]Base Costs'!$B$5</f>
        <v>178.64202580440931</v>
      </c>
      <c r="E2319" s="307">
        <f t="shared" si="252"/>
        <v>23</v>
      </c>
      <c r="F2319" s="307">
        <f t="shared" si="253"/>
        <v>5</v>
      </c>
      <c r="G2319" s="307">
        <f t="shared" si="254"/>
        <v>2</v>
      </c>
      <c r="H2319" s="306">
        <f>4*D2319*'[2]Base Costs'!$B$7</f>
        <v>35504.030776471533</v>
      </c>
      <c r="I2319" s="304">
        <f>4*IF(E2319&lt;=3,E2319*'[2]Base Costs'!$B$8,IF(F2319&lt;=3,F2319*'[2]Base Costs'!$B$9,'[2]Base Costs'!$B$10*G2319))</f>
        <v>8800</v>
      </c>
      <c r="J2319" s="308">
        <f>C2319*'[2]Base Costs'!$B$6</f>
        <v>45.375074554319966</v>
      </c>
      <c r="K2319" s="307">
        <f t="shared" si="255"/>
        <v>6</v>
      </c>
      <c r="L2319" s="307">
        <f t="shared" si="256"/>
        <v>2</v>
      </c>
      <c r="M2319" s="307">
        <f t="shared" si="257"/>
        <v>1</v>
      </c>
      <c r="N2319" s="306">
        <f>4*J2319*'[2]Base Costs'!$B$7</f>
        <v>9018.0238172237678</v>
      </c>
      <c r="O2319" s="304">
        <f>4*IF(K2319&lt;=3,K2319*'[2]Base Costs'!$B$8,IF(L2319&lt;=3,L2319*'[2]Base Costs'!$B$9,'[2]Base Costs'!$B$10*M2319))</f>
        <v>2800</v>
      </c>
      <c r="P2319" s="304">
        <f>4*C2319*'[2]Base Costs'!$B$11</f>
        <v>35728.405160881863</v>
      </c>
      <c r="Q2319" s="269">
        <f>'[2]Base Costs'!$B$13+'[2]Base Costs'!$B$14</f>
        <v>414</v>
      </c>
      <c r="R2319" s="303">
        <f>'[2]Base Costs'!$D$2</f>
        <v>1105.3024868650327</v>
      </c>
      <c r="S2319" s="305">
        <f t="shared" si="258"/>
        <v>13337.326304088801</v>
      </c>
    </row>
    <row r="2320" spans="1:19" s="269" customFormat="1" x14ac:dyDescent="0.25">
      <c r="A2320" s="310" t="s">
        <v>1041</v>
      </c>
      <c r="B2320" s="310" t="s">
        <v>1373</v>
      </c>
      <c r="C2320" s="309">
        <v>156.81602917480782</v>
      </c>
      <c r="D2320" s="307">
        <f>C2320*'[2]Base Costs'!$B$5</f>
        <v>156.81602917480782</v>
      </c>
      <c r="E2320" s="307">
        <f t="shared" si="252"/>
        <v>20</v>
      </c>
      <c r="F2320" s="307">
        <f t="shared" si="253"/>
        <v>4</v>
      </c>
      <c r="G2320" s="307">
        <f t="shared" si="254"/>
        <v>1</v>
      </c>
      <c r="H2320" s="306">
        <f>4*D2320*'[2]Base Costs'!$B$7</f>
        <v>31166.244902318009</v>
      </c>
      <c r="I2320" s="304">
        <f>4*IF(E2320&lt;=3,E2320*'[2]Base Costs'!$B$8,IF(F2320&lt;=3,F2320*'[2]Base Costs'!$B$9,'[2]Base Costs'!$B$10*G2320))</f>
        <v>4400</v>
      </c>
      <c r="J2320" s="308">
        <f>C2320*'[2]Base Costs'!$B$6</f>
        <v>39.831271410401186</v>
      </c>
      <c r="K2320" s="307">
        <f t="shared" si="255"/>
        <v>5</v>
      </c>
      <c r="L2320" s="307">
        <f t="shared" si="256"/>
        <v>1</v>
      </c>
      <c r="M2320" s="307">
        <f t="shared" si="257"/>
        <v>1</v>
      </c>
      <c r="N2320" s="306">
        <f>4*J2320*'[2]Base Costs'!$B$7</f>
        <v>7916.2262051887747</v>
      </c>
      <c r="O2320" s="304">
        <f>4*IF(K2320&lt;=3,K2320*'[2]Base Costs'!$B$8,IF(L2320&lt;=3,L2320*'[2]Base Costs'!$B$9,'[2]Base Costs'!$B$10*M2320))</f>
        <v>1400</v>
      </c>
      <c r="P2320" s="304">
        <f>4*C2320*'[2]Base Costs'!$B$11</f>
        <v>31363.205834961565</v>
      </c>
      <c r="Q2320" s="269">
        <f>'[2]Base Costs'!$B$13+'[2]Base Costs'!$B$14</f>
        <v>414</v>
      </c>
      <c r="R2320" s="303">
        <f>'[2]Base Costs'!$D$2</f>
        <v>1105.3024868650327</v>
      </c>
      <c r="S2320" s="305">
        <f t="shared" si="258"/>
        <v>10835.528692053807</v>
      </c>
    </row>
    <row r="2321" spans="1:19" s="269" customFormat="1" x14ac:dyDescent="0.25">
      <c r="A2321" s="310" t="s">
        <v>1041</v>
      </c>
      <c r="B2321" s="310" t="s">
        <v>1372</v>
      </c>
      <c r="C2321" s="309">
        <v>162.48451537754983</v>
      </c>
      <c r="D2321" s="307">
        <f>C2321*'[2]Base Costs'!$B$5</f>
        <v>162.48451537754983</v>
      </c>
      <c r="E2321" s="307">
        <f t="shared" si="252"/>
        <v>21</v>
      </c>
      <c r="F2321" s="307">
        <f t="shared" si="253"/>
        <v>5</v>
      </c>
      <c r="G2321" s="307">
        <f t="shared" si="254"/>
        <v>2</v>
      </c>
      <c r="H2321" s="306">
        <f>4*D2321*'[2]Base Costs'!$B$7</f>
        <v>32292.822524195766</v>
      </c>
      <c r="I2321" s="304">
        <f>4*IF(E2321&lt;=3,E2321*'[2]Base Costs'!$B$8,IF(F2321&lt;=3,F2321*'[2]Base Costs'!$B$9,'[2]Base Costs'!$B$10*G2321))</f>
        <v>8800</v>
      </c>
      <c r="J2321" s="308">
        <f>C2321*'[2]Base Costs'!$B$6</f>
        <v>41.271066905897655</v>
      </c>
      <c r="K2321" s="307">
        <f t="shared" si="255"/>
        <v>6</v>
      </c>
      <c r="L2321" s="307">
        <f t="shared" si="256"/>
        <v>2</v>
      </c>
      <c r="M2321" s="307">
        <f t="shared" si="257"/>
        <v>1</v>
      </c>
      <c r="N2321" s="306">
        <f>4*J2321*'[2]Base Costs'!$B$7</f>
        <v>8202.3769211457238</v>
      </c>
      <c r="O2321" s="304">
        <f>4*IF(K2321&lt;=3,K2321*'[2]Base Costs'!$B$8,IF(L2321&lt;=3,L2321*'[2]Base Costs'!$B$9,'[2]Base Costs'!$B$10*M2321))</f>
        <v>2800</v>
      </c>
      <c r="P2321" s="304">
        <f>4*C2321*'[2]Base Costs'!$B$11</f>
        <v>32496.903075509967</v>
      </c>
      <c r="Q2321" s="269">
        <f>'[2]Base Costs'!$B$13+'[2]Base Costs'!$B$14</f>
        <v>414</v>
      </c>
      <c r="R2321" s="303">
        <f>'[2]Base Costs'!$D$2</f>
        <v>1105.3024868650327</v>
      </c>
      <c r="S2321" s="305">
        <f t="shared" si="258"/>
        <v>12521.679408010757</v>
      </c>
    </row>
    <row r="2322" spans="1:19" s="269" customFormat="1" x14ac:dyDescent="0.25">
      <c r="A2322" s="310" t="s">
        <v>1041</v>
      </c>
      <c r="B2322" s="310" t="s">
        <v>1371</v>
      </c>
      <c r="C2322" s="309">
        <v>192.55115490037551</v>
      </c>
      <c r="D2322" s="307">
        <f>C2322*'[2]Base Costs'!$B$5</f>
        <v>192.55115490037551</v>
      </c>
      <c r="E2322" s="307">
        <f t="shared" si="252"/>
        <v>25</v>
      </c>
      <c r="F2322" s="307">
        <f t="shared" si="253"/>
        <v>5</v>
      </c>
      <c r="G2322" s="307">
        <f t="shared" si="254"/>
        <v>2</v>
      </c>
      <c r="H2322" s="306">
        <f>4*D2322*'[2]Base Costs'!$B$7</f>
        <v>38268.386729520236</v>
      </c>
      <c r="I2322" s="304">
        <f>4*IF(E2322&lt;=3,E2322*'[2]Base Costs'!$B$8,IF(F2322&lt;=3,F2322*'[2]Base Costs'!$B$9,'[2]Base Costs'!$B$10*G2322))</f>
        <v>8800</v>
      </c>
      <c r="J2322" s="308">
        <f>C2322*'[2]Base Costs'!$B$6</f>
        <v>48.907993344695377</v>
      </c>
      <c r="K2322" s="307">
        <f t="shared" si="255"/>
        <v>7</v>
      </c>
      <c r="L2322" s="307">
        <f t="shared" si="256"/>
        <v>2</v>
      </c>
      <c r="M2322" s="307">
        <f t="shared" si="257"/>
        <v>1</v>
      </c>
      <c r="N2322" s="306">
        <f>4*J2322*'[2]Base Costs'!$B$7</f>
        <v>9720.170229298139</v>
      </c>
      <c r="O2322" s="304">
        <f>4*IF(K2322&lt;=3,K2322*'[2]Base Costs'!$B$8,IF(L2322&lt;=3,L2322*'[2]Base Costs'!$B$9,'[2]Base Costs'!$B$10*M2322))</f>
        <v>2800</v>
      </c>
      <c r="P2322" s="304">
        <f>4*C2322*'[2]Base Costs'!$B$11</f>
        <v>38510.230980075103</v>
      </c>
      <c r="Q2322" s="269">
        <f>'[2]Base Costs'!$B$13+'[2]Base Costs'!$B$14</f>
        <v>414</v>
      </c>
      <c r="R2322" s="303">
        <f>'[2]Base Costs'!$D$2</f>
        <v>1105.3024868650327</v>
      </c>
      <c r="S2322" s="305">
        <f t="shared" si="258"/>
        <v>14039.472716163171</v>
      </c>
    </row>
    <row r="2323" spans="1:19" s="269" customFormat="1" x14ac:dyDescent="0.25">
      <c r="A2323" s="310" t="s">
        <v>1041</v>
      </c>
      <c r="B2323" s="310" t="s">
        <v>1370</v>
      </c>
      <c r="C2323" s="309">
        <v>154.03187084426591</v>
      </c>
      <c r="D2323" s="307">
        <f>C2323*'[2]Base Costs'!$B$5</f>
        <v>154.03187084426591</v>
      </c>
      <c r="E2323" s="307">
        <f t="shared" si="252"/>
        <v>20</v>
      </c>
      <c r="F2323" s="307">
        <f t="shared" si="253"/>
        <v>4</v>
      </c>
      <c r="G2323" s="307">
        <f t="shared" si="254"/>
        <v>1</v>
      </c>
      <c r="H2323" s="306">
        <f>4*D2323*'[2]Base Costs'!$B$7</f>
        <v>30612.910139072788</v>
      </c>
      <c r="I2323" s="304">
        <f>4*IF(E2323&lt;=3,E2323*'[2]Base Costs'!$B$8,IF(F2323&lt;=3,F2323*'[2]Base Costs'!$B$9,'[2]Base Costs'!$B$10*G2323))</f>
        <v>4400</v>
      </c>
      <c r="J2323" s="308">
        <f>C2323*'[2]Base Costs'!$B$6</f>
        <v>39.124095194443541</v>
      </c>
      <c r="K2323" s="307">
        <f t="shared" si="255"/>
        <v>5</v>
      </c>
      <c r="L2323" s="307">
        <f t="shared" si="256"/>
        <v>1</v>
      </c>
      <c r="M2323" s="307">
        <f t="shared" si="257"/>
        <v>1</v>
      </c>
      <c r="N2323" s="306">
        <f>4*J2323*'[2]Base Costs'!$B$7</f>
        <v>7775.6791753244879</v>
      </c>
      <c r="O2323" s="304">
        <f>4*IF(K2323&lt;=3,K2323*'[2]Base Costs'!$B$8,IF(L2323&lt;=3,L2323*'[2]Base Costs'!$B$9,'[2]Base Costs'!$B$10*M2323))</f>
        <v>1400</v>
      </c>
      <c r="P2323" s="304">
        <f>4*C2323*'[2]Base Costs'!$B$11</f>
        <v>30806.374168853181</v>
      </c>
      <c r="Q2323" s="269">
        <f>'[2]Base Costs'!$B$13+'[2]Base Costs'!$B$14</f>
        <v>414</v>
      </c>
      <c r="R2323" s="303">
        <f>'[2]Base Costs'!$D$2</f>
        <v>1105.3024868650327</v>
      </c>
      <c r="S2323" s="305">
        <f t="shared" si="258"/>
        <v>10694.981662189521</v>
      </c>
    </row>
    <row r="2324" spans="1:19" s="269" customFormat="1" x14ac:dyDescent="0.25">
      <c r="A2324" s="310" t="s">
        <v>1041</v>
      </c>
      <c r="B2324" s="310" t="s">
        <v>1369</v>
      </c>
      <c r="C2324" s="309">
        <v>163.87385968948291</v>
      </c>
      <c r="D2324" s="307">
        <f>C2324*'[2]Base Costs'!$B$5</f>
        <v>163.87385968948291</v>
      </c>
      <c r="E2324" s="307">
        <f t="shared" si="252"/>
        <v>21</v>
      </c>
      <c r="F2324" s="307">
        <f t="shared" si="253"/>
        <v>5</v>
      </c>
      <c r="G2324" s="307">
        <f t="shared" si="254"/>
        <v>2</v>
      </c>
      <c r="H2324" s="306">
        <f>4*D2324*'[2]Base Costs'!$B$7</f>
        <v>32568.946370126596</v>
      </c>
      <c r="I2324" s="304">
        <f>4*IF(E2324&lt;=3,E2324*'[2]Base Costs'!$B$8,IF(F2324&lt;=3,F2324*'[2]Base Costs'!$B$9,'[2]Base Costs'!$B$10*G2324))</f>
        <v>8800</v>
      </c>
      <c r="J2324" s="308">
        <f>C2324*'[2]Base Costs'!$B$6</f>
        <v>41.62396036112866</v>
      </c>
      <c r="K2324" s="307">
        <f t="shared" si="255"/>
        <v>6</v>
      </c>
      <c r="L2324" s="307">
        <f t="shared" si="256"/>
        <v>2</v>
      </c>
      <c r="M2324" s="307">
        <f t="shared" si="257"/>
        <v>1</v>
      </c>
      <c r="N2324" s="306">
        <f>4*J2324*'[2]Base Costs'!$B$7</f>
        <v>8272.5123780121558</v>
      </c>
      <c r="O2324" s="304">
        <f>4*IF(K2324&lt;=3,K2324*'[2]Base Costs'!$B$8,IF(L2324&lt;=3,L2324*'[2]Base Costs'!$B$9,'[2]Base Costs'!$B$10*M2324))</f>
        <v>2800</v>
      </c>
      <c r="P2324" s="304">
        <f>4*C2324*'[2]Base Costs'!$B$11</f>
        <v>32774.771937896585</v>
      </c>
      <c r="Q2324" s="269">
        <f>'[2]Base Costs'!$B$13+'[2]Base Costs'!$B$14</f>
        <v>414</v>
      </c>
      <c r="R2324" s="303">
        <f>'[2]Base Costs'!$D$2</f>
        <v>1105.3024868650327</v>
      </c>
      <c r="S2324" s="305">
        <f t="shared" si="258"/>
        <v>12591.814864877189</v>
      </c>
    </row>
    <row r="2325" spans="1:19" s="269" customFormat="1" x14ac:dyDescent="0.25">
      <c r="A2325" s="310" t="s">
        <v>1041</v>
      </c>
      <c r="B2325" s="310" t="s">
        <v>1368</v>
      </c>
      <c r="C2325" s="309">
        <v>74.055261587820169</v>
      </c>
      <c r="D2325" s="307">
        <f>C2325*'[2]Base Costs'!$B$5</f>
        <v>74.055261587820169</v>
      </c>
      <c r="E2325" s="307">
        <f t="shared" si="252"/>
        <v>10</v>
      </c>
      <c r="F2325" s="307">
        <f t="shared" si="253"/>
        <v>2</v>
      </c>
      <c r="G2325" s="307">
        <f t="shared" si="254"/>
        <v>1</v>
      </c>
      <c r="H2325" s="306">
        <f>4*D2325*'[2]Base Costs'!$B$7</f>
        <v>14718.038909009734</v>
      </c>
      <c r="I2325" s="304">
        <f>4*IF(E2325&lt;=3,E2325*'[2]Base Costs'!$B$8,IF(F2325&lt;=3,F2325*'[2]Base Costs'!$B$9,'[2]Base Costs'!$B$10*G2325))</f>
        <v>2800</v>
      </c>
      <c r="J2325" s="308">
        <f>C2325*'[2]Base Costs'!$B$6</f>
        <v>18.810036443306323</v>
      </c>
      <c r="K2325" s="307">
        <f t="shared" si="255"/>
        <v>3</v>
      </c>
      <c r="L2325" s="307">
        <f t="shared" si="256"/>
        <v>1</v>
      </c>
      <c r="M2325" s="307">
        <f t="shared" si="257"/>
        <v>1</v>
      </c>
      <c r="N2325" s="306">
        <f>4*J2325*'[2]Base Costs'!$B$7</f>
        <v>3738.3818828884723</v>
      </c>
      <c r="O2325" s="304">
        <f>4*IF(K2325&lt;=3,K2325*'[2]Base Costs'!$B$8,IF(L2325&lt;=3,L2325*'[2]Base Costs'!$B$9,'[2]Base Costs'!$B$10*M2325))</f>
        <v>1500</v>
      </c>
      <c r="P2325" s="304">
        <f>4*C2325*'[2]Base Costs'!$B$11</f>
        <v>14811.052317564034</v>
      </c>
      <c r="Q2325" s="269">
        <f>'[2]Base Costs'!$B$13+'[2]Base Costs'!$B$14</f>
        <v>414</v>
      </c>
      <c r="R2325" s="303">
        <f>'[2]Base Costs'!$D$2</f>
        <v>1105.3024868650327</v>
      </c>
      <c r="S2325" s="305">
        <f t="shared" si="258"/>
        <v>6757.6843697535051</v>
      </c>
    </row>
    <row r="2326" spans="1:19" s="269" customFormat="1" x14ac:dyDescent="0.25">
      <c r="A2326" s="310" t="s">
        <v>1041</v>
      </c>
      <c r="B2326" s="310" t="s">
        <v>1367</v>
      </c>
      <c r="C2326" s="309">
        <v>96.028070139930861</v>
      </c>
      <c r="D2326" s="307">
        <f>C2326*'[2]Base Costs'!$B$5</f>
        <v>96.028070139930861</v>
      </c>
      <c r="E2326" s="307">
        <f t="shared" si="252"/>
        <v>13</v>
      </c>
      <c r="F2326" s="307">
        <f t="shared" si="253"/>
        <v>3</v>
      </c>
      <c r="G2326" s="307">
        <f t="shared" si="254"/>
        <v>1</v>
      </c>
      <c r="H2326" s="306">
        <f>4*D2326*'[2]Base Costs'!$B$7</f>
        <v>19085.00277189042</v>
      </c>
      <c r="I2326" s="304">
        <f>4*IF(E2326&lt;=3,E2326*'[2]Base Costs'!$B$8,IF(F2326&lt;=3,F2326*'[2]Base Costs'!$B$9,'[2]Base Costs'!$B$10*G2326))</f>
        <v>4200</v>
      </c>
      <c r="J2326" s="308">
        <f>C2326*'[2]Base Costs'!$B$6</f>
        <v>24.391129815542438</v>
      </c>
      <c r="K2326" s="307">
        <f t="shared" si="255"/>
        <v>4</v>
      </c>
      <c r="L2326" s="307">
        <f t="shared" si="256"/>
        <v>1</v>
      </c>
      <c r="M2326" s="307">
        <f t="shared" si="257"/>
        <v>1</v>
      </c>
      <c r="N2326" s="306">
        <f>4*J2326*'[2]Base Costs'!$B$7</f>
        <v>4847.5907040601669</v>
      </c>
      <c r="O2326" s="304">
        <f>4*IF(K2326&lt;=3,K2326*'[2]Base Costs'!$B$8,IF(L2326&lt;=3,L2326*'[2]Base Costs'!$B$9,'[2]Base Costs'!$B$10*M2326))</f>
        <v>1400</v>
      </c>
      <c r="P2326" s="304">
        <f>4*C2326*'[2]Base Costs'!$B$11</f>
        <v>19205.614027986172</v>
      </c>
      <c r="Q2326" s="269">
        <f>'[2]Base Costs'!$B$13+'[2]Base Costs'!$B$14</f>
        <v>414</v>
      </c>
      <c r="R2326" s="303">
        <f>'[2]Base Costs'!$D$2</f>
        <v>1105.3024868650327</v>
      </c>
      <c r="S2326" s="305">
        <f t="shared" si="258"/>
        <v>7766.8931909251996</v>
      </c>
    </row>
    <row r="2327" spans="1:19" s="269" customFormat="1" x14ac:dyDescent="0.25">
      <c r="A2327" s="310" t="s">
        <v>1041</v>
      </c>
      <c r="B2327" s="310" t="s">
        <v>1366</v>
      </c>
      <c r="C2327" s="309">
        <v>151.67499824627851</v>
      </c>
      <c r="D2327" s="307">
        <f>C2327*'[2]Base Costs'!$B$5</f>
        <v>151.67499824627851</v>
      </c>
      <c r="E2327" s="307">
        <f t="shared" si="252"/>
        <v>19</v>
      </c>
      <c r="F2327" s="307">
        <f t="shared" si="253"/>
        <v>4</v>
      </c>
      <c r="G2327" s="307">
        <f t="shared" si="254"/>
        <v>1</v>
      </c>
      <c r="H2327" s="306">
        <f>4*D2327*'[2]Base Costs'!$B$7</f>
        <v>30144.495851458381</v>
      </c>
      <c r="I2327" s="304">
        <f>4*IF(E2327&lt;=3,E2327*'[2]Base Costs'!$B$8,IF(F2327&lt;=3,F2327*'[2]Base Costs'!$B$9,'[2]Base Costs'!$B$10*G2327))</f>
        <v>4400</v>
      </c>
      <c r="J2327" s="308">
        <f>C2327*'[2]Base Costs'!$B$6</f>
        <v>38.52544955455474</v>
      </c>
      <c r="K2327" s="307">
        <f t="shared" si="255"/>
        <v>5</v>
      </c>
      <c r="L2327" s="307">
        <f t="shared" si="256"/>
        <v>1</v>
      </c>
      <c r="M2327" s="307">
        <f t="shared" si="257"/>
        <v>1</v>
      </c>
      <c r="N2327" s="306">
        <f>4*J2327*'[2]Base Costs'!$B$7</f>
        <v>7656.7019462704284</v>
      </c>
      <c r="O2327" s="304">
        <f>4*IF(K2327&lt;=3,K2327*'[2]Base Costs'!$B$8,IF(L2327&lt;=3,L2327*'[2]Base Costs'!$B$9,'[2]Base Costs'!$B$10*M2327))</f>
        <v>1400</v>
      </c>
      <c r="P2327" s="304">
        <f>4*C2327*'[2]Base Costs'!$B$11</f>
        <v>30334.9996492557</v>
      </c>
      <c r="Q2327" s="269">
        <f>'[2]Base Costs'!$B$13+'[2]Base Costs'!$B$14</f>
        <v>414</v>
      </c>
      <c r="R2327" s="303">
        <f>'[2]Base Costs'!$D$2</f>
        <v>1105.3024868650327</v>
      </c>
      <c r="S2327" s="305">
        <f t="shared" si="258"/>
        <v>10576.004433135462</v>
      </c>
    </row>
    <row r="2328" spans="1:19" s="269" customFormat="1" x14ac:dyDescent="0.25">
      <c r="A2328" s="310" t="s">
        <v>1041</v>
      </c>
      <c r="B2328" s="310" t="s">
        <v>1365</v>
      </c>
      <c r="C2328" s="309">
        <v>392.39266559924084</v>
      </c>
      <c r="D2328" s="307">
        <f>C2328*'[2]Base Costs'!$B$5</f>
        <v>392.39266559924084</v>
      </c>
      <c r="E2328" s="307">
        <f t="shared" si="252"/>
        <v>50</v>
      </c>
      <c r="F2328" s="307">
        <f t="shared" si="253"/>
        <v>10</v>
      </c>
      <c r="G2328" s="307">
        <f t="shared" si="254"/>
        <v>3</v>
      </c>
      <c r="H2328" s="306">
        <f>4*D2328*'[2]Base Costs'!$B$7</f>
        <v>77985.687931855529</v>
      </c>
      <c r="I2328" s="304">
        <f>4*IF(E2328&lt;=3,E2328*'[2]Base Costs'!$B$8,IF(F2328&lt;=3,F2328*'[2]Base Costs'!$B$9,'[2]Base Costs'!$B$10*G2328))</f>
        <v>13200</v>
      </c>
      <c r="J2328" s="308">
        <f>C2328*'[2]Base Costs'!$B$6</f>
        <v>99.667737062207181</v>
      </c>
      <c r="K2328" s="307">
        <f t="shared" si="255"/>
        <v>13</v>
      </c>
      <c r="L2328" s="307">
        <f t="shared" si="256"/>
        <v>3</v>
      </c>
      <c r="M2328" s="307">
        <f t="shared" si="257"/>
        <v>1</v>
      </c>
      <c r="N2328" s="306">
        <f>4*J2328*'[2]Base Costs'!$B$7</f>
        <v>19808.364734691306</v>
      </c>
      <c r="O2328" s="304">
        <f>4*IF(K2328&lt;=3,K2328*'[2]Base Costs'!$B$8,IF(L2328&lt;=3,L2328*'[2]Base Costs'!$B$9,'[2]Base Costs'!$B$10*M2328))</f>
        <v>4200</v>
      </c>
      <c r="P2328" s="304">
        <f>4*C2328*'[2]Base Costs'!$B$11</f>
        <v>78478.533119848173</v>
      </c>
      <c r="Q2328" s="269">
        <f>'[2]Base Costs'!$B$13+'[2]Base Costs'!$B$14</f>
        <v>414</v>
      </c>
      <c r="R2328" s="303">
        <f>'[2]Base Costs'!$D$2</f>
        <v>1105.3024868650327</v>
      </c>
      <c r="S2328" s="305">
        <f t="shared" si="258"/>
        <v>25527.667221556338</v>
      </c>
    </row>
    <row r="2329" spans="1:19" s="269" customFormat="1" x14ac:dyDescent="0.25">
      <c r="A2329" s="310" t="s">
        <v>1041</v>
      </c>
      <c r="B2329" s="310" t="s">
        <v>1364</v>
      </c>
      <c r="C2329" s="309">
        <v>180.92547862960112</v>
      </c>
      <c r="D2329" s="307">
        <f>C2329*'[2]Base Costs'!$B$5</f>
        <v>180.92547862960112</v>
      </c>
      <c r="E2329" s="307">
        <f t="shared" si="252"/>
        <v>23</v>
      </c>
      <c r="F2329" s="307">
        <f t="shared" si="253"/>
        <v>5</v>
      </c>
      <c r="G2329" s="307">
        <f t="shared" si="254"/>
        <v>2</v>
      </c>
      <c r="H2329" s="306">
        <f>4*D2329*'[2]Base Costs'!$B$7</f>
        <v>35957.853324761447</v>
      </c>
      <c r="I2329" s="304">
        <f>4*IF(E2329&lt;=3,E2329*'[2]Base Costs'!$B$8,IF(F2329&lt;=3,F2329*'[2]Base Costs'!$B$9,'[2]Base Costs'!$B$10*G2329))</f>
        <v>8800</v>
      </c>
      <c r="J2329" s="308">
        <f>C2329*'[2]Base Costs'!$B$6</f>
        <v>45.955071571918687</v>
      </c>
      <c r="K2329" s="307">
        <f t="shared" si="255"/>
        <v>6</v>
      </c>
      <c r="L2329" s="307">
        <f t="shared" si="256"/>
        <v>2</v>
      </c>
      <c r="M2329" s="307">
        <f t="shared" si="257"/>
        <v>1</v>
      </c>
      <c r="N2329" s="306">
        <f>4*J2329*'[2]Base Costs'!$B$7</f>
        <v>9133.2947444894089</v>
      </c>
      <c r="O2329" s="304">
        <f>4*IF(K2329&lt;=3,K2329*'[2]Base Costs'!$B$8,IF(L2329&lt;=3,L2329*'[2]Base Costs'!$B$9,'[2]Base Costs'!$B$10*M2329))</f>
        <v>2800</v>
      </c>
      <c r="P2329" s="304">
        <f>4*C2329*'[2]Base Costs'!$B$11</f>
        <v>36185.095725920226</v>
      </c>
      <c r="Q2329" s="269">
        <f>'[2]Base Costs'!$B$13+'[2]Base Costs'!$B$14</f>
        <v>414</v>
      </c>
      <c r="R2329" s="303">
        <f>'[2]Base Costs'!$D$2</f>
        <v>1105.3024868650327</v>
      </c>
      <c r="S2329" s="305">
        <f t="shared" si="258"/>
        <v>13452.597231354441</v>
      </c>
    </row>
    <row r="2330" spans="1:19" s="269" customFormat="1" x14ac:dyDescent="0.25">
      <c r="A2330" s="310" t="s">
        <v>1041</v>
      </c>
      <c r="B2330" s="310" t="s">
        <v>1363</v>
      </c>
      <c r="C2330" s="309">
        <v>111.55183844468628</v>
      </c>
      <c r="D2330" s="307">
        <f>C2330*'[2]Base Costs'!$B$5</f>
        <v>111.55183844468628</v>
      </c>
      <c r="E2330" s="307">
        <f t="shared" si="252"/>
        <v>14</v>
      </c>
      <c r="F2330" s="307">
        <f t="shared" si="253"/>
        <v>3</v>
      </c>
      <c r="G2330" s="307">
        <f t="shared" si="254"/>
        <v>1</v>
      </c>
      <c r="H2330" s="306">
        <f>4*D2330*'[2]Base Costs'!$B$7</f>
        <v>22170.258579850735</v>
      </c>
      <c r="I2330" s="304">
        <f>4*IF(E2330&lt;=3,E2330*'[2]Base Costs'!$B$8,IF(F2330&lt;=3,F2330*'[2]Base Costs'!$B$9,'[2]Base Costs'!$B$10*G2330))</f>
        <v>4200</v>
      </c>
      <c r="J2330" s="308">
        <f>C2330*'[2]Base Costs'!$B$6</f>
        <v>28.334166964950317</v>
      </c>
      <c r="K2330" s="307">
        <f t="shared" si="255"/>
        <v>4</v>
      </c>
      <c r="L2330" s="307">
        <f t="shared" si="256"/>
        <v>1</v>
      </c>
      <c r="M2330" s="307">
        <f t="shared" si="257"/>
        <v>1</v>
      </c>
      <c r="N2330" s="306">
        <f>4*J2330*'[2]Base Costs'!$B$7</f>
        <v>5631.2456792820867</v>
      </c>
      <c r="O2330" s="304">
        <f>4*IF(K2330&lt;=3,K2330*'[2]Base Costs'!$B$8,IF(L2330&lt;=3,L2330*'[2]Base Costs'!$B$9,'[2]Base Costs'!$B$10*M2330))</f>
        <v>1400</v>
      </c>
      <c r="P2330" s="304">
        <f>4*C2330*'[2]Base Costs'!$B$11</f>
        <v>22310.367688937258</v>
      </c>
      <c r="Q2330" s="269">
        <f>'[2]Base Costs'!$B$13+'[2]Base Costs'!$B$14</f>
        <v>414</v>
      </c>
      <c r="R2330" s="303">
        <f>'[2]Base Costs'!$D$2</f>
        <v>1105.3024868650327</v>
      </c>
      <c r="S2330" s="305">
        <f t="shared" si="258"/>
        <v>8550.5481661471204</v>
      </c>
    </row>
    <row r="2331" spans="1:19" s="269" customFormat="1" x14ac:dyDescent="0.25">
      <c r="A2331" s="310" t="s">
        <v>1041</v>
      </c>
      <c r="B2331" s="310" t="s">
        <v>1362</v>
      </c>
      <c r="C2331" s="309">
        <v>162.50112107143582</v>
      </c>
      <c r="D2331" s="307">
        <f>C2331*'[2]Base Costs'!$B$5</f>
        <v>162.50112107143582</v>
      </c>
      <c r="E2331" s="307">
        <f t="shared" si="252"/>
        <v>21</v>
      </c>
      <c r="F2331" s="307">
        <f t="shared" si="253"/>
        <v>5</v>
      </c>
      <c r="G2331" s="307">
        <f t="shared" si="254"/>
        <v>2</v>
      </c>
      <c r="H2331" s="306">
        <f>4*D2331*'[2]Base Costs'!$B$7</f>
        <v>32296.122806221443</v>
      </c>
      <c r="I2331" s="304">
        <f>4*IF(E2331&lt;=3,E2331*'[2]Base Costs'!$B$8,IF(F2331&lt;=3,F2331*'[2]Base Costs'!$B$9,'[2]Base Costs'!$B$10*G2331))</f>
        <v>8800</v>
      </c>
      <c r="J2331" s="308">
        <f>C2331*'[2]Base Costs'!$B$6</f>
        <v>41.275284752144699</v>
      </c>
      <c r="K2331" s="307">
        <f t="shared" si="255"/>
        <v>6</v>
      </c>
      <c r="L2331" s="307">
        <f t="shared" si="256"/>
        <v>2</v>
      </c>
      <c r="M2331" s="307">
        <f t="shared" si="257"/>
        <v>1</v>
      </c>
      <c r="N2331" s="306">
        <f>4*J2331*'[2]Base Costs'!$B$7</f>
        <v>8203.2151927802479</v>
      </c>
      <c r="O2331" s="304">
        <f>4*IF(K2331&lt;=3,K2331*'[2]Base Costs'!$B$8,IF(L2331&lt;=3,L2331*'[2]Base Costs'!$B$9,'[2]Base Costs'!$B$10*M2331))</f>
        <v>2800</v>
      </c>
      <c r="P2331" s="304">
        <f>4*C2331*'[2]Base Costs'!$B$11</f>
        <v>32500.224214287162</v>
      </c>
      <c r="Q2331" s="269">
        <f>'[2]Base Costs'!$B$13+'[2]Base Costs'!$B$14</f>
        <v>414</v>
      </c>
      <c r="R2331" s="303">
        <f>'[2]Base Costs'!$D$2</f>
        <v>1105.3024868650327</v>
      </c>
      <c r="S2331" s="305">
        <f t="shared" si="258"/>
        <v>12522.51767964528</v>
      </c>
    </row>
    <row r="2332" spans="1:19" s="269" customFormat="1" x14ac:dyDescent="0.25">
      <c r="A2332" s="310" t="s">
        <v>1041</v>
      </c>
      <c r="B2332" s="310" t="s">
        <v>1361</v>
      </c>
      <c r="C2332" s="309">
        <v>73.000747520000004</v>
      </c>
      <c r="D2332" s="307">
        <f>C2332*'[2]Base Costs'!$B$5</f>
        <v>73.000747520000004</v>
      </c>
      <c r="E2332" s="307">
        <f t="shared" si="252"/>
        <v>10</v>
      </c>
      <c r="F2332" s="307">
        <f t="shared" si="253"/>
        <v>2</v>
      </c>
      <c r="G2332" s="307">
        <f t="shared" si="254"/>
        <v>1</v>
      </c>
      <c r="H2332" s="306">
        <f>4*D2332*'[2]Base Costs'!$B$7</f>
        <v>14508.460565114883</v>
      </c>
      <c r="I2332" s="304">
        <f>4*IF(E2332&lt;=3,E2332*'[2]Base Costs'!$B$8,IF(F2332&lt;=3,F2332*'[2]Base Costs'!$B$9,'[2]Base Costs'!$B$10*G2332))</f>
        <v>2800</v>
      </c>
      <c r="J2332" s="308">
        <f>C2332*'[2]Base Costs'!$B$6</f>
        <v>18.542189870080001</v>
      </c>
      <c r="K2332" s="307">
        <f t="shared" si="255"/>
        <v>3</v>
      </c>
      <c r="L2332" s="307">
        <f t="shared" si="256"/>
        <v>1</v>
      </c>
      <c r="M2332" s="307">
        <f t="shared" si="257"/>
        <v>1</v>
      </c>
      <c r="N2332" s="306">
        <f>4*J2332*'[2]Base Costs'!$B$7</f>
        <v>3685.1489835391803</v>
      </c>
      <c r="O2332" s="304">
        <f>4*IF(K2332&lt;=3,K2332*'[2]Base Costs'!$B$8,IF(L2332&lt;=3,L2332*'[2]Base Costs'!$B$9,'[2]Base Costs'!$B$10*M2332))</f>
        <v>1500</v>
      </c>
      <c r="P2332" s="304">
        <f>4*C2332*'[2]Base Costs'!$B$11</f>
        <v>14600.149504000001</v>
      </c>
      <c r="Q2332" s="269">
        <f>'[2]Base Costs'!$B$13+'[2]Base Costs'!$B$14</f>
        <v>414</v>
      </c>
      <c r="R2332" s="303">
        <f>'[2]Base Costs'!$D$2</f>
        <v>1105.3024868650327</v>
      </c>
      <c r="S2332" s="305">
        <f t="shared" si="258"/>
        <v>6704.4514704042131</v>
      </c>
    </row>
    <row r="2333" spans="1:19" s="269" customFormat="1" x14ac:dyDescent="0.25">
      <c r="A2333" s="310" t="s">
        <v>1041</v>
      </c>
      <c r="B2333" s="310" t="s">
        <v>1360</v>
      </c>
      <c r="C2333" s="309">
        <v>160.00147592000002</v>
      </c>
      <c r="D2333" s="307">
        <f>C2333*'[2]Base Costs'!$B$5</f>
        <v>160.00147592000002</v>
      </c>
      <c r="E2333" s="307">
        <f t="shared" si="252"/>
        <v>21</v>
      </c>
      <c r="F2333" s="307">
        <f t="shared" si="253"/>
        <v>5</v>
      </c>
      <c r="G2333" s="307">
        <f t="shared" si="254"/>
        <v>2</v>
      </c>
      <c r="H2333" s="306">
        <f>4*D2333*'[2]Base Costs'!$B$7</f>
        <v>31799.333330244488</v>
      </c>
      <c r="I2333" s="304">
        <f>4*IF(E2333&lt;=3,E2333*'[2]Base Costs'!$B$8,IF(F2333&lt;=3,F2333*'[2]Base Costs'!$B$9,'[2]Base Costs'!$B$10*G2333))</f>
        <v>8800</v>
      </c>
      <c r="J2333" s="308">
        <f>C2333*'[2]Base Costs'!$B$6</f>
        <v>40.640374883680003</v>
      </c>
      <c r="K2333" s="307">
        <f t="shared" si="255"/>
        <v>6</v>
      </c>
      <c r="L2333" s="307">
        <f t="shared" si="256"/>
        <v>2</v>
      </c>
      <c r="M2333" s="307">
        <f t="shared" si="257"/>
        <v>1</v>
      </c>
      <c r="N2333" s="306">
        <f>4*J2333*'[2]Base Costs'!$B$7</f>
        <v>8077.0306658821</v>
      </c>
      <c r="O2333" s="304">
        <f>4*IF(K2333&lt;=3,K2333*'[2]Base Costs'!$B$8,IF(L2333&lt;=3,L2333*'[2]Base Costs'!$B$9,'[2]Base Costs'!$B$10*M2333))</f>
        <v>2800</v>
      </c>
      <c r="P2333" s="304">
        <f>4*C2333*'[2]Base Costs'!$B$11</f>
        <v>32000.295184000002</v>
      </c>
      <c r="Q2333" s="269">
        <f>'[2]Base Costs'!$B$13+'[2]Base Costs'!$B$14</f>
        <v>414</v>
      </c>
      <c r="R2333" s="303">
        <f>'[2]Base Costs'!$D$2</f>
        <v>1105.3024868650327</v>
      </c>
      <c r="S2333" s="305">
        <f t="shared" si="258"/>
        <v>12396.333152747133</v>
      </c>
    </row>
    <row r="2334" spans="1:19" s="269" customFormat="1" x14ac:dyDescent="0.25">
      <c r="A2334" s="310" t="s">
        <v>1041</v>
      </c>
      <c r="B2334" s="310" t="s">
        <v>1359</v>
      </c>
      <c r="C2334" s="309">
        <v>125.16016513000001</v>
      </c>
      <c r="D2334" s="307">
        <f>C2334*'[2]Base Costs'!$B$5</f>
        <v>125.16016513000001</v>
      </c>
      <c r="E2334" s="307">
        <f t="shared" si="252"/>
        <v>16</v>
      </c>
      <c r="F2334" s="307">
        <f t="shared" si="253"/>
        <v>4</v>
      </c>
      <c r="G2334" s="307">
        <f t="shared" si="254"/>
        <v>1</v>
      </c>
      <c r="H2334" s="306">
        <f>4*D2334*'[2]Base Costs'!$B$7</f>
        <v>24874.831858596724</v>
      </c>
      <c r="I2334" s="304">
        <f>4*IF(E2334&lt;=3,E2334*'[2]Base Costs'!$B$8,IF(F2334&lt;=3,F2334*'[2]Base Costs'!$B$9,'[2]Base Costs'!$B$10*G2334))</f>
        <v>4400</v>
      </c>
      <c r="J2334" s="308">
        <f>C2334*'[2]Base Costs'!$B$6</f>
        <v>31.790681943020004</v>
      </c>
      <c r="K2334" s="307">
        <f t="shared" si="255"/>
        <v>4</v>
      </c>
      <c r="L2334" s="307">
        <f t="shared" si="256"/>
        <v>1</v>
      </c>
      <c r="M2334" s="307">
        <f t="shared" si="257"/>
        <v>1</v>
      </c>
      <c r="N2334" s="306">
        <f>4*J2334*'[2]Base Costs'!$B$7</f>
        <v>6318.207292083569</v>
      </c>
      <c r="O2334" s="304">
        <f>4*IF(K2334&lt;=3,K2334*'[2]Base Costs'!$B$8,IF(L2334&lt;=3,L2334*'[2]Base Costs'!$B$9,'[2]Base Costs'!$B$10*M2334))</f>
        <v>1400</v>
      </c>
      <c r="P2334" s="304">
        <f>4*C2334*'[2]Base Costs'!$B$11</f>
        <v>25032.033026000001</v>
      </c>
      <c r="Q2334" s="269">
        <f>'[2]Base Costs'!$B$13+'[2]Base Costs'!$B$14</f>
        <v>414</v>
      </c>
      <c r="R2334" s="303">
        <f>'[2]Base Costs'!$D$2</f>
        <v>1105.3024868650327</v>
      </c>
      <c r="S2334" s="305">
        <f t="shared" si="258"/>
        <v>9237.5097789486026</v>
      </c>
    </row>
    <row r="2335" spans="1:19" s="269" customFormat="1" x14ac:dyDescent="0.25">
      <c r="A2335" s="310" t="s">
        <v>1041</v>
      </c>
      <c r="B2335" s="310" t="s">
        <v>1358</v>
      </c>
      <c r="C2335" s="309">
        <v>257.69666746756008</v>
      </c>
      <c r="D2335" s="307">
        <f>C2335*'[2]Base Costs'!$B$5</f>
        <v>257.69666746756008</v>
      </c>
      <c r="E2335" s="307">
        <f t="shared" si="252"/>
        <v>33</v>
      </c>
      <c r="F2335" s="307">
        <f t="shared" si="253"/>
        <v>7</v>
      </c>
      <c r="G2335" s="307">
        <f t="shared" si="254"/>
        <v>2</v>
      </c>
      <c r="H2335" s="306">
        <f>4*D2335*'[2]Base Costs'!$B$7</f>
        <v>51215.666479172767</v>
      </c>
      <c r="I2335" s="304">
        <f>4*IF(E2335&lt;=3,E2335*'[2]Base Costs'!$B$8,IF(F2335&lt;=3,F2335*'[2]Base Costs'!$B$9,'[2]Base Costs'!$B$10*G2335))</f>
        <v>8800</v>
      </c>
      <c r="J2335" s="308">
        <f>C2335*'[2]Base Costs'!$B$6</f>
        <v>65.454953536760257</v>
      </c>
      <c r="K2335" s="307">
        <f t="shared" si="255"/>
        <v>9</v>
      </c>
      <c r="L2335" s="307">
        <f t="shared" si="256"/>
        <v>2</v>
      </c>
      <c r="M2335" s="307">
        <f t="shared" si="257"/>
        <v>1</v>
      </c>
      <c r="N2335" s="306">
        <f>4*J2335*'[2]Base Costs'!$B$7</f>
        <v>13008.779285709883</v>
      </c>
      <c r="O2335" s="304">
        <f>4*IF(K2335&lt;=3,K2335*'[2]Base Costs'!$B$8,IF(L2335&lt;=3,L2335*'[2]Base Costs'!$B$9,'[2]Base Costs'!$B$10*M2335))</f>
        <v>2800</v>
      </c>
      <c r="P2335" s="304">
        <f>4*C2335*'[2]Base Costs'!$B$11</f>
        <v>51539.333493512015</v>
      </c>
      <c r="Q2335" s="269">
        <f>'[2]Base Costs'!$B$13+'[2]Base Costs'!$B$14</f>
        <v>414</v>
      </c>
      <c r="R2335" s="303">
        <f>'[2]Base Costs'!$D$2</f>
        <v>1105.3024868650327</v>
      </c>
      <c r="S2335" s="305">
        <f t="shared" si="258"/>
        <v>17328.081772574915</v>
      </c>
    </row>
    <row r="2336" spans="1:19" s="269" customFormat="1" x14ac:dyDescent="0.25">
      <c r="A2336" s="310" t="s">
        <v>1041</v>
      </c>
      <c r="B2336" s="310" t="s">
        <v>1357</v>
      </c>
      <c r="C2336" s="309">
        <v>377.90360702000004</v>
      </c>
      <c r="D2336" s="307">
        <f>C2336*'[2]Base Costs'!$B$5</f>
        <v>377.90360702000004</v>
      </c>
      <c r="E2336" s="307">
        <f t="shared" si="252"/>
        <v>48</v>
      </c>
      <c r="F2336" s="307">
        <f t="shared" si="253"/>
        <v>10</v>
      </c>
      <c r="G2336" s="307">
        <f t="shared" si="254"/>
        <v>3</v>
      </c>
      <c r="H2336" s="306">
        <f>4*D2336*'[2]Base Costs'!$B$7</f>
        <v>75106.074473582892</v>
      </c>
      <c r="I2336" s="304">
        <f>4*IF(E2336&lt;=3,E2336*'[2]Base Costs'!$B$8,IF(F2336&lt;=3,F2336*'[2]Base Costs'!$B$9,'[2]Base Costs'!$B$10*G2336))</f>
        <v>13200</v>
      </c>
      <c r="J2336" s="308">
        <f>C2336*'[2]Base Costs'!$B$6</f>
        <v>95.987516183080018</v>
      </c>
      <c r="K2336" s="307">
        <f t="shared" si="255"/>
        <v>12</v>
      </c>
      <c r="L2336" s="307">
        <f t="shared" si="256"/>
        <v>3</v>
      </c>
      <c r="M2336" s="307">
        <f t="shared" si="257"/>
        <v>1</v>
      </c>
      <c r="N2336" s="306">
        <f>4*J2336*'[2]Base Costs'!$B$7</f>
        <v>19076.942916290056</v>
      </c>
      <c r="O2336" s="304">
        <f>4*IF(K2336&lt;=3,K2336*'[2]Base Costs'!$B$8,IF(L2336&lt;=3,L2336*'[2]Base Costs'!$B$9,'[2]Base Costs'!$B$10*M2336))</f>
        <v>4200</v>
      </c>
      <c r="P2336" s="304">
        <f>4*C2336*'[2]Base Costs'!$B$11</f>
        <v>75580.721404000011</v>
      </c>
      <c r="Q2336" s="269">
        <f>'[2]Base Costs'!$B$13+'[2]Base Costs'!$B$14</f>
        <v>414</v>
      </c>
      <c r="R2336" s="303">
        <f>'[2]Base Costs'!$D$2</f>
        <v>1105.3024868650327</v>
      </c>
      <c r="S2336" s="305">
        <f t="shared" si="258"/>
        <v>24796.245403155088</v>
      </c>
    </row>
    <row r="2337" spans="1:19" s="269" customFormat="1" x14ac:dyDescent="0.25">
      <c r="A2337" s="310" t="s">
        <v>1041</v>
      </c>
      <c r="B2337" s="310" t="s">
        <v>1356</v>
      </c>
      <c r="C2337" s="309">
        <v>90.225435582886874</v>
      </c>
      <c r="D2337" s="307">
        <f>C2337*'[2]Base Costs'!$B$5</f>
        <v>90.225435582886874</v>
      </c>
      <c r="E2337" s="307">
        <f t="shared" si="252"/>
        <v>12</v>
      </c>
      <c r="F2337" s="307">
        <f t="shared" si="253"/>
        <v>3</v>
      </c>
      <c r="G2337" s="307">
        <f t="shared" si="254"/>
        <v>1</v>
      </c>
      <c r="H2337" s="306">
        <f>4*D2337*'[2]Base Costs'!$B$7</f>
        <v>17931.76396948527</v>
      </c>
      <c r="I2337" s="304">
        <f>4*IF(E2337&lt;=3,E2337*'[2]Base Costs'!$B$8,IF(F2337&lt;=3,F2337*'[2]Base Costs'!$B$9,'[2]Base Costs'!$B$10*G2337))</f>
        <v>4200</v>
      </c>
      <c r="J2337" s="308">
        <f>C2337*'[2]Base Costs'!$B$6</f>
        <v>22.917260638053268</v>
      </c>
      <c r="K2337" s="307">
        <f t="shared" si="255"/>
        <v>3</v>
      </c>
      <c r="L2337" s="307">
        <f t="shared" si="256"/>
        <v>1</v>
      </c>
      <c r="M2337" s="307">
        <f t="shared" si="257"/>
        <v>1</v>
      </c>
      <c r="N2337" s="306">
        <f>4*J2337*'[2]Base Costs'!$B$7</f>
        <v>4554.6680482492593</v>
      </c>
      <c r="O2337" s="304">
        <f>4*IF(K2337&lt;=3,K2337*'[2]Base Costs'!$B$8,IF(L2337&lt;=3,L2337*'[2]Base Costs'!$B$9,'[2]Base Costs'!$B$10*M2337))</f>
        <v>1500</v>
      </c>
      <c r="P2337" s="304">
        <f>4*C2337*'[2]Base Costs'!$B$11</f>
        <v>18045.087116577375</v>
      </c>
      <c r="Q2337" s="269">
        <f>'[2]Base Costs'!$B$13+'[2]Base Costs'!$B$14</f>
        <v>414</v>
      </c>
      <c r="R2337" s="303">
        <f>'[2]Base Costs'!$D$2</f>
        <v>1105.3024868650327</v>
      </c>
      <c r="S2337" s="305">
        <f t="shared" si="258"/>
        <v>7573.970535114292</v>
      </c>
    </row>
    <row r="2338" spans="1:19" s="269" customFormat="1" x14ac:dyDescent="0.25">
      <c r="A2338" s="310" t="s">
        <v>1041</v>
      </c>
      <c r="B2338" s="310" t="s">
        <v>1355</v>
      </c>
      <c r="C2338" s="309">
        <v>69.983584763772569</v>
      </c>
      <c r="D2338" s="307">
        <f>C2338*'[2]Base Costs'!$B$5</f>
        <v>69.983584763772569</v>
      </c>
      <c r="E2338" s="307">
        <f t="shared" si="252"/>
        <v>9</v>
      </c>
      <c r="F2338" s="307">
        <f t="shared" si="253"/>
        <v>2</v>
      </c>
      <c r="G2338" s="307">
        <f t="shared" si="254"/>
        <v>1</v>
      </c>
      <c r="H2338" s="306">
        <f>4*D2338*'[2]Base Costs'!$B$7</f>
        <v>13908.817570291218</v>
      </c>
      <c r="I2338" s="304">
        <f>4*IF(E2338&lt;=3,E2338*'[2]Base Costs'!$B$8,IF(F2338&lt;=3,F2338*'[2]Base Costs'!$B$9,'[2]Base Costs'!$B$10*G2338))</f>
        <v>2800</v>
      </c>
      <c r="J2338" s="308">
        <f>C2338*'[2]Base Costs'!$B$6</f>
        <v>17.775830529998231</v>
      </c>
      <c r="K2338" s="307">
        <f t="shared" si="255"/>
        <v>3</v>
      </c>
      <c r="L2338" s="307">
        <f t="shared" si="256"/>
        <v>1</v>
      </c>
      <c r="M2338" s="307">
        <f t="shared" si="257"/>
        <v>1</v>
      </c>
      <c r="N2338" s="306">
        <f>4*J2338*'[2]Base Costs'!$B$7</f>
        <v>3532.839662853969</v>
      </c>
      <c r="O2338" s="304">
        <f>4*IF(K2338&lt;=3,K2338*'[2]Base Costs'!$B$8,IF(L2338&lt;=3,L2338*'[2]Base Costs'!$B$9,'[2]Base Costs'!$B$10*M2338))</f>
        <v>1500</v>
      </c>
      <c r="P2338" s="304">
        <f>4*C2338*'[2]Base Costs'!$B$11</f>
        <v>13996.716952754514</v>
      </c>
      <c r="Q2338" s="269">
        <f>'[2]Base Costs'!$B$13+'[2]Base Costs'!$B$14</f>
        <v>414</v>
      </c>
      <c r="R2338" s="303">
        <f>'[2]Base Costs'!$D$2</f>
        <v>1105.3024868650327</v>
      </c>
      <c r="S2338" s="305">
        <f t="shared" si="258"/>
        <v>6552.1421497190022</v>
      </c>
    </row>
    <row r="2339" spans="1:19" s="269" customFormat="1" x14ac:dyDescent="0.25">
      <c r="A2339" s="310" t="s">
        <v>1041</v>
      </c>
      <c r="B2339" s="310" t="s">
        <v>1354</v>
      </c>
      <c r="C2339" s="309">
        <v>168.17402393267932</v>
      </c>
      <c r="D2339" s="307">
        <f>C2339*'[2]Base Costs'!$B$5</f>
        <v>168.17402393267932</v>
      </c>
      <c r="E2339" s="307">
        <f t="shared" si="252"/>
        <v>22</v>
      </c>
      <c r="F2339" s="307">
        <f t="shared" si="253"/>
        <v>5</v>
      </c>
      <c r="G2339" s="307">
        <f t="shared" si="254"/>
        <v>2</v>
      </c>
      <c r="H2339" s="306">
        <f>4*D2339*'[2]Base Costs'!$B$7</f>
        <v>33423.578212476423</v>
      </c>
      <c r="I2339" s="304">
        <f>4*IF(E2339&lt;=3,E2339*'[2]Base Costs'!$B$8,IF(F2339&lt;=3,F2339*'[2]Base Costs'!$B$9,'[2]Base Costs'!$B$10*G2339))</f>
        <v>8800</v>
      </c>
      <c r="J2339" s="308">
        <f>C2339*'[2]Base Costs'!$B$6</f>
        <v>42.716202078900551</v>
      </c>
      <c r="K2339" s="307">
        <f t="shared" si="255"/>
        <v>6</v>
      </c>
      <c r="L2339" s="307">
        <f t="shared" si="256"/>
        <v>2</v>
      </c>
      <c r="M2339" s="307">
        <f t="shared" si="257"/>
        <v>1</v>
      </c>
      <c r="N2339" s="306">
        <f>4*J2339*'[2]Base Costs'!$B$7</f>
        <v>8489.5888659690117</v>
      </c>
      <c r="O2339" s="304">
        <f>4*IF(K2339&lt;=3,K2339*'[2]Base Costs'!$B$8,IF(L2339&lt;=3,L2339*'[2]Base Costs'!$B$9,'[2]Base Costs'!$B$10*M2339))</f>
        <v>2800</v>
      </c>
      <c r="P2339" s="304">
        <f>4*C2339*'[2]Base Costs'!$B$11</f>
        <v>33634.80478653586</v>
      </c>
      <c r="Q2339" s="269">
        <f>'[2]Base Costs'!$B$13+'[2]Base Costs'!$B$14</f>
        <v>414</v>
      </c>
      <c r="R2339" s="303">
        <f>'[2]Base Costs'!$D$2</f>
        <v>1105.3024868650327</v>
      </c>
      <c r="S2339" s="305">
        <f t="shared" si="258"/>
        <v>12808.891352834045</v>
      </c>
    </row>
    <row r="2340" spans="1:19" s="269" customFormat="1" x14ac:dyDescent="0.25">
      <c r="A2340" s="310" t="s">
        <v>1041</v>
      </c>
      <c r="B2340" s="310" t="s">
        <v>1353</v>
      </c>
      <c r="C2340" s="309">
        <v>192.89949783085291</v>
      </c>
      <c r="D2340" s="307">
        <f>C2340*'[2]Base Costs'!$B$5</f>
        <v>192.89949783085291</v>
      </c>
      <c r="E2340" s="307">
        <f t="shared" si="252"/>
        <v>25</v>
      </c>
      <c r="F2340" s="307">
        <f t="shared" si="253"/>
        <v>5</v>
      </c>
      <c r="G2340" s="307">
        <f t="shared" si="254"/>
        <v>2</v>
      </c>
      <c r="H2340" s="306">
        <f>4*D2340*'[2]Base Costs'!$B$7</f>
        <v>38337.617796895036</v>
      </c>
      <c r="I2340" s="304">
        <f>4*IF(E2340&lt;=3,E2340*'[2]Base Costs'!$B$8,IF(F2340&lt;=3,F2340*'[2]Base Costs'!$B$9,'[2]Base Costs'!$B$10*G2340))</f>
        <v>8800</v>
      </c>
      <c r="J2340" s="308">
        <f>C2340*'[2]Base Costs'!$B$6</f>
        <v>48.996472449036638</v>
      </c>
      <c r="K2340" s="307">
        <f t="shared" si="255"/>
        <v>7</v>
      </c>
      <c r="L2340" s="307">
        <f t="shared" si="256"/>
        <v>2</v>
      </c>
      <c r="M2340" s="307">
        <f t="shared" si="257"/>
        <v>1</v>
      </c>
      <c r="N2340" s="306">
        <f>4*J2340*'[2]Base Costs'!$B$7</f>
        <v>9737.7549204113384</v>
      </c>
      <c r="O2340" s="304">
        <f>4*IF(K2340&lt;=3,K2340*'[2]Base Costs'!$B$8,IF(L2340&lt;=3,L2340*'[2]Base Costs'!$B$9,'[2]Base Costs'!$B$10*M2340))</f>
        <v>2800</v>
      </c>
      <c r="P2340" s="304">
        <f>4*C2340*'[2]Base Costs'!$B$11</f>
        <v>38579.899566170585</v>
      </c>
      <c r="Q2340" s="269">
        <f>'[2]Base Costs'!$B$13+'[2]Base Costs'!$B$14</f>
        <v>414</v>
      </c>
      <c r="R2340" s="303">
        <f>'[2]Base Costs'!$D$2</f>
        <v>1105.3024868650327</v>
      </c>
      <c r="S2340" s="305">
        <f t="shared" si="258"/>
        <v>14057.05740727637</v>
      </c>
    </row>
    <row r="2341" spans="1:19" s="269" customFormat="1" x14ac:dyDescent="0.25">
      <c r="A2341" s="310" t="s">
        <v>1041</v>
      </c>
      <c r="B2341" s="310" t="s">
        <v>1352</v>
      </c>
      <c r="C2341" s="309">
        <v>98.641966678355729</v>
      </c>
      <c r="D2341" s="307">
        <f>C2341*'[2]Base Costs'!$B$5</f>
        <v>98.641966678355729</v>
      </c>
      <c r="E2341" s="307">
        <f t="shared" si="252"/>
        <v>13</v>
      </c>
      <c r="F2341" s="307">
        <f t="shared" si="253"/>
        <v>3</v>
      </c>
      <c r="G2341" s="307">
        <f t="shared" si="254"/>
        <v>1</v>
      </c>
      <c r="H2341" s="306">
        <f>4*D2341*'[2]Base Costs'!$B$7</f>
        <v>19604.499025523135</v>
      </c>
      <c r="I2341" s="304">
        <f>4*IF(E2341&lt;=3,E2341*'[2]Base Costs'!$B$8,IF(F2341&lt;=3,F2341*'[2]Base Costs'!$B$9,'[2]Base Costs'!$B$10*G2341))</f>
        <v>4200</v>
      </c>
      <c r="J2341" s="308">
        <f>C2341*'[2]Base Costs'!$B$6</f>
        <v>25.055059536302355</v>
      </c>
      <c r="K2341" s="307">
        <f t="shared" si="255"/>
        <v>4</v>
      </c>
      <c r="L2341" s="307">
        <f t="shared" si="256"/>
        <v>1</v>
      </c>
      <c r="M2341" s="307">
        <f t="shared" si="257"/>
        <v>1</v>
      </c>
      <c r="N2341" s="306">
        <f>4*J2341*'[2]Base Costs'!$B$7</f>
        <v>4979.5427524828756</v>
      </c>
      <c r="O2341" s="304">
        <f>4*IF(K2341&lt;=3,K2341*'[2]Base Costs'!$B$8,IF(L2341&lt;=3,L2341*'[2]Base Costs'!$B$9,'[2]Base Costs'!$B$10*M2341))</f>
        <v>1400</v>
      </c>
      <c r="P2341" s="304">
        <f>4*C2341*'[2]Base Costs'!$B$11</f>
        <v>19728.393335671146</v>
      </c>
      <c r="Q2341" s="269">
        <f>'[2]Base Costs'!$B$13+'[2]Base Costs'!$B$14</f>
        <v>414</v>
      </c>
      <c r="R2341" s="303">
        <f>'[2]Base Costs'!$D$2</f>
        <v>1105.3024868650327</v>
      </c>
      <c r="S2341" s="305">
        <f t="shared" si="258"/>
        <v>7898.8452393479083</v>
      </c>
    </row>
    <row r="2342" spans="1:19" s="269" customFormat="1" x14ac:dyDescent="0.25">
      <c r="A2342" s="310" t="s">
        <v>1041</v>
      </c>
      <c r="B2342" s="310" t="s">
        <v>1351</v>
      </c>
      <c r="C2342" s="309">
        <v>126.99986185500001</v>
      </c>
      <c r="D2342" s="307">
        <f>C2342*'[2]Base Costs'!$B$5</f>
        <v>126.99986185500001</v>
      </c>
      <c r="E2342" s="307">
        <f t="shared" si="252"/>
        <v>16</v>
      </c>
      <c r="F2342" s="307">
        <f t="shared" si="253"/>
        <v>4</v>
      </c>
      <c r="G2342" s="307">
        <f t="shared" si="254"/>
        <v>1</v>
      </c>
      <c r="H2342" s="306">
        <f>4*D2342*'[2]Base Costs'!$B$7</f>
        <v>25240.460544510126</v>
      </c>
      <c r="I2342" s="304">
        <f>4*IF(E2342&lt;=3,E2342*'[2]Base Costs'!$B$8,IF(F2342&lt;=3,F2342*'[2]Base Costs'!$B$9,'[2]Base Costs'!$B$10*G2342))</f>
        <v>4400</v>
      </c>
      <c r="J2342" s="308">
        <f>C2342*'[2]Base Costs'!$B$6</f>
        <v>32.257964911169999</v>
      </c>
      <c r="K2342" s="307">
        <f t="shared" si="255"/>
        <v>5</v>
      </c>
      <c r="L2342" s="307">
        <f t="shared" si="256"/>
        <v>1</v>
      </c>
      <c r="M2342" s="307">
        <f t="shared" si="257"/>
        <v>1</v>
      </c>
      <c r="N2342" s="306">
        <f>4*J2342*'[2]Base Costs'!$B$7</f>
        <v>6411.0769783055712</v>
      </c>
      <c r="O2342" s="304">
        <f>4*IF(K2342&lt;=3,K2342*'[2]Base Costs'!$B$8,IF(L2342&lt;=3,L2342*'[2]Base Costs'!$B$9,'[2]Base Costs'!$B$10*M2342))</f>
        <v>1400</v>
      </c>
      <c r="P2342" s="304">
        <f>4*C2342*'[2]Base Costs'!$B$11</f>
        <v>25399.972371</v>
      </c>
      <c r="Q2342" s="269">
        <f>'[2]Base Costs'!$B$13+'[2]Base Costs'!$B$14</f>
        <v>414</v>
      </c>
      <c r="R2342" s="303">
        <f>'[2]Base Costs'!$D$2</f>
        <v>1105.3024868650327</v>
      </c>
      <c r="S2342" s="305">
        <f t="shared" si="258"/>
        <v>9330.3794651706048</v>
      </c>
    </row>
    <row r="2343" spans="1:19" s="269" customFormat="1" x14ac:dyDescent="0.25">
      <c r="A2343" s="310" t="s">
        <v>1041</v>
      </c>
      <c r="B2343" s="310" t="s">
        <v>1350</v>
      </c>
      <c r="C2343" s="309">
        <v>190.20278589880476</v>
      </c>
      <c r="D2343" s="307">
        <f>C2343*'[2]Base Costs'!$B$5</f>
        <v>190.20278589880476</v>
      </c>
      <c r="E2343" s="307">
        <f t="shared" si="252"/>
        <v>24</v>
      </c>
      <c r="F2343" s="307">
        <f t="shared" si="253"/>
        <v>5</v>
      </c>
      <c r="G2343" s="307">
        <f t="shared" si="254"/>
        <v>2</v>
      </c>
      <c r="H2343" s="306">
        <f>4*D2343*'[2]Base Costs'!$B$7</f>
        <v>37801.662480672057</v>
      </c>
      <c r="I2343" s="304">
        <f>4*IF(E2343&lt;=3,E2343*'[2]Base Costs'!$B$8,IF(F2343&lt;=3,F2343*'[2]Base Costs'!$B$9,'[2]Base Costs'!$B$10*G2343))</f>
        <v>8800</v>
      </c>
      <c r="J2343" s="308">
        <f>C2343*'[2]Base Costs'!$B$6</f>
        <v>48.31150761829641</v>
      </c>
      <c r="K2343" s="307">
        <f t="shared" si="255"/>
        <v>7</v>
      </c>
      <c r="L2343" s="307">
        <f t="shared" si="256"/>
        <v>2</v>
      </c>
      <c r="M2343" s="307">
        <f t="shared" si="257"/>
        <v>1</v>
      </c>
      <c r="N2343" s="306">
        <f>4*J2343*'[2]Base Costs'!$B$7</f>
        <v>9601.6222700907038</v>
      </c>
      <c r="O2343" s="304">
        <f>4*IF(K2343&lt;=3,K2343*'[2]Base Costs'!$B$8,IF(L2343&lt;=3,L2343*'[2]Base Costs'!$B$9,'[2]Base Costs'!$B$10*M2343))</f>
        <v>2800</v>
      </c>
      <c r="P2343" s="304">
        <f>4*C2343*'[2]Base Costs'!$B$11</f>
        <v>38040.557179760952</v>
      </c>
      <c r="Q2343" s="269">
        <f>'[2]Base Costs'!$B$13+'[2]Base Costs'!$B$14</f>
        <v>414</v>
      </c>
      <c r="R2343" s="303">
        <f>'[2]Base Costs'!$D$2</f>
        <v>1105.3024868650327</v>
      </c>
      <c r="S2343" s="305">
        <f t="shared" si="258"/>
        <v>13920.924756955737</v>
      </c>
    </row>
    <row r="2344" spans="1:19" s="269" customFormat="1" x14ac:dyDescent="0.25">
      <c r="A2344" s="310" t="s">
        <v>1041</v>
      </c>
      <c r="B2344" s="310" t="s">
        <v>1349</v>
      </c>
      <c r="C2344" s="309">
        <v>222.13063589664603</v>
      </c>
      <c r="D2344" s="307">
        <f>C2344*'[2]Base Costs'!$B$5</f>
        <v>222.13063589664603</v>
      </c>
      <c r="E2344" s="307">
        <f t="shared" si="252"/>
        <v>28</v>
      </c>
      <c r="F2344" s="307">
        <f t="shared" si="253"/>
        <v>6</v>
      </c>
      <c r="G2344" s="307">
        <f t="shared" si="254"/>
        <v>2</v>
      </c>
      <c r="H2344" s="306">
        <f>4*D2344*'[2]Base Costs'!$B$7</f>
        <v>44147.131100643026</v>
      </c>
      <c r="I2344" s="304">
        <f>4*IF(E2344&lt;=3,E2344*'[2]Base Costs'!$B$8,IF(F2344&lt;=3,F2344*'[2]Base Costs'!$B$9,'[2]Base Costs'!$B$10*G2344))</f>
        <v>8800</v>
      </c>
      <c r="J2344" s="308">
        <f>C2344*'[2]Base Costs'!$B$6</f>
        <v>56.421181517748089</v>
      </c>
      <c r="K2344" s="307">
        <f t="shared" si="255"/>
        <v>8</v>
      </c>
      <c r="L2344" s="307">
        <f t="shared" si="256"/>
        <v>2</v>
      </c>
      <c r="M2344" s="307">
        <f t="shared" si="257"/>
        <v>1</v>
      </c>
      <c r="N2344" s="306">
        <f>4*J2344*'[2]Base Costs'!$B$7</f>
        <v>11213.371299563327</v>
      </c>
      <c r="O2344" s="304">
        <f>4*IF(K2344&lt;=3,K2344*'[2]Base Costs'!$B$8,IF(L2344&lt;=3,L2344*'[2]Base Costs'!$B$9,'[2]Base Costs'!$B$10*M2344))</f>
        <v>2800</v>
      </c>
      <c r="P2344" s="304">
        <f>4*C2344*'[2]Base Costs'!$B$11</f>
        <v>44426.127179329203</v>
      </c>
      <c r="Q2344" s="269">
        <f>'[2]Base Costs'!$B$13+'[2]Base Costs'!$B$14</f>
        <v>414</v>
      </c>
      <c r="R2344" s="303">
        <f>'[2]Base Costs'!$D$2</f>
        <v>1105.3024868650327</v>
      </c>
      <c r="S2344" s="305">
        <f t="shared" si="258"/>
        <v>15532.67378642836</v>
      </c>
    </row>
    <row r="2345" spans="1:19" s="269" customFormat="1" x14ac:dyDescent="0.25">
      <c r="A2345" s="310" t="s">
        <v>1041</v>
      </c>
      <c r="B2345" s="310" t="s">
        <v>1348</v>
      </c>
      <c r="C2345" s="309">
        <v>54.289340912249621</v>
      </c>
      <c r="D2345" s="307">
        <f>C2345*'[2]Base Costs'!$B$5</f>
        <v>54.289340912249621</v>
      </c>
      <c r="E2345" s="307">
        <f t="shared" si="252"/>
        <v>7</v>
      </c>
      <c r="F2345" s="307">
        <f t="shared" si="253"/>
        <v>2</v>
      </c>
      <c r="G2345" s="307">
        <f t="shared" si="254"/>
        <v>1</v>
      </c>
      <c r="H2345" s="306">
        <f>4*D2345*'[2]Base Costs'!$B$7</f>
        <v>10789.68077026414</v>
      </c>
      <c r="I2345" s="304">
        <f>4*IF(E2345&lt;=3,E2345*'[2]Base Costs'!$B$8,IF(F2345&lt;=3,F2345*'[2]Base Costs'!$B$9,'[2]Base Costs'!$B$10*G2345))</f>
        <v>2800</v>
      </c>
      <c r="J2345" s="308">
        <f>C2345*'[2]Base Costs'!$B$6</f>
        <v>13.789492591711404</v>
      </c>
      <c r="K2345" s="307">
        <f t="shared" si="255"/>
        <v>2</v>
      </c>
      <c r="L2345" s="307">
        <f t="shared" si="256"/>
        <v>1</v>
      </c>
      <c r="M2345" s="307">
        <f t="shared" si="257"/>
        <v>1</v>
      </c>
      <c r="N2345" s="306">
        <f>4*J2345*'[2]Base Costs'!$B$7</f>
        <v>2740.5789156470919</v>
      </c>
      <c r="O2345" s="304">
        <f>4*IF(K2345&lt;=3,K2345*'[2]Base Costs'!$B$8,IF(L2345&lt;=3,L2345*'[2]Base Costs'!$B$9,'[2]Base Costs'!$B$10*M2345))</f>
        <v>1000</v>
      </c>
      <c r="P2345" s="304">
        <f>4*C2345*'[2]Base Costs'!$B$11</f>
        <v>10857.868182449924</v>
      </c>
      <c r="Q2345" s="269">
        <f>'[2]Base Costs'!$B$13+'[2]Base Costs'!$B$14</f>
        <v>414</v>
      </c>
      <c r="R2345" s="303">
        <f>'[2]Base Costs'!$D$2</f>
        <v>1105.3024868650327</v>
      </c>
      <c r="S2345" s="305">
        <f t="shared" si="258"/>
        <v>5259.8814025121246</v>
      </c>
    </row>
    <row r="2346" spans="1:19" s="269" customFormat="1" x14ac:dyDescent="0.25">
      <c r="A2346" s="310" t="s">
        <v>1041</v>
      </c>
      <c r="B2346" s="310" t="s">
        <v>1347</v>
      </c>
      <c r="C2346" s="309">
        <v>166.80155841500002</v>
      </c>
      <c r="D2346" s="307">
        <f>C2346*'[2]Base Costs'!$B$5</f>
        <v>166.80155841500002</v>
      </c>
      <c r="E2346" s="307">
        <f t="shared" si="252"/>
        <v>21</v>
      </c>
      <c r="F2346" s="307">
        <f t="shared" si="253"/>
        <v>5</v>
      </c>
      <c r="G2346" s="307">
        <f t="shared" si="254"/>
        <v>2</v>
      </c>
      <c r="H2346" s="306">
        <f>4*D2346*'[2]Base Costs'!$B$7</f>
        <v>33150.808925630765</v>
      </c>
      <c r="I2346" s="304">
        <f>4*IF(E2346&lt;=3,E2346*'[2]Base Costs'!$B$8,IF(F2346&lt;=3,F2346*'[2]Base Costs'!$B$9,'[2]Base Costs'!$B$10*G2346))</f>
        <v>8800</v>
      </c>
      <c r="J2346" s="308">
        <f>C2346*'[2]Base Costs'!$B$6</f>
        <v>42.367595837410008</v>
      </c>
      <c r="K2346" s="307">
        <f t="shared" si="255"/>
        <v>6</v>
      </c>
      <c r="L2346" s="307">
        <f t="shared" si="256"/>
        <v>2</v>
      </c>
      <c r="M2346" s="307">
        <f t="shared" si="257"/>
        <v>1</v>
      </c>
      <c r="N2346" s="306">
        <f>4*J2346*'[2]Base Costs'!$B$7</f>
        <v>8420.3054671102163</v>
      </c>
      <c r="O2346" s="304">
        <f>4*IF(K2346&lt;=3,K2346*'[2]Base Costs'!$B$8,IF(L2346&lt;=3,L2346*'[2]Base Costs'!$B$9,'[2]Base Costs'!$B$10*M2346))</f>
        <v>2800</v>
      </c>
      <c r="P2346" s="304">
        <f>4*C2346*'[2]Base Costs'!$B$11</f>
        <v>33360.311683</v>
      </c>
      <c r="Q2346" s="269">
        <f>'[2]Base Costs'!$B$13+'[2]Base Costs'!$B$14</f>
        <v>414</v>
      </c>
      <c r="R2346" s="303">
        <f>'[2]Base Costs'!$D$2</f>
        <v>1105.3024868650327</v>
      </c>
      <c r="S2346" s="305">
        <f t="shared" si="258"/>
        <v>12739.60795397525</v>
      </c>
    </row>
    <row r="2347" spans="1:19" s="269" customFormat="1" x14ac:dyDescent="0.25">
      <c r="A2347" s="310" t="s">
        <v>1041</v>
      </c>
      <c r="B2347" s="310" t="s">
        <v>1346</v>
      </c>
      <c r="C2347" s="309">
        <v>114.85311880035709</v>
      </c>
      <c r="D2347" s="307">
        <f>C2347*'[2]Base Costs'!$B$5</f>
        <v>114.85311880035709</v>
      </c>
      <c r="E2347" s="307">
        <f t="shared" si="252"/>
        <v>15</v>
      </c>
      <c r="F2347" s="307">
        <f t="shared" si="253"/>
        <v>3</v>
      </c>
      <c r="G2347" s="307">
        <f t="shared" si="254"/>
        <v>1</v>
      </c>
      <c r="H2347" s="306">
        <f>4*D2347*'[2]Base Costs'!$B$7</f>
        <v>22826.368242858174</v>
      </c>
      <c r="I2347" s="304">
        <f>4*IF(E2347&lt;=3,E2347*'[2]Base Costs'!$B$8,IF(F2347&lt;=3,F2347*'[2]Base Costs'!$B$9,'[2]Base Costs'!$B$10*G2347))</f>
        <v>4200</v>
      </c>
      <c r="J2347" s="308">
        <f>C2347*'[2]Base Costs'!$B$6</f>
        <v>29.172692175290702</v>
      </c>
      <c r="K2347" s="307">
        <f t="shared" si="255"/>
        <v>4</v>
      </c>
      <c r="L2347" s="307">
        <f t="shared" si="256"/>
        <v>1</v>
      </c>
      <c r="M2347" s="307">
        <f t="shared" si="257"/>
        <v>1</v>
      </c>
      <c r="N2347" s="306">
        <f>4*J2347*'[2]Base Costs'!$B$7</f>
        <v>5797.8975336859758</v>
      </c>
      <c r="O2347" s="304">
        <f>4*IF(K2347&lt;=3,K2347*'[2]Base Costs'!$B$8,IF(L2347&lt;=3,L2347*'[2]Base Costs'!$B$9,'[2]Base Costs'!$B$10*M2347))</f>
        <v>1400</v>
      </c>
      <c r="P2347" s="304">
        <f>4*C2347*'[2]Base Costs'!$B$11</f>
        <v>22970.623760071419</v>
      </c>
      <c r="Q2347" s="269">
        <f>'[2]Base Costs'!$B$13+'[2]Base Costs'!$B$14</f>
        <v>414</v>
      </c>
      <c r="R2347" s="303">
        <f>'[2]Base Costs'!$D$2</f>
        <v>1105.3024868650327</v>
      </c>
      <c r="S2347" s="305">
        <f t="shared" si="258"/>
        <v>8717.2000205510085</v>
      </c>
    </row>
    <row r="2348" spans="1:19" s="269" customFormat="1" x14ac:dyDescent="0.25">
      <c r="A2348" s="310" t="s">
        <v>1041</v>
      </c>
      <c r="B2348" s="310" t="s">
        <v>1345</v>
      </c>
      <c r="C2348" s="309">
        <v>143.00139323499999</v>
      </c>
      <c r="D2348" s="307">
        <f>C2348*'[2]Base Costs'!$B$5</f>
        <v>143.00139323499999</v>
      </c>
      <c r="E2348" s="307">
        <f t="shared" si="252"/>
        <v>18</v>
      </c>
      <c r="F2348" s="307">
        <f t="shared" si="253"/>
        <v>4</v>
      </c>
      <c r="G2348" s="307">
        <f t="shared" si="254"/>
        <v>1</v>
      </c>
      <c r="H2348" s="306">
        <f>4*D2348*'[2]Base Costs'!$B$7</f>
        <v>28420.668897096843</v>
      </c>
      <c r="I2348" s="304">
        <f>4*IF(E2348&lt;=3,E2348*'[2]Base Costs'!$B$8,IF(F2348&lt;=3,F2348*'[2]Base Costs'!$B$9,'[2]Base Costs'!$B$10*G2348))</f>
        <v>4400</v>
      </c>
      <c r="J2348" s="308">
        <f>C2348*'[2]Base Costs'!$B$6</f>
        <v>36.322353881689999</v>
      </c>
      <c r="K2348" s="307">
        <f t="shared" si="255"/>
        <v>5</v>
      </c>
      <c r="L2348" s="307">
        <f t="shared" si="256"/>
        <v>1</v>
      </c>
      <c r="M2348" s="307">
        <f t="shared" si="257"/>
        <v>1</v>
      </c>
      <c r="N2348" s="306">
        <f>4*J2348*'[2]Base Costs'!$B$7</f>
        <v>7218.8498998625982</v>
      </c>
      <c r="O2348" s="304">
        <f>4*IF(K2348&lt;=3,K2348*'[2]Base Costs'!$B$8,IF(L2348&lt;=3,L2348*'[2]Base Costs'!$B$9,'[2]Base Costs'!$B$10*M2348))</f>
        <v>1400</v>
      </c>
      <c r="P2348" s="304">
        <f>4*C2348*'[2]Base Costs'!$B$11</f>
        <v>28600.278646999999</v>
      </c>
      <c r="Q2348" s="269">
        <f>'[2]Base Costs'!$B$13+'[2]Base Costs'!$B$14</f>
        <v>414</v>
      </c>
      <c r="R2348" s="303">
        <f>'[2]Base Costs'!$D$2</f>
        <v>1105.3024868650327</v>
      </c>
      <c r="S2348" s="305">
        <f t="shared" si="258"/>
        <v>10138.15238672763</v>
      </c>
    </row>
    <row r="2349" spans="1:19" s="269" customFormat="1" x14ac:dyDescent="0.25">
      <c r="A2349" s="310" t="s">
        <v>1041</v>
      </c>
      <c r="B2349" s="310" t="s">
        <v>1344</v>
      </c>
      <c r="C2349" s="309">
        <v>241.44394961602202</v>
      </c>
      <c r="D2349" s="307">
        <f>C2349*'[2]Base Costs'!$B$5</f>
        <v>241.44394961602202</v>
      </c>
      <c r="E2349" s="307">
        <f t="shared" si="252"/>
        <v>31</v>
      </c>
      <c r="F2349" s="307">
        <f t="shared" si="253"/>
        <v>7</v>
      </c>
      <c r="G2349" s="307">
        <f t="shared" si="254"/>
        <v>2</v>
      </c>
      <c r="H2349" s="306">
        <f>4*D2349*'[2]Base Costs'!$B$7</f>
        <v>47985.536322486689</v>
      </c>
      <c r="I2349" s="304">
        <f>4*IF(E2349&lt;=3,E2349*'[2]Base Costs'!$B$8,IF(F2349&lt;=3,F2349*'[2]Base Costs'!$B$9,'[2]Base Costs'!$B$10*G2349))</f>
        <v>8800</v>
      </c>
      <c r="J2349" s="308">
        <f>C2349*'[2]Base Costs'!$B$6</f>
        <v>61.326763202469593</v>
      </c>
      <c r="K2349" s="307">
        <f t="shared" si="255"/>
        <v>8</v>
      </c>
      <c r="L2349" s="307">
        <f t="shared" si="256"/>
        <v>2</v>
      </c>
      <c r="M2349" s="307">
        <f t="shared" si="257"/>
        <v>1</v>
      </c>
      <c r="N2349" s="306">
        <f>4*J2349*'[2]Base Costs'!$B$7</f>
        <v>12188.326225911618</v>
      </c>
      <c r="O2349" s="304">
        <f>4*IF(K2349&lt;=3,K2349*'[2]Base Costs'!$B$8,IF(L2349&lt;=3,L2349*'[2]Base Costs'!$B$9,'[2]Base Costs'!$B$10*M2349))</f>
        <v>2800</v>
      </c>
      <c r="P2349" s="304">
        <f>4*C2349*'[2]Base Costs'!$B$11</f>
        <v>48288.789923204407</v>
      </c>
      <c r="Q2349" s="269">
        <f>'[2]Base Costs'!$B$13+'[2]Base Costs'!$B$14</f>
        <v>414</v>
      </c>
      <c r="R2349" s="303">
        <f>'[2]Base Costs'!$D$2</f>
        <v>1105.3024868650327</v>
      </c>
      <c r="S2349" s="305">
        <f t="shared" si="258"/>
        <v>16507.628712776652</v>
      </c>
    </row>
    <row r="2350" spans="1:19" s="269" customFormat="1" x14ac:dyDescent="0.25">
      <c r="A2350" s="310" t="s">
        <v>1041</v>
      </c>
      <c r="B2350" s="310" t="s">
        <v>1343</v>
      </c>
      <c r="C2350" s="309">
        <v>86.58873225402084</v>
      </c>
      <c r="D2350" s="307">
        <f>C2350*'[2]Base Costs'!$B$5</f>
        <v>86.58873225402084</v>
      </c>
      <c r="E2350" s="307">
        <f t="shared" si="252"/>
        <v>11</v>
      </c>
      <c r="F2350" s="307">
        <f t="shared" si="253"/>
        <v>3</v>
      </c>
      <c r="G2350" s="307">
        <f t="shared" si="254"/>
        <v>1</v>
      </c>
      <c r="H2350" s="306">
        <f>4*D2350*'[2]Base Costs'!$B$7</f>
        <v>17208.991003093121</v>
      </c>
      <c r="I2350" s="304">
        <f>4*IF(E2350&lt;=3,E2350*'[2]Base Costs'!$B$8,IF(F2350&lt;=3,F2350*'[2]Base Costs'!$B$9,'[2]Base Costs'!$B$10*G2350))</f>
        <v>4200</v>
      </c>
      <c r="J2350" s="308">
        <f>C2350*'[2]Base Costs'!$B$6</f>
        <v>21.993537992521293</v>
      </c>
      <c r="K2350" s="307">
        <f t="shared" si="255"/>
        <v>3</v>
      </c>
      <c r="L2350" s="307">
        <f t="shared" si="256"/>
        <v>1</v>
      </c>
      <c r="M2350" s="307">
        <f t="shared" si="257"/>
        <v>1</v>
      </c>
      <c r="N2350" s="306">
        <f>4*J2350*'[2]Base Costs'!$B$7</f>
        <v>4371.0837147856528</v>
      </c>
      <c r="O2350" s="304">
        <f>4*IF(K2350&lt;=3,K2350*'[2]Base Costs'!$B$8,IF(L2350&lt;=3,L2350*'[2]Base Costs'!$B$9,'[2]Base Costs'!$B$10*M2350))</f>
        <v>1500</v>
      </c>
      <c r="P2350" s="304">
        <f>4*C2350*'[2]Base Costs'!$B$11</f>
        <v>17317.746450804167</v>
      </c>
      <c r="Q2350" s="269">
        <f>'[2]Base Costs'!$B$13+'[2]Base Costs'!$B$14</f>
        <v>414</v>
      </c>
      <c r="R2350" s="303">
        <f>'[2]Base Costs'!$D$2</f>
        <v>1105.3024868650327</v>
      </c>
      <c r="S2350" s="305">
        <f t="shared" si="258"/>
        <v>7390.3862016506855</v>
      </c>
    </row>
    <row r="2351" spans="1:19" s="269" customFormat="1" x14ac:dyDescent="0.25">
      <c r="A2351" s="310" t="s">
        <v>1041</v>
      </c>
      <c r="B2351" s="310" t="s">
        <v>1342</v>
      </c>
      <c r="C2351" s="309">
        <v>198.03929995308872</v>
      </c>
      <c r="D2351" s="307">
        <f>C2351*'[2]Base Costs'!$B$5</f>
        <v>198.03929995308872</v>
      </c>
      <c r="E2351" s="307">
        <f t="shared" si="252"/>
        <v>25</v>
      </c>
      <c r="F2351" s="307">
        <f t="shared" si="253"/>
        <v>5</v>
      </c>
      <c r="G2351" s="307">
        <f t="shared" si="254"/>
        <v>2</v>
      </c>
      <c r="H2351" s="306">
        <f>4*D2351*'[2]Base Costs'!$B$7</f>
        <v>39359.122629876671</v>
      </c>
      <c r="I2351" s="304">
        <f>4*IF(E2351&lt;=3,E2351*'[2]Base Costs'!$B$8,IF(F2351&lt;=3,F2351*'[2]Base Costs'!$B$9,'[2]Base Costs'!$B$10*G2351))</f>
        <v>8800</v>
      </c>
      <c r="J2351" s="308">
        <f>C2351*'[2]Base Costs'!$B$6</f>
        <v>50.301982188084537</v>
      </c>
      <c r="K2351" s="307">
        <f t="shared" si="255"/>
        <v>7</v>
      </c>
      <c r="L2351" s="307">
        <f t="shared" si="256"/>
        <v>2</v>
      </c>
      <c r="M2351" s="307">
        <f t="shared" si="257"/>
        <v>1</v>
      </c>
      <c r="N2351" s="306">
        <f>4*J2351*'[2]Base Costs'!$B$7</f>
        <v>9997.2171479886747</v>
      </c>
      <c r="O2351" s="304">
        <f>4*IF(K2351&lt;=3,K2351*'[2]Base Costs'!$B$8,IF(L2351&lt;=3,L2351*'[2]Base Costs'!$B$9,'[2]Base Costs'!$B$10*M2351))</f>
        <v>2800</v>
      </c>
      <c r="P2351" s="304">
        <f>4*C2351*'[2]Base Costs'!$B$11</f>
        <v>39607.859990617741</v>
      </c>
      <c r="Q2351" s="269">
        <f>'[2]Base Costs'!$B$13+'[2]Base Costs'!$B$14</f>
        <v>414</v>
      </c>
      <c r="R2351" s="303">
        <f>'[2]Base Costs'!$D$2</f>
        <v>1105.3024868650327</v>
      </c>
      <c r="S2351" s="305">
        <f t="shared" si="258"/>
        <v>14316.519634853707</v>
      </c>
    </row>
    <row r="2352" spans="1:19" s="269" customFormat="1" x14ac:dyDescent="0.25">
      <c r="A2352" s="310" t="s">
        <v>1041</v>
      </c>
      <c r="B2352" s="310" t="s">
        <v>1341</v>
      </c>
      <c r="C2352" s="309">
        <v>349.32123733451454</v>
      </c>
      <c r="D2352" s="307">
        <f>C2352*'[2]Base Costs'!$B$5</f>
        <v>349.32123733451454</v>
      </c>
      <c r="E2352" s="307">
        <f t="shared" si="252"/>
        <v>44</v>
      </c>
      <c r="F2352" s="307">
        <f t="shared" si="253"/>
        <v>9</v>
      </c>
      <c r="G2352" s="307">
        <f t="shared" si="254"/>
        <v>3</v>
      </c>
      <c r="H2352" s="306">
        <f>4*D2352*'[2]Base Costs'!$B$7</f>
        <v>69425.499992810772</v>
      </c>
      <c r="I2352" s="304">
        <f>4*IF(E2352&lt;=3,E2352*'[2]Base Costs'!$B$8,IF(F2352&lt;=3,F2352*'[2]Base Costs'!$B$9,'[2]Base Costs'!$B$10*G2352))</f>
        <v>13200</v>
      </c>
      <c r="J2352" s="308">
        <f>C2352*'[2]Base Costs'!$B$6</f>
        <v>88.727594282966692</v>
      </c>
      <c r="K2352" s="307">
        <f t="shared" si="255"/>
        <v>12</v>
      </c>
      <c r="L2352" s="307">
        <f t="shared" si="256"/>
        <v>3</v>
      </c>
      <c r="M2352" s="307">
        <f t="shared" si="257"/>
        <v>1</v>
      </c>
      <c r="N2352" s="306">
        <f>4*J2352*'[2]Base Costs'!$B$7</f>
        <v>17634.076998173936</v>
      </c>
      <c r="O2352" s="304">
        <f>4*IF(K2352&lt;=3,K2352*'[2]Base Costs'!$B$8,IF(L2352&lt;=3,L2352*'[2]Base Costs'!$B$9,'[2]Base Costs'!$B$10*M2352))</f>
        <v>4200</v>
      </c>
      <c r="P2352" s="304">
        <f>4*C2352*'[2]Base Costs'!$B$11</f>
        <v>69864.247466902903</v>
      </c>
      <c r="Q2352" s="269">
        <f>'[2]Base Costs'!$B$13+'[2]Base Costs'!$B$14</f>
        <v>414</v>
      </c>
      <c r="R2352" s="303">
        <f>'[2]Base Costs'!$D$2</f>
        <v>1105.3024868650327</v>
      </c>
      <c r="S2352" s="305">
        <f t="shared" si="258"/>
        <v>23353.379485038968</v>
      </c>
    </row>
    <row r="2353" spans="1:19" s="269" customFormat="1" x14ac:dyDescent="0.25">
      <c r="A2353" s="310" t="s">
        <v>1041</v>
      </c>
      <c r="B2353" s="310" t="s">
        <v>1340</v>
      </c>
      <c r="C2353" s="309">
        <v>98.699601863905599</v>
      </c>
      <c r="D2353" s="307">
        <f>C2353*'[2]Base Costs'!$B$5</f>
        <v>98.699601863905599</v>
      </c>
      <c r="E2353" s="307">
        <f t="shared" si="252"/>
        <v>13</v>
      </c>
      <c r="F2353" s="307">
        <f t="shared" si="253"/>
        <v>3</v>
      </c>
      <c r="G2353" s="307">
        <f t="shared" si="254"/>
        <v>1</v>
      </c>
      <c r="H2353" s="306">
        <f>4*D2353*'[2]Base Costs'!$B$7</f>
        <v>19615.953672840056</v>
      </c>
      <c r="I2353" s="304">
        <f>4*IF(E2353&lt;=3,E2353*'[2]Base Costs'!$B$8,IF(F2353&lt;=3,F2353*'[2]Base Costs'!$B$9,'[2]Base Costs'!$B$10*G2353))</f>
        <v>4200</v>
      </c>
      <c r="J2353" s="308">
        <f>C2353*'[2]Base Costs'!$B$6</f>
        <v>25.069698873432021</v>
      </c>
      <c r="K2353" s="307">
        <f t="shared" si="255"/>
        <v>4</v>
      </c>
      <c r="L2353" s="307">
        <f t="shared" si="256"/>
        <v>1</v>
      </c>
      <c r="M2353" s="307">
        <f t="shared" si="257"/>
        <v>1</v>
      </c>
      <c r="N2353" s="306">
        <f>4*J2353*'[2]Base Costs'!$B$7</f>
        <v>4982.4522329013744</v>
      </c>
      <c r="O2353" s="304">
        <f>4*IF(K2353&lt;=3,K2353*'[2]Base Costs'!$B$8,IF(L2353&lt;=3,L2353*'[2]Base Costs'!$B$9,'[2]Base Costs'!$B$10*M2353))</f>
        <v>1400</v>
      </c>
      <c r="P2353" s="304">
        <f>4*C2353*'[2]Base Costs'!$B$11</f>
        <v>19739.920372781118</v>
      </c>
      <c r="Q2353" s="269">
        <f>'[2]Base Costs'!$B$13+'[2]Base Costs'!$B$14</f>
        <v>414</v>
      </c>
      <c r="R2353" s="303">
        <f>'[2]Base Costs'!$D$2</f>
        <v>1105.3024868650327</v>
      </c>
      <c r="S2353" s="305">
        <f t="shared" si="258"/>
        <v>7901.7547197664071</v>
      </c>
    </row>
    <row r="2354" spans="1:19" s="269" customFormat="1" x14ac:dyDescent="0.25">
      <c r="A2354" s="310" t="s">
        <v>1041</v>
      </c>
      <c r="B2354" s="310" t="s">
        <v>1339</v>
      </c>
      <c r="C2354" s="309">
        <v>224.44333967546012</v>
      </c>
      <c r="D2354" s="307">
        <f>C2354*'[2]Base Costs'!$B$5</f>
        <v>224.44333967546012</v>
      </c>
      <c r="E2354" s="307">
        <f t="shared" si="252"/>
        <v>29</v>
      </c>
      <c r="F2354" s="307">
        <f t="shared" si="253"/>
        <v>6</v>
      </c>
      <c r="G2354" s="307">
        <f t="shared" si="254"/>
        <v>2</v>
      </c>
      <c r="H2354" s="306">
        <f>4*D2354*'[2]Base Costs'!$B$7</f>
        <v>44606.767100459656</v>
      </c>
      <c r="I2354" s="304">
        <f>4*IF(E2354&lt;=3,E2354*'[2]Base Costs'!$B$8,IF(F2354&lt;=3,F2354*'[2]Base Costs'!$B$9,'[2]Base Costs'!$B$10*G2354))</f>
        <v>8800</v>
      </c>
      <c r="J2354" s="308">
        <f>C2354*'[2]Base Costs'!$B$6</f>
        <v>57.008608277566871</v>
      </c>
      <c r="K2354" s="307">
        <f t="shared" si="255"/>
        <v>8</v>
      </c>
      <c r="L2354" s="307">
        <f t="shared" si="256"/>
        <v>2</v>
      </c>
      <c r="M2354" s="307">
        <f t="shared" si="257"/>
        <v>1</v>
      </c>
      <c r="N2354" s="306">
        <f>4*J2354*'[2]Base Costs'!$B$7</f>
        <v>11330.118843516751</v>
      </c>
      <c r="O2354" s="304">
        <f>4*IF(K2354&lt;=3,K2354*'[2]Base Costs'!$B$8,IF(L2354&lt;=3,L2354*'[2]Base Costs'!$B$9,'[2]Base Costs'!$B$10*M2354))</f>
        <v>2800</v>
      </c>
      <c r="P2354" s="304">
        <f>4*C2354*'[2]Base Costs'!$B$11</f>
        <v>44888.667935092024</v>
      </c>
      <c r="Q2354" s="269">
        <f>'[2]Base Costs'!$B$13+'[2]Base Costs'!$B$14</f>
        <v>414</v>
      </c>
      <c r="R2354" s="303">
        <f>'[2]Base Costs'!$D$2</f>
        <v>1105.3024868650327</v>
      </c>
      <c r="S2354" s="305">
        <f t="shared" si="258"/>
        <v>15649.421330381785</v>
      </c>
    </row>
    <row r="2355" spans="1:19" s="269" customFormat="1" x14ac:dyDescent="0.25">
      <c r="A2355" s="310" t="s">
        <v>1041</v>
      </c>
      <c r="B2355" s="310" t="s">
        <v>1338</v>
      </c>
      <c r="C2355" s="309">
        <v>305.54721946595981</v>
      </c>
      <c r="D2355" s="307">
        <f>C2355*'[2]Base Costs'!$B$5</f>
        <v>305.54721946595981</v>
      </c>
      <c r="E2355" s="307">
        <f t="shared" si="252"/>
        <v>39</v>
      </c>
      <c r="F2355" s="307">
        <f t="shared" si="253"/>
        <v>8</v>
      </c>
      <c r="G2355" s="307">
        <f t="shared" si="254"/>
        <v>2</v>
      </c>
      <c r="H2355" s="306">
        <f>4*D2355*'[2]Base Costs'!$B$7</f>
        <v>60725.676585542729</v>
      </c>
      <c r="I2355" s="304">
        <f>4*IF(E2355&lt;=3,E2355*'[2]Base Costs'!$B$8,IF(F2355&lt;=3,F2355*'[2]Base Costs'!$B$9,'[2]Base Costs'!$B$10*G2355))</f>
        <v>8800</v>
      </c>
      <c r="J2355" s="308">
        <f>C2355*'[2]Base Costs'!$B$6</f>
        <v>77.608993744353796</v>
      </c>
      <c r="K2355" s="307">
        <f t="shared" si="255"/>
        <v>10</v>
      </c>
      <c r="L2355" s="307">
        <f t="shared" si="256"/>
        <v>2</v>
      </c>
      <c r="M2355" s="307">
        <f t="shared" si="257"/>
        <v>1</v>
      </c>
      <c r="N2355" s="306">
        <f>4*J2355*'[2]Base Costs'!$B$7</f>
        <v>15424.321852727853</v>
      </c>
      <c r="O2355" s="304">
        <f>4*IF(K2355&lt;=3,K2355*'[2]Base Costs'!$B$8,IF(L2355&lt;=3,L2355*'[2]Base Costs'!$B$9,'[2]Base Costs'!$B$10*M2355))</f>
        <v>2800</v>
      </c>
      <c r="P2355" s="304">
        <f>4*C2355*'[2]Base Costs'!$B$11</f>
        <v>61109.443893191965</v>
      </c>
      <c r="Q2355" s="269">
        <f>'[2]Base Costs'!$B$13+'[2]Base Costs'!$B$14</f>
        <v>414</v>
      </c>
      <c r="R2355" s="303">
        <f>'[2]Base Costs'!$D$2</f>
        <v>1105.3024868650327</v>
      </c>
      <c r="S2355" s="305">
        <f t="shared" si="258"/>
        <v>19743.624339592887</v>
      </c>
    </row>
    <row r="2356" spans="1:19" s="269" customFormat="1" x14ac:dyDescent="0.25">
      <c r="A2356" s="310" t="s">
        <v>1041</v>
      </c>
      <c r="B2356" s="310" t="s">
        <v>1337</v>
      </c>
      <c r="C2356" s="309">
        <v>131.60120406000001</v>
      </c>
      <c r="D2356" s="307">
        <f>C2356*'[2]Base Costs'!$B$5</f>
        <v>131.60120406000001</v>
      </c>
      <c r="E2356" s="307">
        <f t="shared" si="252"/>
        <v>17</v>
      </c>
      <c r="F2356" s="307">
        <f t="shared" si="253"/>
        <v>4</v>
      </c>
      <c r="G2356" s="307">
        <f t="shared" si="254"/>
        <v>1</v>
      </c>
      <c r="H2356" s="306">
        <f>4*D2356*'[2]Base Costs'!$B$7</f>
        <v>26154.949699700646</v>
      </c>
      <c r="I2356" s="304">
        <f>4*IF(E2356&lt;=3,E2356*'[2]Base Costs'!$B$8,IF(F2356&lt;=3,F2356*'[2]Base Costs'!$B$9,'[2]Base Costs'!$B$10*G2356))</f>
        <v>4400</v>
      </c>
      <c r="J2356" s="308">
        <f>C2356*'[2]Base Costs'!$B$6</f>
        <v>33.426705831240007</v>
      </c>
      <c r="K2356" s="307">
        <f t="shared" si="255"/>
        <v>5</v>
      </c>
      <c r="L2356" s="307">
        <f t="shared" si="256"/>
        <v>1</v>
      </c>
      <c r="M2356" s="307">
        <f t="shared" si="257"/>
        <v>1</v>
      </c>
      <c r="N2356" s="306">
        <f>4*J2356*'[2]Base Costs'!$B$7</f>
        <v>6643.357223723965</v>
      </c>
      <c r="O2356" s="304">
        <f>4*IF(K2356&lt;=3,K2356*'[2]Base Costs'!$B$8,IF(L2356&lt;=3,L2356*'[2]Base Costs'!$B$9,'[2]Base Costs'!$B$10*M2356))</f>
        <v>1400</v>
      </c>
      <c r="P2356" s="304">
        <f>4*C2356*'[2]Base Costs'!$B$11</f>
        <v>26320.240812000004</v>
      </c>
      <c r="Q2356" s="269">
        <f>'[2]Base Costs'!$B$13+'[2]Base Costs'!$B$14</f>
        <v>414</v>
      </c>
      <c r="R2356" s="303">
        <f>'[2]Base Costs'!$D$2</f>
        <v>1105.3024868650327</v>
      </c>
      <c r="S2356" s="305">
        <f t="shared" si="258"/>
        <v>9562.6597105889978</v>
      </c>
    </row>
    <row r="2357" spans="1:19" s="269" customFormat="1" x14ac:dyDescent="0.25">
      <c r="A2357" s="310" t="s">
        <v>1041</v>
      </c>
      <c r="B2357" s="310" t="s">
        <v>1336</v>
      </c>
      <c r="C2357" s="309">
        <v>209.49571354154185</v>
      </c>
      <c r="D2357" s="307">
        <f>C2357*'[2]Base Costs'!$B$5</f>
        <v>209.49571354154185</v>
      </c>
      <c r="E2357" s="307">
        <f t="shared" si="252"/>
        <v>27</v>
      </c>
      <c r="F2357" s="307">
        <f t="shared" si="253"/>
        <v>6</v>
      </c>
      <c r="G2357" s="307">
        <f t="shared" si="254"/>
        <v>2</v>
      </c>
      <c r="H2357" s="306">
        <f>4*D2357*'[2]Base Costs'!$B$7</f>
        <v>41636.016092100195</v>
      </c>
      <c r="I2357" s="304">
        <f>4*IF(E2357&lt;=3,E2357*'[2]Base Costs'!$B$8,IF(F2357&lt;=3,F2357*'[2]Base Costs'!$B$9,'[2]Base Costs'!$B$10*G2357))</f>
        <v>8800</v>
      </c>
      <c r="J2357" s="308">
        <f>C2357*'[2]Base Costs'!$B$6</f>
        <v>53.211911239551632</v>
      </c>
      <c r="K2357" s="307">
        <f t="shared" si="255"/>
        <v>7</v>
      </c>
      <c r="L2357" s="307">
        <f t="shared" si="256"/>
        <v>2</v>
      </c>
      <c r="M2357" s="307">
        <f t="shared" si="257"/>
        <v>1</v>
      </c>
      <c r="N2357" s="306">
        <f>4*J2357*'[2]Base Costs'!$B$7</f>
        <v>10575.54808739345</v>
      </c>
      <c r="O2357" s="304">
        <f>4*IF(K2357&lt;=3,K2357*'[2]Base Costs'!$B$8,IF(L2357&lt;=3,L2357*'[2]Base Costs'!$B$9,'[2]Base Costs'!$B$10*M2357))</f>
        <v>2800</v>
      </c>
      <c r="P2357" s="304">
        <f>4*C2357*'[2]Base Costs'!$B$11</f>
        <v>41899.142708308369</v>
      </c>
      <c r="Q2357" s="269">
        <f>'[2]Base Costs'!$B$13+'[2]Base Costs'!$B$14</f>
        <v>414</v>
      </c>
      <c r="R2357" s="303">
        <f>'[2]Base Costs'!$D$2</f>
        <v>1105.3024868650327</v>
      </c>
      <c r="S2357" s="305">
        <f t="shared" si="258"/>
        <v>14894.850574258482</v>
      </c>
    </row>
    <row r="2358" spans="1:19" s="269" customFormat="1" x14ac:dyDescent="0.25">
      <c r="A2358" s="310" t="s">
        <v>1041</v>
      </c>
      <c r="B2358" s="310" t="s">
        <v>1335</v>
      </c>
      <c r="C2358" s="309">
        <v>61.369193886825713</v>
      </c>
      <c r="D2358" s="307">
        <f>C2358*'[2]Base Costs'!$B$5</f>
        <v>61.369193886825713</v>
      </c>
      <c r="E2358" s="307">
        <f t="shared" si="252"/>
        <v>8</v>
      </c>
      <c r="F2358" s="307">
        <f t="shared" si="253"/>
        <v>2</v>
      </c>
      <c r="G2358" s="307">
        <f t="shared" si="254"/>
        <v>1</v>
      </c>
      <c r="H2358" s="306">
        <f>4*D2358*'[2]Base Costs'!$B$7</f>
        <v>12196.75906984329</v>
      </c>
      <c r="I2358" s="304">
        <f>4*IF(E2358&lt;=3,E2358*'[2]Base Costs'!$B$8,IF(F2358&lt;=3,F2358*'[2]Base Costs'!$B$9,'[2]Base Costs'!$B$10*G2358))</f>
        <v>2800</v>
      </c>
      <c r="J2358" s="308">
        <f>C2358*'[2]Base Costs'!$B$6</f>
        <v>15.587775247253731</v>
      </c>
      <c r="K2358" s="307">
        <f t="shared" si="255"/>
        <v>2</v>
      </c>
      <c r="L2358" s="307">
        <f t="shared" si="256"/>
        <v>1</v>
      </c>
      <c r="M2358" s="307">
        <f t="shared" si="257"/>
        <v>1</v>
      </c>
      <c r="N2358" s="306">
        <f>4*J2358*'[2]Base Costs'!$B$7</f>
        <v>3097.9768037401959</v>
      </c>
      <c r="O2358" s="304">
        <f>4*IF(K2358&lt;=3,K2358*'[2]Base Costs'!$B$8,IF(L2358&lt;=3,L2358*'[2]Base Costs'!$B$9,'[2]Base Costs'!$B$10*M2358))</f>
        <v>1000</v>
      </c>
      <c r="P2358" s="304">
        <f>4*C2358*'[2]Base Costs'!$B$11</f>
        <v>12273.838777365143</v>
      </c>
      <c r="Q2358" s="269">
        <f>'[2]Base Costs'!$B$13+'[2]Base Costs'!$B$14</f>
        <v>414</v>
      </c>
      <c r="R2358" s="303">
        <f>'[2]Base Costs'!$D$2</f>
        <v>1105.3024868650327</v>
      </c>
      <c r="S2358" s="305">
        <f t="shared" si="258"/>
        <v>5617.2792906052291</v>
      </c>
    </row>
    <row r="2359" spans="1:19" s="269" customFormat="1" x14ac:dyDescent="0.25">
      <c r="A2359" s="310" t="s">
        <v>1041</v>
      </c>
      <c r="B2359" s="310" t="s">
        <v>1334</v>
      </c>
      <c r="C2359" s="309">
        <v>268.54038457643162</v>
      </c>
      <c r="D2359" s="307">
        <f>C2359*'[2]Base Costs'!$B$5</f>
        <v>268.54038457643162</v>
      </c>
      <c r="E2359" s="307">
        <f t="shared" si="252"/>
        <v>34</v>
      </c>
      <c r="F2359" s="307">
        <f t="shared" si="253"/>
        <v>7</v>
      </c>
      <c r="G2359" s="307">
        <f t="shared" si="254"/>
        <v>2</v>
      </c>
      <c r="H2359" s="306">
        <f>4*D2359*'[2]Base Costs'!$B$7</f>
        <v>53370.790192258333</v>
      </c>
      <c r="I2359" s="304">
        <f>4*IF(E2359&lt;=3,E2359*'[2]Base Costs'!$B$8,IF(F2359&lt;=3,F2359*'[2]Base Costs'!$B$9,'[2]Base Costs'!$B$10*G2359))</f>
        <v>8800</v>
      </c>
      <c r="J2359" s="308">
        <f>C2359*'[2]Base Costs'!$B$6</f>
        <v>68.209257682413636</v>
      </c>
      <c r="K2359" s="307">
        <f t="shared" si="255"/>
        <v>9</v>
      </c>
      <c r="L2359" s="307">
        <f t="shared" si="256"/>
        <v>2</v>
      </c>
      <c r="M2359" s="307">
        <f t="shared" si="257"/>
        <v>1</v>
      </c>
      <c r="N2359" s="306">
        <f>4*J2359*'[2]Base Costs'!$B$7</f>
        <v>13556.180708833617</v>
      </c>
      <c r="O2359" s="304">
        <f>4*IF(K2359&lt;=3,K2359*'[2]Base Costs'!$B$8,IF(L2359&lt;=3,L2359*'[2]Base Costs'!$B$9,'[2]Base Costs'!$B$10*M2359))</f>
        <v>2800</v>
      </c>
      <c r="P2359" s="304">
        <f>4*C2359*'[2]Base Costs'!$B$11</f>
        <v>53708.076915286321</v>
      </c>
      <c r="Q2359" s="269">
        <f>'[2]Base Costs'!$B$13+'[2]Base Costs'!$B$14</f>
        <v>414</v>
      </c>
      <c r="R2359" s="303">
        <f>'[2]Base Costs'!$D$2</f>
        <v>1105.3024868650327</v>
      </c>
      <c r="S2359" s="305">
        <f t="shared" si="258"/>
        <v>17875.483195698649</v>
      </c>
    </row>
    <row r="2360" spans="1:19" s="269" customFormat="1" x14ac:dyDescent="0.25">
      <c r="A2360" s="310" t="s">
        <v>1041</v>
      </c>
      <c r="B2360" s="310" t="s">
        <v>1333</v>
      </c>
      <c r="C2360" s="309">
        <v>122.88259834500001</v>
      </c>
      <c r="D2360" s="307">
        <f>C2360*'[2]Base Costs'!$B$5</f>
        <v>122.88259834500001</v>
      </c>
      <c r="E2360" s="307">
        <f t="shared" si="252"/>
        <v>16</v>
      </c>
      <c r="F2360" s="307">
        <f t="shared" si="253"/>
        <v>4</v>
      </c>
      <c r="G2360" s="307">
        <f t="shared" si="254"/>
        <v>1</v>
      </c>
      <c r="H2360" s="306">
        <f>4*D2360*'[2]Base Costs'!$B$7</f>
        <v>24422.179125478684</v>
      </c>
      <c r="I2360" s="304">
        <f>4*IF(E2360&lt;=3,E2360*'[2]Base Costs'!$B$8,IF(F2360&lt;=3,F2360*'[2]Base Costs'!$B$9,'[2]Base Costs'!$B$10*G2360))</f>
        <v>4400</v>
      </c>
      <c r="J2360" s="308">
        <f>C2360*'[2]Base Costs'!$B$6</f>
        <v>31.212179979630001</v>
      </c>
      <c r="K2360" s="307">
        <f t="shared" si="255"/>
        <v>4</v>
      </c>
      <c r="L2360" s="307">
        <f t="shared" si="256"/>
        <v>1</v>
      </c>
      <c r="M2360" s="307">
        <f t="shared" si="257"/>
        <v>1</v>
      </c>
      <c r="N2360" s="306">
        <f>4*J2360*'[2]Base Costs'!$B$7</f>
        <v>6203.2334978715862</v>
      </c>
      <c r="O2360" s="304">
        <f>4*IF(K2360&lt;=3,K2360*'[2]Base Costs'!$B$8,IF(L2360&lt;=3,L2360*'[2]Base Costs'!$B$9,'[2]Base Costs'!$B$10*M2360))</f>
        <v>1400</v>
      </c>
      <c r="P2360" s="304">
        <f>4*C2360*'[2]Base Costs'!$B$11</f>
        <v>24576.519669000001</v>
      </c>
      <c r="Q2360" s="269">
        <f>'[2]Base Costs'!$B$13+'[2]Base Costs'!$B$14</f>
        <v>414</v>
      </c>
      <c r="R2360" s="303">
        <f>'[2]Base Costs'!$D$2</f>
        <v>1105.3024868650327</v>
      </c>
      <c r="S2360" s="305">
        <f t="shared" si="258"/>
        <v>9122.5359847366199</v>
      </c>
    </row>
    <row r="2361" spans="1:19" s="269" customFormat="1" x14ac:dyDescent="0.25">
      <c r="A2361" s="310" t="s">
        <v>1041</v>
      </c>
      <c r="B2361" s="310" t="s">
        <v>1332</v>
      </c>
      <c r="C2361" s="309">
        <v>273.05817255623879</v>
      </c>
      <c r="D2361" s="307">
        <f>C2361*'[2]Base Costs'!$B$5</f>
        <v>273.05817255623879</v>
      </c>
      <c r="E2361" s="307">
        <f t="shared" si="252"/>
        <v>35</v>
      </c>
      <c r="F2361" s="307">
        <f t="shared" si="253"/>
        <v>7</v>
      </c>
      <c r="G2361" s="307">
        <f t="shared" si="254"/>
        <v>2</v>
      </c>
      <c r="H2361" s="306">
        <f>4*D2361*'[2]Base Costs'!$B$7</f>
        <v>54268.673446517132</v>
      </c>
      <c r="I2361" s="304">
        <f>4*IF(E2361&lt;=3,E2361*'[2]Base Costs'!$B$8,IF(F2361&lt;=3,F2361*'[2]Base Costs'!$B$9,'[2]Base Costs'!$B$10*G2361))</f>
        <v>8800</v>
      </c>
      <c r="J2361" s="308">
        <f>C2361*'[2]Base Costs'!$B$6</f>
        <v>69.356775829284658</v>
      </c>
      <c r="K2361" s="307">
        <f t="shared" si="255"/>
        <v>9</v>
      </c>
      <c r="L2361" s="307">
        <f t="shared" si="256"/>
        <v>2</v>
      </c>
      <c r="M2361" s="307">
        <f t="shared" si="257"/>
        <v>1</v>
      </c>
      <c r="N2361" s="306">
        <f>4*J2361*'[2]Base Costs'!$B$7</f>
        <v>13784.243055415353</v>
      </c>
      <c r="O2361" s="304">
        <f>4*IF(K2361&lt;=3,K2361*'[2]Base Costs'!$B$8,IF(L2361&lt;=3,L2361*'[2]Base Costs'!$B$9,'[2]Base Costs'!$B$10*M2361))</f>
        <v>2800</v>
      </c>
      <c r="P2361" s="304">
        <f>4*C2361*'[2]Base Costs'!$B$11</f>
        <v>54611.634511247757</v>
      </c>
      <c r="Q2361" s="269">
        <f>'[2]Base Costs'!$B$13+'[2]Base Costs'!$B$14</f>
        <v>414</v>
      </c>
      <c r="R2361" s="303">
        <f>'[2]Base Costs'!$D$2</f>
        <v>1105.3024868650327</v>
      </c>
      <c r="S2361" s="305">
        <f t="shared" si="258"/>
        <v>18103.545542280386</v>
      </c>
    </row>
    <row r="2362" spans="1:19" s="269" customFormat="1" x14ac:dyDescent="0.25">
      <c r="A2362" s="310" t="s">
        <v>1041</v>
      </c>
      <c r="B2362" s="310" t="s">
        <v>1331</v>
      </c>
      <c r="C2362" s="309">
        <v>157.778827784985</v>
      </c>
      <c r="D2362" s="307">
        <f>C2362*'[2]Base Costs'!$B$5</f>
        <v>157.778827784985</v>
      </c>
      <c r="E2362" s="307">
        <f t="shared" si="252"/>
        <v>20</v>
      </c>
      <c r="F2362" s="307">
        <f t="shared" si="253"/>
        <v>4</v>
      </c>
      <c r="G2362" s="307">
        <f t="shared" si="254"/>
        <v>1</v>
      </c>
      <c r="H2362" s="306">
        <f>4*D2362*'[2]Base Costs'!$B$7</f>
        <v>31357.595349299063</v>
      </c>
      <c r="I2362" s="304">
        <f>4*IF(E2362&lt;=3,E2362*'[2]Base Costs'!$B$8,IF(F2362&lt;=3,F2362*'[2]Base Costs'!$B$9,'[2]Base Costs'!$B$10*G2362))</f>
        <v>4400</v>
      </c>
      <c r="J2362" s="308">
        <f>C2362*'[2]Base Costs'!$B$6</f>
        <v>40.075822257386193</v>
      </c>
      <c r="K2362" s="307">
        <f t="shared" si="255"/>
        <v>6</v>
      </c>
      <c r="L2362" s="307">
        <f t="shared" si="256"/>
        <v>2</v>
      </c>
      <c r="M2362" s="307">
        <f t="shared" si="257"/>
        <v>1</v>
      </c>
      <c r="N2362" s="306">
        <f>4*J2362*'[2]Base Costs'!$B$7</f>
        <v>7964.8292187219622</v>
      </c>
      <c r="O2362" s="304">
        <f>4*IF(K2362&lt;=3,K2362*'[2]Base Costs'!$B$8,IF(L2362&lt;=3,L2362*'[2]Base Costs'!$B$9,'[2]Base Costs'!$B$10*M2362))</f>
        <v>2800</v>
      </c>
      <c r="P2362" s="304">
        <f>4*C2362*'[2]Base Costs'!$B$11</f>
        <v>31555.765556997001</v>
      </c>
      <c r="Q2362" s="269">
        <f>'[2]Base Costs'!$B$13+'[2]Base Costs'!$B$14</f>
        <v>414</v>
      </c>
      <c r="R2362" s="303">
        <f>'[2]Base Costs'!$D$2</f>
        <v>1105.3024868650327</v>
      </c>
      <c r="S2362" s="305">
        <f t="shared" si="258"/>
        <v>12284.131705586995</v>
      </c>
    </row>
    <row r="2363" spans="1:19" s="269" customFormat="1" x14ac:dyDescent="0.25">
      <c r="A2363" s="310" t="s">
        <v>1041</v>
      </c>
      <c r="B2363" s="310" t="s">
        <v>1330</v>
      </c>
      <c r="C2363" s="309">
        <v>100.30839465639971</v>
      </c>
      <c r="D2363" s="307">
        <f>C2363*'[2]Base Costs'!$B$5</f>
        <v>100.30839465639971</v>
      </c>
      <c r="E2363" s="307">
        <f t="shared" si="252"/>
        <v>13</v>
      </c>
      <c r="F2363" s="307">
        <f t="shared" si="253"/>
        <v>3</v>
      </c>
      <c r="G2363" s="307">
        <f t="shared" si="254"/>
        <v>1</v>
      </c>
      <c r="H2363" s="306">
        <f>4*D2363*'[2]Base Costs'!$B$7</f>
        <v>19935.691587591507</v>
      </c>
      <c r="I2363" s="304">
        <f>4*IF(E2363&lt;=3,E2363*'[2]Base Costs'!$B$8,IF(F2363&lt;=3,F2363*'[2]Base Costs'!$B$9,'[2]Base Costs'!$B$10*G2363))</f>
        <v>4200</v>
      </c>
      <c r="J2363" s="308">
        <f>C2363*'[2]Base Costs'!$B$6</f>
        <v>25.478332242725529</v>
      </c>
      <c r="K2363" s="307">
        <f t="shared" si="255"/>
        <v>4</v>
      </c>
      <c r="L2363" s="307">
        <f t="shared" si="256"/>
        <v>1</v>
      </c>
      <c r="M2363" s="307">
        <f t="shared" si="257"/>
        <v>1</v>
      </c>
      <c r="N2363" s="306">
        <f>4*J2363*'[2]Base Costs'!$B$7</f>
        <v>5063.6656632482427</v>
      </c>
      <c r="O2363" s="304">
        <f>4*IF(K2363&lt;=3,K2363*'[2]Base Costs'!$B$8,IF(L2363&lt;=3,L2363*'[2]Base Costs'!$B$9,'[2]Base Costs'!$B$10*M2363))</f>
        <v>1400</v>
      </c>
      <c r="P2363" s="304">
        <f>4*C2363*'[2]Base Costs'!$B$11</f>
        <v>20061.678931279941</v>
      </c>
      <c r="Q2363" s="269">
        <f>'[2]Base Costs'!$B$13+'[2]Base Costs'!$B$14</f>
        <v>414</v>
      </c>
      <c r="R2363" s="303">
        <f>'[2]Base Costs'!$D$2</f>
        <v>1105.3024868650327</v>
      </c>
      <c r="S2363" s="305">
        <f t="shared" si="258"/>
        <v>7982.9681501132754</v>
      </c>
    </row>
    <row r="2364" spans="1:19" s="269" customFormat="1" x14ac:dyDescent="0.25">
      <c r="A2364" s="310" t="s">
        <v>1041</v>
      </c>
      <c r="B2364" s="310" t="s">
        <v>1329</v>
      </c>
      <c r="C2364" s="309">
        <v>141.70137382999999</v>
      </c>
      <c r="D2364" s="307">
        <f>C2364*'[2]Base Costs'!$B$5</f>
        <v>141.70137382999999</v>
      </c>
      <c r="E2364" s="307">
        <f t="shared" si="252"/>
        <v>18</v>
      </c>
      <c r="F2364" s="307">
        <f t="shared" si="253"/>
        <v>4</v>
      </c>
      <c r="G2364" s="307">
        <f t="shared" si="254"/>
        <v>1</v>
      </c>
      <c r="H2364" s="306">
        <f>4*D2364*'[2]Base Costs'!$B$7</f>
        <v>28162.297840469524</v>
      </c>
      <c r="I2364" s="304">
        <f>4*IF(E2364&lt;=3,E2364*'[2]Base Costs'!$B$8,IF(F2364&lt;=3,F2364*'[2]Base Costs'!$B$9,'[2]Base Costs'!$B$10*G2364))</f>
        <v>4400</v>
      </c>
      <c r="J2364" s="308">
        <f>C2364*'[2]Base Costs'!$B$6</f>
        <v>35.992148952819996</v>
      </c>
      <c r="K2364" s="307">
        <f t="shared" si="255"/>
        <v>5</v>
      </c>
      <c r="L2364" s="307">
        <f t="shared" si="256"/>
        <v>1</v>
      </c>
      <c r="M2364" s="307">
        <f t="shared" si="257"/>
        <v>1</v>
      </c>
      <c r="N2364" s="306">
        <f>4*J2364*'[2]Base Costs'!$B$7</f>
        <v>7153.2236514792585</v>
      </c>
      <c r="O2364" s="304">
        <f>4*IF(K2364&lt;=3,K2364*'[2]Base Costs'!$B$8,IF(L2364&lt;=3,L2364*'[2]Base Costs'!$B$9,'[2]Base Costs'!$B$10*M2364))</f>
        <v>1400</v>
      </c>
      <c r="P2364" s="304">
        <f>4*C2364*'[2]Base Costs'!$B$11</f>
        <v>28340.274765999999</v>
      </c>
      <c r="Q2364" s="269">
        <f>'[2]Base Costs'!$B$13+'[2]Base Costs'!$B$14</f>
        <v>414</v>
      </c>
      <c r="R2364" s="303">
        <f>'[2]Base Costs'!$D$2</f>
        <v>1105.3024868650327</v>
      </c>
      <c r="S2364" s="305">
        <f t="shared" si="258"/>
        <v>10072.526138344292</v>
      </c>
    </row>
    <row r="2365" spans="1:19" s="269" customFormat="1" x14ac:dyDescent="0.25">
      <c r="A2365" s="310" t="s">
        <v>1041</v>
      </c>
      <c r="B2365" s="310" t="s">
        <v>1328</v>
      </c>
      <c r="C2365" s="309">
        <v>90.000830205</v>
      </c>
      <c r="D2365" s="307">
        <f>C2365*'[2]Base Costs'!$B$5</f>
        <v>90.000830205</v>
      </c>
      <c r="E2365" s="307">
        <f t="shared" si="252"/>
        <v>12</v>
      </c>
      <c r="F2365" s="307">
        <f t="shared" si="253"/>
        <v>3</v>
      </c>
      <c r="G2365" s="307">
        <f t="shared" si="254"/>
        <v>1</v>
      </c>
      <c r="H2365" s="306">
        <f>4*D2365*'[2]Base Costs'!$B$7</f>
        <v>17887.124998262523</v>
      </c>
      <c r="I2365" s="304">
        <f>4*IF(E2365&lt;=3,E2365*'[2]Base Costs'!$B$8,IF(F2365&lt;=3,F2365*'[2]Base Costs'!$B$9,'[2]Base Costs'!$B$10*G2365))</f>
        <v>4200</v>
      </c>
      <c r="J2365" s="308">
        <f>C2365*'[2]Base Costs'!$B$6</f>
        <v>22.860210872069999</v>
      </c>
      <c r="K2365" s="307">
        <f t="shared" si="255"/>
        <v>3</v>
      </c>
      <c r="L2365" s="307">
        <f t="shared" si="256"/>
        <v>1</v>
      </c>
      <c r="M2365" s="307">
        <f t="shared" si="257"/>
        <v>1</v>
      </c>
      <c r="N2365" s="306">
        <f>4*J2365*'[2]Base Costs'!$B$7</f>
        <v>4543.3297495586803</v>
      </c>
      <c r="O2365" s="304">
        <f>4*IF(K2365&lt;=3,K2365*'[2]Base Costs'!$B$8,IF(L2365&lt;=3,L2365*'[2]Base Costs'!$B$9,'[2]Base Costs'!$B$10*M2365))</f>
        <v>1500</v>
      </c>
      <c r="P2365" s="304">
        <f>4*C2365*'[2]Base Costs'!$B$11</f>
        <v>18000.166041</v>
      </c>
      <c r="Q2365" s="269">
        <f>'[2]Base Costs'!$B$13+'[2]Base Costs'!$B$14</f>
        <v>414</v>
      </c>
      <c r="R2365" s="303">
        <f>'[2]Base Costs'!$D$2</f>
        <v>1105.3024868650327</v>
      </c>
      <c r="S2365" s="305">
        <f t="shared" si="258"/>
        <v>7562.632236423713</v>
      </c>
    </row>
    <row r="2366" spans="1:19" s="269" customFormat="1" x14ac:dyDescent="0.25">
      <c r="A2366" s="310" t="s">
        <v>1041</v>
      </c>
      <c r="B2366" s="310" t="s">
        <v>1327</v>
      </c>
      <c r="C2366" s="309">
        <v>330.10293205618183</v>
      </c>
      <c r="D2366" s="307">
        <f>C2366*'[2]Base Costs'!$B$5</f>
        <v>330.10293205618183</v>
      </c>
      <c r="E2366" s="307">
        <f t="shared" si="252"/>
        <v>42</v>
      </c>
      <c r="F2366" s="307">
        <f t="shared" si="253"/>
        <v>9</v>
      </c>
      <c r="G2366" s="307">
        <f t="shared" si="254"/>
        <v>3</v>
      </c>
      <c r="H2366" s="306">
        <f>4*D2366*'[2]Base Costs'!$B$7</f>
        <v>65605.97712857381</v>
      </c>
      <c r="I2366" s="304">
        <f>4*IF(E2366&lt;=3,E2366*'[2]Base Costs'!$B$8,IF(F2366&lt;=3,F2366*'[2]Base Costs'!$B$9,'[2]Base Costs'!$B$10*G2366))</f>
        <v>13200</v>
      </c>
      <c r="J2366" s="308">
        <f>C2366*'[2]Base Costs'!$B$6</f>
        <v>83.846144742270184</v>
      </c>
      <c r="K2366" s="307">
        <f t="shared" si="255"/>
        <v>11</v>
      </c>
      <c r="L2366" s="307">
        <f t="shared" si="256"/>
        <v>3</v>
      </c>
      <c r="M2366" s="307">
        <f t="shared" si="257"/>
        <v>1</v>
      </c>
      <c r="N2366" s="306">
        <f>4*J2366*'[2]Base Costs'!$B$7</f>
        <v>16663.918190657747</v>
      </c>
      <c r="O2366" s="304">
        <f>4*IF(K2366&lt;=3,K2366*'[2]Base Costs'!$B$8,IF(L2366&lt;=3,L2366*'[2]Base Costs'!$B$9,'[2]Base Costs'!$B$10*M2366))</f>
        <v>4200</v>
      </c>
      <c r="P2366" s="304">
        <f>4*C2366*'[2]Base Costs'!$B$11</f>
        <v>66020.586411236363</v>
      </c>
      <c r="Q2366" s="269">
        <f>'[2]Base Costs'!$B$13+'[2]Base Costs'!$B$14</f>
        <v>414</v>
      </c>
      <c r="R2366" s="303">
        <f>'[2]Base Costs'!$D$2</f>
        <v>1105.3024868650327</v>
      </c>
      <c r="S2366" s="305">
        <f t="shared" si="258"/>
        <v>22383.220677522779</v>
      </c>
    </row>
    <row r="2367" spans="1:19" s="269" customFormat="1" x14ac:dyDescent="0.25">
      <c r="A2367" s="310" t="s">
        <v>1041</v>
      </c>
      <c r="B2367" s="310" t="s">
        <v>1326</v>
      </c>
      <c r="C2367" s="309">
        <v>105.50098554</v>
      </c>
      <c r="D2367" s="307">
        <f>C2367*'[2]Base Costs'!$B$5</f>
        <v>105.50098554</v>
      </c>
      <c r="E2367" s="307">
        <f t="shared" si="252"/>
        <v>14</v>
      </c>
      <c r="F2367" s="307">
        <f t="shared" si="253"/>
        <v>3</v>
      </c>
      <c r="G2367" s="307">
        <f t="shared" si="254"/>
        <v>1</v>
      </c>
      <c r="H2367" s="306">
        <f>4*D2367*'[2]Base Costs'!$B$7</f>
        <v>20967.687870161764</v>
      </c>
      <c r="I2367" s="304">
        <f>4*IF(E2367&lt;=3,E2367*'[2]Base Costs'!$B$8,IF(F2367&lt;=3,F2367*'[2]Base Costs'!$B$9,'[2]Base Costs'!$B$10*G2367))</f>
        <v>4200</v>
      </c>
      <c r="J2367" s="308">
        <f>C2367*'[2]Base Costs'!$B$6</f>
        <v>26.79725032716</v>
      </c>
      <c r="K2367" s="307">
        <f t="shared" si="255"/>
        <v>4</v>
      </c>
      <c r="L2367" s="307">
        <f t="shared" si="256"/>
        <v>1</v>
      </c>
      <c r="M2367" s="307">
        <f t="shared" si="257"/>
        <v>1</v>
      </c>
      <c r="N2367" s="306">
        <f>4*J2367*'[2]Base Costs'!$B$7</f>
        <v>5325.7927190210876</v>
      </c>
      <c r="O2367" s="304">
        <f>4*IF(K2367&lt;=3,K2367*'[2]Base Costs'!$B$8,IF(L2367&lt;=3,L2367*'[2]Base Costs'!$B$9,'[2]Base Costs'!$B$10*M2367))</f>
        <v>1400</v>
      </c>
      <c r="P2367" s="304">
        <f>4*C2367*'[2]Base Costs'!$B$11</f>
        <v>21100.197108</v>
      </c>
      <c r="Q2367" s="269">
        <f>'[2]Base Costs'!$B$13+'[2]Base Costs'!$B$14</f>
        <v>414</v>
      </c>
      <c r="R2367" s="303">
        <f>'[2]Base Costs'!$D$2</f>
        <v>1105.3024868650327</v>
      </c>
      <c r="S2367" s="305">
        <f t="shared" si="258"/>
        <v>8245.0952058861203</v>
      </c>
    </row>
    <row r="2368" spans="1:19" s="269" customFormat="1" x14ac:dyDescent="0.25">
      <c r="A2368" s="310" t="s">
        <v>1041</v>
      </c>
      <c r="B2368" s="310" t="s">
        <v>1325</v>
      </c>
      <c r="C2368" s="309">
        <v>206.44519151964727</v>
      </c>
      <c r="D2368" s="307">
        <f>C2368*'[2]Base Costs'!$B$5</f>
        <v>206.44519151964727</v>
      </c>
      <c r="E2368" s="307">
        <f t="shared" si="252"/>
        <v>26</v>
      </c>
      <c r="F2368" s="307">
        <f t="shared" si="253"/>
        <v>6</v>
      </c>
      <c r="G2368" s="307">
        <f t="shared" si="254"/>
        <v>2</v>
      </c>
      <c r="H2368" s="306">
        <f>4*D2368*'[2]Base Costs'!$B$7</f>
        <v>41029.74314338078</v>
      </c>
      <c r="I2368" s="304">
        <f>4*IF(E2368&lt;=3,E2368*'[2]Base Costs'!$B$8,IF(F2368&lt;=3,F2368*'[2]Base Costs'!$B$9,'[2]Base Costs'!$B$10*G2368))</f>
        <v>8800</v>
      </c>
      <c r="J2368" s="308">
        <f>C2368*'[2]Base Costs'!$B$6</f>
        <v>52.437078645990404</v>
      </c>
      <c r="K2368" s="307">
        <f t="shared" si="255"/>
        <v>7</v>
      </c>
      <c r="L2368" s="307">
        <f t="shared" si="256"/>
        <v>2</v>
      </c>
      <c r="M2368" s="307">
        <f t="shared" si="257"/>
        <v>1</v>
      </c>
      <c r="N2368" s="306">
        <f>4*J2368*'[2]Base Costs'!$B$7</f>
        <v>10421.554758418719</v>
      </c>
      <c r="O2368" s="304">
        <f>4*IF(K2368&lt;=3,K2368*'[2]Base Costs'!$B$8,IF(L2368&lt;=3,L2368*'[2]Base Costs'!$B$9,'[2]Base Costs'!$B$10*M2368))</f>
        <v>2800</v>
      </c>
      <c r="P2368" s="304">
        <f>4*C2368*'[2]Base Costs'!$B$11</f>
        <v>41289.038303929454</v>
      </c>
      <c r="Q2368" s="269">
        <f>'[2]Base Costs'!$B$13+'[2]Base Costs'!$B$14</f>
        <v>414</v>
      </c>
      <c r="R2368" s="303">
        <f>'[2]Base Costs'!$D$2</f>
        <v>1105.3024868650327</v>
      </c>
      <c r="S2368" s="305">
        <f t="shared" si="258"/>
        <v>14740.857245283751</v>
      </c>
    </row>
    <row r="2369" spans="1:19" s="269" customFormat="1" x14ac:dyDescent="0.25">
      <c r="A2369" s="310" t="s">
        <v>1041</v>
      </c>
      <c r="B2369" s="310" t="s">
        <v>1324</v>
      </c>
      <c r="C2369" s="309">
        <v>109.98814652083489</v>
      </c>
      <c r="D2369" s="307">
        <f>C2369*'[2]Base Costs'!$B$5</f>
        <v>109.98814652083489</v>
      </c>
      <c r="E2369" s="307">
        <f t="shared" si="252"/>
        <v>14</v>
      </c>
      <c r="F2369" s="307">
        <f t="shared" si="253"/>
        <v>3</v>
      </c>
      <c r="G2369" s="307">
        <f t="shared" si="254"/>
        <v>1</v>
      </c>
      <c r="H2369" s="306">
        <f>4*D2369*'[2]Base Costs'!$B$7</f>
        <v>21859.484192136813</v>
      </c>
      <c r="I2369" s="304">
        <f>4*IF(E2369&lt;=3,E2369*'[2]Base Costs'!$B$8,IF(F2369&lt;=3,F2369*'[2]Base Costs'!$B$9,'[2]Base Costs'!$B$10*G2369))</f>
        <v>4200</v>
      </c>
      <c r="J2369" s="308">
        <f>C2369*'[2]Base Costs'!$B$6</f>
        <v>27.936989216292062</v>
      </c>
      <c r="K2369" s="307">
        <f t="shared" si="255"/>
        <v>4</v>
      </c>
      <c r="L2369" s="307">
        <f t="shared" si="256"/>
        <v>1</v>
      </c>
      <c r="M2369" s="307">
        <f t="shared" si="257"/>
        <v>1</v>
      </c>
      <c r="N2369" s="306">
        <f>4*J2369*'[2]Base Costs'!$B$7</f>
        <v>5552.3089848027503</v>
      </c>
      <c r="O2369" s="304">
        <f>4*IF(K2369&lt;=3,K2369*'[2]Base Costs'!$B$8,IF(L2369&lt;=3,L2369*'[2]Base Costs'!$B$9,'[2]Base Costs'!$B$10*M2369))</f>
        <v>1400</v>
      </c>
      <c r="P2369" s="304">
        <f>4*C2369*'[2]Base Costs'!$B$11</f>
        <v>21997.629304166978</v>
      </c>
      <c r="Q2369" s="269">
        <f>'[2]Base Costs'!$B$13+'[2]Base Costs'!$B$14</f>
        <v>414</v>
      </c>
      <c r="R2369" s="303">
        <f>'[2]Base Costs'!$D$2</f>
        <v>1105.3024868650327</v>
      </c>
      <c r="S2369" s="305">
        <f t="shared" si="258"/>
        <v>8471.6114716677839</v>
      </c>
    </row>
    <row r="2370" spans="1:19" s="269" customFormat="1" x14ac:dyDescent="0.25">
      <c r="A2370" s="310" t="s">
        <v>1041</v>
      </c>
      <c r="B2370" s="310" t="s">
        <v>1323</v>
      </c>
      <c r="C2370" s="309">
        <v>389.08629172531454</v>
      </c>
      <c r="D2370" s="307">
        <f>C2370*'[2]Base Costs'!$B$5</f>
        <v>389.08629172531454</v>
      </c>
      <c r="E2370" s="307">
        <f t="shared" si="252"/>
        <v>49</v>
      </c>
      <c r="F2370" s="307">
        <f t="shared" si="253"/>
        <v>10</v>
      </c>
      <c r="G2370" s="307">
        <f t="shared" si="254"/>
        <v>3</v>
      </c>
      <c r="H2370" s="306">
        <f>4*D2370*'[2]Base Costs'!$B$7</f>
        <v>77328.565962655921</v>
      </c>
      <c r="I2370" s="304">
        <f>4*IF(E2370&lt;=3,E2370*'[2]Base Costs'!$B$8,IF(F2370&lt;=3,F2370*'[2]Base Costs'!$B$9,'[2]Base Costs'!$B$10*G2370))</f>
        <v>13200</v>
      </c>
      <c r="J2370" s="308">
        <f>C2370*'[2]Base Costs'!$B$6</f>
        <v>98.827918098229901</v>
      </c>
      <c r="K2370" s="307">
        <f t="shared" si="255"/>
        <v>13</v>
      </c>
      <c r="L2370" s="307">
        <f t="shared" si="256"/>
        <v>3</v>
      </c>
      <c r="M2370" s="307">
        <f t="shared" si="257"/>
        <v>1</v>
      </c>
      <c r="N2370" s="306">
        <f>4*J2370*'[2]Base Costs'!$B$7</f>
        <v>19641.455754514605</v>
      </c>
      <c r="O2370" s="304">
        <f>4*IF(K2370&lt;=3,K2370*'[2]Base Costs'!$B$8,IF(L2370&lt;=3,L2370*'[2]Base Costs'!$B$9,'[2]Base Costs'!$B$10*M2370))</f>
        <v>4200</v>
      </c>
      <c r="P2370" s="304">
        <f>4*C2370*'[2]Base Costs'!$B$11</f>
        <v>77817.258345062903</v>
      </c>
      <c r="Q2370" s="269">
        <f>'[2]Base Costs'!$B$13+'[2]Base Costs'!$B$14</f>
        <v>414</v>
      </c>
      <c r="R2370" s="303">
        <f>'[2]Base Costs'!$D$2</f>
        <v>1105.3024868650327</v>
      </c>
      <c r="S2370" s="305">
        <f t="shared" si="258"/>
        <v>25360.758241379637</v>
      </c>
    </row>
    <row r="2371" spans="1:19" s="269" customFormat="1" x14ac:dyDescent="0.25">
      <c r="A2371" s="310" t="s">
        <v>1041</v>
      </c>
      <c r="B2371" s="310" t="s">
        <v>1322</v>
      </c>
      <c r="C2371" s="309">
        <v>45.580107412093056</v>
      </c>
      <c r="D2371" s="307">
        <f>C2371*'[2]Base Costs'!$B$5</f>
        <v>45.580107412093056</v>
      </c>
      <c r="E2371" s="307">
        <f t="shared" ref="E2371:E2434" si="259">ROUNDUP(D2371/8,0)</f>
        <v>6</v>
      </c>
      <c r="F2371" s="307">
        <f t="shared" ref="F2371:F2434" si="260">ROUNDUP(D2371/40,0)</f>
        <v>2</v>
      </c>
      <c r="G2371" s="307">
        <f t="shared" ref="G2371:G2434" si="261">ROUNDUP(D2371/(40*4),0)</f>
        <v>1</v>
      </c>
      <c r="H2371" s="306">
        <f>4*D2371*'[2]Base Costs'!$B$7</f>
        <v>9058.7728675090239</v>
      </c>
      <c r="I2371" s="304">
        <f>4*IF(E2371&lt;=3,E2371*'[2]Base Costs'!$B$8,IF(F2371&lt;=3,F2371*'[2]Base Costs'!$B$9,'[2]Base Costs'!$B$10*G2371))</f>
        <v>2800</v>
      </c>
      <c r="J2371" s="308">
        <f>C2371*'[2]Base Costs'!$B$6</f>
        <v>11.577347282671637</v>
      </c>
      <c r="K2371" s="307">
        <f t="shared" ref="K2371:K2434" si="262">ROUNDUP(J2371/8,0)</f>
        <v>2</v>
      </c>
      <c r="L2371" s="307">
        <f t="shared" ref="L2371:L2434" si="263">ROUNDUP(J2371/40,0)</f>
        <v>1</v>
      </c>
      <c r="M2371" s="307">
        <f t="shared" ref="M2371:M2434" si="264">ROUNDUP(J2371/(40*4),0)</f>
        <v>1</v>
      </c>
      <c r="N2371" s="306">
        <f>4*J2371*'[2]Base Costs'!$B$7</f>
        <v>2300.9283083472919</v>
      </c>
      <c r="O2371" s="304">
        <f>4*IF(K2371&lt;=3,K2371*'[2]Base Costs'!$B$8,IF(L2371&lt;=3,L2371*'[2]Base Costs'!$B$9,'[2]Base Costs'!$B$10*M2371))</f>
        <v>1000</v>
      </c>
      <c r="P2371" s="304">
        <f>4*C2371*'[2]Base Costs'!$B$11</f>
        <v>9116.0214824186114</v>
      </c>
      <c r="Q2371" s="269">
        <f>'[2]Base Costs'!$B$13+'[2]Base Costs'!$B$14</f>
        <v>414</v>
      </c>
      <c r="R2371" s="303">
        <f>'[2]Base Costs'!$D$2</f>
        <v>1105.3024868650327</v>
      </c>
      <c r="S2371" s="305">
        <f t="shared" ref="S2371:S2434" si="265">R2371+Q2371+N2371+O2371</f>
        <v>4820.2307952123247</v>
      </c>
    </row>
    <row r="2372" spans="1:19" s="269" customFormat="1" x14ac:dyDescent="0.25">
      <c r="A2372" s="310" t="s">
        <v>1041</v>
      </c>
      <c r="B2372" s="310" t="s">
        <v>1321</v>
      </c>
      <c r="C2372" s="309">
        <v>124.26520215899311</v>
      </c>
      <c r="D2372" s="307">
        <f>C2372*'[2]Base Costs'!$B$5</f>
        <v>124.26520215899311</v>
      </c>
      <c r="E2372" s="307">
        <f t="shared" si="259"/>
        <v>16</v>
      </c>
      <c r="F2372" s="307">
        <f t="shared" si="260"/>
        <v>4</v>
      </c>
      <c r="G2372" s="307">
        <f t="shared" si="261"/>
        <v>1</v>
      </c>
      <c r="H2372" s="306">
        <f>4*D2372*'[2]Base Costs'!$B$7</f>
        <v>24696.963337886929</v>
      </c>
      <c r="I2372" s="304">
        <f>4*IF(E2372&lt;=3,E2372*'[2]Base Costs'!$B$8,IF(F2372&lt;=3,F2372*'[2]Base Costs'!$B$9,'[2]Base Costs'!$B$10*G2372))</f>
        <v>4400</v>
      </c>
      <c r="J2372" s="308">
        <f>C2372*'[2]Base Costs'!$B$6</f>
        <v>31.563361348384248</v>
      </c>
      <c r="K2372" s="307">
        <f t="shared" si="262"/>
        <v>4</v>
      </c>
      <c r="L2372" s="307">
        <f t="shared" si="263"/>
        <v>1</v>
      </c>
      <c r="M2372" s="307">
        <f t="shared" si="264"/>
        <v>1</v>
      </c>
      <c r="N2372" s="306">
        <f>4*J2372*'[2]Base Costs'!$B$7</f>
        <v>6273.0286878232801</v>
      </c>
      <c r="O2372" s="304">
        <f>4*IF(K2372&lt;=3,K2372*'[2]Base Costs'!$B$8,IF(L2372&lt;=3,L2372*'[2]Base Costs'!$B$9,'[2]Base Costs'!$B$10*M2372))</f>
        <v>1400</v>
      </c>
      <c r="P2372" s="304">
        <f>4*C2372*'[2]Base Costs'!$B$11</f>
        <v>24853.040431798621</v>
      </c>
      <c r="Q2372" s="269">
        <f>'[2]Base Costs'!$B$13+'[2]Base Costs'!$B$14</f>
        <v>414</v>
      </c>
      <c r="R2372" s="303">
        <f>'[2]Base Costs'!$D$2</f>
        <v>1105.3024868650327</v>
      </c>
      <c r="S2372" s="305">
        <f t="shared" si="265"/>
        <v>9192.3311746883119</v>
      </c>
    </row>
    <row r="2373" spans="1:19" s="269" customFormat="1" x14ac:dyDescent="0.25">
      <c r="A2373" s="310" t="s">
        <v>1041</v>
      </c>
      <c r="B2373" s="310" t="s">
        <v>1320</v>
      </c>
      <c r="C2373" s="309">
        <v>92.866677443641564</v>
      </c>
      <c r="D2373" s="307">
        <f>C2373*'[2]Base Costs'!$B$5</f>
        <v>92.866677443641564</v>
      </c>
      <c r="E2373" s="307">
        <f t="shared" si="259"/>
        <v>12</v>
      </c>
      <c r="F2373" s="307">
        <f t="shared" si="260"/>
        <v>3</v>
      </c>
      <c r="G2373" s="307">
        <f t="shared" si="261"/>
        <v>1</v>
      </c>
      <c r="H2373" s="306">
        <f>4*D2373*'[2]Base Costs'!$B$7</f>
        <v>18456.694941859103</v>
      </c>
      <c r="I2373" s="304">
        <f>4*IF(E2373&lt;=3,E2373*'[2]Base Costs'!$B$8,IF(F2373&lt;=3,F2373*'[2]Base Costs'!$B$9,'[2]Base Costs'!$B$10*G2373))</f>
        <v>4200</v>
      </c>
      <c r="J2373" s="308">
        <f>C2373*'[2]Base Costs'!$B$6</f>
        <v>23.588136070684957</v>
      </c>
      <c r="K2373" s="307">
        <f t="shared" si="262"/>
        <v>3</v>
      </c>
      <c r="L2373" s="307">
        <f t="shared" si="263"/>
        <v>1</v>
      </c>
      <c r="M2373" s="307">
        <f t="shared" si="264"/>
        <v>1</v>
      </c>
      <c r="N2373" s="306">
        <f>4*J2373*'[2]Base Costs'!$B$7</f>
        <v>4688.0005152322119</v>
      </c>
      <c r="O2373" s="304">
        <f>4*IF(K2373&lt;=3,K2373*'[2]Base Costs'!$B$8,IF(L2373&lt;=3,L2373*'[2]Base Costs'!$B$9,'[2]Base Costs'!$B$10*M2373))</f>
        <v>1500</v>
      </c>
      <c r="P2373" s="304">
        <f>4*C2373*'[2]Base Costs'!$B$11</f>
        <v>18573.335488728313</v>
      </c>
      <c r="Q2373" s="269">
        <f>'[2]Base Costs'!$B$13+'[2]Base Costs'!$B$14</f>
        <v>414</v>
      </c>
      <c r="R2373" s="303">
        <f>'[2]Base Costs'!$D$2</f>
        <v>1105.3024868650327</v>
      </c>
      <c r="S2373" s="305">
        <f t="shared" si="265"/>
        <v>7707.3030020972446</v>
      </c>
    </row>
    <row r="2374" spans="1:19" s="269" customFormat="1" x14ac:dyDescent="0.25">
      <c r="A2374" s="310" t="s">
        <v>1041</v>
      </c>
      <c r="B2374" s="310" t="s">
        <v>1319</v>
      </c>
      <c r="C2374" s="309">
        <v>153.46030928939263</v>
      </c>
      <c r="D2374" s="307">
        <f>C2374*'[2]Base Costs'!$B$5</f>
        <v>153.46030928939263</v>
      </c>
      <c r="E2374" s="307">
        <f t="shared" si="259"/>
        <v>20</v>
      </c>
      <c r="F2374" s="307">
        <f t="shared" si="260"/>
        <v>4</v>
      </c>
      <c r="G2374" s="307">
        <f t="shared" si="261"/>
        <v>1</v>
      </c>
      <c r="H2374" s="306">
        <f>4*D2374*'[2]Base Costs'!$B$7</f>
        <v>30499.315709411054</v>
      </c>
      <c r="I2374" s="304">
        <f>4*IF(E2374&lt;=3,E2374*'[2]Base Costs'!$B$8,IF(F2374&lt;=3,F2374*'[2]Base Costs'!$B$9,'[2]Base Costs'!$B$10*G2374))</f>
        <v>4400</v>
      </c>
      <c r="J2374" s="308">
        <f>C2374*'[2]Base Costs'!$B$6</f>
        <v>38.978918559505729</v>
      </c>
      <c r="K2374" s="307">
        <f t="shared" si="262"/>
        <v>5</v>
      </c>
      <c r="L2374" s="307">
        <f t="shared" si="263"/>
        <v>1</v>
      </c>
      <c r="M2374" s="307">
        <f t="shared" si="264"/>
        <v>1</v>
      </c>
      <c r="N2374" s="306">
        <f>4*J2374*'[2]Base Costs'!$B$7</f>
        <v>7746.8261901904079</v>
      </c>
      <c r="O2374" s="304">
        <f>4*IF(K2374&lt;=3,K2374*'[2]Base Costs'!$B$8,IF(L2374&lt;=3,L2374*'[2]Base Costs'!$B$9,'[2]Base Costs'!$B$10*M2374))</f>
        <v>1400</v>
      </c>
      <c r="P2374" s="304">
        <f>4*C2374*'[2]Base Costs'!$B$11</f>
        <v>30692.061857878525</v>
      </c>
      <c r="Q2374" s="269">
        <f>'[2]Base Costs'!$B$13+'[2]Base Costs'!$B$14</f>
        <v>414</v>
      </c>
      <c r="R2374" s="303">
        <f>'[2]Base Costs'!$D$2</f>
        <v>1105.3024868650327</v>
      </c>
      <c r="S2374" s="305">
        <f t="shared" si="265"/>
        <v>10666.12867705544</v>
      </c>
    </row>
    <row r="2375" spans="1:19" s="269" customFormat="1" x14ac:dyDescent="0.25">
      <c r="A2375" s="310" t="s">
        <v>1041</v>
      </c>
      <c r="B2375" s="310" t="s">
        <v>1318</v>
      </c>
      <c r="C2375" s="309">
        <v>118.15056896646927</v>
      </c>
      <c r="D2375" s="307">
        <f>C2375*'[2]Base Costs'!$B$5</f>
        <v>118.15056896646927</v>
      </c>
      <c r="E2375" s="307">
        <f t="shared" si="259"/>
        <v>15</v>
      </c>
      <c r="F2375" s="307">
        <f t="shared" si="260"/>
        <v>3</v>
      </c>
      <c r="G2375" s="307">
        <f t="shared" si="261"/>
        <v>1</v>
      </c>
      <c r="H2375" s="306">
        <f>4*D2375*'[2]Base Costs'!$B$7</f>
        <v>23481.716678671972</v>
      </c>
      <c r="I2375" s="304">
        <f>4*IF(E2375&lt;=3,E2375*'[2]Base Costs'!$B$8,IF(F2375&lt;=3,F2375*'[2]Base Costs'!$B$9,'[2]Base Costs'!$B$10*G2375))</f>
        <v>4200</v>
      </c>
      <c r="J2375" s="308">
        <f>C2375*'[2]Base Costs'!$B$6</f>
        <v>30.010244517483194</v>
      </c>
      <c r="K2375" s="307">
        <f t="shared" si="262"/>
        <v>4</v>
      </c>
      <c r="L2375" s="307">
        <f t="shared" si="263"/>
        <v>1</v>
      </c>
      <c r="M2375" s="307">
        <f t="shared" si="264"/>
        <v>1</v>
      </c>
      <c r="N2375" s="306">
        <f>4*J2375*'[2]Base Costs'!$B$7</f>
        <v>5964.3560363826809</v>
      </c>
      <c r="O2375" s="304">
        <f>4*IF(K2375&lt;=3,K2375*'[2]Base Costs'!$B$8,IF(L2375&lt;=3,L2375*'[2]Base Costs'!$B$9,'[2]Base Costs'!$B$10*M2375))</f>
        <v>1400</v>
      </c>
      <c r="P2375" s="304">
        <f>4*C2375*'[2]Base Costs'!$B$11</f>
        <v>23630.113793293855</v>
      </c>
      <c r="Q2375" s="269">
        <f>'[2]Base Costs'!$B$13+'[2]Base Costs'!$B$14</f>
        <v>414</v>
      </c>
      <c r="R2375" s="303">
        <f>'[2]Base Costs'!$D$2</f>
        <v>1105.3024868650327</v>
      </c>
      <c r="S2375" s="305">
        <f t="shared" si="265"/>
        <v>8883.6585232477137</v>
      </c>
    </row>
    <row r="2376" spans="1:19" s="269" customFormat="1" x14ac:dyDescent="0.25">
      <c r="A2376" s="310" t="s">
        <v>1041</v>
      </c>
      <c r="B2376" s="310" t="s">
        <v>1317</v>
      </c>
      <c r="C2376" s="309">
        <v>105.26504348071866</v>
      </c>
      <c r="D2376" s="307">
        <f>C2376*'[2]Base Costs'!$B$5</f>
        <v>105.26504348071866</v>
      </c>
      <c r="E2376" s="307">
        <f t="shared" si="259"/>
        <v>14</v>
      </c>
      <c r="F2376" s="307">
        <f t="shared" si="260"/>
        <v>3</v>
      </c>
      <c r="G2376" s="307">
        <f t="shared" si="261"/>
        <v>1</v>
      </c>
      <c r="H2376" s="306">
        <f>4*D2376*'[2]Base Costs'!$B$7</f>
        <v>20920.795801531953</v>
      </c>
      <c r="I2376" s="304">
        <f>4*IF(E2376&lt;=3,E2376*'[2]Base Costs'!$B$8,IF(F2376&lt;=3,F2376*'[2]Base Costs'!$B$9,'[2]Base Costs'!$B$10*G2376))</f>
        <v>4200</v>
      </c>
      <c r="J2376" s="308">
        <f>C2376*'[2]Base Costs'!$B$6</f>
        <v>26.73732104410254</v>
      </c>
      <c r="K2376" s="307">
        <f t="shared" si="262"/>
        <v>4</v>
      </c>
      <c r="L2376" s="307">
        <f t="shared" si="263"/>
        <v>1</v>
      </c>
      <c r="M2376" s="307">
        <f t="shared" si="264"/>
        <v>1</v>
      </c>
      <c r="N2376" s="306">
        <f>4*J2376*'[2]Base Costs'!$B$7</f>
        <v>5313.8821335891162</v>
      </c>
      <c r="O2376" s="304">
        <f>4*IF(K2376&lt;=3,K2376*'[2]Base Costs'!$B$8,IF(L2376&lt;=3,L2376*'[2]Base Costs'!$B$9,'[2]Base Costs'!$B$10*M2376))</f>
        <v>1400</v>
      </c>
      <c r="P2376" s="304">
        <f>4*C2376*'[2]Base Costs'!$B$11</f>
        <v>21053.008696143734</v>
      </c>
      <c r="Q2376" s="269">
        <f>'[2]Base Costs'!$B$13+'[2]Base Costs'!$B$14</f>
        <v>414</v>
      </c>
      <c r="R2376" s="303">
        <f>'[2]Base Costs'!$D$2</f>
        <v>1105.3024868650327</v>
      </c>
      <c r="S2376" s="305">
        <f t="shared" si="265"/>
        <v>8233.1846204541489</v>
      </c>
    </row>
    <row r="2377" spans="1:19" s="269" customFormat="1" x14ac:dyDescent="0.25">
      <c r="A2377" s="310" t="s">
        <v>1041</v>
      </c>
      <c r="B2377" s="310" t="s">
        <v>1316</v>
      </c>
      <c r="C2377" s="309">
        <v>85.324623299425767</v>
      </c>
      <c r="D2377" s="307">
        <f>C2377*'[2]Base Costs'!$B$5</f>
        <v>85.324623299425767</v>
      </c>
      <c r="E2377" s="307">
        <f t="shared" si="259"/>
        <v>11</v>
      </c>
      <c r="F2377" s="307">
        <f t="shared" si="260"/>
        <v>3</v>
      </c>
      <c r="G2377" s="307">
        <f t="shared" si="261"/>
        <v>1</v>
      </c>
      <c r="H2377" s="306">
        <f>4*D2377*'[2]Base Costs'!$B$7</f>
        <v>16957.756933021075</v>
      </c>
      <c r="I2377" s="304">
        <f>4*IF(E2377&lt;=3,E2377*'[2]Base Costs'!$B$8,IF(F2377&lt;=3,F2377*'[2]Base Costs'!$B$9,'[2]Base Costs'!$B$10*G2377))</f>
        <v>4200</v>
      </c>
      <c r="J2377" s="308">
        <f>C2377*'[2]Base Costs'!$B$6</f>
        <v>21.672454318054147</v>
      </c>
      <c r="K2377" s="307">
        <f t="shared" si="262"/>
        <v>3</v>
      </c>
      <c r="L2377" s="307">
        <f t="shared" si="263"/>
        <v>1</v>
      </c>
      <c r="M2377" s="307">
        <f t="shared" si="264"/>
        <v>1</v>
      </c>
      <c r="N2377" s="306">
        <f>4*J2377*'[2]Base Costs'!$B$7</f>
        <v>4307.270260987354</v>
      </c>
      <c r="O2377" s="304">
        <f>4*IF(K2377&lt;=3,K2377*'[2]Base Costs'!$B$8,IF(L2377&lt;=3,L2377*'[2]Base Costs'!$B$9,'[2]Base Costs'!$B$10*M2377))</f>
        <v>1500</v>
      </c>
      <c r="P2377" s="304">
        <f>4*C2377*'[2]Base Costs'!$B$11</f>
        <v>17064.924659885153</v>
      </c>
      <c r="Q2377" s="269">
        <f>'[2]Base Costs'!$B$13+'[2]Base Costs'!$B$14</f>
        <v>414</v>
      </c>
      <c r="R2377" s="303">
        <f>'[2]Base Costs'!$D$2</f>
        <v>1105.3024868650327</v>
      </c>
      <c r="S2377" s="305">
        <f t="shared" si="265"/>
        <v>7326.5727478523868</v>
      </c>
    </row>
    <row r="2378" spans="1:19" s="269" customFormat="1" x14ac:dyDescent="0.25">
      <c r="A2378" s="310" t="s">
        <v>1041</v>
      </c>
      <c r="B2378" s="310" t="s">
        <v>1315</v>
      </c>
      <c r="C2378" s="309">
        <v>193.85205994789726</v>
      </c>
      <c r="D2378" s="307">
        <f>C2378*'[2]Base Costs'!$B$5</f>
        <v>193.85205994789726</v>
      </c>
      <c r="E2378" s="307">
        <f t="shared" si="259"/>
        <v>25</v>
      </c>
      <c r="F2378" s="307">
        <f t="shared" si="260"/>
        <v>5</v>
      </c>
      <c r="G2378" s="307">
        <f t="shared" si="261"/>
        <v>2</v>
      </c>
      <c r="H2378" s="306">
        <f>4*D2378*'[2]Base Costs'!$B$7</f>
        <v>38526.933802284897</v>
      </c>
      <c r="I2378" s="304">
        <f>4*IF(E2378&lt;=3,E2378*'[2]Base Costs'!$B$8,IF(F2378&lt;=3,F2378*'[2]Base Costs'!$B$9,'[2]Base Costs'!$B$10*G2378))</f>
        <v>8800</v>
      </c>
      <c r="J2378" s="308">
        <f>C2378*'[2]Base Costs'!$B$6</f>
        <v>49.238423226765903</v>
      </c>
      <c r="K2378" s="307">
        <f t="shared" si="262"/>
        <v>7</v>
      </c>
      <c r="L2378" s="307">
        <f t="shared" si="263"/>
        <v>2</v>
      </c>
      <c r="M2378" s="307">
        <f t="shared" si="264"/>
        <v>1</v>
      </c>
      <c r="N2378" s="306">
        <f>4*J2378*'[2]Base Costs'!$B$7</f>
        <v>9785.841185780364</v>
      </c>
      <c r="O2378" s="304">
        <f>4*IF(K2378&lt;=3,K2378*'[2]Base Costs'!$B$8,IF(L2378&lt;=3,L2378*'[2]Base Costs'!$B$9,'[2]Base Costs'!$B$10*M2378))</f>
        <v>2800</v>
      </c>
      <c r="P2378" s="304">
        <f>4*C2378*'[2]Base Costs'!$B$11</f>
        <v>38770.41198957945</v>
      </c>
      <c r="Q2378" s="269">
        <f>'[2]Base Costs'!$B$13+'[2]Base Costs'!$B$14</f>
        <v>414</v>
      </c>
      <c r="R2378" s="303">
        <f>'[2]Base Costs'!$D$2</f>
        <v>1105.3024868650327</v>
      </c>
      <c r="S2378" s="305">
        <f t="shared" si="265"/>
        <v>14105.143672645398</v>
      </c>
    </row>
    <row r="2379" spans="1:19" s="269" customFormat="1" x14ac:dyDescent="0.25">
      <c r="A2379" s="310" t="s">
        <v>1041</v>
      </c>
      <c r="B2379" s="310" t="s">
        <v>1314</v>
      </c>
      <c r="C2379" s="309">
        <v>88.1670014121745</v>
      </c>
      <c r="D2379" s="307">
        <f>C2379*'[2]Base Costs'!$B$5</f>
        <v>88.1670014121745</v>
      </c>
      <c r="E2379" s="307">
        <f t="shared" si="259"/>
        <v>12</v>
      </c>
      <c r="F2379" s="307">
        <f t="shared" si="260"/>
        <v>3</v>
      </c>
      <c r="G2379" s="307">
        <f t="shared" si="261"/>
        <v>1</v>
      </c>
      <c r="H2379" s="306">
        <f>4*D2379*'[2]Base Costs'!$B$7</f>
        <v>17522.662528661211</v>
      </c>
      <c r="I2379" s="304">
        <f>4*IF(E2379&lt;=3,E2379*'[2]Base Costs'!$B$8,IF(F2379&lt;=3,F2379*'[2]Base Costs'!$B$9,'[2]Base Costs'!$B$10*G2379))</f>
        <v>4200</v>
      </c>
      <c r="J2379" s="308">
        <f>C2379*'[2]Base Costs'!$B$6</f>
        <v>22.394418358692324</v>
      </c>
      <c r="K2379" s="307">
        <f t="shared" si="262"/>
        <v>3</v>
      </c>
      <c r="L2379" s="307">
        <f t="shared" si="263"/>
        <v>1</v>
      </c>
      <c r="M2379" s="307">
        <f t="shared" si="264"/>
        <v>1</v>
      </c>
      <c r="N2379" s="306">
        <f>4*J2379*'[2]Base Costs'!$B$7</f>
        <v>4450.7562822799482</v>
      </c>
      <c r="O2379" s="304">
        <f>4*IF(K2379&lt;=3,K2379*'[2]Base Costs'!$B$8,IF(L2379&lt;=3,L2379*'[2]Base Costs'!$B$9,'[2]Base Costs'!$B$10*M2379))</f>
        <v>1500</v>
      </c>
      <c r="P2379" s="304">
        <f>4*C2379*'[2]Base Costs'!$B$11</f>
        <v>17633.400282434901</v>
      </c>
      <c r="Q2379" s="269">
        <f>'[2]Base Costs'!$B$13+'[2]Base Costs'!$B$14</f>
        <v>414</v>
      </c>
      <c r="R2379" s="303">
        <f>'[2]Base Costs'!$D$2</f>
        <v>1105.3024868650327</v>
      </c>
      <c r="S2379" s="305">
        <f t="shared" si="265"/>
        <v>7470.0587691449809</v>
      </c>
    </row>
    <row r="2380" spans="1:19" s="269" customFormat="1" x14ac:dyDescent="0.25">
      <c r="A2380" s="310" t="s">
        <v>1041</v>
      </c>
      <c r="B2380" s="310" t="s">
        <v>1313</v>
      </c>
      <c r="C2380" s="309">
        <v>118.15550238336394</v>
      </c>
      <c r="D2380" s="307">
        <f>C2380*'[2]Base Costs'!$B$5</f>
        <v>118.15550238336394</v>
      </c>
      <c r="E2380" s="307">
        <f t="shared" si="259"/>
        <v>15</v>
      </c>
      <c r="F2380" s="307">
        <f t="shared" si="260"/>
        <v>3</v>
      </c>
      <c r="G2380" s="307">
        <f t="shared" si="261"/>
        <v>1</v>
      </c>
      <c r="H2380" s="306">
        <f>4*D2380*'[2]Base Costs'!$B$7</f>
        <v>23482.697165679285</v>
      </c>
      <c r="I2380" s="304">
        <f>4*IF(E2380&lt;=3,E2380*'[2]Base Costs'!$B$8,IF(F2380&lt;=3,F2380*'[2]Base Costs'!$B$9,'[2]Base Costs'!$B$10*G2380))</f>
        <v>4200</v>
      </c>
      <c r="J2380" s="308">
        <f>C2380*'[2]Base Costs'!$B$6</f>
        <v>30.011497605374441</v>
      </c>
      <c r="K2380" s="307">
        <f t="shared" si="262"/>
        <v>4</v>
      </c>
      <c r="L2380" s="307">
        <f t="shared" si="263"/>
        <v>1</v>
      </c>
      <c r="M2380" s="307">
        <f t="shared" si="264"/>
        <v>1</v>
      </c>
      <c r="N2380" s="306">
        <f>4*J2380*'[2]Base Costs'!$B$7</f>
        <v>5964.6050800825387</v>
      </c>
      <c r="O2380" s="304">
        <f>4*IF(K2380&lt;=3,K2380*'[2]Base Costs'!$B$8,IF(L2380&lt;=3,L2380*'[2]Base Costs'!$B$9,'[2]Base Costs'!$B$10*M2380))</f>
        <v>1400</v>
      </c>
      <c r="P2380" s="304">
        <f>4*C2380*'[2]Base Costs'!$B$11</f>
        <v>23631.100476672789</v>
      </c>
      <c r="Q2380" s="269">
        <f>'[2]Base Costs'!$B$13+'[2]Base Costs'!$B$14</f>
        <v>414</v>
      </c>
      <c r="R2380" s="303">
        <f>'[2]Base Costs'!$D$2</f>
        <v>1105.3024868650327</v>
      </c>
      <c r="S2380" s="305">
        <f t="shared" si="265"/>
        <v>8883.9075669475715</v>
      </c>
    </row>
    <row r="2381" spans="1:19" s="269" customFormat="1" x14ac:dyDescent="0.25">
      <c r="A2381" s="310" t="s">
        <v>1041</v>
      </c>
      <c r="B2381" s="310" t="s">
        <v>1312</v>
      </c>
      <c r="C2381" s="309">
        <v>129.50130577000002</v>
      </c>
      <c r="D2381" s="307">
        <f>C2381*'[2]Base Costs'!$B$5</f>
        <v>129.50130577000002</v>
      </c>
      <c r="E2381" s="307">
        <f t="shared" si="259"/>
        <v>17</v>
      </c>
      <c r="F2381" s="307">
        <f t="shared" si="260"/>
        <v>4</v>
      </c>
      <c r="G2381" s="307">
        <f t="shared" si="261"/>
        <v>1</v>
      </c>
      <c r="H2381" s="306">
        <f>4*D2381*'[2]Base Costs'!$B$7</f>
        <v>25737.607513952888</v>
      </c>
      <c r="I2381" s="304">
        <f>4*IF(E2381&lt;=3,E2381*'[2]Base Costs'!$B$8,IF(F2381&lt;=3,F2381*'[2]Base Costs'!$B$9,'[2]Base Costs'!$B$10*G2381))</f>
        <v>4400</v>
      </c>
      <c r="J2381" s="308">
        <f>C2381*'[2]Base Costs'!$B$6</f>
        <v>32.893331665580007</v>
      </c>
      <c r="K2381" s="307">
        <f t="shared" si="262"/>
        <v>5</v>
      </c>
      <c r="L2381" s="307">
        <f t="shared" si="263"/>
        <v>1</v>
      </c>
      <c r="M2381" s="307">
        <f t="shared" si="264"/>
        <v>1</v>
      </c>
      <c r="N2381" s="306">
        <f>4*J2381*'[2]Base Costs'!$B$7</f>
        <v>6537.3523085440338</v>
      </c>
      <c r="O2381" s="304">
        <f>4*IF(K2381&lt;=3,K2381*'[2]Base Costs'!$B$8,IF(L2381&lt;=3,L2381*'[2]Base Costs'!$B$9,'[2]Base Costs'!$B$10*M2381))</f>
        <v>1400</v>
      </c>
      <c r="P2381" s="304">
        <f>4*C2381*'[2]Base Costs'!$B$11</f>
        <v>25900.261154000003</v>
      </c>
      <c r="Q2381" s="269">
        <f>'[2]Base Costs'!$B$13+'[2]Base Costs'!$B$14</f>
        <v>414</v>
      </c>
      <c r="R2381" s="303">
        <f>'[2]Base Costs'!$D$2</f>
        <v>1105.3024868650327</v>
      </c>
      <c r="S2381" s="305">
        <f t="shared" si="265"/>
        <v>9456.6547954090674</v>
      </c>
    </row>
    <row r="2382" spans="1:19" s="269" customFormat="1" x14ac:dyDescent="0.25">
      <c r="A2382" s="310" t="s">
        <v>1041</v>
      </c>
      <c r="B2382" s="310" t="s">
        <v>1311</v>
      </c>
      <c r="C2382" s="309">
        <v>143.84021580503224</v>
      </c>
      <c r="D2382" s="307">
        <f>C2382*'[2]Base Costs'!$B$5</f>
        <v>143.84021580503224</v>
      </c>
      <c r="E2382" s="307">
        <f t="shared" si="259"/>
        <v>18</v>
      </c>
      <c r="F2382" s="307">
        <f t="shared" si="260"/>
        <v>4</v>
      </c>
      <c r="G2382" s="307">
        <f t="shared" si="261"/>
        <v>1</v>
      </c>
      <c r="H2382" s="306">
        <f>4*D2382*'[2]Base Costs'!$B$7</f>
        <v>28587.379849955334</v>
      </c>
      <c r="I2382" s="304">
        <f>4*IF(E2382&lt;=3,E2382*'[2]Base Costs'!$B$8,IF(F2382&lt;=3,F2382*'[2]Base Costs'!$B$9,'[2]Base Costs'!$B$10*G2382))</f>
        <v>4400</v>
      </c>
      <c r="J2382" s="308">
        <f>C2382*'[2]Base Costs'!$B$6</f>
        <v>36.535414814478187</v>
      </c>
      <c r="K2382" s="307">
        <f t="shared" si="262"/>
        <v>5</v>
      </c>
      <c r="L2382" s="307">
        <f t="shared" si="263"/>
        <v>1</v>
      </c>
      <c r="M2382" s="307">
        <f t="shared" si="264"/>
        <v>1</v>
      </c>
      <c r="N2382" s="306">
        <f>4*J2382*'[2]Base Costs'!$B$7</f>
        <v>7261.1944818886541</v>
      </c>
      <c r="O2382" s="304">
        <f>4*IF(K2382&lt;=3,K2382*'[2]Base Costs'!$B$8,IF(L2382&lt;=3,L2382*'[2]Base Costs'!$B$9,'[2]Base Costs'!$B$10*M2382))</f>
        <v>1400</v>
      </c>
      <c r="P2382" s="304">
        <f>4*C2382*'[2]Base Costs'!$B$11</f>
        <v>28768.043161006448</v>
      </c>
      <c r="Q2382" s="269">
        <f>'[2]Base Costs'!$B$13+'[2]Base Costs'!$B$14</f>
        <v>414</v>
      </c>
      <c r="R2382" s="303">
        <f>'[2]Base Costs'!$D$2</f>
        <v>1105.3024868650327</v>
      </c>
      <c r="S2382" s="305">
        <f t="shared" si="265"/>
        <v>10180.496968753687</v>
      </c>
    </row>
    <row r="2383" spans="1:19" s="269" customFormat="1" x14ac:dyDescent="0.25">
      <c r="A2383" s="310" t="s">
        <v>1041</v>
      </c>
      <c r="B2383" s="310" t="s">
        <v>1310</v>
      </c>
      <c r="C2383" s="309">
        <v>121.91320543</v>
      </c>
      <c r="D2383" s="307">
        <f>C2383*'[2]Base Costs'!$B$5</f>
        <v>121.91320543</v>
      </c>
      <c r="E2383" s="307">
        <f t="shared" si="259"/>
        <v>16</v>
      </c>
      <c r="F2383" s="307">
        <f t="shared" si="260"/>
        <v>4</v>
      </c>
      <c r="G2383" s="307">
        <f t="shared" si="261"/>
        <v>1</v>
      </c>
      <c r="H2383" s="306">
        <f>4*D2383*'[2]Base Costs'!$B$7</f>
        <v>24229.518099979923</v>
      </c>
      <c r="I2383" s="304">
        <f>4*IF(E2383&lt;=3,E2383*'[2]Base Costs'!$B$8,IF(F2383&lt;=3,F2383*'[2]Base Costs'!$B$9,'[2]Base Costs'!$B$10*G2383))</f>
        <v>4400</v>
      </c>
      <c r="J2383" s="308">
        <f>C2383*'[2]Base Costs'!$B$6</f>
        <v>30.965954179220002</v>
      </c>
      <c r="K2383" s="307">
        <f t="shared" si="262"/>
        <v>4</v>
      </c>
      <c r="L2383" s="307">
        <f t="shared" si="263"/>
        <v>1</v>
      </c>
      <c r="M2383" s="307">
        <f t="shared" si="264"/>
        <v>1</v>
      </c>
      <c r="N2383" s="306">
        <f>4*J2383*'[2]Base Costs'!$B$7</f>
        <v>6154.2975973949015</v>
      </c>
      <c r="O2383" s="304">
        <f>4*IF(K2383&lt;=3,K2383*'[2]Base Costs'!$B$8,IF(L2383&lt;=3,L2383*'[2]Base Costs'!$B$9,'[2]Base Costs'!$B$10*M2383))</f>
        <v>1400</v>
      </c>
      <c r="P2383" s="304">
        <f>4*C2383*'[2]Base Costs'!$B$11</f>
        <v>24382.641086</v>
      </c>
      <c r="Q2383" s="269">
        <f>'[2]Base Costs'!$B$13+'[2]Base Costs'!$B$14</f>
        <v>414</v>
      </c>
      <c r="R2383" s="303">
        <f>'[2]Base Costs'!$D$2</f>
        <v>1105.3024868650327</v>
      </c>
      <c r="S2383" s="305">
        <f t="shared" si="265"/>
        <v>9073.6000842599351</v>
      </c>
    </row>
    <row r="2384" spans="1:19" s="269" customFormat="1" x14ac:dyDescent="0.25">
      <c r="A2384" s="310" t="s">
        <v>1041</v>
      </c>
      <c r="B2384" s="310" t="s">
        <v>1309</v>
      </c>
      <c r="C2384" s="309">
        <v>302.55202887403368</v>
      </c>
      <c r="D2384" s="307">
        <f>C2384*'[2]Base Costs'!$B$5</f>
        <v>302.55202887403368</v>
      </c>
      <c r="E2384" s="307">
        <f t="shared" si="259"/>
        <v>38</v>
      </c>
      <c r="F2384" s="307">
        <f t="shared" si="260"/>
        <v>8</v>
      </c>
      <c r="G2384" s="307">
        <f t="shared" si="261"/>
        <v>2</v>
      </c>
      <c r="H2384" s="306">
        <f>4*D2384*'[2]Base Costs'!$B$7</f>
        <v>60130.40042654096</v>
      </c>
      <c r="I2384" s="304">
        <f>4*IF(E2384&lt;=3,E2384*'[2]Base Costs'!$B$8,IF(F2384&lt;=3,F2384*'[2]Base Costs'!$B$9,'[2]Base Costs'!$B$10*G2384))</f>
        <v>8800</v>
      </c>
      <c r="J2384" s="308">
        <f>C2384*'[2]Base Costs'!$B$6</f>
        <v>76.84821533400455</v>
      </c>
      <c r="K2384" s="307">
        <f t="shared" si="262"/>
        <v>10</v>
      </c>
      <c r="L2384" s="307">
        <f t="shared" si="263"/>
        <v>2</v>
      </c>
      <c r="M2384" s="307">
        <f t="shared" si="264"/>
        <v>1</v>
      </c>
      <c r="N2384" s="306">
        <f>4*J2384*'[2]Base Costs'!$B$7</f>
        <v>15273.121708341403</v>
      </c>
      <c r="O2384" s="304">
        <f>4*IF(K2384&lt;=3,K2384*'[2]Base Costs'!$B$8,IF(L2384&lt;=3,L2384*'[2]Base Costs'!$B$9,'[2]Base Costs'!$B$10*M2384))</f>
        <v>2800</v>
      </c>
      <c r="P2384" s="304">
        <f>4*C2384*'[2]Base Costs'!$B$11</f>
        <v>60510.405774806735</v>
      </c>
      <c r="Q2384" s="269">
        <f>'[2]Base Costs'!$B$13+'[2]Base Costs'!$B$14</f>
        <v>414</v>
      </c>
      <c r="R2384" s="303">
        <f>'[2]Base Costs'!$D$2</f>
        <v>1105.3024868650327</v>
      </c>
      <c r="S2384" s="305">
        <f t="shared" si="265"/>
        <v>19592.424195206437</v>
      </c>
    </row>
    <row r="2385" spans="1:19" s="269" customFormat="1" x14ac:dyDescent="0.25">
      <c r="A2385" s="310" t="s">
        <v>1041</v>
      </c>
      <c r="B2385" s="310" t="s">
        <v>1308</v>
      </c>
      <c r="C2385" s="309">
        <v>137.96160345572358</v>
      </c>
      <c r="D2385" s="307">
        <f>C2385*'[2]Base Costs'!$B$5</f>
        <v>137.96160345572358</v>
      </c>
      <c r="E2385" s="307">
        <f t="shared" si="259"/>
        <v>18</v>
      </c>
      <c r="F2385" s="307">
        <f t="shared" si="260"/>
        <v>4</v>
      </c>
      <c r="G2385" s="307">
        <f t="shared" si="261"/>
        <v>1</v>
      </c>
      <c r="H2385" s="306">
        <f>4*D2385*'[2]Base Costs'!$B$7</f>
        <v>27419.040917204329</v>
      </c>
      <c r="I2385" s="304">
        <f>4*IF(E2385&lt;=3,E2385*'[2]Base Costs'!$B$8,IF(F2385&lt;=3,F2385*'[2]Base Costs'!$B$9,'[2]Base Costs'!$B$10*G2385))</f>
        <v>4400</v>
      </c>
      <c r="J2385" s="308">
        <f>C2385*'[2]Base Costs'!$B$6</f>
        <v>35.042247277753788</v>
      </c>
      <c r="K2385" s="307">
        <f t="shared" si="262"/>
        <v>5</v>
      </c>
      <c r="L2385" s="307">
        <f t="shared" si="263"/>
        <v>1</v>
      </c>
      <c r="M2385" s="307">
        <f t="shared" si="264"/>
        <v>1</v>
      </c>
      <c r="N2385" s="306">
        <f>4*J2385*'[2]Base Costs'!$B$7</f>
        <v>6964.4363929698993</v>
      </c>
      <c r="O2385" s="304">
        <f>4*IF(K2385&lt;=3,K2385*'[2]Base Costs'!$B$8,IF(L2385&lt;=3,L2385*'[2]Base Costs'!$B$9,'[2]Base Costs'!$B$10*M2385))</f>
        <v>1400</v>
      </c>
      <c r="P2385" s="304">
        <f>4*C2385*'[2]Base Costs'!$B$11</f>
        <v>27592.320691144716</v>
      </c>
      <c r="Q2385" s="269">
        <f>'[2]Base Costs'!$B$13+'[2]Base Costs'!$B$14</f>
        <v>414</v>
      </c>
      <c r="R2385" s="303">
        <f>'[2]Base Costs'!$D$2</f>
        <v>1105.3024868650327</v>
      </c>
      <c r="S2385" s="305">
        <f t="shared" si="265"/>
        <v>9883.7388798349311</v>
      </c>
    </row>
    <row r="2386" spans="1:19" s="269" customFormat="1" x14ac:dyDescent="0.25">
      <c r="A2386" s="310" t="s">
        <v>1041</v>
      </c>
      <c r="B2386" s="310" t="s">
        <v>1307</v>
      </c>
      <c r="C2386" s="309">
        <v>77.396861225996304</v>
      </c>
      <c r="D2386" s="307">
        <f>C2386*'[2]Base Costs'!$B$5</f>
        <v>77.396861225996304</v>
      </c>
      <c r="E2386" s="307">
        <f t="shared" si="259"/>
        <v>10</v>
      </c>
      <c r="F2386" s="307">
        <f t="shared" si="260"/>
        <v>2</v>
      </c>
      <c r="G2386" s="307">
        <f t="shared" si="261"/>
        <v>1</v>
      </c>
      <c r="H2386" s="306">
        <f>4*D2386*'[2]Base Costs'!$B$7</f>
        <v>15382.161787499412</v>
      </c>
      <c r="I2386" s="304">
        <f>4*IF(E2386&lt;=3,E2386*'[2]Base Costs'!$B$8,IF(F2386&lt;=3,F2386*'[2]Base Costs'!$B$9,'[2]Base Costs'!$B$10*G2386))</f>
        <v>2800</v>
      </c>
      <c r="J2386" s="308">
        <f>C2386*'[2]Base Costs'!$B$6</f>
        <v>19.658802751403062</v>
      </c>
      <c r="K2386" s="307">
        <f t="shared" si="262"/>
        <v>3</v>
      </c>
      <c r="L2386" s="307">
        <f t="shared" si="263"/>
        <v>1</v>
      </c>
      <c r="M2386" s="307">
        <f t="shared" si="264"/>
        <v>1</v>
      </c>
      <c r="N2386" s="306">
        <f>4*J2386*'[2]Base Costs'!$B$7</f>
        <v>3907.0690940248505</v>
      </c>
      <c r="O2386" s="304">
        <f>4*IF(K2386&lt;=3,K2386*'[2]Base Costs'!$B$8,IF(L2386&lt;=3,L2386*'[2]Base Costs'!$B$9,'[2]Base Costs'!$B$10*M2386))</f>
        <v>1500</v>
      </c>
      <c r="P2386" s="304">
        <f>4*C2386*'[2]Base Costs'!$B$11</f>
        <v>15479.372245199262</v>
      </c>
      <c r="Q2386" s="269">
        <f>'[2]Base Costs'!$B$13+'[2]Base Costs'!$B$14</f>
        <v>414</v>
      </c>
      <c r="R2386" s="303">
        <f>'[2]Base Costs'!$D$2</f>
        <v>1105.3024868650327</v>
      </c>
      <c r="S2386" s="305">
        <f t="shared" si="265"/>
        <v>6926.3715808898833</v>
      </c>
    </row>
    <row r="2387" spans="1:19" s="269" customFormat="1" x14ac:dyDescent="0.25">
      <c r="A2387" s="310" t="s">
        <v>1041</v>
      </c>
      <c r="B2387" s="310" t="s">
        <v>1306</v>
      </c>
      <c r="C2387" s="309">
        <v>59.366011205622556</v>
      </c>
      <c r="D2387" s="307">
        <f>C2387*'[2]Base Costs'!$B$5</f>
        <v>59.366011205622556</v>
      </c>
      <c r="E2387" s="307">
        <f t="shared" si="259"/>
        <v>8</v>
      </c>
      <c r="F2387" s="307">
        <f t="shared" si="260"/>
        <v>2</v>
      </c>
      <c r="G2387" s="307">
        <f t="shared" si="261"/>
        <v>1</v>
      </c>
      <c r="H2387" s="306">
        <f>4*D2387*'[2]Base Costs'!$B$7</f>
        <v>11798.63853105025</v>
      </c>
      <c r="I2387" s="304">
        <f>4*IF(E2387&lt;=3,E2387*'[2]Base Costs'!$B$8,IF(F2387&lt;=3,F2387*'[2]Base Costs'!$B$9,'[2]Base Costs'!$B$10*G2387))</f>
        <v>2800</v>
      </c>
      <c r="J2387" s="308">
        <f>C2387*'[2]Base Costs'!$B$6</f>
        <v>15.078966846228129</v>
      </c>
      <c r="K2387" s="307">
        <f t="shared" si="262"/>
        <v>2</v>
      </c>
      <c r="L2387" s="307">
        <f t="shared" si="263"/>
        <v>1</v>
      </c>
      <c r="M2387" s="307">
        <f t="shared" si="264"/>
        <v>1</v>
      </c>
      <c r="N2387" s="306">
        <f>4*J2387*'[2]Base Costs'!$B$7</f>
        <v>2996.8541868867637</v>
      </c>
      <c r="O2387" s="304">
        <f>4*IF(K2387&lt;=3,K2387*'[2]Base Costs'!$B$8,IF(L2387&lt;=3,L2387*'[2]Base Costs'!$B$9,'[2]Base Costs'!$B$10*M2387))</f>
        <v>1000</v>
      </c>
      <c r="P2387" s="304">
        <f>4*C2387*'[2]Base Costs'!$B$11</f>
        <v>11873.202241124511</v>
      </c>
      <c r="Q2387" s="269">
        <f>'[2]Base Costs'!$B$13+'[2]Base Costs'!$B$14</f>
        <v>414</v>
      </c>
      <c r="R2387" s="303">
        <f>'[2]Base Costs'!$D$2</f>
        <v>1105.3024868650327</v>
      </c>
      <c r="S2387" s="305">
        <f t="shared" si="265"/>
        <v>5516.1566737517969</v>
      </c>
    </row>
    <row r="2388" spans="1:19" s="269" customFormat="1" x14ac:dyDescent="0.25">
      <c r="A2388" s="310" t="s">
        <v>1041</v>
      </c>
      <c r="B2388" s="310" t="s">
        <v>1305</v>
      </c>
      <c r="C2388" s="309">
        <v>219.68130989538875</v>
      </c>
      <c r="D2388" s="307">
        <f>C2388*'[2]Base Costs'!$B$5</f>
        <v>219.68130989538875</v>
      </c>
      <c r="E2388" s="307">
        <f t="shared" si="259"/>
        <v>28</v>
      </c>
      <c r="F2388" s="307">
        <f t="shared" si="260"/>
        <v>6</v>
      </c>
      <c r="G2388" s="307">
        <f t="shared" si="261"/>
        <v>2</v>
      </c>
      <c r="H2388" s="306">
        <f>4*D2388*'[2]Base Costs'!$B$7</f>
        <v>43660.34225384915</v>
      </c>
      <c r="I2388" s="304">
        <f>4*IF(E2388&lt;=3,E2388*'[2]Base Costs'!$B$8,IF(F2388&lt;=3,F2388*'[2]Base Costs'!$B$9,'[2]Base Costs'!$B$10*G2388))</f>
        <v>8800</v>
      </c>
      <c r="J2388" s="308">
        <f>C2388*'[2]Base Costs'!$B$6</f>
        <v>55.799052713428743</v>
      </c>
      <c r="K2388" s="307">
        <f t="shared" si="262"/>
        <v>7</v>
      </c>
      <c r="L2388" s="307">
        <f t="shared" si="263"/>
        <v>2</v>
      </c>
      <c r="M2388" s="307">
        <f t="shared" si="264"/>
        <v>1</v>
      </c>
      <c r="N2388" s="306">
        <f>4*J2388*'[2]Base Costs'!$B$7</f>
        <v>11089.726932477684</v>
      </c>
      <c r="O2388" s="304">
        <f>4*IF(K2388&lt;=3,K2388*'[2]Base Costs'!$B$8,IF(L2388&lt;=3,L2388*'[2]Base Costs'!$B$9,'[2]Base Costs'!$B$10*M2388))</f>
        <v>2800</v>
      </c>
      <c r="P2388" s="304">
        <f>4*C2388*'[2]Base Costs'!$B$11</f>
        <v>43936.261979077753</v>
      </c>
      <c r="Q2388" s="269">
        <f>'[2]Base Costs'!$B$13+'[2]Base Costs'!$B$14</f>
        <v>414</v>
      </c>
      <c r="R2388" s="303">
        <f>'[2]Base Costs'!$D$2</f>
        <v>1105.3024868650327</v>
      </c>
      <c r="S2388" s="305">
        <f t="shared" si="265"/>
        <v>15409.029419342718</v>
      </c>
    </row>
    <row r="2389" spans="1:19" s="269" customFormat="1" x14ac:dyDescent="0.25">
      <c r="A2389" s="310" t="s">
        <v>1041</v>
      </c>
      <c r="B2389" s="310" t="s">
        <v>1304</v>
      </c>
      <c r="C2389" s="309">
        <v>211.97186051013387</v>
      </c>
      <c r="D2389" s="307">
        <f>C2389*'[2]Base Costs'!$B$5</f>
        <v>211.97186051013387</v>
      </c>
      <c r="E2389" s="307">
        <f t="shared" si="259"/>
        <v>27</v>
      </c>
      <c r="F2389" s="307">
        <f t="shared" si="260"/>
        <v>6</v>
      </c>
      <c r="G2389" s="307">
        <f t="shared" si="261"/>
        <v>2</v>
      </c>
      <c r="H2389" s="306">
        <f>4*D2389*'[2]Base Costs'!$B$7</f>
        <v>42128.135445226049</v>
      </c>
      <c r="I2389" s="304">
        <f>4*IF(E2389&lt;=3,E2389*'[2]Base Costs'!$B$8,IF(F2389&lt;=3,F2389*'[2]Base Costs'!$B$9,'[2]Base Costs'!$B$10*G2389))</f>
        <v>8800</v>
      </c>
      <c r="J2389" s="308">
        <f>C2389*'[2]Base Costs'!$B$6</f>
        <v>53.840852569574004</v>
      </c>
      <c r="K2389" s="307">
        <f t="shared" si="262"/>
        <v>7</v>
      </c>
      <c r="L2389" s="307">
        <f t="shared" si="263"/>
        <v>2</v>
      </c>
      <c r="M2389" s="307">
        <f t="shared" si="264"/>
        <v>1</v>
      </c>
      <c r="N2389" s="306">
        <f>4*J2389*'[2]Base Costs'!$B$7</f>
        <v>10700.546403087417</v>
      </c>
      <c r="O2389" s="304">
        <f>4*IF(K2389&lt;=3,K2389*'[2]Base Costs'!$B$8,IF(L2389&lt;=3,L2389*'[2]Base Costs'!$B$9,'[2]Base Costs'!$B$10*M2389))</f>
        <v>2800</v>
      </c>
      <c r="P2389" s="304">
        <f>4*C2389*'[2]Base Costs'!$B$11</f>
        <v>42394.372102026769</v>
      </c>
      <c r="Q2389" s="269">
        <f>'[2]Base Costs'!$B$13+'[2]Base Costs'!$B$14</f>
        <v>414</v>
      </c>
      <c r="R2389" s="303">
        <f>'[2]Base Costs'!$D$2</f>
        <v>1105.3024868650327</v>
      </c>
      <c r="S2389" s="305">
        <f t="shared" si="265"/>
        <v>15019.848889952449</v>
      </c>
    </row>
    <row r="2390" spans="1:19" s="269" customFormat="1" x14ac:dyDescent="0.25">
      <c r="A2390" s="310" t="s">
        <v>1041</v>
      </c>
      <c r="B2390" s="310" t="s">
        <v>1303</v>
      </c>
      <c r="C2390" s="309">
        <v>169.99983843000001</v>
      </c>
      <c r="D2390" s="307">
        <f>C2390*'[2]Base Costs'!$B$5</f>
        <v>169.99983843000001</v>
      </c>
      <c r="E2390" s="307">
        <f t="shared" si="259"/>
        <v>22</v>
      </c>
      <c r="F2390" s="307">
        <f t="shared" si="260"/>
        <v>5</v>
      </c>
      <c r="G2390" s="307">
        <f t="shared" si="261"/>
        <v>2</v>
      </c>
      <c r="H2390" s="306">
        <f>4*D2390*'[2]Base Costs'!$B$7</f>
        <v>33786.447888931929</v>
      </c>
      <c r="I2390" s="304">
        <f>4*IF(E2390&lt;=3,E2390*'[2]Base Costs'!$B$8,IF(F2390&lt;=3,F2390*'[2]Base Costs'!$B$9,'[2]Base Costs'!$B$10*G2390))</f>
        <v>8800</v>
      </c>
      <c r="J2390" s="308">
        <f>C2390*'[2]Base Costs'!$B$6</f>
        <v>43.179958961220002</v>
      </c>
      <c r="K2390" s="307">
        <f t="shared" si="262"/>
        <v>6</v>
      </c>
      <c r="L2390" s="307">
        <f t="shared" si="263"/>
        <v>2</v>
      </c>
      <c r="M2390" s="307">
        <f t="shared" si="264"/>
        <v>1</v>
      </c>
      <c r="N2390" s="306">
        <f>4*J2390*'[2]Base Costs'!$B$7</f>
        <v>8581.7577637887098</v>
      </c>
      <c r="O2390" s="304">
        <f>4*IF(K2390&lt;=3,K2390*'[2]Base Costs'!$B$8,IF(L2390&lt;=3,L2390*'[2]Base Costs'!$B$9,'[2]Base Costs'!$B$10*M2390))</f>
        <v>2800</v>
      </c>
      <c r="P2390" s="304">
        <f>4*C2390*'[2]Base Costs'!$B$11</f>
        <v>33999.967686000004</v>
      </c>
      <c r="Q2390" s="269">
        <f>'[2]Base Costs'!$B$13+'[2]Base Costs'!$B$14</f>
        <v>414</v>
      </c>
      <c r="R2390" s="303">
        <f>'[2]Base Costs'!$D$2</f>
        <v>1105.3024868650327</v>
      </c>
      <c r="S2390" s="305">
        <f t="shared" si="265"/>
        <v>12901.060250653743</v>
      </c>
    </row>
    <row r="2391" spans="1:19" s="269" customFormat="1" x14ac:dyDescent="0.25">
      <c r="A2391" s="310" t="s">
        <v>1041</v>
      </c>
      <c r="B2391" s="310" t="s">
        <v>1302</v>
      </c>
      <c r="C2391" s="309">
        <v>164.52804647774531</v>
      </c>
      <c r="D2391" s="307">
        <f>C2391*'[2]Base Costs'!$B$5</f>
        <v>164.52804647774531</v>
      </c>
      <c r="E2391" s="307">
        <f t="shared" si="259"/>
        <v>21</v>
      </c>
      <c r="F2391" s="307">
        <f t="shared" si="260"/>
        <v>5</v>
      </c>
      <c r="G2391" s="307">
        <f t="shared" si="261"/>
        <v>2</v>
      </c>
      <c r="H2391" s="306">
        <f>4*D2391*'[2]Base Costs'!$B$7</f>
        <v>32698.962069173016</v>
      </c>
      <c r="I2391" s="304">
        <f>4*IF(E2391&lt;=3,E2391*'[2]Base Costs'!$B$8,IF(F2391&lt;=3,F2391*'[2]Base Costs'!$B$9,'[2]Base Costs'!$B$10*G2391))</f>
        <v>8800</v>
      </c>
      <c r="J2391" s="308">
        <f>C2391*'[2]Base Costs'!$B$6</f>
        <v>41.790123805347307</v>
      </c>
      <c r="K2391" s="307">
        <f t="shared" si="262"/>
        <v>6</v>
      </c>
      <c r="L2391" s="307">
        <f t="shared" si="263"/>
        <v>2</v>
      </c>
      <c r="M2391" s="307">
        <f t="shared" si="264"/>
        <v>1</v>
      </c>
      <c r="N2391" s="306">
        <f>4*J2391*'[2]Base Costs'!$B$7</f>
        <v>8305.5363655699457</v>
      </c>
      <c r="O2391" s="304">
        <f>4*IF(K2391&lt;=3,K2391*'[2]Base Costs'!$B$8,IF(L2391&lt;=3,L2391*'[2]Base Costs'!$B$9,'[2]Base Costs'!$B$10*M2391))</f>
        <v>2800</v>
      </c>
      <c r="P2391" s="304">
        <f>4*C2391*'[2]Base Costs'!$B$11</f>
        <v>32905.60929554906</v>
      </c>
      <c r="Q2391" s="269">
        <f>'[2]Base Costs'!$B$13+'[2]Base Costs'!$B$14</f>
        <v>414</v>
      </c>
      <c r="R2391" s="303">
        <f>'[2]Base Costs'!$D$2</f>
        <v>1105.3024868650327</v>
      </c>
      <c r="S2391" s="305">
        <f t="shared" si="265"/>
        <v>12624.838852434979</v>
      </c>
    </row>
    <row r="2392" spans="1:19" s="269" customFormat="1" x14ac:dyDescent="0.25">
      <c r="A2392" s="310" t="s">
        <v>1041</v>
      </c>
      <c r="B2392" s="310" t="s">
        <v>1301</v>
      </c>
      <c r="C2392" s="309">
        <v>275.26967615240824</v>
      </c>
      <c r="D2392" s="307">
        <f>C2392*'[2]Base Costs'!$B$5</f>
        <v>275.26967615240824</v>
      </c>
      <c r="E2392" s="307">
        <f t="shared" si="259"/>
        <v>35</v>
      </c>
      <c r="F2392" s="307">
        <f t="shared" si="260"/>
        <v>7</v>
      </c>
      <c r="G2392" s="307">
        <f t="shared" si="261"/>
        <v>2</v>
      </c>
      <c r="H2392" s="306">
        <f>4*D2392*'[2]Base Costs'!$B$7</f>
        <v>54708.196517234232</v>
      </c>
      <c r="I2392" s="304">
        <f>4*IF(E2392&lt;=3,E2392*'[2]Base Costs'!$B$8,IF(F2392&lt;=3,F2392*'[2]Base Costs'!$B$9,'[2]Base Costs'!$B$10*G2392))</f>
        <v>8800</v>
      </c>
      <c r="J2392" s="308">
        <f>C2392*'[2]Base Costs'!$B$6</f>
        <v>69.918497742711693</v>
      </c>
      <c r="K2392" s="307">
        <f t="shared" si="262"/>
        <v>9</v>
      </c>
      <c r="L2392" s="307">
        <f t="shared" si="263"/>
        <v>2</v>
      </c>
      <c r="M2392" s="307">
        <f t="shared" si="264"/>
        <v>1</v>
      </c>
      <c r="N2392" s="306">
        <f>4*J2392*'[2]Base Costs'!$B$7</f>
        <v>13895.881915377495</v>
      </c>
      <c r="O2392" s="304">
        <f>4*IF(K2392&lt;=3,K2392*'[2]Base Costs'!$B$8,IF(L2392&lt;=3,L2392*'[2]Base Costs'!$B$9,'[2]Base Costs'!$B$10*M2392))</f>
        <v>2800</v>
      </c>
      <c r="P2392" s="304">
        <f>4*C2392*'[2]Base Costs'!$B$11</f>
        <v>55053.935230481649</v>
      </c>
      <c r="Q2392" s="269">
        <f>'[2]Base Costs'!$B$13+'[2]Base Costs'!$B$14</f>
        <v>414</v>
      </c>
      <c r="R2392" s="303">
        <f>'[2]Base Costs'!$D$2</f>
        <v>1105.3024868650327</v>
      </c>
      <c r="S2392" s="305">
        <f t="shared" si="265"/>
        <v>18215.184402242528</v>
      </c>
    </row>
    <row r="2393" spans="1:19" s="269" customFormat="1" x14ac:dyDescent="0.25">
      <c r="A2393" s="310" t="s">
        <v>1041</v>
      </c>
      <c r="B2393" s="310" t="s">
        <v>1300</v>
      </c>
      <c r="C2393" s="309">
        <v>158.71506939704997</v>
      </c>
      <c r="D2393" s="307">
        <f>C2393*'[2]Base Costs'!$B$5</f>
        <v>158.71506939704997</v>
      </c>
      <c r="E2393" s="307">
        <f t="shared" si="259"/>
        <v>20</v>
      </c>
      <c r="F2393" s="307">
        <f t="shared" si="260"/>
        <v>4</v>
      </c>
      <c r="G2393" s="307">
        <f t="shared" si="261"/>
        <v>1</v>
      </c>
      <c r="H2393" s="306">
        <f>4*D2393*'[2]Base Costs'!$B$7</f>
        <v>31543.667752247304</v>
      </c>
      <c r="I2393" s="304">
        <f>4*IF(E2393&lt;=3,E2393*'[2]Base Costs'!$B$8,IF(F2393&lt;=3,F2393*'[2]Base Costs'!$B$9,'[2]Base Costs'!$B$10*G2393))</f>
        <v>4400</v>
      </c>
      <c r="J2393" s="308">
        <f>C2393*'[2]Base Costs'!$B$6</f>
        <v>40.313627626850696</v>
      </c>
      <c r="K2393" s="307">
        <f t="shared" si="262"/>
        <v>6</v>
      </c>
      <c r="L2393" s="307">
        <f t="shared" si="263"/>
        <v>2</v>
      </c>
      <c r="M2393" s="307">
        <f t="shared" si="264"/>
        <v>1</v>
      </c>
      <c r="N2393" s="306">
        <f>4*J2393*'[2]Base Costs'!$B$7</f>
        <v>8012.091609070816</v>
      </c>
      <c r="O2393" s="304">
        <f>4*IF(K2393&lt;=3,K2393*'[2]Base Costs'!$B$8,IF(L2393&lt;=3,L2393*'[2]Base Costs'!$B$9,'[2]Base Costs'!$B$10*M2393))</f>
        <v>2800</v>
      </c>
      <c r="P2393" s="304">
        <f>4*C2393*'[2]Base Costs'!$B$11</f>
        <v>31743.013879409995</v>
      </c>
      <c r="Q2393" s="269">
        <f>'[2]Base Costs'!$B$13+'[2]Base Costs'!$B$14</f>
        <v>414</v>
      </c>
      <c r="R2393" s="303">
        <f>'[2]Base Costs'!$D$2</f>
        <v>1105.3024868650327</v>
      </c>
      <c r="S2393" s="305">
        <f t="shared" si="265"/>
        <v>12331.394095935848</v>
      </c>
    </row>
    <row r="2394" spans="1:19" s="269" customFormat="1" x14ac:dyDescent="0.25">
      <c r="A2394" s="310" t="s">
        <v>1041</v>
      </c>
      <c r="B2394" s="310" t="s">
        <v>1299</v>
      </c>
      <c r="C2394" s="309">
        <v>182.60169922</v>
      </c>
      <c r="D2394" s="307">
        <f>C2394*'[2]Base Costs'!$B$5</f>
        <v>182.60169922</v>
      </c>
      <c r="E2394" s="307">
        <f t="shared" si="259"/>
        <v>23</v>
      </c>
      <c r="F2394" s="307">
        <f t="shared" si="260"/>
        <v>5</v>
      </c>
      <c r="G2394" s="307">
        <f t="shared" si="261"/>
        <v>2</v>
      </c>
      <c r="H2394" s="306">
        <f>4*D2394*'[2]Base Costs'!$B$7</f>
        <v>36290.992109779683</v>
      </c>
      <c r="I2394" s="304">
        <f>4*IF(E2394&lt;=3,E2394*'[2]Base Costs'!$B$8,IF(F2394&lt;=3,F2394*'[2]Base Costs'!$B$9,'[2]Base Costs'!$B$10*G2394))</f>
        <v>8800</v>
      </c>
      <c r="J2394" s="308">
        <f>C2394*'[2]Base Costs'!$B$6</f>
        <v>46.380831601880004</v>
      </c>
      <c r="K2394" s="307">
        <f t="shared" si="262"/>
        <v>6</v>
      </c>
      <c r="L2394" s="307">
        <f t="shared" si="263"/>
        <v>2</v>
      </c>
      <c r="M2394" s="307">
        <f t="shared" si="264"/>
        <v>1</v>
      </c>
      <c r="N2394" s="306">
        <f>4*J2394*'[2]Base Costs'!$B$7</f>
        <v>9217.9119958840402</v>
      </c>
      <c r="O2394" s="304">
        <f>4*IF(K2394&lt;=3,K2394*'[2]Base Costs'!$B$8,IF(L2394&lt;=3,L2394*'[2]Base Costs'!$B$9,'[2]Base Costs'!$B$10*M2394))</f>
        <v>2800</v>
      </c>
      <c r="P2394" s="304">
        <f>4*C2394*'[2]Base Costs'!$B$11</f>
        <v>36520.339844000002</v>
      </c>
      <c r="Q2394" s="269">
        <f>'[2]Base Costs'!$B$13+'[2]Base Costs'!$B$14</f>
        <v>414</v>
      </c>
      <c r="R2394" s="303">
        <f>'[2]Base Costs'!$D$2</f>
        <v>1105.3024868650327</v>
      </c>
      <c r="S2394" s="305">
        <f t="shared" si="265"/>
        <v>13537.214482749074</v>
      </c>
    </row>
    <row r="2395" spans="1:19" s="269" customFormat="1" x14ac:dyDescent="0.25">
      <c r="A2395" s="310" t="s">
        <v>1041</v>
      </c>
      <c r="B2395" s="310" t="s">
        <v>1298</v>
      </c>
      <c r="C2395" s="309">
        <v>127.00109738</v>
      </c>
      <c r="D2395" s="307">
        <f>C2395*'[2]Base Costs'!$B$5</f>
        <v>127.00109738</v>
      </c>
      <c r="E2395" s="307">
        <f t="shared" si="259"/>
        <v>16</v>
      </c>
      <c r="F2395" s="307">
        <f t="shared" si="260"/>
        <v>4</v>
      </c>
      <c r="G2395" s="307">
        <f t="shared" si="261"/>
        <v>1</v>
      </c>
      <c r="H2395" s="306">
        <f>4*D2395*'[2]Base Costs'!$B$7</f>
        <v>25240.706097690723</v>
      </c>
      <c r="I2395" s="304">
        <f>4*IF(E2395&lt;=3,E2395*'[2]Base Costs'!$B$8,IF(F2395&lt;=3,F2395*'[2]Base Costs'!$B$9,'[2]Base Costs'!$B$10*G2395))</f>
        <v>4400</v>
      </c>
      <c r="J2395" s="308">
        <f>C2395*'[2]Base Costs'!$B$6</f>
        <v>32.258278734520005</v>
      </c>
      <c r="K2395" s="307">
        <f t="shared" si="262"/>
        <v>5</v>
      </c>
      <c r="L2395" s="307">
        <f t="shared" si="263"/>
        <v>1</v>
      </c>
      <c r="M2395" s="307">
        <f t="shared" si="264"/>
        <v>1</v>
      </c>
      <c r="N2395" s="306">
        <f>4*J2395*'[2]Base Costs'!$B$7</f>
        <v>6411.1393488134445</v>
      </c>
      <c r="O2395" s="304">
        <f>4*IF(K2395&lt;=3,K2395*'[2]Base Costs'!$B$8,IF(L2395&lt;=3,L2395*'[2]Base Costs'!$B$9,'[2]Base Costs'!$B$10*M2395))</f>
        <v>1400</v>
      </c>
      <c r="P2395" s="304">
        <f>4*C2395*'[2]Base Costs'!$B$11</f>
        <v>25400.219476000002</v>
      </c>
      <c r="Q2395" s="269">
        <f>'[2]Base Costs'!$B$13+'[2]Base Costs'!$B$14</f>
        <v>414</v>
      </c>
      <c r="R2395" s="303">
        <f>'[2]Base Costs'!$D$2</f>
        <v>1105.3024868650327</v>
      </c>
      <c r="S2395" s="305">
        <f t="shared" si="265"/>
        <v>9330.4418356784772</v>
      </c>
    </row>
    <row r="2396" spans="1:19" s="269" customFormat="1" x14ac:dyDescent="0.25">
      <c r="A2396" s="310" t="s">
        <v>1041</v>
      </c>
      <c r="B2396" s="310" t="s">
        <v>1297</v>
      </c>
      <c r="C2396" s="309">
        <v>104.3146920227445</v>
      </c>
      <c r="D2396" s="307">
        <f>C2396*'[2]Base Costs'!$B$5</f>
        <v>104.3146920227445</v>
      </c>
      <c r="E2396" s="307">
        <f t="shared" si="259"/>
        <v>14</v>
      </c>
      <c r="F2396" s="307">
        <f t="shared" si="260"/>
        <v>3</v>
      </c>
      <c r="G2396" s="307">
        <f t="shared" si="261"/>
        <v>1</v>
      </c>
      <c r="H2396" s="306">
        <f>4*D2396*'[2]Base Costs'!$B$7</f>
        <v>20731.919151368336</v>
      </c>
      <c r="I2396" s="304">
        <f>4*IF(E2396&lt;=3,E2396*'[2]Base Costs'!$B$8,IF(F2396&lt;=3,F2396*'[2]Base Costs'!$B$9,'[2]Base Costs'!$B$10*G2396))</f>
        <v>4200</v>
      </c>
      <c r="J2396" s="308">
        <f>C2396*'[2]Base Costs'!$B$6</f>
        <v>26.495931773777102</v>
      </c>
      <c r="K2396" s="307">
        <f t="shared" si="262"/>
        <v>4</v>
      </c>
      <c r="L2396" s="307">
        <f t="shared" si="263"/>
        <v>1</v>
      </c>
      <c r="M2396" s="307">
        <f t="shared" si="264"/>
        <v>1</v>
      </c>
      <c r="N2396" s="306">
        <f>4*J2396*'[2]Base Costs'!$B$7</f>
        <v>5265.9074644475568</v>
      </c>
      <c r="O2396" s="304">
        <f>4*IF(K2396&lt;=3,K2396*'[2]Base Costs'!$B$8,IF(L2396&lt;=3,L2396*'[2]Base Costs'!$B$9,'[2]Base Costs'!$B$10*M2396))</f>
        <v>1400</v>
      </c>
      <c r="P2396" s="304">
        <f>4*C2396*'[2]Base Costs'!$B$11</f>
        <v>20862.938404548899</v>
      </c>
      <c r="Q2396" s="269">
        <f>'[2]Base Costs'!$B$13+'[2]Base Costs'!$B$14</f>
        <v>414</v>
      </c>
      <c r="R2396" s="303">
        <f>'[2]Base Costs'!$D$2</f>
        <v>1105.3024868650327</v>
      </c>
      <c r="S2396" s="305">
        <f t="shared" si="265"/>
        <v>8185.2099513125895</v>
      </c>
    </row>
    <row r="2397" spans="1:19" s="269" customFormat="1" x14ac:dyDescent="0.25">
      <c r="A2397" s="310" t="s">
        <v>1041</v>
      </c>
      <c r="B2397" s="310" t="s">
        <v>1296</v>
      </c>
      <c r="C2397" s="309">
        <v>110.71418391378715</v>
      </c>
      <c r="D2397" s="307">
        <f>C2397*'[2]Base Costs'!$B$5</f>
        <v>110.71418391378715</v>
      </c>
      <c r="E2397" s="307">
        <f t="shared" si="259"/>
        <v>14</v>
      </c>
      <c r="F2397" s="307">
        <f t="shared" si="260"/>
        <v>3</v>
      </c>
      <c r="G2397" s="307">
        <f t="shared" si="261"/>
        <v>1</v>
      </c>
      <c r="H2397" s="306">
        <f>4*D2397*'[2]Base Costs'!$B$7</f>
        <v>22003.779767761716</v>
      </c>
      <c r="I2397" s="304">
        <f>4*IF(E2397&lt;=3,E2397*'[2]Base Costs'!$B$8,IF(F2397&lt;=3,F2397*'[2]Base Costs'!$B$9,'[2]Base Costs'!$B$10*G2397))</f>
        <v>4200</v>
      </c>
      <c r="J2397" s="308">
        <f>C2397*'[2]Base Costs'!$B$6</f>
        <v>28.121402714101936</v>
      </c>
      <c r="K2397" s="307">
        <f t="shared" si="262"/>
        <v>4</v>
      </c>
      <c r="L2397" s="307">
        <f t="shared" si="263"/>
        <v>1</v>
      </c>
      <c r="M2397" s="307">
        <f t="shared" si="264"/>
        <v>1</v>
      </c>
      <c r="N2397" s="306">
        <f>4*J2397*'[2]Base Costs'!$B$7</f>
        <v>5588.9600610114758</v>
      </c>
      <c r="O2397" s="304">
        <f>4*IF(K2397&lt;=3,K2397*'[2]Base Costs'!$B$8,IF(L2397&lt;=3,L2397*'[2]Base Costs'!$B$9,'[2]Base Costs'!$B$10*M2397))</f>
        <v>1400</v>
      </c>
      <c r="P2397" s="304">
        <f>4*C2397*'[2]Base Costs'!$B$11</f>
        <v>22142.836782757429</v>
      </c>
      <c r="Q2397" s="269">
        <f>'[2]Base Costs'!$B$13+'[2]Base Costs'!$B$14</f>
        <v>414</v>
      </c>
      <c r="R2397" s="303">
        <f>'[2]Base Costs'!$D$2</f>
        <v>1105.3024868650327</v>
      </c>
      <c r="S2397" s="305">
        <f t="shared" si="265"/>
        <v>8508.2625478765076</v>
      </c>
    </row>
    <row r="2398" spans="1:19" s="269" customFormat="1" x14ac:dyDescent="0.25">
      <c r="A2398" s="310" t="s">
        <v>1041</v>
      </c>
      <c r="B2398" s="310" t="s">
        <v>1295</v>
      </c>
      <c r="C2398" s="309">
        <v>58.458963675588443</v>
      </c>
      <c r="D2398" s="307">
        <f>C2398*'[2]Base Costs'!$B$5</f>
        <v>58.458963675588443</v>
      </c>
      <c r="E2398" s="307">
        <f t="shared" si="259"/>
        <v>8</v>
      </c>
      <c r="F2398" s="307">
        <f t="shared" si="260"/>
        <v>2</v>
      </c>
      <c r="G2398" s="307">
        <f t="shared" si="261"/>
        <v>1</v>
      </c>
      <c r="H2398" s="306">
        <f>4*D2398*'[2]Base Costs'!$B$7</f>
        <v>11618.368276741152</v>
      </c>
      <c r="I2398" s="304">
        <f>4*IF(E2398&lt;=3,E2398*'[2]Base Costs'!$B$8,IF(F2398&lt;=3,F2398*'[2]Base Costs'!$B$9,'[2]Base Costs'!$B$10*G2398))</f>
        <v>2800</v>
      </c>
      <c r="J2398" s="308">
        <f>C2398*'[2]Base Costs'!$B$6</f>
        <v>14.848576773599465</v>
      </c>
      <c r="K2398" s="307">
        <f t="shared" si="262"/>
        <v>2</v>
      </c>
      <c r="L2398" s="307">
        <f t="shared" si="263"/>
        <v>1</v>
      </c>
      <c r="M2398" s="307">
        <f t="shared" si="264"/>
        <v>1</v>
      </c>
      <c r="N2398" s="306">
        <f>4*J2398*'[2]Base Costs'!$B$7</f>
        <v>2951.0655422922523</v>
      </c>
      <c r="O2398" s="304">
        <f>4*IF(K2398&lt;=3,K2398*'[2]Base Costs'!$B$8,IF(L2398&lt;=3,L2398*'[2]Base Costs'!$B$9,'[2]Base Costs'!$B$10*M2398))</f>
        <v>1000</v>
      </c>
      <c r="P2398" s="304">
        <f>4*C2398*'[2]Base Costs'!$B$11</f>
        <v>11691.792735117688</v>
      </c>
      <c r="Q2398" s="269">
        <f>'[2]Base Costs'!$B$13+'[2]Base Costs'!$B$14</f>
        <v>414</v>
      </c>
      <c r="R2398" s="303">
        <f>'[2]Base Costs'!$D$2</f>
        <v>1105.3024868650327</v>
      </c>
      <c r="S2398" s="305">
        <f t="shared" si="265"/>
        <v>5470.3680291572855</v>
      </c>
    </row>
    <row r="2399" spans="1:19" s="269" customFormat="1" x14ac:dyDescent="0.25">
      <c r="A2399" s="310" t="s">
        <v>1041</v>
      </c>
      <c r="B2399" s="310" t="s">
        <v>1294</v>
      </c>
      <c r="C2399" s="309">
        <v>193.44840003171038</v>
      </c>
      <c r="D2399" s="307">
        <f>C2399*'[2]Base Costs'!$B$5</f>
        <v>193.44840003171038</v>
      </c>
      <c r="E2399" s="307">
        <f t="shared" si="259"/>
        <v>25</v>
      </c>
      <c r="F2399" s="307">
        <f t="shared" si="260"/>
        <v>5</v>
      </c>
      <c r="G2399" s="307">
        <f t="shared" si="261"/>
        <v>2</v>
      </c>
      <c r="H2399" s="306">
        <f>4*D2399*'[2]Base Costs'!$B$7</f>
        <v>38446.708815902253</v>
      </c>
      <c r="I2399" s="304">
        <f>4*IF(E2399&lt;=3,E2399*'[2]Base Costs'!$B$8,IF(F2399&lt;=3,F2399*'[2]Base Costs'!$B$9,'[2]Base Costs'!$B$10*G2399))</f>
        <v>8800</v>
      </c>
      <c r="J2399" s="308">
        <f>C2399*'[2]Base Costs'!$B$6</f>
        <v>49.135893608054438</v>
      </c>
      <c r="K2399" s="307">
        <f t="shared" si="262"/>
        <v>7</v>
      </c>
      <c r="L2399" s="307">
        <f t="shared" si="263"/>
        <v>2</v>
      </c>
      <c r="M2399" s="307">
        <f t="shared" si="264"/>
        <v>1</v>
      </c>
      <c r="N2399" s="306">
        <f>4*J2399*'[2]Base Costs'!$B$7</f>
        <v>9765.4640392391721</v>
      </c>
      <c r="O2399" s="304">
        <f>4*IF(K2399&lt;=3,K2399*'[2]Base Costs'!$B$8,IF(L2399&lt;=3,L2399*'[2]Base Costs'!$B$9,'[2]Base Costs'!$B$10*M2399))</f>
        <v>2800</v>
      </c>
      <c r="P2399" s="304">
        <f>4*C2399*'[2]Base Costs'!$B$11</f>
        <v>38689.680006342074</v>
      </c>
      <c r="Q2399" s="269">
        <f>'[2]Base Costs'!$B$13+'[2]Base Costs'!$B$14</f>
        <v>414</v>
      </c>
      <c r="R2399" s="303">
        <f>'[2]Base Costs'!$D$2</f>
        <v>1105.3024868650327</v>
      </c>
      <c r="S2399" s="305">
        <f t="shared" si="265"/>
        <v>14084.766526104206</v>
      </c>
    </row>
    <row r="2400" spans="1:19" s="269" customFormat="1" x14ac:dyDescent="0.25">
      <c r="A2400" s="310" t="s">
        <v>1041</v>
      </c>
      <c r="B2400" s="310" t="s">
        <v>1293</v>
      </c>
      <c r="C2400" s="309">
        <v>58.200640650000004</v>
      </c>
      <c r="D2400" s="307">
        <f>C2400*'[2]Base Costs'!$B$5</f>
        <v>58.200640650000004</v>
      </c>
      <c r="E2400" s="307">
        <f t="shared" si="259"/>
        <v>8</v>
      </c>
      <c r="F2400" s="307">
        <f t="shared" si="260"/>
        <v>2</v>
      </c>
      <c r="G2400" s="307">
        <f t="shared" si="261"/>
        <v>1</v>
      </c>
      <c r="H2400" s="306">
        <f>4*D2400*'[2]Base Costs'!$B$7</f>
        <v>11567.028125343602</v>
      </c>
      <c r="I2400" s="304">
        <f>4*IF(E2400&lt;=3,E2400*'[2]Base Costs'!$B$8,IF(F2400&lt;=3,F2400*'[2]Base Costs'!$B$9,'[2]Base Costs'!$B$10*G2400))</f>
        <v>2800</v>
      </c>
      <c r="J2400" s="308">
        <f>C2400*'[2]Base Costs'!$B$6</f>
        <v>14.782962725100001</v>
      </c>
      <c r="K2400" s="307">
        <f t="shared" si="262"/>
        <v>2</v>
      </c>
      <c r="L2400" s="307">
        <f t="shared" si="263"/>
        <v>1</v>
      </c>
      <c r="M2400" s="307">
        <f t="shared" si="264"/>
        <v>1</v>
      </c>
      <c r="N2400" s="306">
        <f>4*J2400*'[2]Base Costs'!$B$7</f>
        <v>2938.0251438372752</v>
      </c>
      <c r="O2400" s="304">
        <f>4*IF(K2400&lt;=3,K2400*'[2]Base Costs'!$B$8,IF(L2400&lt;=3,L2400*'[2]Base Costs'!$B$9,'[2]Base Costs'!$B$10*M2400))</f>
        <v>1000</v>
      </c>
      <c r="P2400" s="304">
        <f>4*C2400*'[2]Base Costs'!$B$11</f>
        <v>11640.128130000001</v>
      </c>
      <c r="Q2400" s="269">
        <f>'[2]Base Costs'!$B$13+'[2]Base Costs'!$B$14</f>
        <v>414</v>
      </c>
      <c r="R2400" s="303">
        <f>'[2]Base Costs'!$D$2</f>
        <v>1105.3024868650327</v>
      </c>
      <c r="S2400" s="305">
        <f t="shared" si="265"/>
        <v>5457.3276307023079</v>
      </c>
    </row>
    <row r="2401" spans="1:19" s="269" customFormat="1" x14ac:dyDescent="0.25">
      <c r="A2401" s="310" t="s">
        <v>1041</v>
      </c>
      <c r="B2401" s="310" t="s">
        <v>1292</v>
      </c>
      <c r="C2401" s="309">
        <v>87.212593718697633</v>
      </c>
      <c r="D2401" s="307">
        <f>C2401*'[2]Base Costs'!$B$5</f>
        <v>87.212593718697633</v>
      </c>
      <c r="E2401" s="307">
        <f t="shared" si="259"/>
        <v>11</v>
      </c>
      <c r="F2401" s="307">
        <f t="shared" si="260"/>
        <v>3</v>
      </c>
      <c r="G2401" s="307">
        <f t="shared" si="261"/>
        <v>1</v>
      </c>
      <c r="H2401" s="306">
        <f>4*D2401*'[2]Base Costs'!$B$7</f>
        <v>17332.979726028843</v>
      </c>
      <c r="I2401" s="304">
        <f>4*IF(E2401&lt;=3,E2401*'[2]Base Costs'!$B$8,IF(F2401&lt;=3,F2401*'[2]Base Costs'!$B$9,'[2]Base Costs'!$B$10*G2401))</f>
        <v>4200</v>
      </c>
      <c r="J2401" s="308">
        <f>C2401*'[2]Base Costs'!$B$6</f>
        <v>22.151998804549198</v>
      </c>
      <c r="K2401" s="307">
        <f t="shared" si="262"/>
        <v>3</v>
      </c>
      <c r="L2401" s="307">
        <f t="shared" si="263"/>
        <v>1</v>
      </c>
      <c r="M2401" s="307">
        <f t="shared" si="264"/>
        <v>1</v>
      </c>
      <c r="N2401" s="306">
        <f>4*J2401*'[2]Base Costs'!$B$7</f>
        <v>4402.5768504113266</v>
      </c>
      <c r="O2401" s="304">
        <f>4*IF(K2401&lt;=3,K2401*'[2]Base Costs'!$B$8,IF(L2401&lt;=3,L2401*'[2]Base Costs'!$B$9,'[2]Base Costs'!$B$10*M2401))</f>
        <v>1500</v>
      </c>
      <c r="P2401" s="304">
        <f>4*C2401*'[2]Base Costs'!$B$11</f>
        <v>17442.518743739525</v>
      </c>
      <c r="Q2401" s="269">
        <f>'[2]Base Costs'!$B$13+'[2]Base Costs'!$B$14</f>
        <v>414</v>
      </c>
      <c r="R2401" s="303">
        <f>'[2]Base Costs'!$D$2</f>
        <v>1105.3024868650327</v>
      </c>
      <c r="S2401" s="305">
        <f t="shared" si="265"/>
        <v>7421.8793372763594</v>
      </c>
    </row>
    <row r="2402" spans="1:19" s="269" customFormat="1" x14ac:dyDescent="0.25">
      <c r="A2402" s="310" t="s">
        <v>1041</v>
      </c>
      <c r="B2402" s="310" t="s">
        <v>1291</v>
      </c>
      <c r="C2402" s="309">
        <v>212.85245513137443</v>
      </c>
      <c r="D2402" s="307">
        <f>C2402*'[2]Base Costs'!$B$5</f>
        <v>212.85245513137443</v>
      </c>
      <c r="E2402" s="307">
        <f t="shared" si="259"/>
        <v>27</v>
      </c>
      <c r="F2402" s="307">
        <f t="shared" si="260"/>
        <v>6</v>
      </c>
      <c r="G2402" s="307">
        <f t="shared" si="261"/>
        <v>2</v>
      </c>
      <c r="H2402" s="306">
        <f>4*D2402*'[2]Base Costs'!$B$7</f>
        <v>42303.148342629887</v>
      </c>
      <c r="I2402" s="304">
        <f>4*IF(E2402&lt;=3,E2402*'[2]Base Costs'!$B$8,IF(F2402&lt;=3,F2402*'[2]Base Costs'!$B$9,'[2]Base Costs'!$B$10*G2402))</f>
        <v>8800</v>
      </c>
      <c r="J2402" s="308">
        <f>C2402*'[2]Base Costs'!$B$6</f>
        <v>54.064523603369103</v>
      </c>
      <c r="K2402" s="307">
        <f t="shared" si="262"/>
        <v>7</v>
      </c>
      <c r="L2402" s="307">
        <f t="shared" si="263"/>
        <v>2</v>
      </c>
      <c r="M2402" s="307">
        <f t="shared" si="264"/>
        <v>1</v>
      </c>
      <c r="N2402" s="306">
        <f>4*J2402*'[2]Base Costs'!$B$7</f>
        <v>10744.999679027991</v>
      </c>
      <c r="O2402" s="304">
        <f>4*IF(K2402&lt;=3,K2402*'[2]Base Costs'!$B$8,IF(L2402&lt;=3,L2402*'[2]Base Costs'!$B$9,'[2]Base Costs'!$B$10*M2402))</f>
        <v>2800</v>
      </c>
      <c r="P2402" s="304">
        <f>4*C2402*'[2]Base Costs'!$B$11</f>
        <v>42570.491026274889</v>
      </c>
      <c r="Q2402" s="269">
        <f>'[2]Base Costs'!$B$13+'[2]Base Costs'!$B$14</f>
        <v>414</v>
      </c>
      <c r="R2402" s="303">
        <f>'[2]Base Costs'!$D$2</f>
        <v>1105.3024868650327</v>
      </c>
      <c r="S2402" s="305">
        <f t="shared" si="265"/>
        <v>15064.302165893023</v>
      </c>
    </row>
    <row r="2403" spans="1:19" s="269" customFormat="1" x14ac:dyDescent="0.25">
      <c r="A2403" s="310" t="s">
        <v>1041</v>
      </c>
      <c r="B2403" s="310" t="s">
        <v>1290</v>
      </c>
      <c r="C2403" s="309">
        <v>67.223889579993212</v>
      </c>
      <c r="D2403" s="307">
        <f>C2403*'[2]Base Costs'!$B$5</f>
        <v>67.223889579993212</v>
      </c>
      <c r="E2403" s="307">
        <f t="shared" si="259"/>
        <v>9</v>
      </c>
      <c r="F2403" s="307">
        <f t="shared" si="260"/>
        <v>2</v>
      </c>
      <c r="G2403" s="307">
        <f t="shared" si="261"/>
        <v>1</v>
      </c>
      <c r="H2403" s="306">
        <f>4*D2403*'[2]Base Costs'!$B$7</f>
        <v>13360.344710686173</v>
      </c>
      <c r="I2403" s="304">
        <f>4*IF(E2403&lt;=3,E2403*'[2]Base Costs'!$B$8,IF(F2403&lt;=3,F2403*'[2]Base Costs'!$B$9,'[2]Base Costs'!$B$10*G2403))</f>
        <v>2800</v>
      </c>
      <c r="J2403" s="308">
        <f>C2403*'[2]Base Costs'!$B$6</f>
        <v>17.074867953318275</v>
      </c>
      <c r="K2403" s="307">
        <f t="shared" si="262"/>
        <v>3</v>
      </c>
      <c r="L2403" s="307">
        <f t="shared" si="263"/>
        <v>1</v>
      </c>
      <c r="M2403" s="307">
        <f t="shared" si="264"/>
        <v>1</v>
      </c>
      <c r="N2403" s="306">
        <f>4*J2403*'[2]Base Costs'!$B$7</f>
        <v>3393.5275565142879</v>
      </c>
      <c r="O2403" s="304">
        <f>4*IF(K2403&lt;=3,K2403*'[2]Base Costs'!$B$8,IF(L2403&lt;=3,L2403*'[2]Base Costs'!$B$9,'[2]Base Costs'!$B$10*M2403))</f>
        <v>1500</v>
      </c>
      <c r="P2403" s="304">
        <f>4*C2403*'[2]Base Costs'!$B$11</f>
        <v>13444.777915998642</v>
      </c>
      <c r="Q2403" s="269">
        <f>'[2]Base Costs'!$B$13+'[2]Base Costs'!$B$14</f>
        <v>414</v>
      </c>
      <c r="R2403" s="303">
        <f>'[2]Base Costs'!$D$2</f>
        <v>1105.3024868650327</v>
      </c>
      <c r="S2403" s="305">
        <f t="shared" si="265"/>
        <v>6412.8300433793211</v>
      </c>
    </row>
    <row r="2404" spans="1:19" s="269" customFormat="1" x14ac:dyDescent="0.25">
      <c r="A2404" s="310" t="s">
        <v>1041</v>
      </c>
      <c r="B2404" s="310" t="s">
        <v>1289</v>
      </c>
      <c r="C2404" s="309">
        <v>165.8970737047853</v>
      </c>
      <c r="D2404" s="307">
        <f>C2404*'[2]Base Costs'!$B$5</f>
        <v>165.8970737047853</v>
      </c>
      <c r="E2404" s="307">
        <f t="shared" si="259"/>
        <v>21</v>
      </c>
      <c r="F2404" s="307">
        <f t="shared" si="260"/>
        <v>5</v>
      </c>
      <c r="G2404" s="307">
        <f t="shared" si="261"/>
        <v>2</v>
      </c>
      <c r="H2404" s="306">
        <f>4*D2404*'[2]Base Costs'!$B$7</f>
        <v>32971.048016383851</v>
      </c>
      <c r="I2404" s="304">
        <f>4*IF(E2404&lt;=3,E2404*'[2]Base Costs'!$B$8,IF(F2404&lt;=3,F2404*'[2]Base Costs'!$B$9,'[2]Base Costs'!$B$10*G2404))</f>
        <v>8800</v>
      </c>
      <c r="J2404" s="308">
        <f>C2404*'[2]Base Costs'!$B$6</f>
        <v>42.137856721015467</v>
      </c>
      <c r="K2404" s="307">
        <f t="shared" si="262"/>
        <v>6</v>
      </c>
      <c r="L2404" s="307">
        <f t="shared" si="263"/>
        <v>2</v>
      </c>
      <c r="M2404" s="307">
        <f t="shared" si="264"/>
        <v>1</v>
      </c>
      <c r="N2404" s="306">
        <f>4*J2404*'[2]Base Costs'!$B$7</f>
        <v>8374.6461961614987</v>
      </c>
      <c r="O2404" s="304">
        <f>4*IF(K2404&lt;=3,K2404*'[2]Base Costs'!$B$8,IF(L2404&lt;=3,L2404*'[2]Base Costs'!$B$9,'[2]Base Costs'!$B$10*M2404))</f>
        <v>2800</v>
      </c>
      <c r="P2404" s="304">
        <f>4*C2404*'[2]Base Costs'!$B$11</f>
        <v>33179.414740957058</v>
      </c>
      <c r="Q2404" s="269">
        <f>'[2]Base Costs'!$B$13+'[2]Base Costs'!$B$14</f>
        <v>414</v>
      </c>
      <c r="R2404" s="303">
        <f>'[2]Base Costs'!$D$2</f>
        <v>1105.3024868650327</v>
      </c>
      <c r="S2404" s="305">
        <f t="shared" si="265"/>
        <v>12693.94868302653</v>
      </c>
    </row>
    <row r="2405" spans="1:19" s="269" customFormat="1" x14ac:dyDescent="0.25">
      <c r="A2405" s="310" t="s">
        <v>1041</v>
      </c>
      <c r="B2405" s="310" t="s">
        <v>1288</v>
      </c>
      <c r="C2405" s="309">
        <v>104.30827613347316</v>
      </c>
      <c r="D2405" s="307">
        <f>C2405*'[2]Base Costs'!$B$5</f>
        <v>104.30827613347316</v>
      </c>
      <c r="E2405" s="307">
        <f t="shared" si="259"/>
        <v>14</v>
      </c>
      <c r="F2405" s="307">
        <f t="shared" si="260"/>
        <v>3</v>
      </c>
      <c r="G2405" s="307">
        <f t="shared" si="261"/>
        <v>1</v>
      </c>
      <c r="H2405" s="306">
        <f>4*D2405*'[2]Base Costs'!$B$7</f>
        <v>20730.644031870994</v>
      </c>
      <c r="I2405" s="304">
        <f>4*IF(E2405&lt;=3,E2405*'[2]Base Costs'!$B$8,IF(F2405&lt;=3,F2405*'[2]Base Costs'!$B$9,'[2]Base Costs'!$B$10*G2405))</f>
        <v>4200</v>
      </c>
      <c r="J2405" s="308">
        <f>C2405*'[2]Base Costs'!$B$6</f>
        <v>26.494302137902181</v>
      </c>
      <c r="K2405" s="307">
        <f t="shared" si="262"/>
        <v>4</v>
      </c>
      <c r="L2405" s="307">
        <f t="shared" si="263"/>
        <v>1</v>
      </c>
      <c r="M2405" s="307">
        <f t="shared" si="264"/>
        <v>1</v>
      </c>
      <c r="N2405" s="306">
        <f>4*J2405*'[2]Base Costs'!$B$7</f>
        <v>5265.5835840952323</v>
      </c>
      <c r="O2405" s="304">
        <f>4*IF(K2405&lt;=3,K2405*'[2]Base Costs'!$B$8,IF(L2405&lt;=3,L2405*'[2]Base Costs'!$B$9,'[2]Base Costs'!$B$10*M2405))</f>
        <v>1400</v>
      </c>
      <c r="P2405" s="304">
        <f>4*C2405*'[2]Base Costs'!$B$11</f>
        <v>20861.655226694631</v>
      </c>
      <c r="Q2405" s="269">
        <f>'[2]Base Costs'!$B$13+'[2]Base Costs'!$B$14</f>
        <v>414</v>
      </c>
      <c r="R2405" s="303">
        <f>'[2]Base Costs'!$D$2</f>
        <v>1105.3024868650327</v>
      </c>
      <c r="S2405" s="305">
        <f t="shared" si="265"/>
        <v>8184.886070960265</v>
      </c>
    </row>
    <row r="2406" spans="1:19" s="269" customFormat="1" x14ac:dyDescent="0.25">
      <c r="A2406" s="310" t="s">
        <v>1041</v>
      </c>
      <c r="B2406" s="310" t="s">
        <v>1287</v>
      </c>
      <c r="C2406" s="309">
        <v>235.85087904820685</v>
      </c>
      <c r="D2406" s="307">
        <f>C2406*'[2]Base Costs'!$B$5</f>
        <v>235.85087904820685</v>
      </c>
      <c r="E2406" s="307">
        <f t="shared" si="259"/>
        <v>30</v>
      </c>
      <c r="F2406" s="307">
        <f t="shared" si="260"/>
        <v>6</v>
      </c>
      <c r="G2406" s="307">
        <f t="shared" si="261"/>
        <v>2</v>
      </c>
      <c r="H2406" s="306">
        <f>4*D2406*'[2]Base Costs'!$B$7</f>
        <v>46873.947105556828</v>
      </c>
      <c r="I2406" s="304">
        <f>4*IF(E2406&lt;=3,E2406*'[2]Base Costs'!$B$8,IF(F2406&lt;=3,F2406*'[2]Base Costs'!$B$9,'[2]Base Costs'!$B$10*G2406))</f>
        <v>8800</v>
      </c>
      <c r="J2406" s="308">
        <f>C2406*'[2]Base Costs'!$B$6</f>
        <v>59.906123278244543</v>
      </c>
      <c r="K2406" s="307">
        <f t="shared" si="262"/>
        <v>8</v>
      </c>
      <c r="L2406" s="307">
        <f t="shared" si="263"/>
        <v>2</v>
      </c>
      <c r="M2406" s="307">
        <f t="shared" si="264"/>
        <v>1</v>
      </c>
      <c r="N2406" s="306">
        <f>4*J2406*'[2]Base Costs'!$B$7</f>
        <v>11905.982564811435</v>
      </c>
      <c r="O2406" s="304">
        <f>4*IF(K2406&lt;=3,K2406*'[2]Base Costs'!$B$8,IF(L2406&lt;=3,L2406*'[2]Base Costs'!$B$9,'[2]Base Costs'!$B$10*M2406))</f>
        <v>2800</v>
      </c>
      <c r="P2406" s="304">
        <f>4*C2406*'[2]Base Costs'!$B$11</f>
        <v>47170.175809641369</v>
      </c>
      <c r="Q2406" s="269">
        <f>'[2]Base Costs'!$B$13+'[2]Base Costs'!$B$14</f>
        <v>414</v>
      </c>
      <c r="R2406" s="303">
        <f>'[2]Base Costs'!$D$2</f>
        <v>1105.3024868650327</v>
      </c>
      <c r="S2406" s="305">
        <f t="shared" si="265"/>
        <v>16225.285051676467</v>
      </c>
    </row>
    <row r="2407" spans="1:19" s="269" customFormat="1" x14ac:dyDescent="0.25">
      <c r="A2407" s="310" t="s">
        <v>1041</v>
      </c>
      <c r="B2407" s="310" t="s">
        <v>1286</v>
      </c>
      <c r="C2407" s="309">
        <v>128.05969519999999</v>
      </c>
      <c r="D2407" s="307">
        <f>C2407*'[2]Base Costs'!$B$5</f>
        <v>128.05969519999999</v>
      </c>
      <c r="E2407" s="307">
        <f t="shared" si="259"/>
        <v>17</v>
      </c>
      <c r="F2407" s="307">
        <f t="shared" si="260"/>
        <v>4</v>
      </c>
      <c r="G2407" s="307">
        <f t="shared" si="261"/>
        <v>1</v>
      </c>
      <c r="H2407" s="306">
        <f>4*D2407*'[2]Base Costs'!$B$7</f>
        <v>25451.096062828801</v>
      </c>
      <c r="I2407" s="304">
        <f>4*IF(E2407&lt;=3,E2407*'[2]Base Costs'!$B$8,IF(F2407&lt;=3,F2407*'[2]Base Costs'!$B$9,'[2]Base Costs'!$B$10*G2407))</f>
        <v>4400</v>
      </c>
      <c r="J2407" s="308">
        <f>C2407*'[2]Base Costs'!$B$6</f>
        <v>32.527162580799995</v>
      </c>
      <c r="K2407" s="307">
        <f t="shared" si="262"/>
        <v>5</v>
      </c>
      <c r="L2407" s="307">
        <f t="shared" si="263"/>
        <v>1</v>
      </c>
      <c r="M2407" s="307">
        <f t="shared" si="264"/>
        <v>1</v>
      </c>
      <c r="N2407" s="306">
        <f>4*J2407*'[2]Base Costs'!$B$7</f>
        <v>6464.5783999585155</v>
      </c>
      <c r="O2407" s="304">
        <f>4*IF(K2407&lt;=3,K2407*'[2]Base Costs'!$B$8,IF(L2407&lt;=3,L2407*'[2]Base Costs'!$B$9,'[2]Base Costs'!$B$10*M2407))</f>
        <v>1400</v>
      </c>
      <c r="P2407" s="304">
        <f>4*C2407*'[2]Base Costs'!$B$11</f>
        <v>25611.939039999997</v>
      </c>
      <c r="Q2407" s="269">
        <f>'[2]Base Costs'!$B$13+'[2]Base Costs'!$B$14</f>
        <v>414</v>
      </c>
      <c r="R2407" s="303">
        <f>'[2]Base Costs'!$D$2</f>
        <v>1105.3024868650327</v>
      </c>
      <c r="S2407" s="305">
        <f t="shared" si="265"/>
        <v>9383.8808868235483</v>
      </c>
    </row>
    <row r="2408" spans="1:19" s="269" customFormat="1" x14ac:dyDescent="0.25">
      <c r="A2408" s="310" t="s">
        <v>1041</v>
      </c>
      <c r="B2408" s="310" t="s">
        <v>1285</v>
      </c>
      <c r="C2408" s="309">
        <v>45.400354544999999</v>
      </c>
      <c r="D2408" s="307">
        <f>C2408*'[2]Base Costs'!$B$5</f>
        <v>45.400354544999999</v>
      </c>
      <c r="E2408" s="307">
        <f t="shared" si="259"/>
        <v>6</v>
      </c>
      <c r="F2408" s="307">
        <f t="shared" si="260"/>
        <v>2</v>
      </c>
      <c r="G2408" s="307">
        <f t="shared" si="261"/>
        <v>1</v>
      </c>
      <c r="H2408" s="306">
        <f>4*D2408*'[2]Base Costs'!$B$7</f>
        <v>9023.0480636914817</v>
      </c>
      <c r="I2408" s="304">
        <f>4*IF(E2408&lt;=3,E2408*'[2]Base Costs'!$B$8,IF(F2408&lt;=3,F2408*'[2]Base Costs'!$B$9,'[2]Base Costs'!$B$10*G2408))</f>
        <v>2800</v>
      </c>
      <c r="J2408" s="308">
        <f>C2408*'[2]Base Costs'!$B$6</f>
        <v>11.531690054429999</v>
      </c>
      <c r="K2408" s="307">
        <f t="shared" si="262"/>
        <v>2</v>
      </c>
      <c r="L2408" s="307">
        <f t="shared" si="263"/>
        <v>1</v>
      </c>
      <c r="M2408" s="307">
        <f t="shared" si="264"/>
        <v>1</v>
      </c>
      <c r="N2408" s="306">
        <f>4*J2408*'[2]Base Costs'!$B$7</f>
        <v>2291.8542081776363</v>
      </c>
      <c r="O2408" s="304">
        <f>4*IF(K2408&lt;=3,K2408*'[2]Base Costs'!$B$8,IF(L2408&lt;=3,L2408*'[2]Base Costs'!$B$9,'[2]Base Costs'!$B$10*M2408))</f>
        <v>1000</v>
      </c>
      <c r="P2408" s="304">
        <f>4*C2408*'[2]Base Costs'!$B$11</f>
        <v>9080.070909</v>
      </c>
      <c r="Q2408" s="269">
        <f>'[2]Base Costs'!$B$13+'[2]Base Costs'!$B$14</f>
        <v>414</v>
      </c>
      <c r="R2408" s="303">
        <f>'[2]Base Costs'!$D$2</f>
        <v>1105.3024868650327</v>
      </c>
      <c r="S2408" s="305">
        <f t="shared" si="265"/>
        <v>4811.1566950426695</v>
      </c>
    </row>
    <row r="2409" spans="1:19" s="269" customFormat="1" x14ac:dyDescent="0.25">
      <c r="A2409" s="310" t="s">
        <v>1041</v>
      </c>
      <c r="B2409" s="310" t="s">
        <v>1284</v>
      </c>
      <c r="C2409" s="309">
        <v>155.15947041766569</v>
      </c>
      <c r="D2409" s="307">
        <f>C2409*'[2]Base Costs'!$B$5</f>
        <v>155.15947041766569</v>
      </c>
      <c r="E2409" s="307">
        <f t="shared" si="259"/>
        <v>20</v>
      </c>
      <c r="F2409" s="307">
        <f t="shared" si="260"/>
        <v>4</v>
      </c>
      <c r="G2409" s="307">
        <f t="shared" si="261"/>
        <v>1</v>
      </c>
      <c r="H2409" s="306">
        <f>4*D2409*'[2]Base Costs'!$B$7</f>
        <v>30837.013788688553</v>
      </c>
      <c r="I2409" s="304">
        <f>4*IF(E2409&lt;=3,E2409*'[2]Base Costs'!$B$8,IF(F2409&lt;=3,F2409*'[2]Base Costs'!$B$9,'[2]Base Costs'!$B$10*G2409))</f>
        <v>4400</v>
      </c>
      <c r="J2409" s="308">
        <f>C2409*'[2]Base Costs'!$B$6</f>
        <v>39.410505486087082</v>
      </c>
      <c r="K2409" s="307">
        <f t="shared" si="262"/>
        <v>5</v>
      </c>
      <c r="L2409" s="307">
        <f t="shared" si="263"/>
        <v>1</v>
      </c>
      <c r="M2409" s="307">
        <f t="shared" si="264"/>
        <v>1</v>
      </c>
      <c r="N2409" s="306">
        <f>4*J2409*'[2]Base Costs'!$B$7</f>
        <v>7832.6015023268919</v>
      </c>
      <c r="O2409" s="304">
        <f>4*IF(K2409&lt;=3,K2409*'[2]Base Costs'!$B$8,IF(L2409&lt;=3,L2409*'[2]Base Costs'!$B$9,'[2]Base Costs'!$B$10*M2409))</f>
        <v>1400</v>
      </c>
      <c r="P2409" s="304">
        <f>4*C2409*'[2]Base Costs'!$B$11</f>
        <v>31031.894083533138</v>
      </c>
      <c r="Q2409" s="269">
        <f>'[2]Base Costs'!$B$13+'[2]Base Costs'!$B$14</f>
        <v>414</v>
      </c>
      <c r="R2409" s="303">
        <f>'[2]Base Costs'!$D$2</f>
        <v>1105.3024868650327</v>
      </c>
      <c r="S2409" s="305">
        <f t="shared" si="265"/>
        <v>10751.903989191924</v>
      </c>
    </row>
    <row r="2410" spans="1:19" s="269" customFormat="1" x14ac:dyDescent="0.25">
      <c r="A2410" s="310" t="s">
        <v>1041</v>
      </c>
      <c r="B2410" s="310" t="s">
        <v>1283</v>
      </c>
      <c r="C2410" s="309">
        <v>257.22057671716198</v>
      </c>
      <c r="D2410" s="307">
        <f>C2410*'[2]Base Costs'!$B$5</f>
        <v>257.22057671716198</v>
      </c>
      <c r="E2410" s="307">
        <f t="shared" si="259"/>
        <v>33</v>
      </c>
      <c r="F2410" s="307">
        <f t="shared" si="260"/>
        <v>7</v>
      </c>
      <c r="G2410" s="307">
        <f t="shared" si="261"/>
        <v>2</v>
      </c>
      <c r="H2410" s="306">
        <f>4*D2410*'[2]Base Costs'!$B$7</f>
        <v>51121.04629907565</v>
      </c>
      <c r="I2410" s="304">
        <f>4*IF(E2410&lt;=3,E2410*'[2]Base Costs'!$B$8,IF(F2410&lt;=3,F2410*'[2]Base Costs'!$B$9,'[2]Base Costs'!$B$10*G2410))</f>
        <v>8800</v>
      </c>
      <c r="J2410" s="308">
        <f>C2410*'[2]Base Costs'!$B$6</f>
        <v>65.334026486159146</v>
      </c>
      <c r="K2410" s="307">
        <f t="shared" si="262"/>
        <v>9</v>
      </c>
      <c r="L2410" s="307">
        <f t="shared" si="263"/>
        <v>2</v>
      </c>
      <c r="M2410" s="307">
        <f t="shared" si="264"/>
        <v>1</v>
      </c>
      <c r="N2410" s="306">
        <f>4*J2410*'[2]Base Costs'!$B$7</f>
        <v>12984.745759965215</v>
      </c>
      <c r="O2410" s="304">
        <f>4*IF(K2410&lt;=3,K2410*'[2]Base Costs'!$B$8,IF(L2410&lt;=3,L2410*'[2]Base Costs'!$B$9,'[2]Base Costs'!$B$10*M2410))</f>
        <v>2800</v>
      </c>
      <c r="P2410" s="304">
        <f>4*C2410*'[2]Base Costs'!$B$11</f>
        <v>51444.115343432393</v>
      </c>
      <c r="Q2410" s="269">
        <f>'[2]Base Costs'!$B$13+'[2]Base Costs'!$B$14</f>
        <v>414</v>
      </c>
      <c r="R2410" s="303">
        <f>'[2]Base Costs'!$D$2</f>
        <v>1105.3024868650327</v>
      </c>
      <c r="S2410" s="305">
        <f t="shared" si="265"/>
        <v>17304.048246830247</v>
      </c>
    </row>
    <row r="2411" spans="1:19" s="269" customFormat="1" x14ac:dyDescent="0.25">
      <c r="A2411" s="310" t="s">
        <v>1041</v>
      </c>
      <c r="B2411" s="310" t="s">
        <v>1282</v>
      </c>
      <c r="C2411" s="309">
        <v>125.52404520175999</v>
      </c>
      <c r="D2411" s="307">
        <f>C2411*'[2]Base Costs'!$B$5</f>
        <v>125.52404520175999</v>
      </c>
      <c r="E2411" s="307">
        <f t="shared" si="259"/>
        <v>16</v>
      </c>
      <c r="F2411" s="307">
        <f t="shared" si="260"/>
        <v>4</v>
      </c>
      <c r="G2411" s="307">
        <f t="shared" si="261"/>
        <v>1</v>
      </c>
      <c r="H2411" s="306">
        <f>4*D2411*'[2]Base Costs'!$B$7</f>
        <v>24947.15083957859</v>
      </c>
      <c r="I2411" s="304">
        <f>4*IF(E2411&lt;=3,E2411*'[2]Base Costs'!$B$8,IF(F2411&lt;=3,F2411*'[2]Base Costs'!$B$9,'[2]Base Costs'!$B$10*G2411))</f>
        <v>4400</v>
      </c>
      <c r="J2411" s="308">
        <f>C2411*'[2]Base Costs'!$B$6</f>
        <v>31.883107481247038</v>
      </c>
      <c r="K2411" s="307">
        <f t="shared" si="262"/>
        <v>4</v>
      </c>
      <c r="L2411" s="307">
        <f t="shared" si="263"/>
        <v>1</v>
      </c>
      <c r="M2411" s="307">
        <f t="shared" si="264"/>
        <v>1</v>
      </c>
      <c r="N2411" s="306">
        <f>4*J2411*'[2]Base Costs'!$B$7</f>
        <v>6336.5763132529619</v>
      </c>
      <c r="O2411" s="304">
        <f>4*IF(K2411&lt;=3,K2411*'[2]Base Costs'!$B$8,IF(L2411&lt;=3,L2411*'[2]Base Costs'!$B$9,'[2]Base Costs'!$B$10*M2411))</f>
        <v>1400</v>
      </c>
      <c r="P2411" s="304">
        <f>4*C2411*'[2]Base Costs'!$B$11</f>
        <v>25104.809040351996</v>
      </c>
      <c r="Q2411" s="269">
        <f>'[2]Base Costs'!$B$13+'[2]Base Costs'!$B$14</f>
        <v>414</v>
      </c>
      <c r="R2411" s="303">
        <f>'[2]Base Costs'!$D$2</f>
        <v>1105.3024868650327</v>
      </c>
      <c r="S2411" s="305">
        <f t="shared" si="265"/>
        <v>9255.8788001179946</v>
      </c>
    </row>
    <row r="2412" spans="1:19" s="269" customFormat="1" x14ac:dyDescent="0.25">
      <c r="A2412" s="310" t="s">
        <v>1041</v>
      </c>
      <c r="B2412" s="310" t="s">
        <v>1281</v>
      </c>
      <c r="C2412" s="309">
        <v>244.90501935947015</v>
      </c>
      <c r="D2412" s="307">
        <f>C2412*'[2]Base Costs'!$B$5</f>
        <v>244.90501935947015</v>
      </c>
      <c r="E2412" s="307">
        <f t="shared" si="259"/>
        <v>31</v>
      </c>
      <c r="F2412" s="307">
        <f t="shared" si="260"/>
        <v>7</v>
      </c>
      <c r="G2412" s="307">
        <f t="shared" si="261"/>
        <v>2</v>
      </c>
      <c r="H2412" s="306">
        <f>4*D2412*'[2]Base Costs'!$B$7</f>
        <v>48673.403167578545</v>
      </c>
      <c r="I2412" s="304">
        <f>4*IF(E2412&lt;=3,E2412*'[2]Base Costs'!$B$8,IF(F2412&lt;=3,F2412*'[2]Base Costs'!$B$9,'[2]Base Costs'!$B$10*G2412))</f>
        <v>8800</v>
      </c>
      <c r="J2412" s="308">
        <f>C2412*'[2]Base Costs'!$B$6</f>
        <v>62.205874917305415</v>
      </c>
      <c r="K2412" s="307">
        <f t="shared" si="262"/>
        <v>8</v>
      </c>
      <c r="L2412" s="307">
        <f t="shared" si="263"/>
        <v>2</v>
      </c>
      <c r="M2412" s="307">
        <f t="shared" si="264"/>
        <v>1</v>
      </c>
      <c r="N2412" s="306">
        <f>4*J2412*'[2]Base Costs'!$B$7</f>
        <v>12363.044404564949</v>
      </c>
      <c r="O2412" s="304">
        <f>4*IF(K2412&lt;=3,K2412*'[2]Base Costs'!$B$8,IF(L2412&lt;=3,L2412*'[2]Base Costs'!$B$9,'[2]Base Costs'!$B$10*M2412))</f>
        <v>2800</v>
      </c>
      <c r="P2412" s="304">
        <f>4*C2412*'[2]Base Costs'!$B$11</f>
        <v>48981.003871894027</v>
      </c>
      <c r="Q2412" s="269">
        <f>'[2]Base Costs'!$B$13+'[2]Base Costs'!$B$14</f>
        <v>414</v>
      </c>
      <c r="R2412" s="303">
        <f>'[2]Base Costs'!$D$2</f>
        <v>1105.3024868650327</v>
      </c>
      <c r="S2412" s="305">
        <f t="shared" si="265"/>
        <v>16682.346891429981</v>
      </c>
    </row>
    <row r="2413" spans="1:19" s="269" customFormat="1" x14ac:dyDescent="0.25">
      <c r="A2413" s="310" t="s">
        <v>1041</v>
      </c>
      <c r="B2413" s="310" t="s">
        <v>1280</v>
      </c>
      <c r="C2413" s="309">
        <v>323.50337335802305</v>
      </c>
      <c r="D2413" s="307">
        <f>C2413*'[2]Base Costs'!$B$5</f>
        <v>323.50337335802305</v>
      </c>
      <c r="E2413" s="307">
        <f t="shared" si="259"/>
        <v>41</v>
      </c>
      <c r="F2413" s="307">
        <f t="shared" si="260"/>
        <v>9</v>
      </c>
      <c r="G2413" s="307">
        <f t="shared" si="261"/>
        <v>3</v>
      </c>
      <c r="H2413" s="306">
        <f>4*D2413*'[2]Base Costs'!$B$7</f>
        <v>64294.354434666944</v>
      </c>
      <c r="I2413" s="304">
        <f>4*IF(E2413&lt;=3,E2413*'[2]Base Costs'!$B$8,IF(F2413&lt;=3,F2413*'[2]Base Costs'!$B$9,'[2]Base Costs'!$B$10*G2413))</f>
        <v>13200</v>
      </c>
      <c r="J2413" s="308">
        <f>C2413*'[2]Base Costs'!$B$6</f>
        <v>82.169856832937853</v>
      </c>
      <c r="K2413" s="307">
        <f t="shared" si="262"/>
        <v>11</v>
      </c>
      <c r="L2413" s="307">
        <f t="shared" si="263"/>
        <v>3</v>
      </c>
      <c r="M2413" s="307">
        <f t="shared" si="264"/>
        <v>1</v>
      </c>
      <c r="N2413" s="306">
        <f>4*J2413*'[2]Base Costs'!$B$7</f>
        <v>16330.766026405403</v>
      </c>
      <c r="O2413" s="304">
        <f>4*IF(K2413&lt;=3,K2413*'[2]Base Costs'!$B$8,IF(L2413&lt;=3,L2413*'[2]Base Costs'!$B$9,'[2]Base Costs'!$B$10*M2413))</f>
        <v>4200</v>
      </c>
      <c r="P2413" s="304">
        <f>4*C2413*'[2]Base Costs'!$B$11</f>
        <v>64700.674671604611</v>
      </c>
      <c r="Q2413" s="269">
        <f>'[2]Base Costs'!$B$13+'[2]Base Costs'!$B$14</f>
        <v>414</v>
      </c>
      <c r="R2413" s="303">
        <f>'[2]Base Costs'!$D$2</f>
        <v>1105.3024868650327</v>
      </c>
      <c r="S2413" s="305">
        <f t="shared" si="265"/>
        <v>22050.068513270435</v>
      </c>
    </row>
    <row r="2414" spans="1:19" s="269" customFormat="1" x14ac:dyDescent="0.25">
      <c r="A2414" s="310" t="s">
        <v>1041</v>
      </c>
      <c r="B2414" s="310" t="s">
        <v>1279</v>
      </c>
      <c r="C2414" s="309">
        <v>92.160391613570326</v>
      </c>
      <c r="D2414" s="307">
        <f>C2414*'[2]Base Costs'!$B$5</f>
        <v>92.160391613570326</v>
      </c>
      <c r="E2414" s="307">
        <f t="shared" si="259"/>
        <v>12</v>
      </c>
      <c r="F2414" s="307">
        <f t="shared" si="260"/>
        <v>3</v>
      </c>
      <c r="G2414" s="307">
        <f t="shared" si="261"/>
        <v>1</v>
      </c>
      <c r="H2414" s="306">
        <f>4*D2414*'[2]Base Costs'!$B$7</f>
        <v>18316.324870847424</v>
      </c>
      <c r="I2414" s="304">
        <f>4*IF(E2414&lt;=3,E2414*'[2]Base Costs'!$B$8,IF(F2414&lt;=3,F2414*'[2]Base Costs'!$B$9,'[2]Base Costs'!$B$10*G2414))</f>
        <v>4200</v>
      </c>
      <c r="J2414" s="308">
        <f>C2414*'[2]Base Costs'!$B$6</f>
        <v>23.408739469846864</v>
      </c>
      <c r="K2414" s="307">
        <f t="shared" si="262"/>
        <v>3</v>
      </c>
      <c r="L2414" s="307">
        <f t="shared" si="263"/>
        <v>1</v>
      </c>
      <c r="M2414" s="307">
        <f t="shared" si="264"/>
        <v>1</v>
      </c>
      <c r="N2414" s="306">
        <f>4*J2414*'[2]Base Costs'!$B$7</f>
        <v>4652.3465171952457</v>
      </c>
      <c r="O2414" s="304">
        <f>4*IF(K2414&lt;=3,K2414*'[2]Base Costs'!$B$8,IF(L2414&lt;=3,L2414*'[2]Base Costs'!$B$9,'[2]Base Costs'!$B$10*M2414))</f>
        <v>1500</v>
      </c>
      <c r="P2414" s="304">
        <f>4*C2414*'[2]Base Costs'!$B$11</f>
        <v>18432.078322714064</v>
      </c>
      <c r="Q2414" s="269">
        <f>'[2]Base Costs'!$B$13+'[2]Base Costs'!$B$14</f>
        <v>414</v>
      </c>
      <c r="R2414" s="303">
        <f>'[2]Base Costs'!$D$2</f>
        <v>1105.3024868650327</v>
      </c>
      <c r="S2414" s="305">
        <f t="shared" si="265"/>
        <v>7671.6490040602785</v>
      </c>
    </row>
    <row r="2415" spans="1:19" s="269" customFormat="1" x14ac:dyDescent="0.25">
      <c r="A2415" s="310" t="s">
        <v>1041</v>
      </c>
      <c r="B2415" s="310" t="s">
        <v>1278</v>
      </c>
      <c r="C2415" s="309">
        <v>224.89775036448839</v>
      </c>
      <c r="D2415" s="307">
        <f>C2415*'[2]Base Costs'!$B$5</f>
        <v>224.89775036448839</v>
      </c>
      <c r="E2415" s="307">
        <f t="shared" si="259"/>
        <v>29</v>
      </c>
      <c r="F2415" s="307">
        <f t="shared" si="260"/>
        <v>6</v>
      </c>
      <c r="G2415" s="307">
        <f t="shared" si="261"/>
        <v>2</v>
      </c>
      <c r="H2415" s="306">
        <f>4*D2415*'[2]Base Costs'!$B$7</f>
        <v>44697.078498439885</v>
      </c>
      <c r="I2415" s="304">
        <f>4*IF(E2415&lt;=3,E2415*'[2]Base Costs'!$B$8,IF(F2415&lt;=3,F2415*'[2]Base Costs'!$B$9,'[2]Base Costs'!$B$10*G2415))</f>
        <v>8800</v>
      </c>
      <c r="J2415" s="308">
        <f>C2415*'[2]Base Costs'!$B$6</f>
        <v>57.124028592580053</v>
      </c>
      <c r="K2415" s="307">
        <f t="shared" si="262"/>
        <v>8</v>
      </c>
      <c r="L2415" s="307">
        <f t="shared" si="263"/>
        <v>2</v>
      </c>
      <c r="M2415" s="307">
        <f t="shared" si="264"/>
        <v>1</v>
      </c>
      <c r="N2415" s="306">
        <f>4*J2415*'[2]Base Costs'!$B$7</f>
        <v>11353.057938603732</v>
      </c>
      <c r="O2415" s="304">
        <f>4*IF(K2415&lt;=3,K2415*'[2]Base Costs'!$B$8,IF(L2415&lt;=3,L2415*'[2]Base Costs'!$B$9,'[2]Base Costs'!$B$10*M2415))</f>
        <v>2800</v>
      </c>
      <c r="P2415" s="304">
        <f>4*C2415*'[2]Base Costs'!$B$11</f>
        <v>44979.550072897677</v>
      </c>
      <c r="Q2415" s="269">
        <f>'[2]Base Costs'!$B$13+'[2]Base Costs'!$B$14</f>
        <v>414</v>
      </c>
      <c r="R2415" s="303">
        <f>'[2]Base Costs'!$D$2</f>
        <v>1105.3024868650327</v>
      </c>
      <c r="S2415" s="305">
        <f t="shared" si="265"/>
        <v>15672.360425468763</v>
      </c>
    </row>
    <row r="2416" spans="1:19" s="269" customFormat="1" x14ac:dyDescent="0.25">
      <c r="A2416" s="310" t="s">
        <v>1041</v>
      </c>
      <c r="B2416" s="310" t="s">
        <v>1277</v>
      </c>
      <c r="C2416" s="309">
        <v>87.68734147569117</v>
      </c>
      <c r="D2416" s="307">
        <f>C2416*'[2]Base Costs'!$B$5</f>
        <v>87.68734147569117</v>
      </c>
      <c r="E2416" s="307">
        <f t="shared" si="259"/>
        <v>11</v>
      </c>
      <c r="F2416" s="307">
        <f t="shared" si="260"/>
        <v>3</v>
      </c>
      <c r="G2416" s="307">
        <f t="shared" si="261"/>
        <v>1</v>
      </c>
      <c r="H2416" s="306">
        <f>4*D2416*'[2]Base Costs'!$B$7</f>
        <v>17427.332994244767</v>
      </c>
      <c r="I2416" s="304">
        <f>4*IF(E2416&lt;=3,E2416*'[2]Base Costs'!$B$8,IF(F2416&lt;=3,F2416*'[2]Base Costs'!$B$9,'[2]Base Costs'!$B$10*G2416))</f>
        <v>4200</v>
      </c>
      <c r="J2416" s="308">
        <f>C2416*'[2]Base Costs'!$B$6</f>
        <v>22.272584734825557</v>
      </c>
      <c r="K2416" s="307">
        <f t="shared" si="262"/>
        <v>3</v>
      </c>
      <c r="L2416" s="307">
        <f t="shared" si="263"/>
        <v>1</v>
      </c>
      <c r="M2416" s="307">
        <f t="shared" si="264"/>
        <v>1</v>
      </c>
      <c r="N2416" s="306">
        <f>4*J2416*'[2]Base Costs'!$B$7</f>
        <v>4426.542580538171</v>
      </c>
      <c r="O2416" s="304">
        <f>4*IF(K2416&lt;=3,K2416*'[2]Base Costs'!$B$8,IF(L2416&lt;=3,L2416*'[2]Base Costs'!$B$9,'[2]Base Costs'!$B$10*M2416))</f>
        <v>1500</v>
      </c>
      <c r="P2416" s="304">
        <f>4*C2416*'[2]Base Costs'!$B$11</f>
        <v>17537.468295138235</v>
      </c>
      <c r="Q2416" s="269">
        <f>'[2]Base Costs'!$B$13+'[2]Base Costs'!$B$14</f>
        <v>414</v>
      </c>
      <c r="R2416" s="303">
        <f>'[2]Base Costs'!$D$2</f>
        <v>1105.3024868650327</v>
      </c>
      <c r="S2416" s="305">
        <f t="shared" si="265"/>
        <v>7445.8450674032038</v>
      </c>
    </row>
    <row r="2417" spans="1:19" s="269" customFormat="1" x14ac:dyDescent="0.25">
      <c r="A2417" s="310" t="s">
        <v>1041</v>
      </c>
      <c r="B2417" s="310" t="s">
        <v>1276</v>
      </c>
      <c r="C2417" s="309">
        <v>174.19830422119884</v>
      </c>
      <c r="D2417" s="307">
        <f>C2417*'[2]Base Costs'!$B$5</f>
        <v>174.19830422119884</v>
      </c>
      <c r="E2417" s="307">
        <f t="shared" si="259"/>
        <v>22</v>
      </c>
      <c r="F2417" s="307">
        <f t="shared" si="260"/>
        <v>5</v>
      </c>
      <c r="G2417" s="307">
        <f t="shared" si="261"/>
        <v>2</v>
      </c>
      <c r="H2417" s="306">
        <f>4*D2417*'[2]Base Costs'!$B$7</f>
        <v>34620.867774137951</v>
      </c>
      <c r="I2417" s="304">
        <f>4*IF(E2417&lt;=3,E2417*'[2]Base Costs'!$B$8,IF(F2417&lt;=3,F2417*'[2]Base Costs'!$B$9,'[2]Base Costs'!$B$10*G2417))</f>
        <v>8800</v>
      </c>
      <c r="J2417" s="308">
        <f>C2417*'[2]Base Costs'!$B$6</f>
        <v>44.246369272184509</v>
      </c>
      <c r="K2417" s="307">
        <f t="shared" si="262"/>
        <v>6</v>
      </c>
      <c r="L2417" s="307">
        <f t="shared" si="263"/>
        <v>2</v>
      </c>
      <c r="M2417" s="307">
        <f t="shared" si="264"/>
        <v>1</v>
      </c>
      <c r="N2417" s="306">
        <f>4*J2417*'[2]Base Costs'!$B$7</f>
        <v>8793.7004146310392</v>
      </c>
      <c r="O2417" s="304">
        <f>4*IF(K2417&lt;=3,K2417*'[2]Base Costs'!$B$8,IF(L2417&lt;=3,L2417*'[2]Base Costs'!$B$9,'[2]Base Costs'!$B$10*M2417))</f>
        <v>2800</v>
      </c>
      <c r="P2417" s="304">
        <f>4*C2417*'[2]Base Costs'!$B$11</f>
        <v>34839.66084423977</v>
      </c>
      <c r="Q2417" s="269">
        <f>'[2]Base Costs'!$B$13+'[2]Base Costs'!$B$14</f>
        <v>414</v>
      </c>
      <c r="R2417" s="303">
        <f>'[2]Base Costs'!$D$2</f>
        <v>1105.3024868650327</v>
      </c>
      <c r="S2417" s="305">
        <f t="shared" si="265"/>
        <v>13113.002901496071</v>
      </c>
    </row>
    <row r="2418" spans="1:19" s="269" customFormat="1" x14ac:dyDescent="0.25">
      <c r="A2418" s="310" t="s">
        <v>1041</v>
      </c>
      <c r="B2418" s="310" t="s">
        <v>1275</v>
      </c>
      <c r="C2418" s="309">
        <v>132.41124484050991</v>
      </c>
      <c r="D2418" s="307">
        <f>C2418*'[2]Base Costs'!$B$5</f>
        <v>132.41124484050991</v>
      </c>
      <c r="E2418" s="307">
        <f t="shared" si="259"/>
        <v>17</v>
      </c>
      <c r="F2418" s="307">
        <f t="shared" si="260"/>
        <v>4</v>
      </c>
      <c r="G2418" s="307">
        <f t="shared" si="261"/>
        <v>1</v>
      </c>
      <c r="H2418" s="306">
        <f>4*D2418*'[2]Base Costs'!$B$7</f>
        <v>26315.940444582306</v>
      </c>
      <c r="I2418" s="304">
        <f>4*IF(E2418&lt;=3,E2418*'[2]Base Costs'!$B$8,IF(F2418&lt;=3,F2418*'[2]Base Costs'!$B$9,'[2]Base Costs'!$B$10*G2418))</f>
        <v>4400</v>
      </c>
      <c r="J2418" s="308">
        <f>C2418*'[2]Base Costs'!$B$6</f>
        <v>33.632456189489517</v>
      </c>
      <c r="K2418" s="307">
        <f t="shared" si="262"/>
        <v>5</v>
      </c>
      <c r="L2418" s="307">
        <f t="shared" si="263"/>
        <v>1</v>
      </c>
      <c r="M2418" s="307">
        <f t="shared" si="264"/>
        <v>1</v>
      </c>
      <c r="N2418" s="306">
        <f>4*J2418*'[2]Base Costs'!$B$7</f>
        <v>6684.2488729239058</v>
      </c>
      <c r="O2418" s="304">
        <f>4*IF(K2418&lt;=3,K2418*'[2]Base Costs'!$B$8,IF(L2418&lt;=3,L2418*'[2]Base Costs'!$B$9,'[2]Base Costs'!$B$10*M2418))</f>
        <v>1400</v>
      </c>
      <c r="P2418" s="304">
        <f>4*C2418*'[2]Base Costs'!$B$11</f>
        <v>26482.248968101983</v>
      </c>
      <c r="Q2418" s="269">
        <f>'[2]Base Costs'!$B$13+'[2]Base Costs'!$B$14</f>
        <v>414</v>
      </c>
      <c r="R2418" s="303">
        <f>'[2]Base Costs'!$D$2</f>
        <v>1105.3024868650327</v>
      </c>
      <c r="S2418" s="305">
        <f t="shared" si="265"/>
        <v>9603.5513597889385</v>
      </c>
    </row>
    <row r="2419" spans="1:19" s="269" customFormat="1" x14ac:dyDescent="0.25">
      <c r="A2419" s="310" t="s">
        <v>1041</v>
      </c>
      <c r="B2419" s="310" t="s">
        <v>1274</v>
      </c>
      <c r="C2419" s="309">
        <v>30.574556799665604</v>
      </c>
      <c r="D2419" s="307">
        <f>C2419*'[2]Base Costs'!$B$5</f>
        <v>30.574556799665604</v>
      </c>
      <c r="E2419" s="307">
        <f t="shared" si="259"/>
        <v>4</v>
      </c>
      <c r="F2419" s="307">
        <f t="shared" si="260"/>
        <v>1</v>
      </c>
      <c r="G2419" s="307">
        <f t="shared" si="261"/>
        <v>1</v>
      </c>
      <c r="H2419" s="306">
        <f>4*D2419*'[2]Base Costs'!$B$7</f>
        <v>6076.5097165927418</v>
      </c>
      <c r="I2419" s="304">
        <f>4*IF(E2419&lt;=3,E2419*'[2]Base Costs'!$B$8,IF(F2419&lt;=3,F2419*'[2]Base Costs'!$B$9,'[2]Base Costs'!$B$10*G2419))</f>
        <v>1400</v>
      </c>
      <c r="J2419" s="308">
        <f>C2419*'[2]Base Costs'!$B$6</f>
        <v>7.7659374271150634</v>
      </c>
      <c r="K2419" s="307">
        <f t="shared" si="262"/>
        <v>1</v>
      </c>
      <c r="L2419" s="307">
        <f t="shared" si="263"/>
        <v>1</v>
      </c>
      <c r="M2419" s="307">
        <f t="shared" si="264"/>
        <v>1</v>
      </c>
      <c r="N2419" s="306">
        <f>4*J2419*'[2]Base Costs'!$B$7</f>
        <v>1543.4334680145564</v>
      </c>
      <c r="O2419" s="304">
        <f>4*IF(K2419&lt;=3,K2419*'[2]Base Costs'!$B$8,IF(L2419&lt;=3,L2419*'[2]Base Costs'!$B$9,'[2]Base Costs'!$B$10*M2419))</f>
        <v>500</v>
      </c>
      <c r="P2419" s="304">
        <f>4*C2419*'[2]Base Costs'!$B$11</f>
        <v>6114.9113599331213</v>
      </c>
      <c r="Q2419" s="269">
        <f>'[2]Base Costs'!$B$13+'[2]Base Costs'!$B$14</f>
        <v>414</v>
      </c>
      <c r="R2419" s="303">
        <f>'[2]Base Costs'!$D$2</f>
        <v>1105.3024868650327</v>
      </c>
      <c r="S2419" s="305">
        <f t="shared" si="265"/>
        <v>3562.7359548795894</v>
      </c>
    </row>
    <row r="2420" spans="1:19" s="269" customFormat="1" x14ac:dyDescent="0.25">
      <c r="A2420" s="310" t="s">
        <v>1041</v>
      </c>
      <c r="B2420" s="310" t="s">
        <v>1273</v>
      </c>
      <c r="C2420" s="309">
        <v>113.43245090109825</v>
      </c>
      <c r="D2420" s="307">
        <f>C2420*'[2]Base Costs'!$B$5</f>
        <v>113.43245090109825</v>
      </c>
      <c r="E2420" s="307">
        <f t="shared" si="259"/>
        <v>15</v>
      </c>
      <c r="F2420" s="307">
        <f t="shared" si="260"/>
        <v>3</v>
      </c>
      <c r="G2420" s="307">
        <f t="shared" si="261"/>
        <v>1</v>
      </c>
      <c r="H2420" s="306">
        <f>4*D2420*'[2]Base Costs'!$B$7</f>
        <v>22544.019021887874</v>
      </c>
      <c r="I2420" s="304">
        <f>4*IF(E2420&lt;=3,E2420*'[2]Base Costs'!$B$8,IF(F2420&lt;=3,F2420*'[2]Base Costs'!$B$9,'[2]Base Costs'!$B$10*G2420))</f>
        <v>4200</v>
      </c>
      <c r="J2420" s="308">
        <f>C2420*'[2]Base Costs'!$B$6</f>
        <v>28.811842528878955</v>
      </c>
      <c r="K2420" s="307">
        <f t="shared" si="262"/>
        <v>4</v>
      </c>
      <c r="L2420" s="307">
        <f t="shared" si="263"/>
        <v>1</v>
      </c>
      <c r="M2420" s="307">
        <f t="shared" si="264"/>
        <v>1</v>
      </c>
      <c r="N2420" s="306">
        <f>4*J2420*'[2]Base Costs'!$B$7</f>
        <v>5726.1808315595199</v>
      </c>
      <c r="O2420" s="304">
        <f>4*IF(K2420&lt;=3,K2420*'[2]Base Costs'!$B$8,IF(L2420&lt;=3,L2420*'[2]Base Costs'!$B$9,'[2]Base Costs'!$B$10*M2420))</f>
        <v>1400</v>
      </c>
      <c r="P2420" s="304">
        <f>4*C2420*'[2]Base Costs'!$B$11</f>
        <v>22686.490180219651</v>
      </c>
      <c r="Q2420" s="269">
        <f>'[2]Base Costs'!$B$13+'[2]Base Costs'!$B$14</f>
        <v>414</v>
      </c>
      <c r="R2420" s="303">
        <f>'[2]Base Costs'!$D$2</f>
        <v>1105.3024868650327</v>
      </c>
      <c r="S2420" s="305">
        <f t="shared" si="265"/>
        <v>8645.4833184245526</v>
      </c>
    </row>
    <row r="2421" spans="1:19" s="269" customFormat="1" x14ac:dyDescent="0.25">
      <c r="A2421" s="310" t="s">
        <v>1041</v>
      </c>
      <c r="B2421" s="310" t="s">
        <v>1272</v>
      </c>
      <c r="C2421" s="309">
        <v>228.40211676000001</v>
      </c>
      <c r="D2421" s="307">
        <f>C2421*'[2]Base Costs'!$B$5</f>
        <v>228.40211676000001</v>
      </c>
      <c r="E2421" s="307">
        <f t="shared" si="259"/>
        <v>29</v>
      </c>
      <c r="F2421" s="307">
        <f t="shared" si="260"/>
        <v>6</v>
      </c>
      <c r="G2421" s="307">
        <f t="shared" si="261"/>
        <v>2</v>
      </c>
      <c r="H2421" s="306">
        <f>4*D2421*'[2]Base Costs'!$B$7</f>
        <v>45393.55029334945</v>
      </c>
      <c r="I2421" s="304">
        <f>4*IF(E2421&lt;=3,E2421*'[2]Base Costs'!$B$8,IF(F2421&lt;=3,F2421*'[2]Base Costs'!$B$9,'[2]Base Costs'!$B$10*G2421))</f>
        <v>8800</v>
      </c>
      <c r="J2421" s="308">
        <f>C2421*'[2]Base Costs'!$B$6</f>
        <v>58.014137657040003</v>
      </c>
      <c r="K2421" s="307">
        <f t="shared" si="262"/>
        <v>8</v>
      </c>
      <c r="L2421" s="307">
        <f t="shared" si="263"/>
        <v>2</v>
      </c>
      <c r="M2421" s="307">
        <f t="shared" si="264"/>
        <v>1</v>
      </c>
      <c r="N2421" s="306">
        <f>4*J2421*'[2]Base Costs'!$B$7</f>
        <v>11529.961774510761</v>
      </c>
      <c r="O2421" s="304">
        <f>4*IF(K2421&lt;=3,K2421*'[2]Base Costs'!$B$8,IF(L2421&lt;=3,L2421*'[2]Base Costs'!$B$9,'[2]Base Costs'!$B$10*M2421))</f>
        <v>2800</v>
      </c>
      <c r="P2421" s="304">
        <f>4*C2421*'[2]Base Costs'!$B$11</f>
        <v>45680.423352000005</v>
      </c>
      <c r="Q2421" s="269">
        <f>'[2]Base Costs'!$B$13+'[2]Base Costs'!$B$14</f>
        <v>414</v>
      </c>
      <c r="R2421" s="303">
        <f>'[2]Base Costs'!$D$2</f>
        <v>1105.3024868650327</v>
      </c>
      <c r="S2421" s="305">
        <f t="shared" si="265"/>
        <v>15849.264261375793</v>
      </c>
    </row>
    <row r="2422" spans="1:19" s="269" customFormat="1" x14ac:dyDescent="0.25">
      <c r="A2422" s="310" t="s">
        <v>1041</v>
      </c>
      <c r="B2422" s="310" t="s">
        <v>1271</v>
      </c>
      <c r="C2422" s="309">
        <v>114.45731638924393</v>
      </c>
      <c r="D2422" s="307">
        <f>C2422*'[2]Base Costs'!$B$5</f>
        <v>114.45731638924393</v>
      </c>
      <c r="E2422" s="307">
        <f t="shared" si="259"/>
        <v>15</v>
      </c>
      <c r="F2422" s="307">
        <f t="shared" si="260"/>
        <v>3</v>
      </c>
      <c r="G2422" s="307">
        <f t="shared" si="261"/>
        <v>1</v>
      </c>
      <c r="H2422" s="306">
        <f>4*D2422*'[2]Base Costs'!$B$7</f>
        <v>22747.704888463897</v>
      </c>
      <c r="I2422" s="304">
        <f>4*IF(E2422&lt;=3,E2422*'[2]Base Costs'!$B$8,IF(F2422&lt;=3,F2422*'[2]Base Costs'!$B$9,'[2]Base Costs'!$B$10*G2422))</f>
        <v>4200</v>
      </c>
      <c r="J2422" s="308">
        <f>C2422*'[2]Base Costs'!$B$6</f>
        <v>29.07215836286796</v>
      </c>
      <c r="K2422" s="307">
        <f t="shared" si="262"/>
        <v>4</v>
      </c>
      <c r="L2422" s="307">
        <f t="shared" si="263"/>
        <v>1</v>
      </c>
      <c r="M2422" s="307">
        <f t="shared" si="264"/>
        <v>1</v>
      </c>
      <c r="N2422" s="306">
        <f>4*J2422*'[2]Base Costs'!$B$7</f>
        <v>5777.9170416698307</v>
      </c>
      <c r="O2422" s="304">
        <f>4*IF(K2422&lt;=3,K2422*'[2]Base Costs'!$B$8,IF(L2422&lt;=3,L2422*'[2]Base Costs'!$B$9,'[2]Base Costs'!$B$10*M2422))</f>
        <v>1400</v>
      </c>
      <c r="P2422" s="304">
        <f>4*C2422*'[2]Base Costs'!$B$11</f>
        <v>22891.463277848787</v>
      </c>
      <c r="Q2422" s="269">
        <f>'[2]Base Costs'!$B$13+'[2]Base Costs'!$B$14</f>
        <v>414</v>
      </c>
      <c r="R2422" s="303">
        <f>'[2]Base Costs'!$D$2</f>
        <v>1105.3024868650327</v>
      </c>
      <c r="S2422" s="305">
        <f t="shared" si="265"/>
        <v>8697.2195285348644</v>
      </c>
    </row>
    <row r="2423" spans="1:19" s="269" customFormat="1" x14ac:dyDescent="0.25">
      <c r="A2423" s="310" t="s">
        <v>1041</v>
      </c>
      <c r="B2423" s="310" t="s">
        <v>1270</v>
      </c>
      <c r="C2423" s="309">
        <v>263.08676298</v>
      </c>
      <c r="D2423" s="307">
        <f>C2423*'[2]Base Costs'!$B$5</f>
        <v>263.08676298</v>
      </c>
      <c r="E2423" s="307">
        <f t="shared" si="259"/>
        <v>33</v>
      </c>
      <c r="F2423" s="307">
        <f t="shared" si="260"/>
        <v>7</v>
      </c>
      <c r="G2423" s="307">
        <f t="shared" si="261"/>
        <v>2</v>
      </c>
      <c r="H2423" s="306">
        <f>4*D2423*'[2]Base Costs'!$B$7</f>
        <v>52286.915621697131</v>
      </c>
      <c r="I2423" s="304">
        <f>4*IF(E2423&lt;=3,E2423*'[2]Base Costs'!$B$8,IF(F2423&lt;=3,F2423*'[2]Base Costs'!$B$9,'[2]Base Costs'!$B$10*G2423))</f>
        <v>8800</v>
      </c>
      <c r="J2423" s="308">
        <f>C2423*'[2]Base Costs'!$B$6</f>
        <v>66.824037796919995</v>
      </c>
      <c r="K2423" s="307">
        <f t="shared" si="262"/>
        <v>9</v>
      </c>
      <c r="L2423" s="307">
        <f t="shared" si="263"/>
        <v>2</v>
      </c>
      <c r="M2423" s="307">
        <f t="shared" si="264"/>
        <v>1</v>
      </c>
      <c r="N2423" s="306">
        <f>4*J2423*'[2]Base Costs'!$B$7</f>
        <v>13280.876567911069</v>
      </c>
      <c r="O2423" s="304">
        <f>4*IF(K2423&lt;=3,K2423*'[2]Base Costs'!$B$8,IF(L2423&lt;=3,L2423*'[2]Base Costs'!$B$9,'[2]Base Costs'!$B$10*M2423))</f>
        <v>2800</v>
      </c>
      <c r="P2423" s="304">
        <f>4*C2423*'[2]Base Costs'!$B$11</f>
        <v>52617.352595999997</v>
      </c>
      <c r="Q2423" s="269">
        <f>'[2]Base Costs'!$B$13+'[2]Base Costs'!$B$14</f>
        <v>414</v>
      </c>
      <c r="R2423" s="303">
        <f>'[2]Base Costs'!$D$2</f>
        <v>1105.3024868650327</v>
      </c>
      <c r="S2423" s="305">
        <f t="shared" si="265"/>
        <v>17600.179054776101</v>
      </c>
    </row>
    <row r="2424" spans="1:19" s="269" customFormat="1" x14ac:dyDescent="0.25">
      <c r="A2424" s="310" t="s">
        <v>1041</v>
      </c>
      <c r="B2424" s="310" t="s">
        <v>1269</v>
      </c>
      <c r="C2424" s="309">
        <v>128.66832611556072</v>
      </c>
      <c r="D2424" s="307">
        <f>C2424*'[2]Base Costs'!$B$5</f>
        <v>128.66832611556072</v>
      </c>
      <c r="E2424" s="307">
        <f t="shared" si="259"/>
        <v>17</v>
      </c>
      <c r="F2424" s="307">
        <f t="shared" si="260"/>
        <v>4</v>
      </c>
      <c r="G2424" s="307">
        <f t="shared" si="261"/>
        <v>1</v>
      </c>
      <c r="H2424" s="306">
        <f>4*D2424*'[2]Base Costs'!$B$7</f>
        <v>25572.057805511002</v>
      </c>
      <c r="I2424" s="304">
        <f>4*IF(E2424&lt;=3,E2424*'[2]Base Costs'!$B$8,IF(F2424&lt;=3,F2424*'[2]Base Costs'!$B$9,'[2]Base Costs'!$B$10*G2424))</f>
        <v>4400</v>
      </c>
      <c r="J2424" s="308">
        <f>C2424*'[2]Base Costs'!$B$6</f>
        <v>32.681754833352421</v>
      </c>
      <c r="K2424" s="307">
        <f t="shared" si="262"/>
        <v>5</v>
      </c>
      <c r="L2424" s="307">
        <f t="shared" si="263"/>
        <v>1</v>
      </c>
      <c r="M2424" s="307">
        <f t="shared" si="264"/>
        <v>1</v>
      </c>
      <c r="N2424" s="306">
        <f>4*J2424*'[2]Base Costs'!$B$7</f>
        <v>6495.3026825997949</v>
      </c>
      <c r="O2424" s="304">
        <f>4*IF(K2424&lt;=3,K2424*'[2]Base Costs'!$B$8,IF(L2424&lt;=3,L2424*'[2]Base Costs'!$B$9,'[2]Base Costs'!$B$10*M2424))</f>
        <v>1400</v>
      </c>
      <c r="P2424" s="304">
        <f>4*C2424*'[2]Base Costs'!$B$11</f>
        <v>25733.665223112144</v>
      </c>
      <c r="Q2424" s="269">
        <f>'[2]Base Costs'!$B$13+'[2]Base Costs'!$B$14</f>
        <v>414</v>
      </c>
      <c r="R2424" s="303">
        <f>'[2]Base Costs'!$D$2</f>
        <v>1105.3024868650327</v>
      </c>
      <c r="S2424" s="305">
        <f t="shared" si="265"/>
        <v>9414.6051694648268</v>
      </c>
    </row>
    <row r="2425" spans="1:19" s="269" customFormat="1" x14ac:dyDescent="0.25">
      <c r="A2425" s="310" t="s">
        <v>1041</v>
      </c>
      <c r="B2425" s="310" t="s">
        <v>1268</v>
      </c>
      <c r="C2425" s="309">
        <v>121.45905843572037</v>
      </c>
      <c r="D2425" s="307">
        <f>C2425*'[2]Base Costs'!$B$5</f>
        <v>121.45905843572037</v>
      </c>
      <c r="E2425" s="307">
        <f t="shared" si="259"/>
        <v>16</v>
      </c>
      <c r="F2425" s="307">
        <f t="shared" si="260"/>
        <v>4</v>
      </c>
      <c r="G2425" s="307">
        <f t="shared" si="261"/>
        <v>1</v>
      </c>
      <c r="H2425" s="306">
        <f>4*D2425*'[2]Base Costs'!$B$7</f>
        <v>24139.259109748811</v>
      </c>
      <c r="I2425" s="304">
        <f>4*IF(E2425&lt;=3,E2425*'[2]Base Costs'!$B$8,IF(F2425&lt;=3,F2425*'[2]Base Costs'!$B$9,'[2]Base Costs'!$B$10*G2425))</f>
        <v>4400</v>
      </c>
      <c r="J2425" s="308">
        <f>C2425*'[2]Base Costs'!$B$6</f>
        <v>30.850600842672975</v>
      </c>
      <c r="K2425" s="307">
        <f t="shared" si="262"/>
        <v>4</v>
      </c>
      <c r="L2425" s="307">
        <f t="shared" si="263"/>
        <v>1</v>
      </c>
      <c r="M2425" s="307">
        <f t="shared" si="264"/>
        <v>1</v>
      </c>
      <c r="N2425" s="306">
        <f>4*J2425*'[2]Base Costs'!$B$7</f>
        <v>6131.3718138761988</v>
      </c>
      <c r="O2425" s="304">
        <f>4*IF(K2425&lt;=3,K2425*'[2]Base Costs'!$B$8,IF(L2425&lt;=3,L2425*'[2]Base Costs'!$B$9,'[2]Base Costs'!$B$10*M2425))</f>
        <v>1400</v>
      </c>
      <c r="P2425" s="304">
        <f>4*C2425*'[2]Base Costs'!$B$11</f>
        <v>24291.811687144072</v>
      </c>
      <c r="Q2425" s="269">
        <f>'[2]Base Costs'!$B$13+'[2]Base Costs'!$B$14</f>
        <v>414</v>
      </c>
      <c r="R2425" s="303">
        <f>'[2]Base Costs'!$D$2</f>
        <v>1105.3024868650327</v>
      </c>
      <c r="S2425" s="305">
        <f t="shared" si="265"/>
        <v>9050.6743007412315</v>
      </c>
    </row>
    <row r="2426" spans="1:19" s="269" customFormat="1" x14ac:dyDescent="0.25">
      <c r="A2426" s="310" t="s">
        <v>1041</v>
      </c>
      <c r="B2426" s="310" t="s">
        <v>1267</v>
      </c>
      <c r="C2426" s="309">
        <v>45.888703472314937</v>
      </c>
      <c r="D2426" s="307">
        <f>C2426*'[2]Base Costs'!$B$5</f>
        <v>45.888703472314937</v>
      </c>
      <c r="E2426" s="307">
        <f t="shared" si="259"/>
        <v>6</v>
      </c>
      <c r="F2426" s="307">
        <f t="shared" si="260"/>
        <v>2</v>
      </c>
      <c r="G2426" s="307">
        <f t="shared" si="261"/>
        <v>1</v>
      </c>
      <c r="H2426" s="306">
        <f>4*D2426*'[2]Base Costs'!$B$7</f>
        <v>9120.104482901761</v>
      </c>
      <c r="I2426" s="304">
        <f>4*IF(E2426&lt;=3,E2426*'[2]Base Costs'!$B$8,IF(F2426&lt;=3,F2426*'[2]Base Costs'!$B$9,'[2]Base Costs'!$B$10*G2426))</f>
        <v>2800</v>
      </c>
      <c r="J2426" s="308">
        <f>C2426*'[2]Base Costs'!$B$6</f>
        <v>11.655730681967993</v>
      </c>
      <c r="K2426" s="307">
        <f t="shared" si="262"/>
        <v>2</v>
      </c>
      <c r="L2426" s="307">
        <f t="shared" si="263"/>
        <v>1</v>
      </c>
      <c r="M2426" s="307">
        <f t="shared" si="264"/>
        <v>1</v>
      </c>
      <c r="N2426" s="306">
        <f>4*J2426*'[2]Base Costs'!$B$7</f>
        <v>2316.5065386570473</v>
      </c>
      <c r="O2426" s="304">
        <f>4*IF(K2426&lt;=3,K2426*'[2]Base Costs'!$B$8,IF(L2426&lt;=3,L2426*'[2]Base Costs'!$B$9,'[2]Base Costs'!$B$10*M2426))</f>
        <v>1000</v>
      </c>
      <c r="P2426" s="304">
        <f>4*C2426*'[2]Base Costs'!$B$11</f>
        <v>9177.7406944629874</v>
      </c>
      <c r="Q2426" s="269">
        <f>'[2]Base Costs'!$B$13+'[2]Base Costs'!$B$14</f>
        <v>414</v>
      </c>
      <c r="R2426" s="303">
        <f>'[2]Base Costs'!$D$2</f>
        <v>1105.3024868650327</v>
      </c>
      <c r="S2426" s="305">
        <f t="shared" si="265"/>
        <v>4835.8090255220795</v>
      </c>
    </row>
    <row r="2427" spans="1:19" s="269" customFormat="1" x14ac:dyDescent="0.25">
      <c r="A2427" s="310" t="s">
        <v>1041</v>
      </c>
      <c r="B2427" s="310" t="s">
        <v>1266</v>
      </c>
      <c r="C2427" s="309">
        <v>316.402879095</v>
      </c>
      <c r="D2427" s="307">
        <f>C2427*'[2]Base Costs'!$B$5</f>
        <v>316.402879095</v>
      </c>
      <c r="E2427" s="307">
        <f t="shared" si="259"/>
        <v>40</v>
      </c>
      <c r="F2427" s="307">
        <f t="shared" si="260"/>
        <v>8</v>
      </c>
      <c r="G2427" s="307">
        <f t="shared" si="261"/>
        <v>2</v>
      </c>
      <c r="H2427" s="306">
        <f>4*D2427*'[2]Base Costs'!$B$7</f>
        <v>62883.173802856691</v>
      </c>
      <c r="I2427" s="304">
        <f>4*IF(E2427&lt;=3,E2427*'[2]Base Costs'!$B$8,IF(F2427&lt;=3,F2427*'[2]Base Costs'!$B$9,'[2]Base Costs'!$B$10*G2427))</f>
        <v>8800</v>
      </c>
      <c r="J2427" s="308">
        <f>C2427*'[2]Base Costs'!$B$6</f>
        <v>80.366331290130006</v>
      </c>
      <c r="K2427" s="307">
        <f t="shared" si="262"/>
        <v>11</v>
      </c>
      <c r="L2427" s="307">
        <f t="shared" si="263"/>
        <v>3</v>
      </c>
      <c r="M2427" s="307">
        <f t="shared" si="264"/>
        <v>1</v>
      </c>
      <c r="N2427" s="306">
        <f>4*J2427*'[2]Base Costs'!$B$7</f>
        <v>15972.326145925601</v>
      </c>
      <c r="O2427" s="304">
        <f>4*IF(K2427&lt;=3,K2427*'[2]Base Costs'!$B$8,IF(L2427&lt;=3,L2427*'[2]Base Costs'!$B$9,'[2]Base Costs'!$B$10*M2427))</f>
        <v>4200</v>
      </c>
      <c r="P2427" s="304">
        <f>4*C2427*'[2]Base Costs'!$B$11</f>
        <v>63280.575818999998</v>
      </c>
      <c r="Q2427" s="269">
        <f>'[2]Base Costs'!$B$13+'[2]Base Costs'!$B$14</f>
        <v>414</v>
      </c>
      <c r="R2427" s="303">
        <f>'[2]Base Costs'!$D$2</f>
        <v>1105.3024868650327</v>
      </c>
      <c r="S2427" s="305">
        <f t="shared" si="265"/>
        <v>21691.628632790635</v>
      </c>
    </row>
    <row r="2428" spans="1:19" s="269" customFormat="1" x14ac:dyDescent="0.25">
      <c r="A2428" s="310" t="s">
        <v>1041</v>
      </c>
      <c r="B2428" s="310" t="s">
        <v>1265</v>
      </c>
      <c r="C2428" s="309">
        <v>377.3221915368195</v>
      </c>
      <c r="D2428" s="307">
        <f>C2428*'[2]Base Costs'!$B$5</f>
        <v>377.3221915368195</v>
      </c>
      <c r="E2428" s="307">
        <f t="shared" si="259"/>
        <v>48</v>
      </c>
      <c r="F2428" s="307">
        <f t="shared" si="260"/>
        <v>10</v>
      </c>
      <c r="G2428" s="307">
        <f t="shared" si="261"/>
        <v>3</v>
      </c>
      <c r="H2428" s="306">
        <f>4*D2428*'[2]Base Costs'!$B$7</f>
        <v>74990.521634793666</v>
      </c>
      <c r="I2428" s="304">
        <f>4*IF(E2428&lt;=3,E2428*'[2]Base Costs'!$B$8,IF(F2428&lt;=3,F2428*'[2]Base Costs'!$B$9,'[2]Base Costs'!$B$10*G2428))</f>
        <v>13200</v>
      </c>
      <c r="J2428" s="308">
        <f>C2428*'[2]Base Costs'!$B$6</f>
        <v>95.839836650352154</v>
      </c>
      <c r="K2428" s="307">
        <f t="shared" si="262"/>
        <v>12</v>
      </c>
      <c r="L2428" s="307">
        <f t="shared" si="263"/>
        <v>3</v>
      </c>
      <c r="M2428" s="307">
        <f t="shared" si="264"/>
        <v>1</v>
      </c>
      <c r="N2428" s="306">
        <f>4*J2428*'[2]Base Costs'!$B$7</f>
        <v>19047.59249523759</v>
      </c>
      <c r="O2428" s="304">
        <f>4*IF(K2428&lt;=3,K2428*'[2]Base Costs'!$B$8,IF(L2428&lt;=3,L2428*'[2]Base Costs'!$B$9,'[2]Base Costs'!$B$10*M2428))</f>
        <v>4200</v>
      </c>
      <c r="P2428" s="304">
        <f>4*C2428*'[2]Base Costs'!$B$11</f>
        <v>75464.438307363904</v>
      </c>
      <c r="Q2428" s="269">
        <f>'[2]Base Costs'!$B$13+'[2]Base Costs'!$B$14</f>
        <v>414</v>
      </c>
      <c r="R2428" s="303">
        <f>'[2]Base Costs'!$D$2</f>
        <v>1105.3024868650327</v>
      </c>
      <c r="S2428" s="305">
        <f t="shared" si="265"/>
        <v>24766.894982102622</v>
      </c>
    </row>
    <row r="2429" spans="1:19" s="269" customFormat="1" x14ac:dyDescent="0.25">
      <c r="A2429" s="310" t="s">
        <v>1041</v>
      </c>
      <c r="B2429" s="310" t="s">
        <v>1264</v>
      </c>
      <c r="C2429" s="309">
        <v>226.8252758864534</v>
      </c>
      <c r="D2429" s="307">
        <f>C2429*'[2]Base Costs'!$B$5</f>
        <v>226.8252758864534</v>
      </c>
      <c r="E2429" s="307">
        <f t="shared" si="259"/>
        <v>29</v>
      </c>
      <c r="F2429" s="307">
        <f t="shared" si="260"/>
        <v>6</v>
      </c>
      <c r="G2429" s="307">
        <f t="shared" si="261"/>
        <v>2</v>
      </c>
      <c r="H2429" s="306">
        <f>4*D2429*'[2]Base Costs'!$B$7</f>
        <v>45080.162630777304</v>
      </c>
      <c r="I2429" s="304">
        <f>4*IF(E2429&lt;=3,E2429*'[2]Base Costs'!$B$8,IF(F2429&lt;=3,F2429*'[2]Base Costs'!$B$9,'[2]Base Costs'!$B$10*G2429))</f>
        <v>8800</v>
      </c>
      <c r="J2429" s="308">
        <f>C2429*'[2]Base Costs'!$B$6</f>
        <v>57.613620075159162</v>
      </c>
      <c r="K2429" s="307">
        <f t="shared" si="262"/>
        <v>8</v>
      </c>
      <c r="L2429" s="307">
        <f t="shared" si="263"/>
        <v>2</v>
      </c>
      <c r="M2429" s="307">
        <f t="shared" si="264"/>
        <v>1</v>
      </c>
      <c r="N2429" s="306">
        <f>4*J2429*'[2]Base Costs'!$B$7</f>
        <v>11450.361308217434</v>
      </c>
      <c r="O2429" s="304">
        <f>4*IF(K2429&lt;=3,K2429*'[2]Base Costs'!$B$8,IF(L2429&lt;=3,L2429*'[2]Base Costs'!$B$9,'[2]Base Costs'!$B$10*M2429))</f>
        <v>2800</v>
      </c>
      <c r="P2429" s="304">
        <f>4*C2429*'[2]Base Costs'!$B$11</f>
        <v>45365.055177290677</v>
      </c>
      <c r="Q2429" s="269">
        <f>'[2]Base Costs'!$B$13+'[2]Base Costs'!$B$14</f>
        <v>414</v>
      </c>
      <c r="R2429" s="303">
        <f>'[2]Base Costs'!$D$2</f>
        <v>1105.3024868650327</v>
      </c>
      <c r="S2429" s="305">
        <f t="shared" si="265"/>
        <v>15769.663795082466</v>
      </c>
    </row>
    <row r="2430" spans="1:19" s="269" customFormat="1" x14ac:dyDescent="0.25">
      <c r="A2430" s="310" t="s">
        <v>1041</v>
      </c>
      <c r="B2430" s="310" t="s">
        <v>1263</v>
      </c>
      <c r="C2430" s="309">
        <v>191.98063083429784</v>
      </c>
      <c r="D2430" s="307">
        <f>C2430*'[2]Base Costs'!$B$5</f>
        <v>191.98063083429784</v>
      </c>
      <c r="E2430" s="307">
        <f t="shared" si="259"/>
        <v>24</v>
      </c>
      <c r="F2430" s="307">
        <f t="shared" si="260"/>
        <v>5</v>
      </c>
      <c r="G2430" s="307">
        <f t="shared" si="261"/>
        <v>2</v>
      </c>
      <c r="H2430" s="306">
        <f>4*D2430*'[2]Base Costs'!$B$7</f>
        <v>38154.998494531697</v>
      </c>
      <c r="I2430" s="304">
        <f>4*IF(E2430&lt;=3,E2430*'[2]Base Costs'!$B$8,IF(F2430&lt;=3,F2430*'[2]Base Costs'!$B$9,'[2]Base Costs'!$B$10*G2430))</f>
        <v>8800</v>
      </c>
      <c r="J2430" s="308">
        <f>C2430*'[2]Base Costs'!$B$6</f>
        <v>48.763080231911651</v>
      </c>
      <c r="K2430" s="307">
        <f t="shared" si="262"/>
        <v>7</v>
      </c>
      <c r="L2430" s="307">
        <f t="shared" si="263"/>
        <v>2</v>
      </c>
      <c r="M2430" s="307">
        <f t="shared" si="264"/>
        <v>1</v>
      </c>
      <c r="N2430" s="306">
        <f>4*J2430*'[2]Base Costs'!$B$7</f>
        <v>9691.3696176110498</v>
      </c>
      <c r="O2430" s="304">
        <f>4*IF(K2430&lt;=3,K2430*'[2]Base Costs'!$B$8,IF(L2430&lt;=3,L2430*'[2]Base Costs'!$B$9,'[2]Base Costs'!$B$10*M2430))</f>
        <v>2800</v>
      </c>
      <c r="P2430" s="304">
        <f>4*C2430*'[2]Base Costs'!$B$11</f>
        <v>38396.126166859569</v>
      </c>
      <c r="Q2430" s="269">
        <f>'[2]Base Costs'!$B$13+'[2]Base Costs'!$B$14</f>
        <v>414</v>
      </c>
      <c r="R2430" s="303">
        <f>'[2]Base Costs'!$D$2</f>
        <v>1105.3024868650327</v>
      </c>
      <c r="S2430" s="305">
        <f t="shared" si="265"/>
        <v>14010.672104476082</v>
      </c>
    </row>
    <row r="2431" spans="1:19" s="269" customFormat="1" x14ac:dyDescent="0.25">
      <c r="A2431" s="310" t="s">
        <v>1041</v>
      </c>
      <c r="B2431" s="310" t="s">
        <v>1262</v>
      </c>
      <c r="C2431" s="309">
        <v>97.089381598037335</v>
      </c>
      <c r="D2431" s="307">
        <f>C2431*'[2]Base Costs'!$B$5</f>
        <v>97.089381598037335</v>
      </c>
      <c r="E2431" s="307">
        <f t="shared" si="259"/>
        <v>13</v>
      </c>
      <c r="F2431" s="307">
        <f t="shared" si="260"/>
        <v>3</v>
      </c>
      <c r="G2431" s="307">
        <f t="shared" si="261"/>
        <v>1</v>
      </c>
      <c r="H2431" s="306">
        <f>4*D2431*'[2]Base Costs'!$B$7</f>
        <v>19295.932056320336</v>
      </c>
      <c r="I2431" s="304">
        <f>4*IF(E2431&lt;=3,E2431*'[2]Base Costs'!$B$8,IF(F2431&lt;=3,F2431*'[2]Base Costs'!$B$9,'[2]Base Costs'!$B$10*G2431))</f>
        <v>4200</v>
      </c>
      <c r="J2431" s="308">
        <f>C2431*'[2]Base Costs'!$B$6</f>
        <v>24.660702925901482</v>
      </c>
      <c r="K2431" s="307">
        <f t="shared" si="262"/>
        <v>4</v>
      </c>
      <c r="L2431" s="307">
        <f t="shared" si="263"/>
        <v>1</v>
      </c>
      <c r="M2431" s="307">
        <f t="shared" si="264"/>
        <v>1</v>
      </c>
      <c r="N2431" s="306">
        <f>4*J2431*'[2]Base Costs'!$B$7</f>
        <v>4901.166742305365</v>
      </c>
      <c r="O2431" s="304">
        <f>4*IF(K2431&lt;=3,K2431*'[2]Base Costs'!$B$8,IF(L2431&lt;=3,L2431*'[2]Base Costs'!$B$9,'[2]Base Costs'!$B$10*M2431))</f>
        <v>1400</v>
      </c>
      <c r="P2431" s="304">
        <f>4*C2431*'[2]Base Costs'!$B$11</f>
        <v>19417.876319607465</v>
      </c>
      <c r="Q2431" s="269">
        <f>'[2]Base Costs'!$B$13+'[2]Base Costs'!$B$14</f>
        <v>414</v>
      </c>
      <c r="R2431" s="303">
        <f>'[2]Base Costs'!$D$2</f>
        <v>1105.3024868650327</v>
      </c>
      <c r="S2431" s="305">
        <f t="shared" si="265"/>
        <v>7820.4692291703977</v>
      </c>
    </row>
    <row r="2432" spans="1:19" s="269" customFormat="1" x14ac:dyDescent="0.25">
      <c r="A2432" s="310" t="s">
        <v>1041</v>
      </c>
      <c r="B2432" s="310" t="s">
        <v>1261</v>
      </c>
      <c r="C2432" s="309">
        <v>150.58014520421099</v>
      </c>
      <c r="D2432" s="307">
        <f>C2432*'[2]Base Costs'!$B$5</f>
        <v>150.58014520421099</v>
      </c>
      <c r="E2432" s="307">
        <f t="shared" si="259"/>
        <v>19</v>
      </c>
      <c r="F2432" s="307">
        <f t="shared" si="260"/>
        <v>4</v>
      </c>
      <c r="G2432" s="307">
        <f t="shared" si="261"/>
        <v>1</v>
      </c>
      <c r="H2432" s="306">
        <f>4*D2432*'[2]Base Costs'!$B$7</f>
        <v>29926.900378465714</v>
      </c>
      <c r="I2432" s="304">
        <f>4*IF(E2432&lt;=3,E2432*'[2]Base Costs'!$B$8,IF(F2432&lt;=3,F2432*'[2]Base Costs'!$B$9,'[2]Base Costs'!$B$10*G2432))</f>
        <v>4400</v>
      </c>
      <c r="J2432" s="308">
        <f>C2432*'[2]Base Costs'!$B$6</f>
        <v>38.247356881869592</v>
      </c>
      <c r="K2432" s="307">
        <f t="shared" si="262"/>
        <v>5</v>
      </c>
      <c r="L2432" s="307">
        <f t="shared" si="263"/>
        <v>1</v>
      </c>
      <c r="M2432" s="307">
        <f t="shared" si="264"/>
        <v>1</v>
      </c>
      <c r="N2432" s="306">
        <f>4*J2432*'[2]Base Costs'!$B$7</f>
        <v>7601.4326961302913</v>
      </c>
      <c r="O2432" s="304">
        <f>4*IF(K2432&lt;=3,K2432*'[2]Base Costs'!$B$8,IF(L2432&lt;=3,L2432*'[2]Base Costs'!$B$9,'[2]Base Costs'!$B$10*M2432))</f>
        <v>1400</v>
      </c>
      <c r="P2432" s="304">
        <f>4*C2432*'[2]Base Costs'!$B$11</f>
        <v>30116.029040842197</v>
      </c>
      <c r="Q2432" s="269">
        <f>'[2]Base Costs'!$B$13+'[2]Base Costs'!$B$14</f>
        <v>414</v>
      </c>
      <c r="R2432" s="303">
        <f>'[2]Base Costs'!$D$2</f>
        <v>1105.3024868650327</v>
      </c>
      <c r="S2432" s="305">
        <f t="shared" si="265"/>
        <v>10520.735182995324</v>
      </c>
    </row>
    <row r="2433" spans="1:19" s="269" customFormat="1" x14ac:dyDescent="0.25">
      <c r="A2433" s="310" t="s">
        <v>1041</v>
      </c>
      <c r="B2433" s="310" t="s">
        <v>1260</v>
      </c>
      <c r="C2433" s="309">
        <v>212.58280860649643</v>
      </c>
      <c r="D2433" s="307">
        <f>C2433*'[2]Base Costs'!$B$5</f>
        <v>212.58280860649643</v>
      </c>
      <c r="E2433" s="307">
        <f t="shared" si="259"/>
        <v>27</v>
      </c>
      <c r="F2433" s="307">
        <f t="shared" si="260"/>
        <v>6</v>
      </c>
      <c r="G2433" s="307">
        <f t="shared" si="261"/>
        <v>2</v>
      </c>
      <c r="H2433" s="306">
        <f>4*D2433*'[2]Base Costs'!$B$7</f>
        <v>42249.55771368953</v>
      </c>
      <c r="I2433" s="304">
        <f>4*IF(E2433&lt;=3,E2433*'[2]Base Costs'!$B$8,IF(F2433&lt;=3,F2433*'[2]Base Costs'!$B$9,'[2]Base Costs'!$B$10*G2433))</f>
        <v>8800</v>
      </c>
      <c r="J2433" s="308">
        <f>C2433*'[2]Base Costs'!$B$6</f>
        <v>53.996033386050094</v>
      </c>
      <c r="K2433" s="307">
        <f t="shared" si="262"/>
        <v>7</v>
      </c>
      <c r="L2433" s="307">
        <f t="shared" si="263"/>
        <v>2</v>
      </c>
      <c r="M2433" s="307">
        <f t="shared" si="264"/>
        <v>1</v>
      </c>
      <c r="N2433" s="306">
        <f>4*J2433*'[2]Base Costs'!$B$7</f>
        <v>10731.387659277141</v>
      </c>
      <c r="O2433" s="304">
        <f>4*IF(K2433&lt;=3,K2433*'[2]Base Costs'!$B$8,IF(L2433&lt;=3,L2433*'[2]Base Costs'!$B$9,'[2]Base Costs'!$B$10*M2433))</f>
        <v>2800</v>
      </c>
      <c r="P2433" s="304">
        <f>4*C2433*'[2]Base Costs'!$B$11</f>
        <v>42516.561721299287</v>
      </c>
      <c r="Q2433" s="269">
        <f>'[2]Base Costs'!$B$13+'[2]Base Costs'!$B$14</f>
        <v>414</v>
      </c>
      <c r="R2433" s="303">
        <f>'[2]Base Costs'!$D$2</f>
        <v>1105.3024868650327</v>
      </c>
      <c r="S2433" s="305">
        <f t="shared" si="265"/>
        <v>15050.690146142173</v>
      </c>
    </row>
    <row r="2434" spans="1:19" s="269" customFormat="1" x14ac:dyDescent="0.25">
      <c r="A2434" s="310" t="s">
        <v>1041</v>
      </c>
      <c r="B2434" s="310" t="s">
        <v>1259</v>
      </c>
      <c r="C2434" s="309">
        <v>146.83639355891611</v>
      </c>
      <c r="D2434" s="307">
        <f>C2434*'[2]Base Costs'!$B$5</f>
        <v>146.83639355891611</v>
      </c>
      <c r="E2434" s="307">
        <f t="shared" si="259"/>
        <v>19</v>
      </c>
      <c r="F2434" s="307">
        <f t="shared" si="260"/>
        <v>4</v>
      </c>
      <c r="G2434" s="307">
        <f t="shared" si="261"/>
        <v>1</v>
      </c>
      <c r="H2434" s="306">
        <f>4*D2434*'[2]Base Costs'!$B$7</f>
        <v>29182.85220147323</v>
      </c>
      <c r="I2434" s="304">
        <f>4*IF(E2434&lt;=3,E2434*'[2]Base Costs'!$B$8,IF(F2434&lt;=3,F2434*'[2]Base Costs'!$B$9,'[2]Base Costs'!$B$10*G2434))</f>
        <v>4400</v>
      </c>
      <c r="J2434" s="308">
        <f>C2434*'[2]Base Costs'!$B$6</f>
        <v>37.296443963964691</v>
      </c>
      <c r="K2434" s="307">
        <f t="shared" si="262"/>
        <v>5</v>
      </c>
      <c r="L2434" s="307">
        <f t="shared" si="263"/>
        <v>1</v>
      </c>
      <c r="M2434" s="307">
        <f t="shared" si="264"/>
        <v>1</v>
      </c>
      <c r="N2434" s="306">
        <f>4*J2434*'[2]Base Costs'!$B$7</f>
        <v>7412.4444591741994</v>
      </c>
      <c r="O2434" s="304">
        <f>4*IF(K2434&lt;=3,K2434*'[2]Base Costs'!$B$8,IF(L2434&lt;=3,L2434*'[2]Base Costs'!$B$9,'[2]Base Costs'!$B$10*M2434))</f>
        <v>1400</v>
      </c>
      <c r="P2434" s="304">
        <f>4*C2434*'[2]Base Costs'!$B$11</f>
        <v>29367.278711783223</v>
      </c>
      <c r="Q2434" s="269">
        <f>'[2]Base Costs'!$B$13+'[2]Base Costs'!$B$14</f>
        <v>414</v>
      </c>
      <c r="R2434" s="303">
        <f>'[2]Base Costs'!$D$2</f>
        <v>1105.3024868650327</v>
      </c>
      <c r="S2434" s="305">
        <f t="shared" si="265"/>
        <v>10331.746946039231</v>
      </c>
    </row>
    <row r="2435" spans="1:19" s="269" customFormat="1" x14ac:dyDescent="0.25">
      <c r="A2435" s="310" t="s">
        <v>1041</v>
      </c>
      <c r="B2435" s="310" t="s">
        <v>1258</v>
      </c>
      <c r="C2435" s="309">
        <v>89.265692830000006</v>
      </c>
      <c r="D2435" s="307">
        <f>C2435*'[2]Base Costs'!$B$5</f>
        <v>89.265692830000006</v>
      </c>
      <c r="E2435" s="307">
        <f t="shared" ref="E2435:E2498" si="266">ROUNDUP(D2435/8,0)</f>
        <v>12</v>
      </c>
      <c r="F2435" s="307">
        <f t="shared" ref="F2435:F2498" si="267">ROUNDUP(D2435/40,0)</f>
        <v>3</v>
      </c>
      <c r="G2435" s="307">
        <f t="shared" ref="G2435:G2498" si="268">ROUNDUP(D2435/(40*4),0)</f>
        <v>1</v>
      </c>
      <c r="H2435" s="306">
        <f>4*D2435*'[2]Base Costs'!$B$7</f>
        <v>17741.020855805524</v>
      </c>
      <c r="I2435" s="304">
        <f>4*IF(E2435&lt;=3,E2435*'[2]Base Costs'!$B$8,IF(F2435&lt;=3,F2435*'[2]Base Costs'!$B$9,'[2]Base Costs'!$B$10*G2435))</f>
        <v>4200</v>
      </c>
      <c r="J2435" s="308">
        <f>C2435*'[2]Base Costs'!$B$6</f>
        <v>22.67348597882</v>
      </c>
      <c r="K2435" s="307">
        <f t="shared" ref="K2435:K2498" si="269">ROUNDUP(J2435/8,0)</f>
        <v>3</v>
      </c>
      <c r="L2435" s="307">
        <f t="shared" ref="L2435:L2498" si="270">ROUNDUP(J2435/40,0)</f>
        <v>1</v>
      </c>
      <c r="M2435" s="307">
        <f t="shared" ref="M2435:M2498" si="271">ROUNDUP(J2435/(40*4),0)</f>
        <v>1</v>
      </c>
      <c r="N2435" s="306">
        <f>4*J2435*'[2]Base Costs'!$B$7</f>
        <v>4506.2192973746032</v>
      </c>
      <c r="O2435" s="304">
        <f>4*IF(K2435&lt;=3,K2435*'[2]Base Costs'!$B$8,IF(L2435&lt;=3,L2435*'[2]Base Costs'!$B$9,'[2]Base Costs'!$B$10*M2435))</f>
        <v>1500</v>
      </c>
      <c r="P2435" s="304">
        <f>4*C2435*'[2]Base Costs'!$B$11</f>
        <v>17853.138566000001</v>
      </c>
      <c r="Q2435" s="269">
        <f>'[2]Base Costs'!$B$13+'[2]Base Costs'!$B$14</f>
        <v>414</v>
      </c>
      <c r="R2435" s="303">
        <f>'[2]Base Costs'!$D$2</f>
        <v>1105.3024868650327</v>
      </c>
      <c r="S2435" s="305">
        <f t="shared" ref="S2435:S2498" si="272">R2435+Q2435+N2435+O2435</f>
        <v>7525.521784239636</v>
      </c>
    </row>
    <row r="2436" spans="1:19" s="269" customFormat="1" x14ac:dyDescent="0.25">
      <c r="A2436" s="310" t="s">
        <v>1041</v>
      </c>
      <c r="B2436" s="310" t="s">
        <v>1257</v>
      </c>
      <c r="C2436" s="309">
        <v>182.08779260428619</v>
      </c>
      <c r="D2436" s="307">
        <f>C2436*'[2]Base Costs'!$B$5</f>
        <v>182.08779260428619</v>
      </c>
      <c r="E2436" s="307">
        <f t="shared" si="266"/>
        <v>23</v>
      </c>
      <c r="F2436" s="307">
        <f t="shared" si="267"/>
        <v>5</v>
      </c>
      <c r="G2436" s="307">
        <f t="shared" si="268"/>
        <v>2</v>
      </c>
      <c r="H2436" s="306">
        <f>4*D2436*'[2]Base Costs'!$B$7</f>
        <v>36188.856253346261</v>
      </c>
      <c r="I2436" s="304">
        <f>4*IF(E2436&lt;=3,E2436*'[2]Base Costs'!$B$8,IF(F2436&lt;=3,F2436*'[2]Base Costs'!$B$9,'[2]Base Costs'!$B$10*G2436))</f>
        <v>8800</v>
      </c>
      <c r="J2436" s="308">
        <f>C2436*'[2]Base Costs'!$B$6</f>
        <v>46.250299321488697</v>
      </c>
      <c r="K2436" s="307">
        <f t="shared" si="269"/>
        <v>6</v>
      </c>
      <c r="L2436" s="307">
        <f t="shared" si="270"/>
        <v>2</v>
      </c>
      <c r="M2436" s="307">
        <f t="shared" si="271"/>
        <v>1</v>
      </c>
      <c r="N2436" s="306">
        <f>4*J2436*'[2]Base Costs'!$B$7</f>
        <v>9191.9694883499506</v>
      </c>
      <c r="O2436" s="304">
        <f>4*IF(K2436&lt;=3,K2436*'[2]Base Costs'!$B$8,IF(L2436&lt;=3,L2436*'[2]Base Costs'!$B$9,'[2]Base Costs'!$B$10*M2436))</f>
        <v>2800</v>
      </c>
      <c r="P2436" s="304">
        <f>4*C2436*'[2]Base Costs'!$B$11</f>
        <v>36417.558520857237</v>
      </c>
      <c r="Q2436" s="269">
        <f>'[2]Base Costs'!$B$13+'[2]Base Costs'!$B$14</f>
        <v>414</v>
      </c>
      <c r="R2436" s="303">
        <f>'[2]Base Costs'!$D$2</f>
        <v>1105.3024868650327</v>
      </c>
      <c r="S2436" s="305">
        <f t="shared" si="272"/>
        <v>13511.271975214982</v>
      </c>
    </row>
    <row r="2437" spans="1:19" s="269" customFormat="1" x14ac:dyDescent="0.25">
      <c r="A2437" s="310" t="s">
        <v>1041</v>
      </c>
      <c r="B2437" s="310" t="s">
        <v>1256</v>
      </c>
      <c r="C2437" s="309">
        <v>176.70157313500002</v>
      </c>
      <c r="D2437" s="307">
        <f>C2437*'[2]Base Costs'!$B$5</f>
        <v>176.70157313500002</v>
      </c>
      <c r="E2437" s="307">
        <f t="shared" si="266"/>
        <v>23</v>
      </c>
      <c r="F2437" s="307">
        <f t="shared" si="267"/>
        <v>5</v>
      </c>
      <c r="G2437" s="307">
        <f t="shared" si="268"/>
        <v>2</v>
      </c>
      <c r="H2437" s="306">
        <f>4*D2437*'[2]Base Costs'!$B$7</f>
        <v>35118.377451142449</v>
      </c>
      <c r="I2437" s="304">
        <f>4*IF(E2437&lt;=3,E2437*'[2]Base Costs'!$B$8,IF(F2437&lt;=3,F2437*'[2]Base Costs'!$B$9,'[2]Base Costs'!$B$10*G2437))</f>
        <v>8800</v>
      </c>
      <c r="J2437" s="308">
        <f>C2437*'[2]Base Costs'!$B$6</f>
        <v>44.882199576290006</v>
      </c>
      <c r="K2437" s="307">
        <f t="shared" si="269"/>
        <v>6</v>
      </c>
      <c r="L2437" s="307">
        <f t="shared" si="270"/>
        <v>2</v>
      </c>
      <c r="M2437" s="307">
        <f t="shared" si="271"/>
        <v>1</v>
      </c>
      <c r="N2437" s="306">
        <f>4*J2437*'[2]Base Costs'!$B$7</f>
        <v>8920.0678725901817</v>
      </c>
      <c r="O2437" s="304">
        <f>4*IF(K2437&lt;=3,K2437*'[2]Base Costs'!$B$8,IF(L2437&lt;=3,L2437*'[2]Base Costs'!$B$9,'[2]Base Costs'!$B$10*M2437))</f>
        <v>2800</v>
      </c>
      <c r="P2437" s="304">
        <f>4*C2437*'[2]Base Costs'!$B$11</f>
        <v>35340.314627000007</v>
      </c>
      <c r="Q2437" s="269">
        <f>'[2]Base Costs'!$B$13+'[2]Base Costs'!$B$14</f>
        <v>414</v>
      </c>
      <c r="R2437" s="303">
        <f>'[2]Base Costs'!$D$2</f>
        <v>1105.3024868650327</v>
      </c>
      <c r="S2437" s="305">
        <f t="shared" si="272"/>
        <v>13239.370359455213</v>
      </c>
    </row>
    <row r="2438" spans="1:19" s="269" customFormat="1" x14ac:dyDescent="0.25">
      <c r="A2438" s="310" t="s">
        <v>1041</v>
      </c>
      <c r="B2438" s="310" t="s">
        <v>1255</v>
      </c>
      <c r="C2438" s="309">
        <v>323.29910327221512</v>
      </c>
      <c r="D2438" s="307">
        <f>C2438*'[2]Base Costs'!$B$5</f>
        <v>323.29910327221512</v>
      </c>
      <c r="E2438" s="307">
        <f t="shared" si="266"/>
        <v>41</v>
      </c>
      <c r="F2438" s="307">
        <f t="shared" si="267"/>
        <v>9</v>
      </c>
      <c r="G2438" s="307">
        <f t="shared" si="268"/>
        <v>3</v>
      </c>
      <c r="H2438" s="306">
        <f>4*D2438*'[2]Base Costs'!$B$7</f>
        <v>64253.756980733131</v>
      </c>
      <c r="I2438" s="304">
        <f>4*IF(E2438&lt;=3,E2438*'[2]Base Costs'!$B$8,IF(F2438&lt;=3,F2438*'[2]Base Costs'!$B$9,'[2]Base Costs'!$B$10*G2438))</f>
        <v>13200</v>
      </c>
      <c r="J2438" s="308">
        <f>C2438*'[2]Base Costs'!$B$6</f>
        <v>82.117972231142645</v>
      </c>
      <c r="K2438" s="307">
        <f t="shared" si="269"/>
        <v>11</v>
      </c>
      <c r="L2438" s="307">
        <f t="shared" si="270"/>
        <v>3</v>
      </c>
      <c r="M2438" s="307">
        <f t="shared" si="271"/>
        <v>1</v>
      </c>
      <c r="N2438" s="306">
        <f>4*J2438*'[2]Base Costs'!$B$7</f>
        <v>16320.454273106216</v>
      </c>
      <c r="O2438" s="304">
        <f>4*IF(K2438&lt;=3,K2438*'[2]Base Costs'!$B$8,IF(L2438&lt;=3,L2438*'[2]Base Costs'!$B$9,'[2]Base Costs'!$B$10*M2438))</f>
        <v>4200</v>
      </c>
      <c r="P2438" s="304">
        <f>4*C2438*'[2]Base Costs'!$B$11</f>
        <v>64659.820654443021</v>
      </c>
      <c r="Q2438" s="269">
        <f>'[2]Base Costs'!$B$13+'[2]Base Costs'!$B$14</f>
        <v>414</v>
      </c>
      <c r="R2438" s="303">
        <f>'[2]Base Costs'!$D$2</f>
        <v>1105.3024868650327</v>
      </c>
      <c r="S2438" s="305">
        <f t="shared" si="272"/>
        <v>22039.756759971249</v>
      </c>
    </row>
    <row r="2439" spans="1:19" s="269" customFormat="1" x14ac:dyDescent="0.25">
      <c r="A2439" s="310" t="s">
        <v>1041</v>
      </c>
      <c r="B2439" s="310" t="s">
        <v>1254</v>
      </c>
      <c r="C2439" s="309">
        <v>89.900752680000011</v>
      </c>
      <c r="D2439" s="307">
        <f>C2439*'[2]Base Costs'!$B$5</f>
        <v>89.900752680000011</v>
      </c>
      <c r="E2439" s="307">
        <f t="shared" si="266"/>
        <v>12</v>
      </c>
      <c r="F2439" s="307">
        <f t="shared" si="267"/>
        <v>3</v>
      </c>
      <c r="G2439" s="307">
        <f t="shared" si="268"/>
        <v>1</v>
      </c>
      <c r="H2439" s="306">
        <f>4*D2439*'[2]Base Costs'!$B$7</f>
        <v>17867.235190633925</v>
      </c>
      <c r="I2439" s="304">
        <f>4*IF(E2439&lt;=3,E2439*'[2]Base Costs'!$B$8,IF(F2439&lt;=3,F2439*'[2]Base Costs'!$B$9,'[2]Base Costs'!$B$10*G2439))</f>
        <v>4200</v>
      </c>
      <c r="J2439" s="308">
        <f>C2439*'[2]Base Costs'!$B$6</f>
        <v>22.834791180720003</v>
      </c>
      <c r="K2439" s="307">
        <f t="shared" si="269"/>
        <v>3</v>
      </c>
      <c r="L2439" s="307">
        <f t="shared" si="270"/>
        <v>1</v>
      </c>
      <c r="M2439" s="307">
        <f t="shared" si="271"/>
        <v>1</v>
      </c>
      <c r="N2439" s="306">
        <f>4*J2439*'[2]Base Costs'!$B$7</f>
        <v>4538.2777384210167</v>
      </c>
      <c r="O2439" s="304">
        <f>4*IF(K2439&lt;=3,K2439*'[2]Base Costs'!$B$8,IF(L2439&lt;=3,L2439*'[2]Base Costs'!$B$9,'[2]Base Costs'!$B$10*M2439))</f>
        <v>1500</v>
      </c>
      <c r="P2439" s="304">
        <f>4*C2439*'[2]Base Costs'!$B$11</f>
        <v>17980.150536000001</v>
      </c>
      <c r="Q2439" s="269">
        <f>'[2]Base Costs'!$B$13+'[2]Base Costs'!$B$14</f>
        <v>414</v>
      </c>
      <c r="R2439" s="303">
        <f>'[2]Base Costs'!$D$2</f>
        <v>1105.3024868650327</v>
      </c>
      <c r="S2439" s="305">
        <f t="shared" si="272"/>
        <v>7557.5802252860494</v>
      </c>
    </row>
    <row r="2440" spans="1:19" s="269" customFormat="1" x14ac:dyDescent="0.25">
      <c r="A2440" s="310" t="s">
        <v>1041</v>
      </c>
      <c r="B2440" s="310" t="s">
        <v>1253</v>
      </c>
      <c r="C2440" s="309">
        <v>147.82469150825142</v>
      </c>
      <c r="D2440" s="307">
        <f>C2440*'[2]Base Costs'!$B$5</f>
        <v>147.82469150825142</v>
      </c>
      <c r="E2440" s="307">
        <f t="shared" si="266"/>
        <v>19</v>
      </c>
      <c r="F2440" s="307">
        <f t="shared" si="267"/>
        <v>4</v>
      </c>
      <c r="G2440" s="307">
        <f t="shared" si="268"/>
        <v>1</v>
      </c>
      <c r="H2440" s="306">
        <f>4*D2440*'[2]Base Costs'!$B$7</f>
        <v>29379.270489115923</v>
      </c>
      <c r="I2440" s="304">
        <f>4*IF(E2440&lt;=3,E2440*'[2]Base Costs'!$B$8,IF(F2440&lt;=3,F2440*'[2]Base Costs'!$B$9,'[2]Base Costs'!$B$10*G2440))</f>
        <v>4400</v>
      </c>
      <c r="J2440" s="308">
        <f>C2440*'[2]Base Costs'!$B$6</f>
        <v>37.547471643095861</v>
      </c>
      <c r="K2440" s="307">
        <f t="shared" si="269"/>
        <v>5</v>
      </c>
      <c r="L2440" s="307">
        <f t="shared" si="270"/>
        <v>1</v>
      </c>
      <c r="M2440" s="307">
        <f t="shared" si="271"/>
        <v>1</v>
      </c>
      <c r="N2440" s="306">
        <f>4*J2440*'[2]Base Costs'!$B$7</f>
        <v>7462.3347042354444</v>
      </c>
      <c r="O2440" s="304">
        <f>4*IF(K2440&lt;=3,K2440*'[2]Base Costs'!$B$8,IF(L2440&lt;=3,L2440*'[2]Base Costs'!$B$9,'[2]Base Costs'!$B$10*M2440))</f>
        <v>1400</v>
      </c>
      <c r="P2440" s="304">
        <f>4*C2440*'[2]Base Costs'!$B$11</f>
        <v>29564.938301650283</v>
      </c>
      <c r="Q2440" s="269">
        <f>'[2]Base Costs'!$B$13+'[2]Base Costs'!$B$14</f>
        <v>414</v>
      </c>
      <c r="R2440" s="303">
        <f>'[2]Base Costs'!$D$2</f>
        <v>1105.3024868650327</v>
      </c>
      <c r="S2440" s="305">
        <f t="shared" si="272"/>
        <v>10381.637191100477</v>
      </c>
    </row>
    <row r="2441" spans="1:19" s="269" customFormat="1" x14ac:dyDescent="0.25">
      <c r="A2441" s="310" t="s">
        <v>1041</v>
      </c>
      <c r="B2441" s="310" t="s">
        <v>1252</v>
      </c>
      <c r="C2441" s="309">
        <v>93.00160744800867</v>
      </c>
      <c r="D2441" s="307">
        <f>C2441*'[2]Base Costs'!$B$5</f>
        <v>93.00160744800867</v>
      </c>
      <c r="E2441" s="307">
        <f t="shared" si="266"/>
        <v>12</v>
      </c>
      <c r="F2441" s="307">
        <f t="shared" si="267"/>
        <v>3</v>
      </c>
      <c r="G2441" s="307">
        <f t="shared" si="268"/>
        <v>1</v>
      </c>
      <c r="H2441" s="306">
        <f>4*D2441*'[2]Base Costs'!$B$7</f>
        <v>18483.511470647038</v>
      </c>
      <c r="I2441" s="304">
        <f>4*IF(E2441&lt;=3,E2441*'[2]Base Costs'!$B$8,IF(F2441&lt;=3,F2441*'[2]Base Costs'!$B$9,'[2]Base Costs'!$B$10*G2441))</f>
        <v>4200</v>
      </c>
      <c r="J2441" s="308">
        <f>C2441*'[2]Base Costs'!$B$6</f>
        <v>23.622408291794201</v>
      </c>
      <c r="K2441" s="307">
        <f t="shared" si="269"/>
        <v>3</v>
      </c>
      <c r="L2441" s="307">
        <f t="shared" si="270"/>
        <v>1</v>
      </c>
      <c r="M2441" s="307">
        <f t="shared" si="271"/>
        <v>1</v>
      </c>
      <c r="N2441" s="306">
        <f>4*J2441*'[2]Base Costs'!$B$7</f>
        <v>4694.8119135443476</v>
      </c>
      <c r="O2441" s="304">
        <f>4*IF(K2441&lt;=3,K2441*'[2]Base Costs'!$B$8,IF(L2441&lt;=3,L2441*'[2]Base Costs'!$B$9,'[2]Base Costs'!$B$10*M2441))</f>
        <v>1500</v>
      </c>
      <c r="P2441" s="304">
        <f>4*C2441*'[2]Base Costs'!$B$11</f>
        <v>18600.321489601734</v>
      </c>
      <c r="Q2441" s="269">
        <f>'[2]Base Costs'!$B$13+'[2]Base Costs'!$B$14</f>
        <v>414</v>
      </c>
      <c r="R2441" s="303">
        <f>'[2]Base Costs'!$D$2</f>
        <v>1105.3024868650327</v>
      </c>
      <c r="S2441" s="305">
        <f t="shared" si="272"/>
        <v>7714.1144004093803</v>
      </c>
    </row>
    <row r="2442" spans="1:19" s="269" customFormat="1" x14ac:dyDescent="0.25">
      <c r="A2442" s="310" t="s">
        <v>1041</v>
      </c>
      <c r="B2442" s="310" t="s">
        <v>1251</v>
      </c>
      <c r="C2442" s="309">
        <v>48.416922474725553</v>
      </c>
      <c r="D2442" s="307">
        <f>C2442*'[2]Base Costs'!$B$5</f>
        <v>48.416922474725553</v>
      </c>
      <c r="E2442" s="307">
        <f t="shared" si="266"/>
        <v>7</v>
      </c>
      <c r="F2442" s="307">
        <f t="shared" si="267"/>
        <v>2</v>
      </c>
      <c r="G2442" s="307">
        <f t="shared" si="268"/>
        <v>1</v>
      </c>
      <c r="H2442" s="306">
        <f>4*D2442*'[2]Base Costs'!$B$7</f>
        <v>9622.5728403168559</v>
      </c>
      <c r="I2442" s="304">
        <f>4*IF(E2442&lt;=3,E2442*'[2]Base Costs'!$B$8,IF(F2442&lt;=3,F2442*'[2]Base Costs'!$B$9,'[2]Base Costs'!$B$10*G2442))</f>
        <v>2800</v>
      </c>
      <c r="J2442" s="308">
        <f>C2442*'[2]Base Costs'!$B$6</f>
        <v>12.29789830858029</v>
      </c>
      <c r="K2442" s="307">
        <f t="shared" si="269"/>
        <v>2</v>
      </c>
      <c r="L2442" s="307">
        <f t="shared" si="270"/>
        <v>1</v>
      </c>
      <c r="M2442" s="307">
        <f t="shared" si="271"/>
        <v>1</v>
      </c>
      <c r="N2442" s="306">
        <f>4*J2442*'[2]Base Costs'!$B$7</f>
        <v>2444.1335014404817</v>
      </c>
      <c r="O2442" s="304">
        <f>4*IF(K2442&lt;=3,K2442*'[2]Base Costs'!$B$8,IF(L2442&lt;=3,L2442*'[2]Base Costs'!$B$9,'[2]Base Costs'!$B$10*M2442))</f>
        <v>1000</v>
      </c>
      <c r="P2442" s="304">
        <f>4*C2442*'[2]Base Costs'!$B$11</f>
        <v>9683.3844949451104</v>
      </c>
      <c r="Q2442" s="269">
        <f>'[2]Base Costs'!$B$13+'[2]Base Costs'!$B$14</f>
        <v>414</v>
      </c>
      <c r="R2442" s="303">
        <f>'[2]Base Costs'!$D$2</f>
        <v>1105.3024868650327</v>
      </c>
      <c r="S2442" s="305">
        <f t="shared" si="272"/>
        <v>4963.4359883055149</v>
      </c>
    </row>
    <row r="2443" spans="1:19" s="269" customFormat="1" x14ac:dyDescent="0.25">
      <c r="A2443" s="310" t="s">
        <v>1041</v>
      </c>
      <c r="B2443" s="310" t="s">
        <v>1250</v>
      </c>
      <c r="C2443" s="309">
        <v>83.50707829649113</v>
      </c>
      <c r="D2443" s="307">
        <f>C2443*'[2]Base Costs'!$B$5</f>
        <v>83.50707829649113</v>
      </c>
      <c r="E2443" s="307">
        <f t="shared" si="266"/>
        <v>11</v>
      </c>
      <c r="F2443" s="307">
        <f t="shared" si="267"/>
        <v>3</v>
      </c>
      <c r="G2443" s="307">
        <f t="shared" si="268"/>
        <v>1</v>
      </c>
      <c r="H2443" s="306">
        <f>4*D2443*'[2]Base Costs'!$B$7</f>
        <v>16596.530768957837</v>
      </c>
      <c r="I2443" s="304">
        <f>4*IF(E2443&lt;=3,E2443*'[2]Base Costs'!$B$8,IF(F2443&lt;=3,F2443*'[2]Base Costs'!$B$9,'[2]Base Costs'!$B$10*G2443))</f>
        <v>4200</v>
      </c>
      <c r="J2443" s="308">
        <f>C2443*'[2]Base Costs'!$B$6</f>
        <v>21.210797887308747</v>
      </c>
      <c r="K2443" s="307">
        <f t="shared" si="269"/>
        <v>3</v>
      </c>
      <c r="L2443" s="307">
        <f t="shared" si="270"/>
        <v>1</v>
      </c>
      <c r="M2443" s="307">
        <f t="shared" si="271"/>
        <v>1</v>
      </c>
      <c r="N2443" s="306">
        <f>4*J2443*'[2]Base Costs'!$B$7</f>
        <v>4215.5188153152903</v>
      </c>
      <c r="O2443" s="304">
        <f>4*IF(K2443&lt;=3,K2443*'[2]Base Costs'!$B$8,IF(L2443&lt;=3,L2443*'[2]Base Costs'!$B$9,'[2]Base Costs'!$B$10*M2443))</f>
        <v>1500</v>
      </c>
      <c r="P2443" s="304">
        <f>4*C2443*'[2]Base Costs'!$B$11</f>
        <v>16701.415659298225</v>
      </c>
      <c r="Q2443" s="269">
        <f>'[2]Base Costs'!$B$13+'[2]Base Costs'!$B$14</f>
        <v>414</v>
      </c>
      <c r="R2443" s="303">
        <f>'[2]Base Costs'!$D$2</f>
        <v>1105.3024868650327</v>
      </c>
      <c r="S2443" s="305">
        <f t="shared" si="272"/>
        <v>7234.8213021803231</v>
      </c>
    </row>
    <row r="2444" spans="1:19" s="269" customFormat="1" x14ac:dyDescent="0.25">
      <c r="A2444" s="310" t="s">
        <v>1041</v>
      </c>
      <c r="B2444" s="310" t="s">
        <v>1249</v>
      </c>
      <c r="C2444" s="309">
        <v>114.50104385</v>
      </c>
      <c r="D2444" s="307">
        <f>C2444*'[2]Base Costs'!$B$5</f>
        <v>114.50104385</v>
      </c>
      <c r="E2444" s="307">
        <f t="shared" si="266"/>
        <v>15</v>
      </c>
      <c r="F2444" s="307">
        <f t="shared" si="267"/>
        <v>3</v>
      </c>
      <c r="G2444" s="307">
        <f t="shared" si="268"/>
        <v>1</v>
      </c>
      <c r="H2444" s="306">
        <f>4*D2444*'[2]Base Costs'!$B$7</f>
        <v>22756.395458924402</v>
      </c>
      <c r="I2444" s="304">
        <f>4*IF(E2444&lt;=3,E2444*'[2]Base Costs'!$B$8,IF(F2444&lt;=3,F2444*'[2]Base Costs'!$B$9,'[2]Base Costs'!$B$10*G2444))</f>
        <v>4200</v>
      </c>
      <c r="J2444" s="308">
        <f>C2444*'[2]Base Costs'!$B$6</f>
        <v>29.0832651379</v>
      </c>
      <c r="K2444" s="307">
        <f t="shared" si="269"/>
        <v>4</v>
      </c>
      <c r="L2444" s="307">
        <f t="shared" si="270"/>
        <v>1</v>
      </c>
      <c r="M2444" s="307">
        <f t="shared" si="271"/>
        <v>1</v>
      </c>
      <c r="N2444" s="306">
        <f>4*J2444*'[2]Base Costs'!$B$7</f>
        <v>5780.1244465667987</v>
      </c>
      <c r="O2444" s="304">
        <f>4*IF(K2444&lt;=3,K2444*'[2]Base Costs'!$B$8,IF(L2444&lt;=3,L2444*'[2]Base Costs'!$B$9,'[2]Base Costs'!$B$10*M2444))</f>
        <v>1400</v>
      </c>
      <c r="P2444" s="304">
        <f>4*C2444*'[2]Base Costs'!$B$11</f>
        <v>22900.208770000001</v>
      </c>
      <c r="Q2444" s="269">
        <f>'[2]Base Costs'!$B$13+'[2]Base Costs'!$B$14</f>
        <v>414</v>
      </c>
      <c r="R2444" s="303">
        <f>'[2]Base Costs'!$D$2</f>
        <v>1105.3024868650327</v>
      </c>
      <c r="S2444" s="305">
        <f t="shared" si="272"/>
        <v>8699.4269334318305</v>
      </c>
    </row>
    <row r="2445" spans="1:19" s="269" customFormat="1" x14ac:dyDescent="0.25">
      <c r="A2445" s="310" t="s">
        <v>1041</v>
      </c>
      <c r="B2445" s="310" t="s">
        <v>1248</v>
      </c>
      <c r="C2445" s="309">
        <v>137.20939543037375</v>
      </c>
      <c r="D2445" s="307">
        <f>C2445*'[2]Base Costs'!$B$5</f>
        <v>137.20939543037375</v>
      </c>
      <c r="E2445" s="307">
        <f t="shared" si="266"/>
        <v>18</v>
      </c>
      <c r="F2445" s="307">
        <f t="shared" si="267"/>
        <v>4</v>
      </c>
      <c r="G2445" s="307">
        <f t="shared" si="268"/>
        <v>1</v>
      </c>
      <c r="H2445" s="306">
        <f>4*D2445*'[2]Base Costs'!$B$7</f>
        <v>27269.544085414203</v>
      </c>
      <c r="I2445" s="304">
        <f>4*IF(E2445&lt;=3,E2445*'[2]Base Costs'!$B$8,IF(F2445&lt;=3,F2445*'[2]Base Costs'!$B$9,'[2]Base Costs'!$B$10*G2445))</f>
        <v>4400</v>
      </c>
      <c r="J2445" s="308">
        <f>C2445*'[2]Base Costs'!$B$6</f>
        <v>34.85118643931493</v>
      </c>
      <c r="K2445" s="307">
        <f t="shared" si="269"/>
        <v>5</v>
      </c>
      <c r="L2445" s="307">
        <f t="shared" si="270"/>
        <v>1</v>
      </c>
      <c r="M2445" s="307">
        <f t="shared" si="271"/>
        <v>1</v>
      </c>
      <c r="N2445" s="306">
        <f>4*J2445*'[2]Base Costs'!$B$7</f>
        <v>6926.4641976952071</v>
      </c>
      <c r="O2445" s="304">
        <f>4*IF(K2445&lt;=3,K2445*'[2]Base Costs'!$B$8,IF(L2445&lt;=3,L2445*'[2]Base Costs'!$B$9,'[2]Base Costs'!$B$10*M2445))</f>
        <v>1400</v>
      </c>
      <c r="P2445" s="304">
        <f>4*C2445*'[2]Base Costs'!$B$11</f>
        <v>27441.87908607475</v>
      </c>
      <c r="Q2445" s="269">
        <f>'[2]Base Costs'!$B$13+'[2]Base Costs'!$B$14</f>
        <v>414</v>
      </c>
      <c r="R2445" s="303">
        <f>'[2]Base Costs'!$D$2</f>
        <v>1105.3024868650327</v>
      </c>
      <c r="S2445" s="305">
        <f t="shared" si="272"/>
        <v>9845.7666845602398</v>
      </c>
    </row>
    <row r="2446" spans="1:19" s="269" customFormat="1" x14ac:dyDescent="0.25">
      <c r="A2446" s="310" t="s">
        <v>1041</v>
      </c>
      <c r="B2446" s="310" t="s">
        <v>1247</v>
      </c>
      <c r="C2446" s="309">
        <v>129.64627996436641</v>
      </c>
      <c r="D2446" s="307">
        <f>C2446*'[2]Base Costs'!$B$5</f>
        <v>129.64627996436641</v>
      </c>
      <c r="E2446" s="307">
        <f t="shared" si="266"/>
        <v>17</v>
      </c>
      <c r="F2446" s="307">
        <f t="shared" si="267"/>
        <v>4</v>
      </c>
      <c r="G2446" s="307">
        <f t="shared" si="268"/>
        <v>1</v>
      </c>
      <c r="H2446" s="306">
        <f>4*D2446*'[2]Base Costs'!$B$7</f>
        <v>25766.420265238041</v>
      </c>
      <c r="I2446" s="304">
        <f>4*IF(E2446&lt;=3,E2446*'[2]Base Costs'!$B$8,IF(F2446&lt;=3,F2446*'[2]Base Costs'!$B$9,'[2]Base Costs'!$B$10*G2446))</f>
        <v>4400</v>
      </c>
      <c r="J2446" s="308">
        <f>C2446*'[2]Base Costs'!$B$6</f>
        <v>32.930155110949073</v>
      </c>
      <c r="K2446" s="307">
        <f t="shared" si="269"/>
        <v>5</v>
      </c>
      <c r="L2446" s="307">
        <f t="shared" si="270"/>
        <v>1</v>
      </c>
      <c r="M2446" s="307">
        <f t="shared" si="271"/>
        <v>1</v>
      </c>
      <c r="N2446" s="306">
        <f>4*J2446*'[2]Base Costs'!$B$7</f>
        <v>6544.6707473704637</v>
      </c>
      <c r="O2446" s="304">
        <f>4*IF(K2446&lt;=3,K2446*'[2]Base Costs'!$B$8,IF(L2446&lt;=3,L2446*'[2]Base Costs'!$B$9,'[2]Base Costs'!$B$10*M2446))</f>
        <v>1400</v>
      </c>
      <c r="P2446" s="304">
        <f>4*C2446*'[2]Base Costs'!$B$11</f>
        <v>25929.255992873284</v>
      </c>
      <c r="Q2446" s="269">
        <f>'[2]Base Costs'!$B$13+'[2]Base Costs'!$B$14</f>
        <v>414</v>
      </c>
      <c r="R2446" s="303">
        <f>'[2]Base Costs'!$D$2</f>
        <v>1105.3024868650327</v>
      </c>
      <c r="S2446" s="305">
        <f t="shared" si="272"/>
        <v>9463.9732342354964</v>
      </c>
    </row>
    <row r="2447" spans="1:19" s="269" customFormat="1" x14ac:dyDescent="0.25">
      <c r="A2447" s="310" t="s">
        <v>1041</v>
      </c>
      <c r="B2447" s="310" t="s">
        <v>1246</v>
      </c>
      <c r="C2447" s="309">
        <v>324.33072228523935</v>
      </c>
      <c r="D2447" s="307">
        <f>C2447*'[2]Base Costs'!$B$5</f>
        <v>324.33072228523935</v>
      </c>
      <c r="E2447" s="307">
        <f t="shared" si="266"/>
        <v>41</v>
      </c>
      <c r="F2447" s="307">
        <f t="shared" si="267"/>
        <v>9</v>
      </c>
      <c r="G2447" s="307">
        <f t="shared" si="268"/>
        <v>3</v>
      </c>
      <c r="H2447" s="306">
        <f>4*D2447*'[2]Base Costs'!$B$7</f>
        <v>64458.785069857615</v>
      </c>
      <c r="I2447" s="304">
        <f>4*IF(E2447&lt;=3,E2447*'[2]Base Costs'!$B$8,IF(F2447&lt;=3,F2447*'[2]Base Costs'!$B$9,'[2]Base Costs'!$B$10*G2447))</f>
        <v>13200</v>
      </c>
      <c r="J2447" s="308">
        <f>C2447*'[2]Base Costs'!$B$6</f>
        <v>82.380003460450794</v>
      </c>
      <c r="K2447" s="307">
        <f t="shared" si="269"/>
        <v>11</v>
      </c>
      <c r="L2447" s="307">
        <f t="shared" si="270"/>
        <v>3</v>
      </c>
      <c r="M2447" s="307">
        <f t="shared" si="271"/>
        <v>1</v>
      </c>
      <c r="N2447" s="306">
        <f>4*J2447*'[2]Base Costs'!$B$7</f>
        <v>16372.531407743834</v>
      </c>
      <c r="O2447" s="304">
        <f>4*IF(K2447&lt;=3,K2447*'[2]Base Costs'!$B$8,IF(L2447&lt;=3,L2447*'[2]Base Costs'!$B$9,'[2]Base Costs'!$B$10*M2447))</f>
        <v>4200</v>
      </c>
      <c r="P2447" s="304">
        <f>4*C2447*'[2]Base Costs'!$B$11</f>
        <v>64866.144457047871</v>
      </c>
      <c r="Q2447" s="269">
        <f>'[2]Base Costs'!$B$13+'[2]Base Costs'!$B$14</f>
        <v>414</v>
      </c>
      <c r="R2447" s="303">
        <f>'[2]Base Costs'!$D$2</f>
        <v>1105.3024868650327</v>
      </c>
      <c r="S2447" s="305">
        <f t="shared" si="272"/>
        <v>22091.833894608866</v>
      </c>
    </row>
    <row r="2448" spans="1:19" s="269" customFormat="1" x14ac:dyDescent="0.25">
      <c r="A2448" s="310" t="s">
        <v>1041</v>
      </c>
      <c r="B2448" s="310" t="s">
        <v>1245</v>
      </c>
      <c r="C2448" s="309">
        <v>87.552401625562993</v>
      </c>
      <c r="D2448" s="307">
        <f>C2448*'[2]Base Costs'!$B$5</f>
        <v>87.552401625562993</v>
      </c>
      <c r="E2448" s="307">
        <f t="shared" si="266"/>
        <v>11</v>
      </c>
      <c r="F2448" s="307">
        <f t="shared" si="267"/>
        <v>3</v>
      </c>
      <c r="G2448" s="307">
        <f t="shared" si="268"/>
        <v>1</v>
      </c>
      <c r="H2448" s="306">
        <f>4*D2448*'[2]Base Costs'!$B$7</f>
        <v>17400.514508670894</v>
      </c>
      <c r="I2448" s="304">
        <f>4*IF(E2448&lt;=3,E2448*'[2]Base Costs'!$B$8,IF(F2448&lt;=3,F2448*'[2]Base Costs'!$B$9,'[2]Base Costs'!$B$10*G2448))</f>
        <v>4200</v>
      </c>
      <c r="J2448" s="308">
        <f>C2448*'[2]Base Costs'!$B$6</f>
        <v>22.238310012892999</v>
      </c>
      <c r="K2448" s="307">
        <f t="shared" si="269"/>
        <v>3</v>
      </c>
      <c r="L2448" s="307">
        <f t="shared" si="270"/>
        <v>1</v>
      </c>
      <c r="M2448" s="307">
        <f t="shared" si="271"/>
        <v>1</v>
      </c>
      <c r="N2448" s="306">
        <f>4*J2448*'[2]Base Costs'!$B$7</f>
        <v>4419.7306852024067</v>
      </c>
      <c r="O2448" s="304">
        <f>4*IF(K2448&lt;=3,K2448*'[2]Base Costs'!$B$8,IF(L2448&lt;=3,L2448*'[2]Base Costs'!$B$9,'[2]Base Costs'!$B$10*M2448))</f>
        <v>1500</v>
      </c>
      <c r="P2448" s="304">
        <f>4*C2448*'[2]Base Costs'!$B$11</f>
        <v>17510.4803251126</v>
      </c>
      <c r="Q2448" s="269">
        <f>'[2]Base Costs'!$B$13+'[2]Base Costs'!$B$14</f>
        <v>414</v>
      </c>
      <c r="R2448" s="303">
        <f>'[2]Base Costs'!$D$2</f>
        <v>1105.3024868650327</v>
      </c>
      <c r="S2448" s="305">
        <f t="shared" si="272"/>
        <v>7439.0331720674394</v>
      </c>
    </row>
    <row r="2449" spans="1:19" s="269" customFormat="1" x14ac:dyDescent="0.25">
      <c r="A2449" s="310" t="s">
        <v>1041</v>
      </c>
      <c r="B2449" s="310" t="s">
        <v>1244</v>
      </c>
      <c r="C2449" s="309">
        <v>41.395108916741201</v>
      </c>
      <c r="D2449" s="307">
        <f>C2449*'[2]Base Costs'!$B$5</f>
        <v>41.395108916741201</v>
      </c>
      <c r="E2449" s="307">
        <f t="shared" si="266"/>
        <v>6</v>
      </c>
      <c r="F2449" s="307">
        <f t="shared" si="267"/>
        <v>2</v>
      </c>
      <c r="G2449" s="307">
        <f t="shared" si="268"/>
        <v>1</v>
      </c>
      <c r="H2449" s="306">
        <f>4*D2449*'[2]Base Costs'!$B$7</f>
        <v>8227.0295265488148</v>
      </c>
      <c r="I2449" s="304">
        <f>4*IF(E2449&lt;=3,E2449*'[2]Base Costs'!$B$8,IF(F2449&lt;=3,F2449*'[2]Base Costs'!$B$9,'[2]Base Costs'!$B$10*G2449))</f>
        <v>2800</v>
      </c>
      <c r="J2449" s="308">
        <f>C2449*'[2]Base Costs'!$B$6</f>
        <v>10.514357664852264</v>
      </c>
      <c r="K2449" s="307">
        <f t="shared" si="269"/>
        <v>2</v>
      </c>
      <c r="L2449" s="307">
        <f t="shared" si="270"/>
        <v>1</v>
      </c>
      <c r="M2449" s="307">
        <f t="shared" si="271"/>
        <v>1</v>
      </c>
      <c r="N2449" s="306">
        <f>4*J2449*'[2]Base Costs'!$B$7</f>
        <v>2089.6654997433989</v>
      </c>
      <c r="O2449" s="304">
        <f>4*IF(K2449&lt;=3,K2449*'[2]Base Costs'!$B$8,IF(L2449&lt;=3,L2449*'[2]Base Costs'!$B$9,'[2]Base Costs'!$B$10*M2449))</f>
        <v>1000</v>
      </c>
      <c r="P2449" s="304">
        <f>4*C2449*'[2]Base Costs'!$B$11</f>
        <v>8279.0217833482402</v>
      </c>
      <c r="Q2449" s="269">
        <f>'[2]Base Costs'!$B$13+'[2]Base Costs'!$B$14</f>
        <v>414</v>
      </c>
      <c r="R2449" s="303">
        <f>'[2]Base Costs'!$D$2</f>
        <v>1105.3024868650327</v>
      </c>
      <c r="S2449" s="305">
        <f t="shared" si="272"/>
        <v>4608.9679866084316</v>
      </c>
    </row>
    <row r="2450" spans="1:19" s="269" customFormat="1" x14ac:dyDescent="0.25">
      <c r="A2450" s="310" t="s">
        <v>1041</v>
      </c>
      <c r="B2450" s="310" t="s">
        <v>1243</v>
      </c>
      <c r="C2450" s="309">
        <v>60.240373279535149</v>
      </c>
      <c r="D2450" s="307">
        <f>C2450*'[2]Base Costs'!$B$5</f>
        <v>60.240373279535149</v>
      </c>
      <c r="E2450" s="307">
        <f t="shared" si="266"/>
        <v>8</v>
      </c>
      <c r="F2450" s="307">
        <f t="shared" si="267"/>
        <v>2</v>
      </c>
      <c r="G2450" s="307">
        <f t="shared" si="268"/>
        <v>1</v>
      </c>
      <c r="H2450" s="306">
        <f>4*D2450*'[2]Base Costs'!$B$7</f>
        <v>11972.412747067936</v>
      </c>
      <c r="I2450" s="304">
        <f>4*IF(E2450&lt;=3,E2450*'[2]Base Costs'!$B$8,IF(F2450&lt;=3,F2450*'[2]Base Costs'!$B$9,'[2]Base Costs'!$B$10*G2450))</f>
        <v>2800</v>
      </c>
      <c r="J2450" s="308">
        <f>C2450*'[2]Base Costs'!$B$6</f>
        <v>15.301054813001928</v>
      </c>
      <c r="K2450" s="307">
        <f t="shared" si="269"/>
        <v>2</v>
      </c>
      <c r="L2450" s="307">
        <f t="shared" si="270"/>
        <v>1</v>
      </c>
      <c r="M2450" s="307">
        <f t="shared" si="271"/>
        <v>1</v>
      </c>
      <c r="N2450" s="306">
        <f>4*J2450*'[2]Base Costs'!$B$7</f>
        <v>3040.9928377552556</v>
      </c>
      <c r="O2450" s="304">
        <f>4*IF(K2450&lt;=3,K2450*'[2]Base Costs'!$B$8,IF(L2450&lt;=3,L2450*'[2]Base Costs'!$B$9,'[2]Base Costs'!$B$10*M2450))</f>
        <v>1000</v>
      </c>
      <c r="P2450" s="304">
        <f>4*C2450*'[2]Base Costs'!$B$11</f>
        <v>12048.07465590703</v>
      </c>
      <c r="Q2450" s="269">
        <f>'[2]Base Costs'!$B$13+'[2]Base Costs'!$B$14</f>
        <v>414</v>
      </c>
      <c r="R2450" s="303">
        <f>'[2]Base Costs'!$D$2</f>
        <v>1105.3024868650327</v>
      </c>
      <c r="S2450" s="305">
        <f t="shared" si="272"/>
        <v>5560.2953246202887</v>
      </c>
    </row>
    <row r="2451" spans="1:19" s="269" customFormat="1" x14ac:dyDescent="0.25">
      <c r="A2451" s="310" t="s">
        <v>1041</v>
      </c>
      <c r="B2451" s="310" t="s">
        <v>1242</v>
      </c>
      <c r="C2451" s="309">
        <v>243.67913349799562</v>
      </c>
      <c r="D2451" s="307">
        <f>C2451*'[2]Base Costs'!$B$5</f>
        <v>243.67913349799562</v>
      </c>
      <c r="E2451" s="307">
        <f t="shared" si="266"/>
        <v>31</v>
      </c>
      <c r="F2451" s="307">
        <f t="shared" si="267"/>
        <v>7</v>
      </c>
      <c r="G2451" s="307">
        <f t="shared" si="268"/>
        <v>2</v>
      </c>
      <c r="H2451" s="306">
        <f>4*D2451*'[2]Base Costs'!$B$7</f>
        <v>48429.765707925646</v>
      </c>
      <c r="I2451" s="304">
        <f>4*IF(E2451&lt;=3,E2451*'[2]Base Costs'!$B$8,IF(F2451&lt;=3,F2451*'[2]Base Costs'!$B$9,'[2]Base Costs'!$B$10*G2451))</f>
        <v>8800</v>
      </c>
      <c r="J2451" s="308">
        <f>C2451*'[2]Base Costs'!$B$6</f>
        <v>61.894499908490886</v>
      </c>
      <c r="K2451" s="307">
        <f t="shared" si="269"/>
        <v>8</v>
      </c>
      <c r="L2451" s="307">
        <f t="shared" si="270"/>
        <v>2</v>
      </c>
      <c r="M2451" s="307">
        <f t="shared" si="271"/>
        <v>1</v>
      </c>
      <c r="N2451" s="306">
        <f>4*J2451*'[2]Base Costs'!$B$7</f>
        <v>12301.160489813114</v>
      </c>
      <c r="O2451" s="304">
        <f>4*IF(K2451&lt;=3,K2451*'[2]Base Costs'!$B$8,IF(L2451&lt;=3,L2451*'[2]Base Costs'!$B$9,'[2]Base Costs'!$B$10*M2451))</f>
        <v>2800</v>
      </c>
      <c r="P2451" s="304">
        <f>4*C2451*'[2]Base Costs'!$B$11</f>
        <v>48735.826699599122</v>
      </c>
      <c r="Q2451" s="269">
        <f>'[2]Base Costs'!$B$13+'[2]Base Costs'!$B$14</f>
        <v>414</v>
      </c>
      <c r="R2451" s="303">
        <f>'[2]Base Costs'!$D$2</f>
        <v>1105.3024868650327</v>
      </c>
      <c r="S2451" s="305">
        <f t="shared" si="272"/>
        <v>16620.462976678147</v>
      </c>
    </row>
    <row r="2452" spans="1:19" s="269" customFormat="1" x14ac:dyDescent="0.25">
      <c r="A2452" s="310" t="s">
        <v>1041</v>
      </c>
      <c r="B2452" s="310" t="s">
        <v>1241</v>
      </c>
      <c r="C2452" s="309">
        <v>158.34488400000001</v>
      </c>
      <c r="D2452" s="307">
        <f>C2452*'[2]Base Costs'!$B$5</f>
        <v>158.34488400000001</v>
      </c>
      <c r="E2452" s="307">
        <f t="shared" si="266"/>
        <v>20</v>
      </c>
      <c r="F2452" s="307">
        <f t="shared" si="267"/>
        <v>4</v>
      </c>
      <c r="G2452" s="307">
        <f t="shared" si="268"/>
        <v>1</v>
      </c>
      <c r="H2452" s="306">
        <f>4*D2452*'[2]Base Costs'!$B$7</f>
        <v>31470.095625696005</v>
      </c>
      <c r="I2452" s="304">
        <f>4*IF(E2452&lt;=3,E2452*'[2]Base Costs'!$B$8,IF(F2452&lt;=3,F2452*'[2]Base Costs'!$B$9,'[2]Base Costs'!$B$10*G2452))</f>
        <v>4400</v>
      </c>
      <c r="J2452" s="308">
        <f>C2452*'[2]Base Costs'!$B$6</f>
        <v>40.219600536000002</v>
      </c>
      <c r="K2452" s="307">
        <f t="shared" si="269"/>
        <v>6</v>
      </c>
      <c r="L2452" s="307">
        <f t="shared" si="270"/>
        <v>2</v>
      </c>
      <c r="M2452" s="307">
        <f t="shared" si="271"/>
        <v>1</v>
      </c>
      <c r="N2452" s="306">
        <f>4*J2452*'[2]Base Costs'!$B$7</f>
        <v>7993.4042889267857</v>
      </c>
      <c r="O2452" s="304">
        <f>4*IF(K2452&lt;=3,K2452*'[2]Base Costs'!$B$8,IF(L2452&lt;=3,L2452*'[2]Base Costs'!$B$9,'[2]Base Costs'!$B$10*M2452))</f>
        <v>2800</v>
      </c>
      <c r="P2452" s="304">
        <f>4*C2452*'[2]Base Costs'!$B$11</f>
        <v>31668.9768</v>
      </c>
      <c r="Q2452" s="269">
        <f>'[2]Base Costs'!$B$13+'[2]Base Costs'!$B$14</f>
        <v>414</v>
      </c>
      <c r="R2452" s="303">
        <f>'[2]Base Costs'!$D$2</f>
        <v>1105.3024868650327</v>
      </c>
      <c r="S2452" s="305">
        <f t="shared" si="272"/>
        <v>12312.706775791819</v>
      </c>
    </row>
    <row r="2453" spans="1:19" s="269" customFormat="1" x14ac:dyDescent="0.25">
      <c r="A2453" s="310" t="s">
        <v>1041</v>
      </c>
      <c r="B2453" s="310" t="s">
        <v>1240</v>
      </c>
      <c r="C2453" s="309">
        <v>132.55910389060767</v>
      </c>
      <c r="D2453" s="307">
        <f>C2453*'[2]Base Costs'!$B$5</f>
        <v>132.55910389060767</v>
      </c>
      <c r="E2453" s="307">
        <f t="shared" si="266"/>
        <v>17</v>
      </c>
      <c r="F2453" s="307">
        <f t="shared" si="267"/>
        <v>4</v>
      </c>
      <c r="G2453" s="307">
        <f t="shared" si="268"/>
        <v>1</v>
      </c>
      <c r="H2453" s="306">
        <f>4*D2453*'[2]Base Costs'!$B$7</f>
        <v>26345.326543634936</v>
      </c>
      <c r="I2453" s="304">
        <f>4*IF(E2453&lt;=3,E2453*'[2]Base Costs'!$B$8,IF(F2453&lt;=3,F2453*'[2]Base Costs'!$B$9,'[2]Base Costs'!$B$10*G2453))</f>
        <v>4400</v>
      </c>
      <c r="J2453" s="308">
        <f>C2453*'[2]Base Costs'!$B$6</f>
        <v>33.670012388214353</v>
      </c>
      <c r="K2453" s="307">
        <f t="shared" si="269"/>
        <v>5</v>
      </c>
      <c r="L2453" s="307">
        <f t="shared" si="270"/>
        <v>1</v>
      </c>
      <c r="M2453" s="307">
        <f t="shared" si="271"/>
        <v>1</v>
      </c>
      <c r="N2453" s="306">
        <f>4*J2453*'[2]Base Costs'!$B$7</f>
        <v>6691.7129420832744</v>
      </c>
      <c r="O2453" s="304">
        <f>4*IF(K2453&lt;=3,K2453*'[2]Base Costs'!$B$8,IF(L2453&lt;=3,L2453*'[2]Base Costs'!$B$9,'[2]Base Costs'!$B$10*M2453))</f>
        <v>1400</v>
      </c>
      <c r="P2453" s="304">
        <f>4*C2453*'[2]Base Costs'!$B$11</f>
        <v>26511.820778121535</v>
      </c>
      <c r="Q2453" s="269">
        <f>'[2]Base Costs'!$B$13+'[2]Base Costs'!$B$14</f>
        <v>414</v>
      </c>
      <c r="R2453" s="303">
        <f>'[2]Base Costs'!$D$2</f>
        <v>1105.3024868650327</v>
      </c>
      <c r="S2453" s="305">
        <f t="shared" si="272"/>
        <v>9611.0154289483071</v>
      </c>
    </row>
    <row r="2454" spans="1:19" s="269" customFormat="1" x14ac:dyDescent="0.25">
      <c r="A2454" s="310" t="s">
        <v>1041</v>
      </c>
      <c r="B2454" s="310" t="s">
        <v>1239</v>
      </c>
      <c r="C2454" s="309">
        <v>425.5115991567377</v>
      </c>
      <c r="D2454" s="307">
        <f>C2454*'[2]Base Costs'!$B$5</f>
        <v>425.5115991567377</v>
      </c>
      <c r="E2454" s="307">
        <f t="shared" si="266"/>
        <v>54</v>
      </c>
      <c r="F2454" s="307">
        <f t="shared" si="267"/>
        <v>11</v>
      </c>
      <c r="G2454" s="307">
        <f t="shared" si="268"/>
        <v>3</v>
      </c>
      <c r="H2454" s="306">
        <f>4*D2454*'[2]Base Costs'!$B$7</f>
        <v>84567.877262806694</v>
      </c>
      <c r="I2454" s="304">
        <f>4*IF(E2454&lt;=3,E2454*'[2]Base Costs'!$B$8,IF(F2454&lt;=3,F2454*'[2]Base Costs'!$B$9,'[2]Base Costs'!$B$10*G2454))</f>
        <v>13200</v>
      </c>
      <c r="J2454" s="308">
        <f>C2454*'[2]Base Costs'!$B$6</f>
        <v>108.07994618581138</v>
      </c>
      <c r="K2454" s="307">
        <f t="shared" si="269"/>
        <v>14</v>
      </c>
      <c r="L2454" s="307">
        <f t="shared" si="270"/>
        <v>3</v>
      </c>
      <c r="M2454" s="307">
        <f t="shared" si="271"/>
        <v>1</v>
      </c>
      <c r="N2454" s="306">
        <f>4*J2454*'[2]Base Costs'!$B$7</f>
        <v>21480.240824752898</v>
      </c>
      <c r="O2454" s="304">
        <f>4*IF(K2454&lt;=3,K2454*'[2]Base Costs'!$B$8,IF(L2454&lt;=3,L2454*'[2]Base Costs'!$B$9,'[2]Base Costs'!$B$10*M2454))</f>
        <v>4200</v>
      </c>
      <c r="P2454" s="304">
        <f>4*C2454*'[2]Base Costs'!$B$11</f>
        <v>85102.319831347544</v>
      </c>
      <c r="Q2454" s="269">
        <f>'[2]Base Costs'!$B$13+'[2]Base Costs'!$B$14</f>
        <v>414</v>
      </c>
      <c r="R2454" s="303">
        <f>'[2]Base Costs'!$D$2</f>
        <v>1105.3024868650327</v>
      </c>
      <c r="S2454" s="305">
        <f t="shared" si="272"/>
        <v>27199.54331161793</v>
      </c>
    </row>
    <row r="2455" spans="1:19" s="269" customFormat="1" x14ac:dyDescent="0.25">
      <c r="A2455" s="310" t="s">
        <v>1041</v>
      </c>
      <c r="B2455" s="310" t="s">
        <v>1238</v>
      </c>
      <c r="C2455" s="309">
        <v>65.000723145000009</v>
      </c>
      <c r="D2455" s="307">
        <f>C2455*'[2]Base Costs'!$B$5</f>
        <v>65.000723145000009</v>
      </c>
      <c r="E2455" s="307">
        <f t="shared" si="266"/>
        <v>9</v>
      </c>
      <c r="F2455" s="307">
        <f t="shared" si="267"/>
        <v>2</v>
      </c>
      <c r="G2455" s="307">
        <f t="shared" si="268"/>
        <v>1</v>
      </c>
      <c r="H2455" s="306">
        <f>4*D2455*'[2]Base Costs'!$B$7</f>
        <v>12918.503720729883</v>
      </c>
      <c r="I2455" s="304">
        <f>4*IF(E2455&lt;=3,E2455*'[2]Base Costs'!$B$8,IF(F2455&lt;=3,F2455*'[2]Base Costs'!$B$9,'[2]Base Costs'!$B$10*G2455))</f>
        <v>2800</v>
      </c>
      <c r="J2455" s="308">
        <f>C2455*'[2]Base Costs'!$B$6</f>
        <v>16.510183678830003</v>
      </c>
      <c r="K2455" s="307">
        <f t="shared" si="269"/>
        <v>3</v>
      </c>
      <c r="L2455" s="307">
        <f t="shared" si="270"/>
        <v>1</v>
      </c>
      <c r="M2455" s="307">
        <f t="shared" si="271"/>
        <v>1</v>
      </c>
      <c r="N2455" s="306">
        <f>4*J2455*'[2]Base Costs'!$B$7</f>
        <v>3281.2999450653906</v>
      </c>
      <c r="O2455" s="304">
        <f>4*IF(K2455&lt;=3,K2455*'[2]Base Costs'!$B$8,IF(L2455&lt;=3,L2455*'[2]Base Costs'!$B$9,'[2]Base Costs'!$B$10*M2455))</f>
        <v>1500</v>
      </c>
      <c r="P2455" s="304">
        <f>4*C2455*'[2]Base Costs'!$B$11</f>
        <v>13000.144629000002</v>
      </c>
      <c r="Q2455" s="269">
        <f>'[2]Base Costs'!$B$13+'[2]Base Costs'!$B$14</f>
        <v>414</v>
      </c>
      <c r="R2455" s="303">
        <f>'[2]Base Costs'!$D$2</f>
        <v>1105.3024868650327</v>
      </c>
      <c r="S2455" s="305">
        <f t="shared" si="272"/>
        <v>6300.6024319304233</v>
      </c>
    </row>
    <row r="2456" spans="1:19" s="269" customFormat="1" x14ac:dyDescent="0.25">
      <c r="A2456" s="310" t="s">
        <v>1041</v>
      </c>
      <c r="B2456" s="310" t="s">
        <v>1237</v>
      </c>
      <c r="C2456" s="309">
        <v>266.38893104272717</v>
      </c>
      <c r="D2456" s="307">
        <f>C2456*'[2]Base Costs'!$B$5</f>
        <v>266.38893104272717</v>
      </c>
      <c r="E2456" s="307">
        <f t="shared" si="266"/>
        <v>34</v>
      </c>
      <c r="F2456" s="307">
        <f t="shared" si="267"/>
        <v>7</v>
      </c>
      <c r="G2456" s="307">
        <f t="shared" si="268"/>
        <v>2</v>
      </c>
      <c r="H2456" s="306">
        <f>4*D2456*'[2]Base Costs'!$B$7</f>
        <v>52943.201711155773</v>
      </c>
      <c r="I2456" s="304">
        <f>4*IF(E2456&lt;=3,E2456*'[2]Base Costs'!$B$8,IF(F2456&lt;=3,F2456*'[2]Base Costs'!$B$9,'[2]Base Costs'!$B$10*G2456))</f>
        <v>8800</v>
      </c>
      <c r="J2456" s="308">
        <f>C2456*'[2]Base Costs'!$B$6</f>
        <v>67.662788484852697</v>
      </c>
      <c r="K2456" s="307">
        <f t="shared" si="269"/>
        <v>9</v>
      </c>
      <c r="L2456" s="307">
        <f t="shared" si="270"/>
        <v>2</v>
      </c>
      <c r="M2456" s="307">
        <f t="shared" si="271"/>
        <v>1</v>
      </c>
      <c r="N2456" s="306">
        <f>4*J2456*'[2]Base Costs'!$B$7</f>
        <v>13447.573234633566</v>
      </c>
      <c r="O2456" s="304">
        <f>4*IF(K2456&lt;=3,K2456*'[2]Base Costs'!$B$8,IF(L2456&lt;=3,L2456*'[2]Base Costs'!$B$9,'[2]Base Costs'!$B$10*M2456))</f>
        <v>2800</v>
      </c>
      <c r="P2456" s="304">
        <f>4*C2456*'[2]Base Costs'!$B$11</f>
        <v>53277.786208545433</v>
      </c>
      <c r="Q2456" s="269">
        <f>'[2]Base Costs'!$B$13+'[2]Base Costs'!$B$14</f>
        <v>414</v>
      </c>
      <c r="R2456" s="303">
        <f>'[2]Base Costs'!$D$2</f>
        <v>1105.3024868650327</v>
      </c>
      <c r="S2456" s="305">
        <f t="shared" si="272"/>
        <v>17766.8757214986</v>
      </c>
    </row>
    <row r="2457" spans="1:19" s="269" customFormat="1" x14ac:dyDescent="0.25">
      <c r="A2457" s="310" t="s">
        <v>1041</v>
      </c>
      <c r="B2457" s="310" t="s">
        <v>1236</v>
      </c>
      <c r="C2457" s="309">
        <v>272.22710348260313</v>
      </c>
      <c r="D2457" s="307">
        <f>C2457*'[2]Base Costs'!$B$5</f>
        <v>272.22710348260313</v>
      </c>
      <c r="E2457" s="307">
        <f t="shared" si="266"/>
        <v>35</v>
      </c>
      <c r="F2457" s="307">
        <f t="shared" si="267"/>
        <v>7</v>
      </c>
      <c r="G2457" s="307">
        <f t="shared" si="268"/>
        <v>2</v>
      </c>
      <c r="H2457" s="306">
        <f>4*D2457*'[2]Base Costs'!$B$7</f>
        <v>54103.50345454648</v>
      </c>
      <c r="I2457" s="304">
        <f>4*IF(E2457&lt;=3,E2457*'[2]Base Costs'!$B$8,IF(F2457&lt;=3,F2457*'[2]Base Costs'!$B$9,'[2]Base Costs'!$B$10*G2457))</f>
        <v>8800</v>
      </c>
      <c r="J2457" s="308">
        <f>C2457*'[2]Base Costs'!$B$6</f>
        <v>69.145684284581193</v>
      </c>
      <c r="K2457" s="307">
        <f t="shared" si="269"/>
        <v>9</v>
      </c>
      <c r="L2457" s="307">
        <f t="shared" si="270"/>
        <v>2</v>
      </c>
      <c r="M2457" s="307">
        <f t="shared" si="271"/>
        <v>1</v>
      </c>
      <c r="N2457" s="306">
        <f>4*J2457*'[2]Base Costs'!$B$7</f>
        <v>13742.289877454807</v>
      </c>
      <c r="O2457" s="304">
        <f>4*IF(K2457&lt;=3,K2457*'[2]Base Costs'!$B$8,IF(L2457&lt;=3,L2457*'[2]Base Costs'!$B$9,'[2]Base Costs'!$B$10*M2457))</f>
        <v>2800</v>
      </c>
      <c r="P2457" s="304">
        <f>4*C2457*'[2]Base Costs'!$B$11</f>
        <v>54445.420696520625</v>
      </c>
      <c r="Q2457" s="269">
        <f>'[2]Base Costs'!$B$13+'[2]Base Costs'!$B$14</f>
        <v>414</v>
      </c>
      <c r="R2457" s="303">
        <f>'[2]Base Costs'!$D$2</f>
        <v>1105.3024868650327</v>
      </c>
      <c r="S2457" s="305">
        <f t="shared" si="272"/>
        <v>18061.59236431984</v>
      </c>
    </row>
    <row r="2458" spans="1:19" s="269" customFormat="1" x14ac:dyDescent="0.25">
      <c r="A2458" s="310" t="s">
        <v>1041</v>
      </c>
      <c r="B2458" s="310" t="s">
        <v>1235</v>
      </c>
      <c r="C2458" s="309">
        <v>251.17172864724895</v>
      </c>
      <c r="D2458" s="307">
        <f>C2458*'[2]Base Costs'!$B$5</f>
        <v>251.17172864724895</v>
      </c>
      <c r="E2458" s="307">
        <f t="shared" si="266"/>
        <v>32</v>
      </c>
      <c r="F2458" s="307">
        <f t="shared" si="267"/>
        <v>7</v>
      </c>
      <c r="G2458" s="307">
        <f t="shared" si="268"/>
        <v>2</v>
      </c>
      <c r="H2458" s="306">
        <f>4*D2458*'[2]Base Costs'!$B$7</f>
        <v>49918.874038268856</v>
      </c>
      <c r="I2458" s="304">
        <f>4*IF(E2458&lt;=3,E2458*'[2]Base Costs'!$B$8,IF(F2458&lt;=3,F2458*'[2]Base Costs'!$B$9,'[2]Base Costs'!$B$10*G2458))</f>
        <v>8800</v>
      </c>
      <c r="J2458" s="308">
        <f>C2458*'[2]Base Costs'!$B$6</f>
        <v>63.797619076401233</v>
      </c>
      <c r="K2458" s="307">
        <f t="shared" si="269"/>
        <v>8</v>
      </c>
      <c r="L2458" s="307">
        <f t="shared" si="270"/>
        <v>2</v>
      </c>
      <c r="M2458" s="307">
        <f t="shared" si="271"/>
        <v>1</v>
      </c>
      <c r="N2458" s="306">
        <f>4*J2458*'[2]Base Costs'!$B$7</f>
        <v>12679.394005720289</v>
      </c>
      <c r="O2458" s="304">
        <f>4*IF(K2458&lt;=3,K2458*'[2]Base Costs'!$B$8,IF(L2458&lt;=3,L2458*'[2]Base Costs'!$B$9,'[2]Base Costs'!$B$10*M2458))</f>
        <v>2800</v>
      </c>
      <c r="P2458" s="304">
        <f>4*C2458*'[2]Base Costs'!$B$11</f>
        <v>50234.345729449793</v>
      </c>
      <c r="Q2458" s="269">
        <f>'[2]Base Costs'!$B$13+'[2]Base Costs'!$B$14</f>
        <v>414</v>
      </c>
      <c r="R2458" s="303">
        <f>'[2]Base Costs'!$D$2</f>
        <v>1105.3024868650327</v>
      </c>
      <c r="S2458" s="305">
        <f t="shared" si="272"/>
        <v>16998.696492585321</v>
      </c>
    </row>
    <row r="2459" spans="1:19" s="269" customFormat="1" x14ac:dyDescent="0.25">
      <c r="A2459" s="310" t="s">
        <v>1041</v>
      </c>
      <c r="B2459" s="310" t="s">
        <v>1234</v>
      </c>
      <c r="C2459" s="309">
        <v>215.93721451119526</v>
      </c>
      <c r="D2459" s="307">
        <f>C2459*'[2]Base Costs'!$B$5</f>
        <v>215.93721451119526</v>
      </c>
      <c r="E2459" s="307">
        <f t="shared" si="266"/>
        <v>27</v>
      </c>
      <c r="F2459" s="307">
        <f t="shared" si="267"/>
        <v>6</v>
      </c>
      <c r="G2459" s="307">
        <f t="shared" si="268"/>
        <v>2</v>
      </c>
      <c r="H2459" s="306">
        <f>4*D2459*'[2]Base Costs'!$B$7</f>
        <v>42916.225760812995</v>
      </c>
      <c r="I2459" s="304">
        <f>4*IF(E2459&lt;=3,E2459*'[2]Base Costs'!$B$8,IF(F2459&lt;=3,F2459*'[2]Base Costs'!$B$9,'[2]Base Costs'!$B$10*G2459))</f>
        <v>8800</v>
      </c>
      <c r="J2459" s="308">
        <f>C2459*'[2]Base Costs'!$B$6</f>
        <v>54.848052485843596</v>
      </c>
      <c r="K2459" s="307">
        <f t="shared" si="269"/>
        <v>7</v>
      </c>
      <c r="L2459" s="307">
        <f t="shared" si="270"/>
        <v>2</v>
      </c>
      <c r="M2459" s="307">
        <f t="shared" si="271"/>
        <v>1</v>
      </c>
      <c r="N2459" s="306">
        <f>4*J2459*'[2]Base Costs'!$B$7</f>
        <v>10900.721343246501</v>
      </c>
      <c r="O2459" s="304">
        <f>4*IF(K2459&lt;=3,K2459*'[2]Base Costs'!$B$8,IF(L2459&lt;=3,L2459*'[2]Base Costs'!$B$9,'[2]Base Costs'!$B$10*M2459))</f>
        <v>2800</v>
      </c>
      <c r="P2459" s="304">
        <f>4*C2459*'[2]Base Costs'!$B$11</f>
        <v>43187.442902239054</v>
      </c>
      <c r="Q2459" s="269">
        <f>'[2]Base Costs'!$B$13+'[2]Base Costs'!$B$14</f>
        <v>414</v>
      </c>
      <c r="R2459" s="303">
        <f>'[2]Base Costs'!$D$2</f>
        <v>1105.3024868650327</v>
      </c>
      <c r="S2459" s="305">
        <f t="shared" si="272"/>
        <v>15220.023830111535</v>
      </c>
    </row>
    <row r="2460" spans="1:19" s="269" customFormat="1" x14ac:dyDescent="0.25">
      <c r="A2460" s="310" t="s">
        <v>1041</v>
      </c>
      <c r="B2460" s="310" t="s">
        <v>1233</v>
      </c>
      <c r="C2460" s="309">
        <v>122.69974064500001</v>
      </c>
      <c r="D2460" s="307">
        <f>C2460*'[2]Base Costs'!$B$5</f>
        <v>122.69974064500001</v>
      </c>
      <c r="E2460" s="307">
        <f t="shared" si="266"/>
        <v>16</v>
      </c>
      <c r="F2460" s="307">
        <f t="shared" si="267"/>
        <v>4</v>
      </c>
      <c r="G2460" s="307">
        <f t="shared" si="268"/>
        <v>1</v>
      </c>
      <c r="H2460" s="306">
        <f>4*D2460*'[2]Base Costs'!$B$7</f>
        <v>24385.837254749884</v>
      </c>
      <c r="I2460" s="304">
        <f>4*IF(E2460&lt;=3,E2460*'[2]Base Costs'!$B$8,IF(F2460&lt;=3,F2460*'[2]Base Costs'!$B$9,'[2]Base Costs'!$B$10*G2460))</f>
        <v>4400</v>
      </c>
      <c r="J2460" s="308">
        <f>C2460*'[2]Base Costs'!$B$6</f>
        <v>31.165734123830003</v>
      </c>
      <c r="K2460" s="307">
        <f t="shared" si="269"/>
        <v>4</v>
      </c>
      <c r="L2460" s="307">
        <f t="shared" si="270"/>
        <v>1</v>
      </c>
      <c r="M2460" s="307">
        <f t="shared" si="271"/>
        <v>1</v>
      </c>
      <c r="N2460" s="306">
        <f>4*J2460*'[2]Base Costs'!$B$7</f>
        <v>6194.0026627064708</v>
      </c>
      <c r="O2460" s="304">
        <f>4*IF(K2460&lt;=3,K2460*'[2]Base Costs'!$B$8,IF(L2460&lt;=3,L2460*'[2]Base Costs'!$B$9,'[2]Base Costs'!$B$10*M2460))</f>
        <v>1400</v>
      </c>
      <c r="P2460" s="304">
        <f>4*C2460*'[2]Base Costs'!$B$11</f>
        <v>24539.948129</v>
      </c>
      <c r="Q2460" s="269">
        <f>'[2]Base Costs'!$B$13+'[2]Base Costs'!$B$14</f>
        <v>414</v>
      </c>
      <c r="R2460" s="303">
        <f>'[2]Base Costs'!$D$2</f>
        <v>1105.3024868650327</v>
      </c>
      <c r="S2460" s="305">
        <f t="shared" si="272"/>
        <v>9113.3051495715044</v>
      </c>
    </row>
    <row r="2461" spans="1:19" s="269" customFormat="1" x14ac:dyDescent="0.25">
      <c r="A2461" s="310" t="s">
        <v>1041</v>
      </c>
      <c r="B2461" s="310" t="s">
        <v>1232</v>
      </c>
      <c r="C2461" s="309">
        <v>284.73730066098074</v>
      </c>
      <c r="D2461" s="307">
        <f>C2461*'[2]Base Costs'!$B$5</f>
        <v>284.73730066098074</v>
      </c>
      <c r="E2461" s="307">
        <f t="shared" si="266"/>
        <v>36</v>
      </c>
      <c r="F2461" s="307">
        <f t="shared" si="267"/>
        <v>8</v>
      </c>
      <c r="G2461" s="307">
        <f t="shared" si="268"/>
        <v>2</v>
      </c>
      <c r="H2461" s="306">
        <f>4*D2461*'[2]Base Costs'!$B$7</f>
        <v>56589.830082565961</v>
      </c>
      <c r="I2461" s="304">
        <f>4*IF(E2461&lt;=3,E2461*'[2]Base Costs'!$B$8,IF(F2461&lt;=3,F2461*'[2]Base Costs'!$B$9,'[2]Base Costs'!$B$10*G2461))</f>
        <v>8800</v>
      </c>
      <c r="J2461" s="308">
        <f>C2461*'[2]Base Costs'!$B$6</f>
        <v>72.323274367889113</v>
      </c>
      <c r="K2461" s="307">
        <f t="shared" si="269"/>
        <v>10</v>
      </c>
      <c r="L2461" s="307">
        <f t="shared" si="270"/>
        <v>2</v>
      </c>
      <c r="M2461" s="307">
        <f t="shared" si="271"/>
        <v>1</v>
      </c>
      <c r="N2461" s="306">
        <f>4*J2461*'[2]Base Costs'!$B$7</f>
        <v>14373.816840971756</v>
      </c>
      <c r="O2461" s="304">
        <f>4*IF(K2461&lt;=3,K2461*'[2]Base Costs'!$B$8,IF(L2461&lt;=3,L2461*'[2]Base Costs'!$B$9,'[2]Base Costs'!$B$10*M2461))</f>
        <v>2800</v>
      </c>
      <c r="P2461" s="304">
        <f>4*C2461*'[2]Base Costs'!$B$11</f>
        <v>56947.460132196145</v>
      </c>
      <c r="Q2461" s="269">
        <f>'[2]Base Costs'!$B$13+'[2]Base Costs'!$B$14</f>
        <v>414</v>
      </c>
      <c r="R2461" s="303">
        <f>'[2]Base Costs'!$D$2</f>
        <v>1105.3024868650327</v>
      </c>
      <c r="S2461" s="305">
        <f t="shared" si="272"/>
        <v>18693.11932783679</v>
      </c>
    </row>
    <row r="2462" spans="1:19" s="269" customFormat="1" x14ac:dyDescent="0.25">
      <c r="A2462" s="310" t="s">
        <v>1041</v>
      </c>
      <c r="B2462" s="310" t="s">
        <v>1231</v>
      </c>
      <c r="C2462" s="309">
        <v>107.08975253495692</v>
      </c>
      <c r="D2462" s="307">
        <f>C2462*'[2]Base Costs'!$B$5</f>
        <v>107.08975253495692</v>
      </c>
      <c r="E2462" s="307">
        <f t="shared" si="266"/>
        <v>14</v>
      </c>
      <c r="F2462" s="307">
        <f t="shared" si="267"/>
        <v>3</v>
      </c>
      <c r="G2462" s="307">
        <f t="shared" si="268"/>
        <v>1</v>
      </c>
      <c r="H2462" s="306">
        <f>4*D2462*'[2]Base Costs'!$B$7</f>
        <v>21283.445777807479</v>
      </c>
      <c r="I2462" s="304">
        <f>4*IF(E2462&lt;=3,E2462*'[2]Base Costs'!$B$8,IF(F2462&lt;=3,F2462*'[2]Base Costs'!$B$9,'[2]Base Costs'!$B$10*G2462))</f>
        <v>4200</v>
      </c>
      <c r="J2462" s="308">
        <f>C2462*'[2]Base Costs'!$B$6</f>
        <v>27.200797143879058</v>
      </c>
      <c r="K2462" s="307">
        <f t="shared" si="269"/>
        <v>4</v>
      </c>
      <c r="L2462" s="307">
        <f t="shared" si="270"/>
        <v>1</v>
      </c>
      <c r="M2462" s="307">
        <f t="shared" si="271"/>
        <v>1</v>
      </c>
      <c r="N2462" s="306">
        <f>4*J2462*'[2]Base Costs'!$B$7</f>
        <v>5405.9952275631003</v>
      </c>
      <c r="O2462" s="304">
        <f>4*IF(K2462&lt;=3,K2462*'[2]Base Costs'!$B$8,IF(L2462&lt;=3,L2462*'[2]Base Costs'!$B$9,'[2]Base Costs'!$B$10*M2462))</f>
        <v>1400</v>
      </c>
      <c r="P2462" s="304">
        <f>4*C2462*'[2]Base Costs'!$B$11</f>
        <v>21417.950506991383</v>
      </c>
      <c r="Q2462" s="269">
        <f>'[2]Base Costs'!$B$13+'[2]Base Costs'!$B$14</f>
        <v>414</v>
      </c>
      <c r="R2462" s="303">
        <f>'[2]Base Costs'!$D$2</f>
        <v>1105.3024868650327</v>
      </c>
      <c r="S2462" s="305">
        <f t="shared" si="272"/>
        <v>8325.2977144281322</v>
      </c>
    </row>
    <row r="2463" spans="1:19" s="269" customFormat="1" x14ac:dyDescent="0.25">
      <c r="A2463" s="310" t="s">
        <v>1041</v>
      </c>
      <c r="B2463" s="310" t="s">
        <v>1230</v>
      </c>
      <c r="C2463" s="309">
        <v>56.000417730000002</v>
      </c>
      <c r="D2463" s="307">
        <f>C2463*'[2]Base Costs'!$B$5</f>
        <v>56.000417730000002</v>
      </c>
      <c r="E2463" s="307">
        <f t="shared" si="266"/>
        <v>8</v>
      </c>
      <c r="F2463" s="307">
        <f t="shared" si="267"/>
        <v>2</v>
      </c>
      <c r="G2463" s="307">
        <f t="shared" si="268"/>
        <v>1</v>
      </c>
      <c r="H2463" s="306">
        <f>4*D2463*'[2]Base Costs'!$B$7</f>
        <v>11129.747021331123</v>
      </c>
      <c r="I2463" s="304">
        <f>4*IF(E2463&lt;=3,E2463*'[2]Base Costs'!$B$8,IF(F2463&lt;=3,F2463*'[2]Base Costs'!$B$9,'[2]Base Costs'!$B$10*G2463))</f>
        <v>2800</v>
      </c>
      <c r="J2463" s="308">
        <f>C2463*'[2]Base Costs'!$B$6</f>
        <v>14.22410610342</v>
      </c>
      <c r="K2463" s="307">
        <f t="shared" si="269"/>
        <v>2</v>
      </c>
      <c r="L2463" s="307">
        <f t="shared" si="270"/>
        <v>1</v>
      </c>
      <c r="M2463" s="307">
        <f t="shared" si="271"/>
        <v>1</v>
      </c>
      <c r="N2463" s="306">
        <f>4*J2463*'[2]Base Costs'!$B$7</f>
        <v>2826.9557434181052</v>
      </c>
      <c r="O2463" s="304">
        <f>4*IF(K2463&lt;=3,K2463*'[2]Base Costs'!$B$8,IF(L2463&lt;=3,L2463*'[2]Base Costs'!$B$9,'[2]Base Costs'!$B$10*M2463))</f>
        <v>1000</v>
      </c>
      <c r="P2463" s="304">
        <f>4*C2463*'[2]Base Costs'!$B$11</f>
        <v>11200.083546</v>
      </c>
      <c r="Q2463" s="269">
        <f>'[2]Base Costs'!$B$13+'[2]Base Costs'!$B$14</f>
        <v>414</v>
      </c>
      <c r="R2463" s="303">
        <f>'[2]Base Costs'!$D$2</f>
        <v>1105.3024868650327</v>
      </c>
      <c r="S2463" s="305">
        <f t="shared" si="272"/>
        <v>5346.2582302831379</v>
      </c>
    </row>
    <row r="2464" spans="1:19" s="269" customFormat="1" x14ac:dyDescent="0.25">
      <c r="A2464" s="310" t="s">
        <v>1041</v>
      </c>
      <c r="B2464" s="310" t="s">
        <v>1229</v>
      </c>
      <c r="C2464" s="309">
        <v>101.00120349000001</v>
      </c>
      <c r="D2464" s="307">
        <f>C2464*'[2]Base Costs'!$B$5</f>
        <v>101.00120349000001</v>
      </c>
      <c r="E2464" s="307">
        <f t="shared" si="266"/>
        <v>13</v>
      </c>
      <c r="F2464" s="307">
        <f t="shared" si="267"/>
        <v>3</v>
      </c>
      <c r="G2464" s="307">
        <f t="shared" si="268"/>
        <v>1</v>
      </c>
      <c r="H2464" s="306">
        <f>4*D2464*'[2]Base Costs'!$B$7</f>
        <v>20073.383186416566</v>
      </c>
      <c r="I2464" s="304">
        <f>4*IF(E2464&lt;=3,E2464*'[2]Base Costs'!$B$8,IF(F2464&lt;=3,F2464*'[2]Base Costs'!$B$9,'[2]Base Costs'!$B$10*G2464))</f>
        <v>4200</v>
      </c>
      <c r="J2464" s="308">
        <f>C2464*'[2]Base Costs'!$B$6</f>
        <v>25.654305686460003</v>
      </c>
      <c r="K2464" s="307">
        <f t="shared" si="269"/>
        <v>4</v>
      </c>
      <c r="L2464" s="307">
        <f t="shared" si="270"/>
        <v>1</v>
      </c>
      <c r="M2464" s="307">
        <f t="shared" si="271"/>
        <v>1</v>
      </c>
      <c r="N2464" s="306">
        <f>4*J2464*'[2]Base Costs'!$B$7</f>
        <v>5098.6393293498077</v>
      </c>
      <c r="O2464" s="304">
        <f>4*IF(K2464&lt;=3,K2464*'[2]Base Costs'!$B$8,IF(L2464&lt;=3,L2464*'[2]Base Costs'!$B$9,'[2]Base Costs'!$B$10*M2464))</f>
        <v>1400</v>
      </c>
      <c r="P2464" s="304">
        <f>4*C2464*'[2]Base Costs'!$B$11</f>
        <v>20200.240698000001</v>
      </c>
      <c r="Q2464" s="269">
        <f>'[2]Base Costs'!$B$13+'[2]Base Costs'!$B$14</f>
        <v>414</v>
      </c>
      <c r="R2464" s="303">
        <f>'[2]Base Costs'!$D$2</f>
        <v>1105.3024868650327</v>
      </c>
      <c r="S2464" s="305">
        <f t="shared" si="272"/>
        <v>8017.9418162148404</v>
      </c>
    </row>
    <row r="2465" spans="1:19" s="269" customFormat="1" x14ac:dyDescent="0.25">
      <c r="A2465" s="310" t="s">
        <v>1041</v>
      </c>
      <c r="B2465" s="310" t="s">
        <v>1228</v>
      </c>
      <c r="C2465" s="309">
        <v>547.83304169411929</v>
      </c>
      <c r="D2465" s="307">
        <f>C2465*'[2]Base Costs'!$B$5</f>
        <v>547.83304169411929</v>
      </c>
      <c r="E2465" s="307">
        <f t="shared" si="266"/>
        <v>69</v>
      </c>
      <c r="F2465" s="307">
        <f t="shared" si="267"/>
        <v>14</v>
      </c>
      <c r="G2465" s="307">
        <f t="shared" si="268"/>
        <v>4</v>
      </c>
      <c r="H2465" s="306">
        <f>4*D2465*'[2]Base Costs'!$B$7</f>
        <v>108878.53003845605</v>
      </c>
      <c r="I2465" s="304">
        <f>4*IF(E2465&lt;=3,E2465*'[2]Base Costs'!$B$8,IF(F2465&lt;=3,F2465*'[2]Base Costs'!$B$9,'[2]Base Costs'!$B$10*G2465))</f>
        <v>17600</v>
      </c>
      <c r="J2465" s="308">
        <f>C2465*'[2]Base Costs'!$B$6</f>
        <v>139.1495925903063</v>
      </c>
      <c r="K2465" s="307">
        <f t="shared" si="269"/>
        <v>18</v>
      </c>
      <c r="L2465" s="307">
        <f t="shared" si="270"/>
        <v>4</v>
      </c>
      <c r="M2465" s="307">
        <f t="shared" si="271"/>
        <v>1</v>
      </c>
      <c r="N2465" s="306">
        <f>4*J2465*'[2]Base Costs'!$B$7</f>
        <v>27655.146629767838</v>
      </c>
      <c r="O2465" s="304">
        <f>4*IF(K2465&lt;=3,K2465*'[2]Base Costs'!$B$8,IF(L2465&lt;=3,L2465*'[2]Base Costs'!$B$9,'[2]Base Costs'!$B$10*M2465))</f>
        <v>4400</v>
      </c>
      <c r="P2465" s="304">
        <f>4*C2465*'[2]Base Costs'!$B$11</f>
        <v>109566.60833882386</v>
      </c>
      <c r="Q2465" s="269">
        <f>'[2]Base Costs'!$B$13+'[2]Base Costs'!$B$14</f>
        <v>414</v>
      </c>
      <c r="R2465" s="303">
        <f>'[2]Base Costs'!$D$2</f>
        <v>1105.3024868650327</v>
      </c>
      <c r="S2465" s="305">
        <f t="shared" si="272"/>
        <v>33574.449116632866</v>
      </c>
    </row>
    <row r="2466" spans="1:19" s="269" customFormat="1" x14ac:dyDescent="0.25">
      <c r="A2466" s="310" t="s">
        <v>1041</v>
      </c>
      <c r="B2466" s="310" t="s">
        <v>1227</v>
      </c>
      <c r="C2466" s="309">
        <v>55.568938953241513</v>
      </c>
      <c r="D2466" s="307">
        <f>C2466*'[2]Base Costs'!$B$5</f>
        <v>55.568938953241513</v>
      </c>
      <c r="E2466" s="307">
        <f t="shared" si="266"/>
        <v>7</v>
      </c>
      <c r="F2466" s="307">
        <f t="shared" si="267"/>
        <v>2</v>
      </c>
      <c r="G2466" s="307">
        <f t="shared" si="268"/>
        <v>1</v>
      </c>
      <c r="H2466" s="306">
        <f>4*D2466*'[2]Base Costs'!$B$7</f>
        <v>11043.993203323033</v>
      </c>
      <c r="I2466" s="304">
        <f>4*IF(E2466&lt;=3,E2466*'[2]Base Costs'!$B$8,IF(F2466&lt;=3,F2466*'[2]Base Costs'!$B$9,'[2]Base Costs'!$B$10*G2466))</f>
        <v>2800</v>
      </c>
      <c r="J2466" s="308">
        <f>C2466*'[2]Base Costs'!$B$6</f>
        <v>14.114510494123344</v>
      </c>
      <c r="K2466" s="307">
        <f t="shared" si="269"/>
        <v>2</v>
      </c>
      <c r="L2466" s="307">
        <f t="shared" si="270"/>
        <v>1</v>
      </c>
      <c r="M2466" s="307">
        <f t="shared" si="271"/>
        <v>1</v>
      </c>
      <c r="N2466" s="306">
        <f>4*J2466*'[2]Base Costs'!$B$7</f>
        <v>2805.1742736440501</v>
      </c>
      <c r="O2466" s="304">
        <f>4*IF(K2466&lt;=3,K2466*'[2]Base Costs'!$B$8,IF(L2466&lt;=3,L2466*'[2]Base Costs'!$B$9,'[2]Base Costs'!$B$10*M2466))</f>
        <v>1000</v>
      </c>
      <c r="P2466" s="304">
        <f>4*C2466*'[2]Base Costs'!$B$11</f>
        <v>11113.787790648303</v>
      </c>
      <c r="Q2466" s="269">
        <f>'[2]Base Costs'!$B$13+'[2]Base Costs'!$B$14</f>
        <v>414</v>
      </c>
      <c r="R2466" s="303">
        <f>'[2]Base Costs'!$D$2</f>
        <v>1105.3024868650327</v>
      </c>
      <c r="S2466" s="305">
        <f t="shared" si="272"/>
        <v>5324.4767605090829</v>
      </c>
    </row>
    <row r="2467" spans="1:19" s="269" customFormat="1" x14ac:dyDescent="0.25">
      <c r="A2467" s="310" t="s">
        <v>1041</v>
      </c>
      <c r="B2467" s="310" t="s">
        <v>1226</v>
      </c>
      <c r="C2467" s="309">
        <v>229.30207317</v>
      </c>
      <c r="D2467" s="307">
        <f>C2467*'[2]Base Costs'!$B$5</f>
        <v>229.30207317</v>
      </c>
      <c r="E2467" s="307">
        <f t="shared" si="266"/>
        <v>29</v>
      </c>
      <c r="F2467" s="307">
        <f t="shared" si="267"/>
        <v>6</v>
      </c>
      <c r="G2467" s="307">
        <f t="shared" si="268"/>
        <v>2</v>
      </c>
      <c r="H2467" s="306">
        <f>4*D2467*'[2]Base Costs'!$B$7</f>
        <v>45572.411230098485</v>
      </c>
      <c r="I2467" s="304">
        <f>4*IF(E2467&lt;=3,E2467*'[2]Base Costs'!$B$8,IF(F2467&lt;=3,F2467*'[2]Base Costs'!$B$9,'[2]Base Costs'!$B$10*G2467))</f>
        <v>8800</v>
      </c>
      <c r="J2467" s="308">
        <f>C2467*'[2]Base Costs'!$B$6</f>
        <v>58.242726585180002</v>
      </c>
      <c r="K2467" s="307">
        <f t="shared" si="269"/>
        <v>8</v>
      </c>
      <c r="L2467" s="307">
        <f t="shared" si="270"/>
        <v>2</v>
      </c>
      <c r="M2467" s="307">
        <f t="shared" si="271"/>
        <v>1</v>
      </c>
      <c r="N2467" s="306">
        <f>4*J2467*'[2]Base Costs'!$B$7</f>
        <v>11575.392452445016</v>
      </c>
      <c r="O2467" s="304">
        <f>4*IF(K2467&lt;=3,K2467*'[2]Base Costs'!$B$8,IF(L2467&lt;=3,L2467*'[2]Base Costs'!$B$9,'[2]Base Costs'!$B$10*M2467))</f>
        <v>2800</v>
      </c>
      <c r="P2467" s="304">
        <f>4*C2467*'[2]Base Costs'!$B$11</f>
        <v>45860.414634000001</v>
      </c>
      <c r="Q2467" s="269">
        <f>'[2]Base Costs'!$B$13+'[2]Base Costs'!$B$14</f>
        <v>414</v>
      </c>
      <c r="R2467" s="303">
        <f>'[2]Base Costs'!$D$2</f>
        <v>1105.3024868650327</v>
      </c>
      <c r="S2467" s="305">
        <f t="shared" si="272"/>
        <v>15894.694939310048</v>
      </c>
    </row>
    <row r="2468" spans="1:19" s="269" customFormat="1" x14ac:dyDescent="0.25">
      <c r="A2468" s="310" t="s">
        <v>1041</v>
      </c>
      <c r="B2468" s="310" t="s">
        <v>1225</v>
      </c>
      <c r="C2468" s="309">
        <v>105.60106306500001</v>
      </c>
      <c r="D2468" s="307">
        <f>C2468*'[2]Base Costs'!$B$5</f>
        <v>105.60106306500001</v>
      </c>
      <c r="E2468" s="307">
        <f t="shared" si="266"/>
        <v>14</v>
      </c>
      <c r="F2468" s="307">
        <f t="shared" si="267"/>
        <v>3</v>
      </c>
      <c r="G2468" s="307">
        <f t="shared" si="268"/>
        <v>1</v>
      </c>
      <c r="H2468" s="306">
        <f>4*D2468*'[2]Base Costs'!$B$7</f>
        <v>20987.577677790363</v>
      </c>
      <c r="I2468" s="304">
        <f>4*IF(E2468&lt;=3,E2468*'[2]Base Costs'!$B$8,IF(F2468&lt;=3,F2468*'[2]Base Costs'!$B$9,'[2]Base Costs'!$B$10*G2468))</f>
        <v>4200</v>
      </c>
      <c r="J2468" s="308">
        <f>C2468*'[2]Base Costs'!$B$6</f>
        <v>26.822670018510003</v>
      </c>
      <c r="K2468" s="307">
        <f t="shared" si="269"/>
        <v>4</v>
      </c>
      <c r="L2468" s="307">
        <f t="shared" si="270"/>
        <v>1</v>
      </c>
      <c r="M2468" s="307">
        <f t="shared" si="271"/>
        <v>1</v>
      </c>
      <c r="N2468" s="306">
        <f>4*J2468*'[2]Base Costs'!$B$7</f>
        <v>5330.844730158753</v>
      </c>
      <c r="O2468" s="304">
        <f>4*IF(K2468&lt;=3,K2468*'[2]Base Costs'!$B$8,IF(L2468&lt;=3,L2468*'[2]Base Costs'!$B$9,'[2]Base Costs'!$B$10*M2468))</f>
        <v>1400</v>
      </c>
      <c r="P2468" s="304">
        <f>4*C2468*'[2]Base Costs'!$B$11</f>
        <v>21120.212613</v>
      </c>
      <c r="Q2468" s="269">
        <f>'[2]Base Costs'!$B$13+'[2]Base Costs'!$B$14</f>
        <v>414</v>
      </c>
      <c r="R2468" s="303">
        <f>'[2]Base Costs'!$D$2</f>
        <v>1105.3024868650327</v>
      </c>
      <c r="S2468" s="305">
        <f t="shared" si="272"/>
        <v>8250.1472170237867</v>
      </c>
    </row>
    <row r="2469" spans="1:19" s="269" customFormat="1" x14ac:dyDescent="0.25">
      <c r="A2469" s="310" t="s">
        <v>1041</v>
      </c>
      <c r="B2469" s="310" t="s">
        <v>1224</v>
      </c>
      <c r="C2469" s="309">
        <v>66.215839016861949</v>
      </c>
      <c r="D2469" s="307">
        <f>C2469*'[2]Base Costs'!$B$5</f>
        <v>66.215839016861949</v>
      </c>
      <c r="E2469" s="307">
        <f t="shared" si="266"/>
        <v>9</v>
      </c>
      <c r="F2469" s="307">
        <f t="shared" si="267"/>
        <v>2</v>
      </c>
      <c r="G2469" s="307">
        <f t="shared" si="268"/>
        <v>1</v>
      </c>
      <c r="H2469" s="306">
        <f>4*D2469*'[2]Base Costs'!$B$7</f>
        <v>13160.000709567214</v>
      </c>
      <c r="I2469" s="304">
        <f>4*IF(E2469&lt;=3,E2469*'[2]Base Costs'!$B$8,IF(F2469&lt;=3,F2469*'[2]Base Costs'!$B$9,'[2]Base Costs'!$B$10*G2469))</f>
        <v>2800</v>
      </c>
      <c r="J2469" s="308">
        <f>C2469*'[2]Base Costs'!$B$6</f>
        <v>16.818823110282935</v>
      </c>
      <c r="K2469" s="307">
        <f t="shared" si="269"/>
        <v>3</v>
      </c>
      <c r="L2469" s="307">
        <f t="shared" si="270"/>
        <v>1</v>
      </c>
      <c r="M2469" s="307">
        <f t="shared" si="271"/>
        <v>1</v>
      </c>
      <c r="N2469" s="306">
        <f>4*J2469*'[2]Base Costs'!$B$7</f>
        <v>3342.640180230072</v>
      </c>
      <c r="O2469" s="304">
        <f>4*IF(K2469&lt;=3,K2469*'[2]Base Costs'!$B$8,IF(L2469&lt;=3,L2469*'[2]Base Costs'!$B$9,'[2]Base Costs'!$B$10*M2469))</f>
        <v>1500</v>
      </c>
      <c r="P2469" s="304">
        <f>4*C2469*'[2]Base Costs'!$B$11</f>
        <v>13243.167803372389</v>
      </c>
      <c r="Q2469" s="269">
        <f>'[2]Base Costs'!$B$13+'[2]Base Costs'!$B$14</f>
        <v>414</v>
      </c>
      <c r="R2469" s="303">
        <f>'[2]Base Costs'!$D$2</f>
        <v>1105.3024868650327</v>
      </c>
      <c r="S2469" s="305">
        <f t="shared" si="272"/>
        <v>6361.9426670951052</v>
      </c>
    </row>
    <row r="2470" spans="1:19" s="269" customFormat="1" x14ac:dyDescent="0.25">
      <c r="A2470" s="310" t="s">
        <v>1041</v>
      </c>
      <c r="B2470" s="310" t="s">
        <v>1223</v>
      </c>
      <c r="C2470" s="309">
        <v>169.33088618168878</v>
      </c>
      <c r="D2470" s="307">
        <f>C2470*'[2]Base Costs'!$B$5</f>
        <v>169.33088618168878</v>
      </c>
      <c r="E2470" s="307">
        <f t="shared" si="266"/>
        <v>22</v>
      </c>
      <c r="F2470" s="307">
        <f t="shared" si="267"/>
        <v>5</v>
      </c>
      <c r="G2470" s="307">
        <f t="shared" si="268"/>
        <v>2</v>
      </c>
      <c r="H2470" s="306">
        <f>4*D2470*'[2]Base Costs'!$B$7</f>
        <v>33653.497643293558</v>
      </c>
      <c r="I2470" s="304">
        <f>4*IF(E2470&lt;=3,E2470*'[2]Base Costs'!$B$8,IF(F2470&lt;=3,F2470*'[2]Base Costs'!$B$9,'[2]Base Costs'!$B$10*G2470))</f>
        <v>8800</v>
      </c>
      <c r="J2470" s="308">
        <f>C2470*'[2]Base Costs'!$B$6</f>
        <v>43.010045090148949</v>
      </c>
      <c r="K2470" s="307">
        <f t="shared" si="269"/>
        <v>6</v>
      </c>
      <c r="L2470" s="307">
        <f t="shared" si="270"/>
        <v>2</v>
      </c>
      <c r="M2470" s="307">
        <f t="shared" si="271"/>
        <v>1</v>
      </c>
      <c r="N2470" s="306">
        <f>4*J2470*'[2]Base Costs'!$B$7</f>
        <v>8547.9884013965639</v>
      </c>
      <c r="O2470" s="304">
        <f>4*IF(K2470&lt;=3,K2470*'[2]Base Costs'!$B$8,IF(L2470&lt;=3,L2470*'[2]Base Costs'!$B$9,'[2]Base Costs'!$B$10*M2470))</f>
        <v>2800</v>
      </c>
      <c r="P2470" s="304">
        <f>4*C2470*'[2]Base Costs'!$B$11</f>
        <v>33866.177236337753</v>
      </c>
      <c r="Q2470" s="269">
        <f>'[2]Base Costs'!$B$13+'[2]Base Costs'!$B$14</f>
        <v>414</v>
      </c>
      <c r="R2470" s="303">
        <f>'[2]Base Costs'!$D$2</f>
        <v>1105.3024868650327</v>
      </c>
      <c r="S2470" s="305">
        <f t="shared" si="272"/>
        <v>12867.290888261596</v>
      </c>
    </row>
    <row r="2471" spans="1:19" s="269" customFormat="1" x14ac:dyDescent="0.25">
      <c r="A2471" s="310" t="s">
        <v>1041</v>
      </c>
      <c r="B2471" s="310" t="s">
        <v>1222</v>
      </c>
      <c r="C2471" s="309">
        <v>66.551350231301157</v>
      </c>
      <c r="D2471" s="307">
        <f>C2471*'[2]Base Costs'!$B$5</f>
        <v>66.551350231301157</v>
      </c>
      <c r="E2471" s="307">
        <f t="shared" si="266"/>
        <v>9</v>
      </c>
      <c r="F2471" s="307">
        <f t="shared" si="267"/>
        <v>2</v>
      </c>
      <c r="G2471" s="307">
        <f t="shared" si="268"/>
        <v>1</v>
      </c>
      <c r="H2471" s="306">
        <f>4*D2471*'[2]Base Costs'!$B$7</f>
        <v>13226.68155036972</v>
      </c>
      <c r="I2471" s="304">
        <f>4*IF(E2471&lt;=3,E2471*'[2]Base Costs'!$B$8,IF(F2471&lt;=3,F2471*'[2]Base Costs'!$B$9,'[2]Base Costs'!$B$10*G2471))</f>
        <v>2800</v>
      </c>
      <c r="J2471" s="308">
        <f>C2471*'[2]Base Costs'!$B$6</f>
        <v>16.904042958750495</v>
      </c>
      <c r="K2471" s="307">
        <f t="shared" si="269"/>
        <v>3</v>
      </c>
      <c r="L2471" s="307">
        <f t="shared" si="270"/>
        <v>1</v>
      </c>
      <c r="M2471" s="307">
        <f t="shared" si="271"/>
        <v>1</v>
      </c>
      <c r="N2471" s="306">
        <f>4*J2471*'[2]Base Costs'!$B$7</f>
        <v>3359.5771137939087</v>
      </c>
      <c r="O2471" s="304">
        <f>4*IF(K2471&lt;=3,K2471*'[2]Base Costs'!$B$8,IF(L2471&lt;=3,L2471*'[2]Base Costs'!$B$9,'[2]Base Costs'!$B$10*M2471))</f>
        <v>1500</v>
      </c>
      <c r="P2471" s="304">
        <f>4*C2471*'[2]Base Costs'!$B$11</f>
        <v>13310.270046260232</v>
      </c>
      <c r="Q2471" s="269">
        <f>'[2]Base Costs'!$B$13+'[2]Base Costs'!$B$14</f>
        <v>414</v>
      </c>
      <c r="R2471" s="303">
        <f>'[2]Base Costs'!$D$2</f>
        <v>1105.3024868650327</v>
      </c>
      <c r="S2471" s="305">
        <f t="shared" si="272"/>
        <v>6378.8796006589419</v>
      </c>
    </row>
    <row r="2472" spans="1:19" s="269" customFormat="1" x14ac:dyDescent="0.25">
      <c r="A2472" s="310" t="s">
        <v>1041</v>
      </c>
      <c r="B2472" s="310" t="s">
        <v>1221</v>
      </c>
      <c r="C2472" s="309">
        <v>158.33425848500002</v>
      </c>
      <c r="D2472" s="307">
        <f>C2472*'[2]Base Costs'!$B$5</f>
        <v>158.33425848500002</v>
      </c>
      <c r="E2472" s="307">
        <f t="shared" si="266"/>
        <v>20</v>
      </c>
      <c r="F2472" s="307">
        <f t="shared" si="267"/>
        <v>4</v>
      </c>
      <c r="G2472" s="307">
        <f t="shared" si="268"/>
        <v>1</v>
      </c>
      <c r="H2472" s="306">
        <f>4*D2472*'[2]Base Costs'!$B$7</f>
        <v>31467.98386834285</v>
      </c>
      <c r="I2472" s="304">
        <f>4*IF(E2472&lt;=3,E2472*'[2]Base Costs'!$B$8,IF(F2472&lt;=3,F2472*'[2]Base Costs'!$B$9,'[2]Base Costs'!$B$10*G2472))</f>
        <v>4400</v>
      </c>
      <c r="J2472" s="308">
        <f>C2472*'[2]Base Costs'!$B$6</f>
        <v>40.216901655190007</v>
      </c>
      <c r="K2472" s="307">
        <f t="shared" si="269"/>
        <v>6</v>
      </c>
      <c r="L2472" s="307">
        <f t="shared" si="270"/>
        <v>2</v>
      </c>
      <c r="M2472" s="307">
        <f t="shared" si="271"/>
        <v>1</v>
      </c>
      <c r="N2472" s="306">
        <f>4*J2472*'[2]Base Costs'!$B$7</f>
        <v>7992.8679025590836</v>
      </c>
      <c r="O2472" s="304">
        <f>4*IF(K2472&lt;=3,K2472*'[2]Base Costs'!$B$8,IF(L2472&lt;=3,L2472*'[2]Base Costs'!$B$9,'[2]Base Costs'!$B$10*M2472))</f>
        <v>2800</v>
      </c>
      <c r="P2472" s="304">
        <f>4*C2472*'[2]Base Costs'!$B$11</f>
        <v>31666.851697000006</v>
      </c>
      <c r="Q2472" s="269">
        <f>'[2]Base Costs'!$B$13+'[2]Base Costs'!$B$14</f>
        <v>414</v>
      </c>
      <c r="R2472" s="303">
        <f>'[2]Base Costs'!$D$2</f>
        <v>1105.3024868650327</v>
      </c>
      <c r="S2472" s="305">
        <f t="shared" si="272"/>
        <v>12312.170389424116</v>
      </c>
    </row>
    <row r="2473" spans="1:19" s="269" customFormat="1" x14ac:dyDescent="0.25">
      <c r="A2473" s="310" t="s">
        <v>1041</v>
      </c>
      <c r="B2473" s="310" t="s">
        <v>1220</v>
      </c>
      <c r="C2473" s="309">
        <v>44.620619995269209</v>
      </c>
      <c r="D2473" s="307">
        <f>C2473*'[2]Base Costs'!$B$5</f>
        <v>44.620619995269209</v>
      </c>
      <c r="E2473" s="307">
        <f t="shared" si="266"/>
        <v>6</v>
      </c>
      <c r="F2473" s="307">
        <f t="shared" si="267"/>
        <v>2</v>
      </c>
      <c r="G2473" s="307">
        <f t="shared" si="268"/>
        <v>1</v>
      </c>
      <c r="H2473" s="306">
        <f>4*D2473*'[2]Base Costs'!$B$7</f>
        <v>8868.0805003397854</v>
      </c>
      <c r="I2473" s="304">
        <f>4*IF(E2473&lt;=3,E2473*'[2]Base Costs'!$B$8,IF(F2473&lt;=3,F2473*'[2]Base Costs'!$B$9,'[2]Base Costs'!$B$10*G2473))</f>
        <v>2800</v>
      </c>
      <c r="J2473" s="308">
        <f>C2473*'[2]Base Costs'!$B$6</f>
        <v>11.33363747879838</v>
      </c>
      <c r="K2473" s="307">
        <f t="shared" si="269"/>
        <v>2</v>
      </c>
      <c r="L2473" s="307">
        <f t="shared" si="270"/>
        <v>1</v>
      </c>
      <c r="M2473" s="307">
        <f t="shared" si="271"/>
        <v>1</v>
      </c>
      <c r="N2473" s="306">
        <f>4*J2473*'[2]Base Costs'!$B$7</f>
        <v>2252.4924470863057</v>
      </c>
      <c r="O2473" s="304">
        <f>4*IF(K2473&lt;=3,K2473*'[2]Base Costs'!$B$8,IF(L2473&lt;=3,L2473*'[2]Base Costs'!$B$9,'[2]Base Costs'!$B$10*M2473))</f>
        <v>1000</v>
      </c>
      <c r="P2473" s="304">
        <f>4*C2473*'[2]Base Costs'!$B$11</f>
        <v>8924.1239990538415</v>
      </c>
      <c r="Q2473" s="269">
        <f>'[2]Base Costs'!$B$13+'[2]Base Costs'!$B$14</f>
        <v>414</v>
      </c>
      <c r="R2473" s="303">
        <f>'[2]Base Costs'!$D$2</f>
        <v>1105.3024868650327</v>
      </c>
      <c r="S2473" s="305">
        <f t="shared" si="272"/>
        <v>4771.794933951338</v>
      </c>
    </row>
    <row r="2474" spans="1:19" s="269" customFormat="1" x14ac:dyDescent="0.25">
      <c r="A2474" s="310" t="s">
        <v>1041</v>
      </c>
      <c r="B2474" s="310" t="s">
        <v>1219</v>
      </c>
      <c r="C2474" s="309">
        <v>124.03188691914401</v>
      </c>
      <c r="D2474" s="307">
        <f>C2474*'[2]Base Costs'!$B$5</f>
        <v>124.03188691914401</v>
      </c>
      <c r="E2474" s="307">
        <f t="shared" si="266"/>
        <v>16</v>
      </c>
      <c r="F2474" s="307">
        <f t="shared" si="267"/>
        <v>4</v>
      </c>
      <c r="G2474" s="307">
        <f t="shared" si="268"/>
        <v>1</v>
      </c>
      <c r="H2474" s="306">
        <f>4*D2474*'[2]Base Costs'!$B$7</f>
        <v>24650.59333385836</v>
      </c>
      <c r="I2474" s="304">
        <f>4*IF(E2474&lt;=3,E2474*'[2]Base Costs'!$B$8,IF(F2474&lt;=3,F2474*'[2]Base Costs'!$B$9,'[2]Base Costs'!$B$10*G2474))</f>
        <v>4400</v>
      </c>
      <c r="J2474" s="308">
        <f>C2474*'[2]Base Costs'!$B$6</f>
        <v>31.504099277462579</v>
      </c>
      <c r="K2474" s="307">
        <f t="shared" si="269"/>
        <v>4</v>
      </c>
      <c r="L2474" s="307">
        <f t="shared" si="270"/>
        <v>1</v>
      </c>
      <c r="M2474" s="307">
        <f t="shared" si="271"/>
        <v>1</v>
      </c>
      <c r="N2474" s="306">
        <f>4*J2474*'[2]Base Costs'!$B$7</f>
        <v>6261.2507068000241</v>
      </c>
      <c r="O2474" s="304">
        <f>4*IF(K2474&lt;=3,K2474*'[2]Base Costs'!$B$8,IF(L2474&lt;=3,L2474*'[2]Base Costs'!$B$9,'[2]Base Costs'!$B$10*M2474))</f>
        <v>1400</v>
      </c>
      <c r="P2474" s="304">
        <f>4*C2474*'[2]Base Costs'!$B$11</f>
        <v>24806.377383828803</v>
      </c>
      <c r="Q2474" s="269">
        <f>'[2]Base Costs'!$B$13+'[2]Base Costs'!$B$14</f>
        <v>414</v>
      </c>
      <c r="R2474" s="303">
        <f>'[2]Base Costs'!$D$2</f>
        <v>1105.3024868650327</v>
      </c>
      <c r="S2474" s="305">
        <f t="shared" si="272"/>
        <v>9180.5531936650568</v>
      </c>
    </row>
    <row r="2475" spans="1:19" s="269" customFormat="1" x14ac:dyDescent="0.25">
      <c r="A2475" s="310" t="s">
        <v>1041</v>
      </c>
      <c r="B2475" s="310" t="s">
        <v>1218</v>
      </c>
      <c r="C2475" s="309">
        <v>272.40262147999999</v>
      </c>
      <c r="D2475" s="307">
        <f>C2475*'[2]Base Costs'!$B$5</f>
        <v>272.40262147999999</v>
      </c>
      <c r="E2475" s="307">
        <f t="shared" si="266"/>
        <v>35</v>
      </c>
      <c r="F2475" s="307">
        <f t="shared" si="267"/>
        <v>7</v>
      </c>
      <c r="G2475" s="307">
        <f t="shared" si="268"/>
        <v>2</v>
      </c>
      <c r="H2475" s="306">
        <f>4*D2475*'[2]Base Costs'!$B$7</f>
        <v>54138.386603421124</v>
      </c>
      <c r="I2475" s="304">
        <f>4*IF(E2475&lt;=3,E2475*'[2]Base Costs'!$B$8,IF(F2475&lt;=3,F2475*'[2]Base Costs'!$B$9,'[2]Base Costs'!$B$10*G2475))</f>
        <v>8800</v>
      </c>
      <c r="J2475" s="308">
        <f>C2475*'[2]Base Costs'!$B$6</f>
        <v>69.190265855920003</v>
      </c>
      <c r="K2475" s="307">
        <f t="shared" si="269"/>
        <v>9</v>
      </c>
      <c r="L2475" s="307">
        <f t="shared" si="270"/>
        <v>2</v>
      </c>
      <c r="M2475" s="307">
        <f t="shared" si="271"/>
        <v>1</v>
      </c>
      <c r="N2475" s="306">
        <f>4*J2475*'[2]Base Costs'!$B$7</f>
        <v>13751.150197268968</v>
      </c>
      <c r="O2475" s="304">
        <f>4*IF(K2475&lt;=3,K2475*'[2]Base Costs'!$B$8,IF(L2475&lt;=3,L2475*'[2]Base Costs'!$B$9,'[2]Base Costs'!$B$10*M2475))</f>
        <v>2800</v>
      </c>
      <c r="P2475" s="304">
        <f>4*C2475*'[2]Base Costs'!$B$11</f>
        <v>54480.524295999996</v>
      </c>
      <c r="Q2475" s="269">
        <f>'[2]Base Costs'!$B$13+'[2]Base Costs'!$B$14</f>
        <v>414</v>
      </c>
      <c r="R2475" s="303">
        <f>'[2]Base Costs'!$D$2</f>
        <v>1105.3024868650327</v>
      </c>
      <c r="S2475" s="305">
        <f t="shared" si="272"/>
        <v>18070.452684134001</v>
      </c>
    </row>
    <row r="2476" spans="1:19" s="269" customFormat="1" x14ac:dyDescent="0.25">
      <c r="A2476" s="310" t="s">
        <v>1041</v>
      </c>
      <c r="B2476" s="310" t="s">
        <v>1217</v>
      </c>
      <c r="C2476" s="309">
        <v>84.700675060000009</v>
      </c>
      <c r="D2476" s="307">
        <f>C2476*'[2]Base Costs'!$B$5</f>
        <v>84.700675060000009</v>
      </c>
      <c r="E2476" s="307">
        <f t="shared" si="266"/>
        <v>11</v>
      </c>
      <c r="F2476" s="307">
        <f t="shared" si="267"/>
        <v>3</v>
      </c>
      <c r="G2476" s="307">
        <f t="shared" si="268"/>
        <v>1</v>
      </c>
      <c r="H2476" s="306">
        <f>4*D2476*'[2]Base Costs'!$B$7</f>
        <v>16833.750964124643</v>
      </c>
      <c r="I2476" s="304">
        <f>4*IF(E2476&lt;=3,E2476*'[2]Base Costs'!$B$8,IF(F2476&lt;=3,F2476*'[2]Base Costs'!$B$9,'[2]Base Costs'!$B$10*G2476))</f>
        <v>4200</v>
      </c>
      <c r="J2476" s="308">
        <f>C2476*'[2]Base Costs'!$B$6</f>
        <v>21.513971465240001</v>
      </c>
      <c r="K2476" s="307">
        <f t="shared" si="269"/>
        <v>3</v>
      </c>
      <c r="L2476" s="307">
        <f t="shared" si="270"/>
        <v>1</v>
      </c>
      <c r="M2476" s="307">
        <f t="shared" si="271"/>
        <v>1</v>
      </c>
      <c r="N2476" s="306">
        <f>4*J2476*'[2]Base Costs'!$B$7</f>
        <v>4275.7727448876594</v>
      </c>
      <c r="O2476" s="304">
        <f>4*IF(K2476&lt;=3,K2476*'[2]Base Costs'!$B$8,IF(L2476&lt;=3,L2476*'[2]Base Costs'!$B$9,'[2]Base Costs'!$B$10*M2476))</f>
        <v>1500</v>
      </c>
      <c r="P2476" s="304">
        <f>4*C2476*'[2]Base Costs'!$B$11</f>
        <v>16940.135012000002</v>
      </c>
      <c r="Q2476" s="269">
        <f>'[2]Base Costs'!$B$13+'[2]Base Costs'!$B$14</f>
        <v>414</v>
      </c>
      <c r="R2476" s="303">
        <f>'[2]Base Costs'!$D$2</f>
        <v>1105.3024868650327</v>
      </c>
      <c r="S2476" s="305">
        <f t="shared" si="272"/>
        <v>7295.0752317526922</v>
      </c>
    </row>
    <row r="2477" spans="1:19" s="269" customFormat="1" x14ac:dyDescent="0.25">
      <c r="A2477" s="310" t="s">
        <v>1041</v>
      </c>
      <c r="B2477" s="310" t="s">
        <v>1216</v>
      </c>
      <c r="C2477" s="309">
        <v>500.92583807990377</v>
      </c>
      <c r="D2477" s="307">
        <f>C2477*'[2]Base Costs'!$B$5</f>
        <v>500.92583807990377</v>
      </c>
      <c r="E2477" s="307">
        <f t="shared" si="266"/>
        <v>63</v>
      </c>
      <c r="F2477" s="307">
        <f t="shared" si="267"/>
        <v>13</v>
      </c>
      <c r="G2477" s="307">
        <f t="shared" si="268"/>
        <v>4</v>
      </c>
      <c r="H2477" s="306">
        <f>4*D2477*'[2]Base Costs'!$B$7</f>
        <v>99556.004763352408</v>
      </c>
      <c r="I2477" s="304">
        <f>4*IF(E2477&lt;=3,E2477*'[2]Base Costs'!$B$8,IF(F2477&lt;=3,F2477*'[2]Base Costs'!$B$9,'[2]Base Costs'!$B$10*G2477))</f>
        <v>17600</v>
      </c>
      <c r="J2477" s="308">
        <f>C2477*'[2]Base Costs'!$B$6</f>
        <v>127.23516287229556</v>
      </c>
      <c r="K2477" s="307">
        <f t="shared" si="269"/>
        <v>16</v>
      </c>
      <c r="L2477" s="307">
        <f t="shared" si="270"/>
        <v>4</v>
      </c>
      <c r="M2477" s="307">
        <f t="shared" si="271"/>
        <v>1</v>
      </c>
      <c r="N2477" s="306">
        <f>4*J2477*'[2]Base Costs'!$B$7</f>
        <v>25287.225209891512</v>
      </c>
      <c r="O2477" s="304">
        <f>4*IF(K2477&lt;=3,K2477*'[2]Base Costs'!$B$8,IF(L2477&lt;=3,L2477*'[2]Base Costs'!$B$9,'[2]Base Costs'!$B$10*M2477))</f>
        <v>4400</v>
      </c>
      <c r="P2477" s="304">
        <f>4*C2477*'[2]Base Costs'!$B$11</f>
        <v>100185.16761598075</v>
      </c>
      <c r="Q2477" s="269">
        <f>'[2]Base Costs'!$B$13+'[2]Base Costs'!$B$14</f>
        <v>414</v>
      </c>
      <c r="R2477" s="303">
        <f>'[2]Base Costs'!$D$2</f>
        <v>1105.3024868650327</v>
      </c>
      <c r="S2477" s="305">
        <f t="shared" si="272"/>
        <v>31206.527696756544</v>
      </c>
    </row>
    <row r="2478" spans="1:19" s="269" customFormat="1" x14ac:dyDescent="0.25">
      <c r="A2478" s="310" t="s">
        <v>1041</v>
      </c>
      <c r="B2478" s="310" t="s">
        <v>1215</v>
      </c>
      <c r="C2478" s="309">
        <v>271.23604928656829</v>
      </c>
      <c r="D2478" s="307">
        <f>C2478*'[2]Base Costs'!$B$5</f>
        <v>271.23604928656829</v>
      </c>
      <c r="E2478" s="307">
        <f t="shared" si="266"/>
        <v>34</v>
      </c>
      <c r="F2478" s="307">
        <f t="shared" si="267"/>
        <v>7</v>
      </c>
      <c r="G2478" s="307">
        <f t="shared" si="268"/>
        <v>2</v>
      </c>
      <c r="H2478" s="306">
        <f>4*D2478*'[2]Base Costs'!$B$7</f>
        <v>53906.537379409732</v>
      </c>
      <c r="I2478" s="304">
        <f>4*IF(E2478&lt;=3,E2478*'[2]Base Costs'!$B$8,IF(F2478&lt;=3,F2478*'[2]Base Costs'!$B$9,'[2]Base Costs'!$B$10*G2478))</f>
        <v>8800</v>
      </c>
      <c r="J2478" s="308">
        <f>C2478*'[2]Base Costs'!$B$6</f>
        <v>68.893956518788343</v>
      </c>
      <c r="K2478" s="307">
        <f t="shared" si="269"/>
        <v>9</v>
      </c>
      <c r="L2478" s="307">
        <f t="shared" si="270"/>
        <v>2</v>
      </c>
      <c r="M2478" s="307">
        <f t="shared" si="271"/>
        <v>1</v>
      </c>
      <c r="N2478" s="306">
        <f>4*J2478*'[2]Base Costs'!$B$7</f>
        <v>13692.260494370072</v>
      </c>
      <c r="O2478" s="304">
        <f>4*IF(K2478&lt;=3,K2478*'[2]Base Costs'!$B$8,IF(L2478&lt;=3,L2478*'[2]Base Costs'!$B$9,'[2]Base Costs'!$B$10*M2478))</f>
        <v>2800</v>
      </c>
      <c r="P2478" s="304">
        <f>4*C2478*'[2]Base Costs'!$B$11</f>
        <v>54247.209857313661</v>
      </c>
      <c r="Q2478" s="269">
        <f>'[2]Base Costs'!$B$13+'[2]Base Costs'!$B$14</f>
        <v>414</v>
      </c>
      <c r="R2478" s="303">
        <f>'[2]Base Costs'!$D$2</f>
        <v>1105.3024868650327</v>
      </c>
      <c r="S2478" s="305">
        <f t="shared" si="272"/>
        <v>18011.562981235104</v>
      </c>
    </row>
    <row r="2479" spans="1:19" s="269" customFormat="1" x14ac:dyDescent="0.25">
      <c r="A2479" s="310" t="s">
        <v>1041</v>
      </c>
      <c r="B2479" s="310" t="s">
        <v>1214</v>
      </c>
      <c r="C2479" s="309">
        <v>55.179221049848231</v>
      </c>
      <c r="D2479" s="307">
        <f>C2479*'[2]Base Costs'!$B$5</f>
        <v>55.179221049848231</v>
      </c>
      <c r="E2479" s="307">
        <f t="shared" si="266"/>
        <v>7</v>
      </c>
      <c r="F2479" s="307">
        <f t="shared" si="267"/>
        <v>2</v>
      </c>
      <c r="G2479" s="307">
        <f t="shared" si="268"/>
        <v>1</v>
      </c>
      <c r="H2479" s="306">
        <f>4*D2479*'[2]Base Costs'!$B$7</f>
        <v>10966.539108331039</v>
      </c>
      <c r="I2479" s="304">
        <f>4*IF(E2479&lt;=3,E2479*'[2]Base Costs'!$B$8,IF(F2479&lt;=3,F2479*'[2]Base Costs'!$B$9,'[2]Base Costs'!$B$10*G2479))</f>
        <v>2800</v>
      </c>
      <c r="J2479" s="308">
        <f>C2479*'[2]Base Costs'!$B$6</f>
        <v>14.01552214666145</v>
      </c>
      <c r="K2479" s="307">
        <f t="shared" si="269"/>
        <v>2</v>
      </c>
      <c r="L2479" s="307">
        <f t="shared" si="270"/>
        <v>1</v>
      </c>
      <c r="M2479" s="307">
        <f t="shared" si="271"/>
        <v>1</v>
      </c>
      <c r="N2479" s="306">
        <f>4*J2479*'[2]Base Costs'!$B$7</f>
        <v>2785.5009335160835</v>
      </c>
      <c r="O2479" s="304">
        <f>4*IF(K2479&lt;=3,K2479*'[2]Base Costs'!$B$8,IF(L2479&lt;=3,L2479*'[2]Base Costs'!$B$9,'[2]Base Costs'!$B$10*M2479))</f>
        <v>1000</v>
      </c>
      <c r="P2479" s="304">
        <f>4*C2479*'[2]Base Costs'!$B$11</f>
        <v>11035.844209969646</v>
      </c>
      <c r="Q2479" s="269">
        <f>'[2]Base Costs'!$B$13+'[2]Base Costs'!$B$14</f>
        <v>414</v>
      </c>
      <c r="R2479" s="303">
        <f>'[2]Base Costs'!$D$2</f>
        <v>1105.3024868650327</v>
      </c>
      <c r="S2479" s="305">
        <f t="shared" si="272"/>
        <v>5304.8034203811167</v>
      </c>
    </row>
    <row r="2480" spans="1:19" s="269" customFormat="1" x14ac:dyDescent="0.25">
      <c r="A2480" s="310" t="s">
        <v>1041</v>
      </c>
      <c r="B2480" s="310" t="s">
        <v>1213</v>
      </c>
      <c r="C2480" s="309">
        <v>97.718446909709357</v>
      </c>
      <c r="D2480" s="307">
        <f>C2480*'[2]Base Costs'!$B$5</f>
        <v>97.718446909709357</v>
      </c>
      <c r="E2480" s="307">
        <f t="shared" si="266"/>
        <v>13</v>
      </c>
      <c r="F2480" s="307">
        <f t="shared" si="267"/>
        <v>3</v>
      </c>
      <c r="G2480" s="307">
        <f t="shared" si="268"/>
        <v>1</v>
      </c>
      <c r="H2480" s="306">
        <f>4*D2480*'[2]Base Costs'!$B$7</f>
        <v>19420.955012623279</v>
      </c>
      <c r="I2480" s="304">
        <f>4*IF(E2480&lt;=3,E2480*'[2]Base Costs'!$B$8,IF(F2480&lt;=3,F2480*'[2]Base Costs'!$B$9,'[2]Base Costs'!$B$10*G2480))</f>
        <v>4200</v>
      </c>
      <c r="J2480" s="308">
        <f>C2480*'[2]Base Costs'!$B$6</f>
        <v>24.820485515066178</v>
      </c>
      <c r="K2480" s="307">
        <f t="shared" si="269"/>
        <v>4</v>
      </c>
      <c r="L2480" s="307">
        <f t="shared" si="270"/>
        <v>1</v>
      </c>
      <c r="M2480" s="307">
        <f t="shared" si="271"/>
        <v>1</v>
      </c>
      <c r="N2480" s="306">
        <f>4*J2480*'[2]Base Costs'!$B$7</f>
        <v>4932.9225732063132</v>
      </c>
      <c r="O2480" s="304">
        <f>4*IF(K2480&lt;=3,K2480*'[2]Base Costs'!$B$8,IF(L2480&lt;=3,L2480*'[2]Base Costs'!$B$9,'[2]Base Costs'!$B$10*M2480))</f>
        <v>1400</v>
      </c>
      <c r="P2480" s="304">
        <f>4*C2480*'[2]Base Costs'!$B$11</f>
        <v>19543.689381941873</v>
      </c>
      <c r="Q2480" s="269">
        <f>'[2]Base Costs'!$B$13+'[2]Base Costs'!$B$14</f>
        <v>414</v>
      </c>
      <c r="R2480" s="303">
        <f>'[2]Base Costs'!$D$2</f>
        <v>1105.3024868650327</v>
      </c>
      <c r="S2480" s="305">
        <f t="shared" si="272"/>
        <v>7852.225060071346</v>
      </c>
    </row>
    <row r="2481" spans="1:19" s="269" customFormat="1" x14ac:dyDescent="0.25">
      <c r="A2481" s="310" t="s">
        <v>1041</v>
      </c>
      <c r="B2481" s="310" t="s">
        <v>1212</v>
      </c>
      <c r="C2481" s="309">
        <v>396.16338875329086</v>
      </c>
      <c r="D2481" s="307">
        <f>C2481*'[2]Base Costs'!$B$5</f>
        <v>396.16338875329086</v>
      </c>
      <c r="E2481" s="307">
        <f t="shared" si="266"/>
        <v>50</v>
      </c>
      <c r="F2481" s="307">
        <f t="shared" si="267"/>
        <v>10</v>
      </c>
      <c r="G2481" s="307">
        <f t="shared" si="268"/>
        <v>3</v>
      </c>
      <c r="H2481" s="306">
        <f>4*D2481*'[2]Base Costs'!$B$7</f>
        <v>78735.096534384051</v>
      </c>
      <c r="I2481" s="304">
        <f>4*IF(E2481&lt;=3,E2481*'[2]Base Costs'!$B$8,IF(F2481&lt;=3,F2481*'[2]Base Costs'!$B$9,'[2]Base Costs'!$B$10*G2481))</f>
        <v>13200</v>
      </c>
      <c r="J2481" s="308">
        <f>C2481*'[2]Base Costs'!$B$6</f>
        <v>100.62550074333588</v>
      </c>
      <c r="K2481" s="307">
        <f t="shared" si="269"/>
        <v>13</v>
      </c>
      <c r="L2481" s="307">
        <f t="shared" si="270"/>
        <v>3</v>
      </c>
      <c r="M2481" s="307">
        <f t="shared" si="271"/>
        <v>1</v>
      </c>
      <c r="N2481" s="306">
        <f>4*J2481*'[2]Base Costs'!$B$7</f>
        <v>19998.714519733549</v>
      </c>
      <c r="O2481" s="304">
        <f>4*IF(K2481&lt;=3,K2481*'[2]Base Costs'!$B$8,IF(L2481&lt;=3,L2481*'[2]Base Costs'!$B$9,'[2]Base Costs'!$B$10*M2481))</f>
        <v>4200</v>
      </c>
      <c r="P2481" s="304">
        <f>4*C2481*'[2]Base Costs'!$B$11</f>
        <v>79232.677750658171</v>
      </c>
      <c r="Q2481" s="269">
        <f>'[2]Base Costs'!$B$13+'[2]Base Costs'!$B$14</f>
        <v>414</v>
      </c>
      <c r="R2481" s="303">
        <f>'[2]Base Costs'!$D$2</f>
        <v>1105.3024868650327</v>
      </c>
      <c r="S2481" s="305">
        <f t="shared" si="272"/>
        <v>25718.01700659858</v>
      </c>
    </row>
    <row r="2482" spans="1:19" s="269" customFormat="1" x14ac:dyDescent="0.25">
      <c r="A2482" s="310" t="s">
        <v>1041</v>
      </c>
      <c r="B2482" s="310" t="s">
        <v>1211</v>
      </c>
      <c r="C2482" s="309">
        <v>227.07572616675225</v>
      </c>
      <c r="D2482" s="307">
        <f>C2482*'[2]Base Costs'!$B$5</f>
        <v>227.07572616675225</v>
      </c>
      <c r="E2482" s="307">
        <f t="shared" si="266"/>
        <v>29</v>
      </c>
      <c r="F2482" s="307">
        <f t="shared" si="267"/>
        <v>6</v>
      </c>
      <c r="G2482" s="307">
        <f t="shared" si="268"/>
        <v>2</v>
      </c>
      <c r="H2482" s="306">
        <f>4*D2482*'[2]Base Costs'!$B$7</f>
        <v>45129.938121285013</v>
      </c>
      <c r="I2482" s="304">
        <f>4*IF(E2482&lt;=3,E2482*'[2]Base Costs'!$B$8,IF(F2482&lt;=3,F2482*'[2]Base Costs'!$B$9,'[2]Base Costs'!$B$10*G2482))</f>
        <v>8800</v>
      </c>
      <c r="J2482" s="308">
        <f>C2482*'[2]Base Costs'!$B$6</f>
        <v>57.677234446355072</v>
      </c>
      <c r="K2482" s="307">
        <f t="shared" si="269"/>
        <v>8</v>
      </c>
      <c r="L2482" s="307">
        <f t="shared" si="270"/>
        <v>2</v>
      </c>
      <c r="M2482" s="307">
        <f t="shared" si="271"/>
        <v>1</v>
      </c>
      <c r="N2482" s="306">
        <f>4*J2482*'[2]Base Costs'!$B$7</f>
        <v>11463.004282806394</v>
      </c>
      <c r="O2482" s="304">
        <f>4*IF(K2482&lt;=3,K2482*'[2]Base Costs'!$B$8,IF(L2482&lt;=3,L2482*'[2]Base Costs'!$B$9,'[2]Base Costs'!$B$10*M2482))</f>
        <v>2800</v>
      </c>
      <c r="P2482" s="304">
        <f>4*C2482*'[2]Base Costs'!$B$11</f>
        <v>45415.145233350449</v>
      </c>
      <c r="Q2482" s="269">
        <f>'[2]Base Costs'!$B$13+'[2]Base Costs'!$B$14</f>
        <v>414</v>
      </c>
      <c r="R2482" s="303">
        <f>'[2]Base Costs'!$D$2</f>
        <v>1105.3024868650327</v>
      </c>
      <c r="S2482" s="305">
        <f t="shared" si="272"/>
        <v>15782.306769671428</v>
      </c>
    </row>
    <row r="2483" spans="1:19" s="269" customFormat="1" x14ac:dyDescent="0.25">
      <c r="A2483" s="310" t="s">
        <v>1041</v>
      </c>
      <c r="B2483" s="310" t="s">
        <v>1210</v>
      </c>
      <c r="C2483" s="309">
        <v>203.63997181500002</v>
      </c>
      <c r="D2483" s="307">
        <f>C2483*'[2]Base Costs'!$B$5</f>
        <v>203.63997181500002</v>
      </c>
      <c r="E2483" s="307">
        <f t="shared" si="266"/>
        <v>26</v>
      </c>
      <c r="F2483" s="307">
        <f t="shared" si="267"/>
        <v>6</v>
      </c>
      <c r="G2483" s="307">
        <f t="shared" si="268"/>
        <v>2</v>
      </c>
      <c r="H2483" s="306">
        <f>4*D2483*'[2]Base Costs'!$B$7</f>
        <v>40472.222558400368</v>
      </c>
      <c r="I2483" s="304">
        <f>4*IF(E2483&lt;=3,E2483*'[2]Base Costs'!$B$8,IF(F2483&lt;=3,F2483*'[2]Base Costs'!$B$9,'[2]Base Costs'!$B$10*G2483))</f>
        <v>8800</v>
      </c>
      <c r="J2483" s="308">
        <f>C2483*'[2]Base Costs'!$B$6</f>
        <v>51.724552841010009</v>
      </c>
      <c r="K2483" s="307">
        <f t="shared" si="269"/>
        <v>7</v>
      </c>
      <c r="L2483" s="307">
        <f t="shared" si="270"/>
        <v>2</v>
      </c>
      <c r="M2483" s="307">
        <f t="shared" si="271"/>
        <v>1</v>
      </c>
      <c r="N2483" s="306">
        <f>4*J2483*'[2]Base Costs'!$B$7</f>
        <v>10279.944529833694</v>
      </c>
      <c r="O2483" s="304">
        <f>4*IF(K2483&lt;=3,K2483*'[2]Base Costs'!$B$8,IF(L2483&lt;=3,L2483*'[2]Base Costs'!$B$9,'[2]Base Costs'!$B$10*M2483))</f>
        <v>2800</v>
      </c>
      <c r="P2483" s="304">
        <f>4*C2483*'[2]Base Costs'!$B$11</f>
        <v>40727.994363000005</v>
      </c>
      <c r="Q2483" s="269">
        <f>'[2]Base Costs'!$B$13+'[2]Base Costs'!$B$14</f>
        <v>414</v>
      </c>
      <c r="R2483" s="303">
        <f>'[2]Base Costs'!$D$2</f>
        <v>1105.3024868650327</v>
      </c>
      <c r="S2483" s="305">
        <f t="shared" si="272"/>
        <v>14599.247016698726</v>
      </c>
    </row>
    <row r="2484" spans="1:19" s="269" customFormat="1" x14ac:dyDescent="0.25">
      <c r="A2484" s="310" t="s">
        <v>1041</v>
      </c>
      <c r="B2484" s="310" t="s">
        <v>1209</v>
      </c>
      <c r="C2484" s="309">
        <v>32.400407600000001</v>
      </c>
      <c r="D2484" s="307">
        <f>C2484*'[2]Base Costs'!$B$5</f>
        <v>32.400407600000001</v>
      </c>
      <c r="E2484" s="307">
        <f t="shared" si="266"/>
        <v>5</v>
      </c>
      <c r="F2484" s="307">
        <f t="shared" si="267"/>
        <v>1</v>
      </c>
      <c r="G2484" s="307">
        <f t="shared" si="268"/>
        <v>1</v>
      </c>
      <c r="H2484" s="306">
        <f>4*D2484*'[2]Base Costs'!$B$7</f>
        <v>6439.3866080544012</v>
      </c>
      <c r="I2484" s="304">
        <f>4*IF(E2484&lt;=3,E2484*'[2]Base Costs'!$B$8,IF(F2484&lt;=3,F2484*'[2]Base Costs'!$B$9,'[2]Base Costs'!$B$10*G2484))</f>
        <v>1400</v>
      </c>
      <c r="J2484" s="308">
        <f>C2484*'[2]Base Costs'!$B$6</f>
        <v>8.2297035304000001</v>
      </c>
      <c r="K2484" s="307">
        <f t="shared" si="269"/>
        <v>2</v>
      </c>
      <c r="L2484" s="307">
        <f t="shared" si="270"/>
        <v>1</v>
      </c>
      <c r="M2484" s="307">
        <f t="shared" si="271"/>
        <v>1</v>
      </c>
      <c r="N2484" s="306">
        <f>4*J2484*'[2]Base Costs'!$B$7</f>
        <v>1635.6041984458179</v>
      </c>
      <c r="O2484" s="304">
        <f>4*IF(K2484&lt;=3,K2484*'[2]Base Costs'!$B$8,IF(L2484&lt;=3,L2484*'[2]Base Costs'!$B$9,'[2]Base Costs'!$B$10*M2484))</f>
        <v>1000</v>
      </c>
      <c r="P2484" s="304">
        <f>4*C2484*'[2]Base Costs'!$B$11</f>
        <v>6480.0815200000006</v>
      </c>
      <c r="Q2484" s="269">
        <f>'[2]Base Costs'!$B$13+'[2]Base Costs'!$B$14</f>
        <v>414</v>
      </c>
      <c r="R2484" s="303">
        <f>'[2]Base Costs'!$D$2</f>
        <v>1105.3024868650327</v>
      </c>
      <c r="S2484" s="305">
        <f t="shared" si="272"/>
        <v>4154.9066853108507</v>
      </c>
    </row>
    <row r="2485" spans="1:19" s="269" customFormat="1" x14ac:dyDescent="0.25">
      <c r="A2485" s="310" t="s">
        <v>1041</v>
      </c>
      <c r="B2485" s="310" t="s">
        <v>1208</v>
      </c>
      <c r="C2485" s="309">
        <v>79.99999664500001</v>
      </c>
      <c r="D2485" s="307">
        <f>C2485*'[2]Base Costs'!$B$5</f>
        <v>79.99999664500001</v>
      </c>
      <c r="E2485" s="307">
        <f t="shared" si="266"/>
        <v>10</v>
      </c>
      <c r="F2485" s="307">
        <f t="shared" si="267"/>
        <v>2</v>
      </c>
      <c r="G2485" s="307">
        <f t="shared" si="268"/>
        <v>1</v>
      </c>
      <c r="H2485" s="306">
        <f>4*D2485*'[2]Base Costs'!$B$7</f>
        <v>15899.519333213884</v>
      </c>
      <c r="I2485" s="304">
        <f>4*IF(E2485&lt;=3,E2485*'[2]Base Costs'!$B$8,IF(F2485&lt;=3,F2485*'[2]Base Costs'!$B$9,'[2]Base Costs'!$B$10*G2485))</f>
        <v>2800</v>
      </c>
      <c r="J2485" s="308">
        <f>C2485*'[2]Base Costs'!$B$6</f>
        <v>20.319999147830003</v>
      </c>
      <c r="K2485" s="307">
        <f t="shared" si="269"/>
        <v>3</v>
      </c>
      <c r="L2485" s="307">
        <f t="shared" si="270"/>
        <v>1</v>
      </c>
      <c r="M2485" s="307">
        <f t="shared" si="271"/>
        <v>1</v>
      </c>
      <c r="N2485" s="306">
        <f>4*J2485*'[2]Base Costs'!$B$7</f>
        <v>4038.4779106363267</v>
      </c>
      <c r="O2485" s="304">
        <f>4*IF(K2485&lt;=3,K2485*'[2]Base Costs'!$B$8,IF(L2485&lt;=3,L2485*'[2]Base Costs'!$B$9,'[2]Base Costs'!$B$10*M2485))</f>
        <v>1500</v>
      </c>
      <c r="P2485" s="304">
        <f>4*C2485*'[2]Base Costs'!$B$11</f>
        <v>15999.999329000002</v>
      </c>
      <c r="Q2485" s="269">
        <f>'[2]Base Costs'!$B$13+'[2]Base Costs'!$B$14</f>
        <v>414</v>
      </c>
      <c r="R2485" s="303">
        <f>'[2]Base Costs'!$D$2</f>
        <v>1105.3024868650327</v>
      </c>
      <c r="S2485" s="305">
        <f t="shared" si="272"/>
        <v>7057.7803975013594</v>
      </c>
    </row>
    <row r="2486" spans="1:19" s="269" customFormat="1" x14ac:dyDescent="0.25">
      <c r="A2486" s="310" t="s">
        <v>1041</v>
      </c>
      <c r="B2486" s="310" t="s">
        <v>1207</v>
      </c>
      <c r="C2486" s="309">
        <v>116.95283143176324</v>
      </c>
      <c r="D2486" s="307">
        <f>C2486*'[2]Base Costs'!$B$5</f>
        <v>116.95283143176324</v>
      </c>
      <c r="E2486" s="307">
        <f t="shared" si="266"/>
        <v>15</v>
      </c>
      <c r="F2486" s="307">
        <f t="shared" si="267"/>
        <v>3</v>
      </c>
      <c r="G2486" s="307">
        <f t="shared" si="268"/>
        <v>1</v>
      </c>
      <c r="H2486" s="306">
        <f>4*D2486*'[2]Base Costs'!$B$7</f>
        <v>23243.673530074357</v>
      </c>
      <c r="I2486" s="304">
        <f>4*IF(E2486&lt;=3,E2486*'[2]Base Costs'!$B$8,IF(F2486&lt;=3,F2486*'[2]Base Costs'!$B$9,'[2]Base Costs'!$B$10*G2486))</f>
        <v>4200</v>
      </c>
      <c r="J2486" s="308">
        <f>C2486*'[2]Base Costs'!$B$6</f>
        <v>29.706019183667863</v>
      </c>
      <c r="K2486" s="307">
        <f t="shared" si="269"/>
        <v>4</v>
      </c>
      <c r="L2486" s="307">
        <f t="shared" si="270"/>
        <v>1</v>
      </c>
      <c r="M2486" s="307">
        <f t="shared" si="271"/>
        <v>1</v>
      </c>
      <c r="N2486" s="306">
        <f>4*J2486*'[2]Base Costs'!$B$7</f>
        <v>5903.8930766388867</v>
      </c>
      <c r="O2486" s="304">
        <f>4*IF(K2486&lt;=3,K2486*'[2]Base Costs'!$B$8,IF(L2486&lt;=3,L2486*'[2]Base Costs'!$B$9,'[2]Base Costs'!$B$10*M2486))</f>
        <v>1400</v>
      </c>
      <c r="P2486" s="304">
        <f>4*C2486*'[2]Base Costs'!$B$11</f>
        <v>23390.566286352649</v>
      </c>
      <c r="Q2486" s="269">
        <f>'[2]Base Costs'!$B$13+'[2]Base Costs'!$B$14</f>
        <v>414</v>
      </c>
      <c r="R2486" s="303">
        <f>'[2]Base Costs'!$D$2</f>
        <v>1105.3024868650327</v>
      </c>
      <c r="S2486" s="305">
        <f t="shared" si="272"/>
        <v>8823.1955635039194</v>
      </c>
    </row>
    <row r="2487" spans="1:19" s="269" customFormat="1" x14ac:dyDescent="0.25">
      <c r="A2487" s="310" t="s">
        <v>1041</v>
      </c>
      <c r="B2487" s="310" t="s">
        <v>1206</v>
      </c>
      <c r="C2487" s="309">
        <v>152.97462721210522</v>
      </c>
      <c r="D2487" s="307">
        <f>C2487*'[2]Base Costs'!$B$5</f>
        <v>152.97462721210522</v>
      </c>
      <c r="E2487" s="307">
        <f t="shared" si="266"/>
        <v>20</v>
      </c>
      <c r="F2487" s="307">
        <f t="shared" si="267"/>
        <v>4</v>
      </c>
      <c r="G2487" s="307">
        <f t="shared" si="268"/>
        <v>1</v>
      </c>
      <c r="H2487" s="306">
        <f>4*D2487*'[2]Base Costs'!$B$7</f>
        <v>30402.789310642645</v>
      </c>
      <c r="I2487" s="304">
        <f>4*IF(E2487&lt;=3,E2487*'[2]Base Costs'!$B$8,IF(F2487&lt;=3,F2487*'[2]Base Costs'!$B$9,'[2]Base Costs'!$B$10*G2487))</f>
        <v>4400</v>
      </c>
      <c r="J2487" s="308">
        <f>C2487*'[2]Base Costs'!$B$6</f>
        <v>38.855555311874724</v>
      </c>
      <c r="K2487" s="307">
        <f t="shared" si="269"/>
        <v>5</v>
      </c>
      <c r="L2487" s="307">
        <f t="shared" si="270"/>
        <v>1</v>
      </c>
      <c r="M2487" s="307">
        <f t="shared" si="271"/>
        <v>1</v>
      </c>
      <c r="N2487" s="306">
        <f>4*J2487*'[2]Base Costs'!$B$7</f>
        <v>7722.3084849032311</v>
      </c>
      <c r="O2487" s="304">
        <f>4*IF(K2487&lt;=3,K2487*'[2]Base Costs'!$B$8,IF(L2487&lt;=3,L2487*'[2]Base Costs'!$B$9,'[2]Base Costs'!$B$10*M2487))</f>
        <v>1400</v>
      </c>
      <c r="P2487" s="304">
        <f>4*C2487*'[2]Base Costs'!$B$11</f>
        <v>30594.925442421045</v>
      </c>
      <c r="Q2487" s="269">
        <f>'[2]Base Costs'!$B$13+'[2]Base Costs'!$B$14</f>
        <v>414</v>
      </c>
      <c r="R2487" s="303">
        <f>'[2]Base Costs'!$D$2</f>
        <v>1105.3024868650327</v>
      </c>
      <c r="S2487" s="305">
        <f t="shared" si="272"/>
        <v>10641.610971768263</v>
      </c>
    </row>
    <row r="2488" spans="1:19" s="269" customFormat="1" x14ac:dyDescent="0.25">
      <c r="A2488" s="310" t="s">
        <v>1041</v>
      </c>
      <c r="B2488" s="310" t="s">
        <v>1205</v>
      </c>
      <c r="C2488" s="309">
        <v>127.76464693815387</v>
      </c>
      <c r="D2488" s="307">
        <f>C2488*'[2]Base Costs'!$B$5</f>
        <v>127.76464693815387</v>
      </c>
      <c r="E2488" s="307">
        <f t="shared" si="266"/>
        <v>16</v>
      </c>
      <c r="F2488" s="307">
        <f t="shared" si="267"/>
        <v>4</v>
      </c>
      <c r="G2488" s="307">
        <f t="shared" si="268"/>
        <v>1</v>
      </c>
      <c r="H2488" s="306">
        <f>4*D2488*'[2]Base Costs'!$B$7</f>
        <v>25392.456991076459</v>
      </c>
      <c r="I2488" s="304">
        <f>4*IF(E2488&lt;=3,E2488*'[2]Base Costs'!$B$8,IF(F2488&lt;=3,F2488*'[2]Base Costs'!$B$9,'[2]Base Costs'!$B$10*G2488))</f>
        <v>4400</v>
      </c>
      <c r="J2488" s="308">
        <f>C2488*'[2]Base Costs'!$B$6</f>
        <v>32.452220322291083</v>
      </c>
      <c r="K2488" s="307">
        <f t="shared" si="269"/>
        <v>5</v>
      </c>
      <c r="L2488" s="307">
        <f t="shared" si="270"/>
        <v>1</v>
      </c>
      <c r="M2488" s="307">
        <f t="shared" si="271"/>
        <v>1</v>
      </c>
      <c r="N2488" s="306">
        <f>4*J2488*'[2]Base Costs'!$B$7</f>
        <v>6449.6840757334203</v>
      </c>
      <c r="O2488" s="304">
        <f>4*IF(K2488&lt;=3,K2488*'[2]Base Costs'!$B$8,IF(L2488&lt;=3,L2488*'[2]Base Costs'!$B$9,'[2]Base Costs'!$B$10*M2488))</f>
        <v>1400</v>
      </c>
      <c r="P2488" s="304">
        <f>4*C2488*'[2]Base Costs'!$B$11</f>
        <v>25552.929387630775</v>
      </c>
      <c r="Q2488" s="269">
        <f>'[2]Base Costs'!$B$13+'[2]Base Costs'!$B$14</f>
        <v>414</v>
      </c>
      <c r="R2488" s="303">
        <f>'[2]Base Costs'!$D$2</f>
        <v>1105.3024868650327</v>
      </c>
      <c r="S2488" s="305">
        <f t="shared" si="272"/>
        <v>9368.986562598453</v>
      </c>
    </row>
    <row r="2489" spans="1:19" s="269" customFormat="1" x14ac:dyDescent="0.25">
      <c r="A2489" s="310" t="s">
        <v>1041</v>
      </c>
      <c r="B2489" s="310" t="s">
        <v>1204</v>
      </c>
      <c r="C2489" s="309">
        <v>97.165392574999998</v>
      </c>
      <c r="D2489" s="307">
        <f>C2489*'[2]Base Costs'!$B$5</f>
        <v>97.165392574999998</v>
      </c>
      <c r="E2489" s="307">
        <f t="shared" si="266"/>
        <v>13</v>
      </c>
      <c r="F2489" s="307">
        <f t="shared" si="267"/>
        <v>3</v>
      </c>
      <c r="G2489" s="307">
        <f t="shared" si="268"/>
        <v>1</v>
      </c>
      <c r="H2489" s="306">
        <f>4*D2489*'[2]Base Costs'!$B$7</f>
        <v>19311.038781925803</v>
      </c>
      <c r="I2489" s="304">
        <f>4*IF(E2489&lt;=3,E2489*'[2]Base Costs'!$B$8,IF(F2489&lt;=3,F2489*'[2]Base Costs'!$B$9,'[2]Base Costs'!$B$10*G2489))</f>
        <v>4200</v>
      </c>
      <c r="J2489" s="308">
        <f>C2489*'[2]Base Costs'!$B$6</f>
        <v>24.680009714050001</v>
      </c>
      <c r="K2489" s="307">
        <f t="shared" si="269"/>
        <v>4</v>
      </c>
      <c r="L2489" s="307">
        <f t="shared" si="270"/>
        <v>1</v>
      </c>
      <c r="M2489" s="307">
        <f t="shared" si="271"/>
        <v>1</v>
      </c>
      <c r="N2489" s="306">
        <f>4*J2489*'[2]Base Costs'!$B$7</f>
        <v>4905.0038506091541</v>
      </c>
      <c r="O2489" s="304">
        <f>4*IF(K2489&lt;=3,K2489*'[2]Base Costs'!$B$8,IF(L2489&lt;=3,L2489*'[2]Base Costs'!$B$9,'[2]Base Costs'!$B$10*M2489))</f>
        <v>1400</v>
      </c>
      <c r="P2489" s="304">
        <f>4*C2489*'[2]Base Costs'!$B$11</f>
        <v>19433.078515000001</v>
      </c>
      <c r="Q2489" s="269">
        <f>'[2]Base Costs'!$B$13+'[2]Base Costs'!$B$14</f>
        <v>414</v>
      </c>
      <c r="R2489" s="303">
        <f>'[2]Base Costs'!$D$2</f>
        <v>1105.3024868650327</v>
      </c>
      <c r="S2489" s="305">
        <f t="shared" si="272"/>
        <v>7824.3063374741869</v>
      </c>
    </row>
    <row r="2490" spans="1:19" s="269" customFormat="1" x14ac:dyDescent="0.25">
      <c r="A2490" s="310" t="s">
        <v>1041</v>
      </c>
      <c r="B2490" s="310" t="s">
        <v>1203</v>
      </c>
      <c r="C2490" s="309">
        <v>74.690582717929885</v>
      </c>
      <c r="D2490" s="307">
        <f>C2490*'[2]Base Costs'!$B$5</f>
        <v>74.690582717929885</v>
      </c>
      <c r="E2490" s="307">
        <f t="shared" si="266"/>
        <v>10</v>
      </c>
      <c r="F2490" s="307">
        <f t="shared" si="267"/>
        <v>2</v>
      </c>
      <c r="G2490" s="307">
        <f t="shared" si="268"/>
        <v>1</v>
      </c>
      <c r="H2490" s="306">
        <f>4*D2490*'[2]Base Costs'!$B$7</f>
        <v>14844.30517169226</v>
      </c>
      <c r="I2490" s="304">
        <f>4*IF(E2490&lt;=3,E2490*'[2]Base Costs'!$B$8,IF(F2490&lt;=3,F2490*'[2]Base Costs'!$B$9,'[2]Base Costs'!$B$10*G2490))</f>
        <v>2800</v>
      </c>
      <c r="J2490" s="308">
        <f>C2490*'[2]Base Costs'!$B$6</f>
        <v>18.971408010354192</v>
      </c>
      <c r="K2490" s="307">
        <f t="shared" si="269"/>
        <v>3</v>
      </c>
      <c r="L2490" s="307">
        <f t="shared" si="270"/>
        <v>1</v>
      </c>
      <c r="M2490" s="307">
        <f t="shared" si="271"/>
        <v>1</v>
      </c>
      <c r="N2490" s="306">
        <f>4*J2490*'[2]Base Costs'!$B$7</f>
        <v>3770.4535136098343</v>
      </c>
      <c r="O2490" s="304">
        <f>4*IF(K2490&lt;=3,K2490*'[2]Base Costs'!$B$8,IF(L2490&lt;=3,L2490*'[2]Base Costs'!$B$9,'[2]Base Costs'!$B$10*M2490))</f>
        <v>1500</v>
      </c>
      <c r="P2490" s="304">
        <f>4*C2490*'[2]Base Costs'!$B$11</f>
        <v>14938.116543585977</v>
      </c>
      <c r="Q2490" s="269">
        <f>'[2]Base Costs'!$B$13+'[2]Base Costs'!$B$14</f>
        <v>414</v>
      </c>
      <c r="R2490" s="303">
        <f>'[2]Base Costs'!$D$2</f>
        <v>1105.3024868650327</v>
      </c>
      <c r="S2490" s="305">
        <f t="shared" si="272"/>
        <v>6789.7560004748666</v>
      </c>
    </row>
    <row r="2491" spans="1:19" s="269" customFormat="1" x14ac:dyDescent="0.25">
      <c r="A2491" s="310" t="s">
        <v>1041</v>
      </c>
      <c r="B2491" s="310" t="s">
        <v>1202</v>
      </c>
      <c r="C2491" s="309">
        <v>95.169883257540135</v>
      </c>
      <c r="D2491" s="307">
        <f>C2491*'[2]Base Costs'!$B$5</f>
        <v>95.169883257540135</v>
      </c>
      <c r="E2491" s="307">
        <f t="shared" si="266"/>
        <v>12</v>
      </c>
      <c r="F2491" s="307">
        <f t="shared" si="267"/>
        <v>3</v>
      </c>
      <c r="G2491" s="307">
        <f t="shared" si="268"/>
        <v>1</v>
      </c>
      <c r="H2491" s="306">
        <f>4*D2491*'[2]Base Costs'!$B$7</f>
        <v>18914.443278136558</v>
      </c>
      <c r="I2491" s="304">
        <f>4*IF(E2491&lt;=3,E2491*'[2]Base Costs'!$B$8,IF(F2491&lt;=3,F2491*'[2]Base Costs'!$B$9,'[2]Base Costs'!$B$10*G2491))</f>
        <v>4200</v>
      </c>
      <c r="J2491" s="308">
        <f>C2491*'[2]Base Costs'!$B$6</f>
        <v>24.173150347415195</v>
      </c>
      <c r="K2491" s="307">
        <f t="shared" si="269"/>
        <v>4</v>
      </c>
      <c r="L2491" s="307">
        <f t="shared" si="270"/>
        <v>1</v>
      </c>
      <c r="M2491" s="307">
        <f t="shared" si="271"/>
        <v>1</v>
      </c>
      <c r="N2491" s="306">
        <f>4*J2491*'[2]Base Costs'!$B$7</f>
        <v>4804.2685926466866</v>
      </c>
      <c r="O2491" s="304">
        <f>4*IF(K2491&lt;=3,K2491*'[2]Base Costs'!$B$8,IF(L2491&lt;=3,L2491*'[2]Base Costs'!$B$9,'[2]Base Costs'!$B$10*M2491))</f>
        <v>1400</v>
      </c>
      <c r="P2491" s="304">
        <f>4*C2491*'[2]Base Costs'!$B$11</f>
        <v>19033.976651508026</v>
      </c>
      <c r="Q2491" s="269">
        <f>'[2]Base Costs'!$B$13+'[2]Base Costs'!$B$14</f>
        <v>414</v>
      </c>
      <c r="R2491" s="303">
        <f>'[2]Base Costs'!$D$2</f>
        <v>1105.3024868650327</v>
      </c>
      <c r="S2491" s="305">
        <f t="shared" si="272"/>
        <v>7723.5710795117193</v>
      </c>
    </row>
    <row r="2492" spans="1:19" s="269" customFormat="1" x14ac:dyDescent="0.25">
      <c r="A2492" s="310" t="s">
        <v>1041</v>
      </c>
      <c r="B2492" s="310" t="s">
        <v>1201</v>
      </c>
      <c r="C2492" s="309">
        <v>101.34382056687969</v>
      </c>
      <c r="D2492" s="307">
        <f>C2492*'[2]Base Costs'!$B$5</f>
        <v>101.34382056687969</v>
      </c>
      <c r="E2492" s="307">
        <f t="shared" si="266"/>
        <v>13</v>
      </c>
      <c r="F2492" s="307">
        <f t="shared" si="267"/>
        <v>3</v>
      </c>
      <c r="G2492" s="307">
        <f t="shared" si="268"/>
        <v>1</v>
      </c>
      <c r="H2492" s="306">
        <f>4*D2492*'[2]Base Costs'!$B$7</f>
        <v>20141.476274743938</v>
      </c>
      <c r="I2492" s="304">
        <f>4*IF(E2492&lt;=3,E2492*'[2]Base Costs'!$B$8,IF(F2492&lt;=3,F2492*'[2]Base Costs'!$B$9,'[2]Base Costs'!$B$10*G2492))</f>
        <v>4200</v>
      </c>
      <c r="J2492" s="308">
        <f>C2492*'[2]Base Costs'!$B$6</f>
        <v>25.741330423987442</v>
      </c>
      <c r="K2492" s="307">
        <f t="shared" si="269"/>
        <v>4</v>
      </c>
      <c r="L2492" s="307">
        <f t="shared" si="270"/>
        <v>1</v>
      </c>
      <c r="M2492" s="307">
        <f t="shared" si="271"/>
        <v>1</v>
      </c>
      <c r="N2492" s="306">
        <f>4*J2492*'[2]Base Costs'!$B$7</f>
        <v>5115.9349737849607</v>
      </c>
      <c r="O2492" s="304">
        <f>4*IF(K2492&lt;=3,K2492*'[2]Base Costs'!$B$8,IF(L2492&lt;=3,L2492*'[2]Base Costs'!$B$9,'[2]Base Costs'!$B$10*M2492))</f>
        <v>1400</v>
      </c>
      <c r="P2492" s="304">
        <f>4*C2492*'[2]Base Costs'!$B$11</f>
        <v>20268.764113375939</v>
      </c>
      <c r="Q2492" s="269">
        <f>'[2]Base Costs'!$B$13+'[2]Base Costs'!$B$14</f>
        <v>414</v>
      </c>
      <c r="R2492" s="303">
        <f>'[2]Base Costs'!$D$2</f>
        <v>1105.3024868650327</v>
      </c>
      <c r="S2492" s="305">
        <f t="shared" si="272"/>
        <v>8035.2374606499934</v>
      </c>
    </row>
    <row r="2493" spans="1:19" s="269" customFormat="1" x14ac:dyDescent="0.25">
      <c r="A2493" s="310" t="s">
        <v>1041</v>
      </c>
      <c r="B2493" s="310" t="s">
        <v>1200</v>
      </c>
      <c r="C2493" s="309">
        <v>99.700936980000009</v>
      </c>
      <c r="D2493" s="307">
        <f>C2493*'[2]Base Costs'!$B$5</f>
        <v>99.700936980000009</v>
      </c>
      <c r="E2493" s="307">
        <f t="shared" si="266"/>
        <v>13</v>
      </c>
      <c r="F2493" s="307">
        <f t="shared" si="267"/>
        <v>3</v>
      </c>
      <c r="G2493" s="307">
        <f t="shared" si="268"/>
        <v>1</v>
      </c>
      <c r="H2493" s="306">
        <f>4*D2493*'[2]Base Costs'!$B$7</f>
        <v>19814.963019153125</v>
      </c>
      <c r="I2493" s="304">
        <f>4*IF(E2493&lt;=3,E2493*'[2]Base Costs'!$B$8,IF(F2493&lt;=3,F2493*'[2]Base Costs'!$B$9,'[2]Base Costs'!$B$10*G2493))</f>
        <v>4200</v>
      </c>
      <c r="J2493" s="308">
        <f>C2493*'[2]Base Costs'!$B$6</f>
        <v>25.324037992920001</v>
      </c>
      <c r="K2493" s="307">
        <f t="shared" si="269"/>
        <v>4</v>
      </c>
      <c r="L2493" s="307">
        <f t="shared" si="270"/>
        <v>1</v>
      </c>
      <c r="M2493" s="307">
        <f t="shared" si="271"/>
        <v>1</v>
      </c>
      <c r="N2493" s="306">
        <f>4*J2493*'[2]Base Costs'!$B$7</f>
        <v>5033.0006068648936</v>
      </c>
      <c r="O2493" s="304">
        <f>4*IF(K2493&lt;=3,K2493*'[2]Base Costs'!$B$8,IF(L2493&lt;=3,L2493*'[2]Base Costs'!$B$9,'[2]Base Costs'!$B$10*M2493))</f>
        <v>1400</v>
      </c>
      <c r="P2493" s="304">
        <f>4*C2493*'[2]Base Costs'!$B$11</f>
        <v>19940.187396000001</v>
      </c>
      <c r="Q2493" s="269">
        <f>'[2]Base Costs'!$B$13+'[2]Base Costs'!$B$14</f>
        <v>414</v>
      </c>
      <c r="R2493" s="303">
        <f>'[2]Base Costs'!$D$2</f>
        <v>1105.3024868650327</v>
      </c>
      <c r="S2493" s="305">
        <f t="shared" si="272"/>
        <v>7952.3030937299263</v>
      </c>
    </row>
    <row r="2494" spans="1:19" s="269" customFormat="1" x14ac:dyDescent="0.25">
      <c r="A2494" s="310" t="s">
        <v>1041</v>
      </c>
      <c r="B2494" s="310" t="s">
        <v>1199</v>
      </c>
      <c r="C2494" s="309">
        <v>118.58914897000001</v>
      </c>
      <c r="D2494" s="307">
        <f>C2494*'[2]Base Costs'!$B$5</f>
        <v>118.58914897000001</v>
      </c>
      <c r="E2494" s="307">
        <f t="shared" si="266"/>
        <v>15</v>
      </c>
      <c r="F2494" s="307">
        <f t="shared" si="267"/>
        <v>3</v>
      </c>
      <c r="G2494" s="307">
        <f t="shared" si="268"/>
        <v>1</v>
      </c>
      <c r="H2494" s="306">
        <f>4*D2494*'[2]Base Costs'!$B$7</f>
        <v>23568.881822893687</v>
      </c>
      <c r="I2494" s="304">
        <f>4*IF(E2494&lt;=3,E2494*'[2]Base Costs'!$B$8,IF(F2494&lt;=3,F2494*'[2]Base Costs'!$B$9,'[2]Base Costs'!$B$10*G2494))</f>
        <v>4200</v>
      </c>
      <c r="J2494" s="308">
        <f>C2494*'[2]Base Costs'!$B$6</f>
        <v>30.121643838380002</v>
      </c>
      <c r="K2494" s="307">
        <f t="shared" si="269"/>
        <v>4</v>
      </c>
      <c r="L2494" s="307">
        <f t="shared" si="270"/>
        <v>1</v>
      </c>
      <c r="M2494" s="307">
        <f t="shared" si="271"/>
        <v>1</v>
      </c>
      <c r="N2494" s="306">
        <f>4*J2494*'[2]Base Costs'!$B$7</f>
        <v>5986.4959830149965</v>
      </c>
      <c r="O2494" s="304">
        <f>4*IF(K2494&lt;=3,K2494*'[2]Base Costs'!$B$8,IF(L2494&lt;=3,L2494*'[2]Base Costs'!$B$9,'[2]Base Costs'!$B$10*M2494))</f>
        <v>1400</v>
      </c>
      <c r="P2494" s="304">
        <f>4*C2494*'[2]Base Costs'!$B$11</f>
        <v>23717.829794000001</v>
      </c>
      <c r="Q2494" s="269">
        <f>'[2]Base Costs'!$B$13+'[2]Base Costs'!$B$14</f>
        <v>414</v>
      </c>
      <c r="R2494" s="303">
        <f>'[2]Base Costs'!$D$2</f>
        <v>1105.3024868650327</v>
      </c>
      <c r="S2494" s="305">
        <f t="shared" si="272"/>
        <v>8905.7984698800283</v>
      </c>
    </row>
    <row r="2495" spans="1:19" s="269" customFormat="1" x14ac:dyDescent="0.25">
      <c r="A2495" s="310" t="s">
        <v>1041</v>
      </c>
      <c r="B2495" s="310" t="s">
        <v>1198</v>
      </c>
      <c r="C2495" s="309">
        <v>303.81273156353802</v>
      </c>
      <c r="D2495" s="307">
        <f>C2495*'[2]Base Costs'!$B$5</f>
        <v>303.81273156353802</v>
      </c>
      <c r="E2495" s="307">
        <f t="shared" si="266"/>
        <v>38</v>
      </c>
      <c r="F2495" s="307">
        <f t="shared" si="267"/>
        <v>8</v>
      </c>
      <c r="G2495" s="307">
        <f t="shared" si="268"/>
        <v>2</v>
      </c>
      <c r="H2495" s="306">
        <f>4*D2495*'[2]Base Costs'!$B$7</f>
        <v>60380.957521863813</v>
      </c>
      <c r="I2495" s="304">
        <f>4*IF(E2495&lt;=3,E2495*'[2]Base Costs'!$B$8,IF(F2495&lt;=3,F2495*'[2]Base Costs'!$B$9,'[2]Base Costs'!$B$10*G2495))</f>
        <v>8800</v>
      </c>
      <c r="J2495" s="308">
        <f>C2495*'[2]Base Costs'!$B$6</f>
        <v>77.168433817138663</v>
      </c>
      <c r="K2495" s="307">
        <f t="shared" si="269"/>
        <v>10</v>
      </c>
      <c r="L2495" s="307">
        <f t="shared" si="270"/>
        <v>2</v>
      </c>
      <c r="M2495" s="307">
        <f t="shared" si="271"/>
        <v>1</v>
      </c>
      <c r="N2495" s="306">
        <f>4*J2495*'[2]Base Costs'!$B$7</f>
        <v>15336.763210553408</v>
      </c>
      <c r="O2495" s="304">
        <f>4*IF(K2495&lt;=3,K2495*'[2]Base Costs'!$B$8,IF(L2495&lt;=3,L2495*'[2]Base Costs'!$B$9,'[2]Base Costs'!$B$10*M2495))</f>
        <v>2800</v>
      </c>
      <c r="P2495" s="304">
        <f>4*C2495*'[2]Base Costs'!$B$11</f>
        <v>60762.546312707607</v>
      </c>
      <c r="Q2495" s="269">
        <f>'[2]Base Costs'!$B$13+'[2]Base Costs'!$B$14</f>
        <v>414</v>
      </c>
      <c r="R2495" s="303">
        <f>'[2]Base Costs'!$D$2</f>
        <v>1105.3024868650327</v>
      </c>
      <c r="S2495" s="305">
        <f t="shared" si="272"/>
        <v>19656.065697418442</v>
      </c>
    </row>
    <row r="2496" spans="1:19" s="269" customFormat="1" x14ac:dyDescent="0.25">
      <c r="A2496" s="310" t="s">
        <v>1041</v>
      </c>
      <c r="B2496" s="310" t="s">
        <v>1197</v>
      </c>
      <c r="C2496" s="309">
        <v>49.100504815000001</v>
      </c>
      <c r="D2496" s="307">
        <f>C2496*'[2]Base Costs'!$B$5</f>
        <v>49.100504815000001</v>
      </c>
      <c r="E2496" s="307">
        <f t="shared" si="266"/>
        <v>7</v>
      </c>
      <c r="F2496" s="307">
        <f t="shared" si="267"/>
        <v>2</v>
      </c>
      <c r="G2496" s="307">
        <f t="shared" si="268"/>
        <v>1</v>
      </c>
      <c r="H2496" s="306">
        <f>4*D2496*'[2]Base Costs'!$B$7</f>
        <v>9758.4307289523622</v>
      </c>
      <c r="I2496" s="304">
        <f>4*IF(E2496&lt;=3,E2496*'[2]Base Costs'!$B$8,IF(F2496&lt;=3,F2496*'[2]Base Costs'!$B$9,'[2]Base Costs'!$B$10*G2496))</f>
        <v>2800</v>
      </c>
      <c r="J2496" s="308">
        <f>C2496*'[2]Base Costs'!$B$6</f>
        <v>12.471528223010001</v>
      </c>
      <c r="K2496" s="307">
        <f t="shared" si="269"/>
        <v>2</v>
      </c>
      <c r="L2496" s="307">
        <f t="shared" si="270"/>
        <v>1</v>
      </c>
      <c r="M2496" s="307">
        <f t="shared" si="271"/>
        <v>1</v>
      </c>
      <c r="N2496" s="306">
        <f>4*J2496*'[2]Base Costs'!$B$7</f>
        <v>2478.6414051539</v>
      </c>
      <c r="O2496" s="304">
        <f>4*IF(K2496&lt;=3,K2496*'[2]Base Costs'!$B$8,IF(L2496&lt;=3,L2496*'[2]Base Costs'!$B$9,'[2]Base Costs'!$B$10*M2496))</f>
        <v>1000</v>
      </c>
      <c r="P2496" s="304">
        <f>4*C2496*'[2]Base Costs'!$B$11</f>
        <v>9820.1009630000008</v>
      </c>
      <c r="Q2496" s="269">
        <f>'[2]Base Costs'!$B$13+'[2]Base Costs'!$B$14</f>
        <v>414</v>
      </c>
      <c r="R2496" s="303">
        <f>'[2]Base Costs'!$D$2</f>
        <v>1105.3024868650327</v>
      </c>
      <c r="S2496" s="305">
        <f t="shared" si="272"/>
        <v>4997.9438920189332</v>
      </c>
    </row>
    <row r="2497" spans="1:19" s="269" customFormat="1" x14ac:dyDescent="0.25">
      <c r="A2497" s="310" t="s">
        <v>1041</v>
      </c>
      <c r="B2497" s="310" t="s">
        <v>1196</v>
      </c>
      <c r="C2497" s="309">
        <v>248.65668017259728</v>
      </c>
      <c r="D2497" s="307">
        <f>C2497*'[2]Base Costs'!$B$5</f>
        <v>248.65668017259728</v>
      </c>
      <c r="E2497" s="307">
        <f t="shared" si="266"/>
        <v>32</v>
      </c>
      <c r="F2497" s="307">
        <f t="shared" si="267"/>
        <v>7</v>
      </c>
      <c r="G2497" s="307">
        <f t="shared" si="268"/>
        <v>2</v>
      </c>
      <c r="H2497" s="306">
        <f>4*D2497*'[2]Base Costs'!$B$7</f>
        <v>49419.023244222677</v>
      </c>
      <c r="I2497" s="304">
        <f>4*IF(E2497&lt;=3,E2497*'[2]Base Costs'!$B$8,IF(F2497&lt;=3,F2497*'[2]Base Costs'!$B$9,'[2]Base Costs'!$B$10*G2497))</f>
        <v>8800</v>
      </c>
      <c r="J2497" s="308">
        <f>C2497*'[2]Base Costs'!$B$6</f>
        <v>63.15879676383971</v>
      </c>
      <c r="K2497" s="307">
        <f t="shared" si="269"/>
        <v>8</v>
      </c>
      <c r="L2497" s="307">
        <f t="shared" si="270"/>
        <v>2</v>
      </c>
      <c r="M2497" s="307">
        <f t="shared" si="271"/>
        <v>1</v>
      </c>
      <c r="N2497" s="306">
        <f>4*J2497*'[2]Base Costs'!$B$7</f>
        <v>12552.431904032561</v>
      </c>
      <c r="O2497" s="304">
        <f>4*IF(K2497&lt;=3,K2497*'[2]Base Costs'!$B$8,IF(L2497&lt;=3,L2497*'[2]Base Costs'!$B$9,'[2]Base Costs'!$B$10*M2497))</f>
        <v>2800</v>
      </c>
      <c r="P2497" s="304">
        <f>4*C2497*'[2]Base Costs'!$B$11</f>
        <v>49731.336034519452</v>
      </c>
      <c r="Q2497" s="269">
        <f>'[2]Base Costs'!$B$13+'[2]Base Costs'!$B$14</f>
        <v>414</v>
      </c>
      <c r="R2497" s="303">
        <f>'[2]Base Costs'!$D$2</f>
        <v>1105.3024868650327</v>
      </c>
      <c r="S2497" s="305">
        <f t="shared" si="272"/>
        <v>16871.734390897593</v>
      </c>
    </row>
    <row r="2498" spans="1:19" s="269" customFormat="1" x14ac:dyDescent="0.25">
      <c r="A2498" s="310" t="s">
        <v>1041</v>
      </c>
      <c r="B2498" s="310" t="s">
        <v>1195</v>
      </c>
      <c r="C2498" s="309">
        <v>72.514450799012195</v>
      </c>
      <c r="D2498" s="307">
        <f>C2498*'[2]Base Costs'!$B$5</f>
        <v>72.514450799012195</v>
      </c>
      <c r="E2498" s="307">
        <f t="shared" si="266"/>
        <v>10</v>
      </c>
      <c r="F2498" s="307">
        <f t="shared" si="267"/>
        <v>2</v>
      </c>
      <c r="G2498" s="307">
        <f t="shared" si="268"/>
        <v>1</v>
      </c>
      <c r="H2498" s="306">
        <f>4*D2498*'[2]Base Costs'!$B$7</f>
        <v>14411.812009598882</v>
      </c>
      <c r="I2498" s="304">
        <f>4*IF(E2498&lt;=3,E2498*'[2]Base Costs'!$B$8,IF(F2498&lt;=3,F2498*'[2]Base Costs'!$B$9,'[2]Base Costs'!$B$10*G2498))</f>
        <v>2800</v>
      </c>
      <c r="J2498" s="308">
        <f>C2498*'[2]Base Costs'!$B$6</f>
        <v>18.418670502949098</v>
      </c>
      <c r="K2498" s="307">
        <f t="shared" si="269"/>
        <v>3</v>
      </c>
      <c r="L2498" s="307">
        <f t="shared" si="270"/>
        <v>1</v>
      </c>
      <c r="M2498" s="307">
        <f t="shared" si="271"/>
        <v>1</v>
      </c>
      <c r="N2498" s="306">
        <f>4*J2498*'[2]Base Costs'!$B$7</f>
        <v>3660.6002504381158</v>
      </c>
      <c r="O2498" s="304">
        <f>4*IF(K2498&lt;=3,K2498*'[2]Base Costs'!$B$8,IF(L2498&lt;=3,L2498*'[2]Base Costs'!$B$9,'[2]Base Costs'!$B$10*M2498))</f>
        <v>1500</v>
      </c>
      <c r="P2498" s="304">
        <f>4*C2498*'[2]Base Costs'!$B$11</f>
        <v>14502.890159802439</v>
      </c>
      <c r="Q2498" s="269">
        <f>'[2]Base Costs'!$B$13+'[2]Base Costs'!$B$14</f>
        <v>414</v>
      </c>
      <c r="R2498" s="303">
        <f>'[2]Base Costs'!$D$2</f>
        <v>1105.3024868650327</v>
      </c>
      <c r="S2498" s="305">
        <f t="shared" si="272"/>
        <v>6679.9027373031486</v>
      </c>
    </row>
    <row r="2499" spans="1:19" s="269" customFormat="1" x14ac:dyDescent="0.25">
      <c r="A2499" s="310" t="s">
        <v>1041</v>
      </c>
      <c r="B2499" s="310" t="s">
        <v>1194</v>
      </c>
      <c r="C2499" s="309">
        <v>91.56846552056389</v>
      </c>
      <c r="D2499" s="307">
        <f>C2499*'[2]Base Costs'!$B$5</f>
        <v>91.56846552056389</v>
      </c>
      <c r="E2499" s="307">
        <f t="shared" ref="E2499:E2562" si="273">ROUNDUP(D2499/8,0)</f>
        <v>12</v>
      </c>
      <c r="F2499" s="307">
        <f t="shared" ref="F2499:F2562" si="274">ROUNDUP(D2499/40,0)</f>
        <v>3</v>
      </c>
      <c r="G2499" s="307">
        <f t="shared" ref="G2499:G2562" si="275">ROUNDUP(D2499/(40*4),0)</f>
        <v>1</v>
      </c>
      <c r="H2499" s="306">
        <f>4*D2499*'[2]Base Costs'!$B$7</f>
        <v>18198.683111418952</v>
      </c>
      <c r="I2499" s="304">
        <f>4*IF(E2499&lt;=3,E2499*'[2]Base Costs'!$B$8,IF(F2499&lt;=3,F2499*'[2]Base Costs'!$B$9,'[2]Base Costs'!$B$10*G2499))</f>
        <v>4200</v>
      </c>
      <c r="J2499" s="308">
        <f>C2499*'[2]Base Costs'!$B$6</f>
        <v>23.258390242223228</v>
      </c>
      <c r="K2499" s="307">
        <f t="shared" ref="K2499:K2562" si="276">ROUNDUP(J2499/8,0)</f>
        <v>3</v>
      </c>
      <c r="L2499" s="307">
        <f t="shared" ref="L2499:L2562" si="277">ROUNDUP(J2499/40,0)</f>
        <v>1</v>
      </c>
      <c r="M2499" s="307">
        <f t="shared" ref="M2499:M2562" si="278">ROUNDUP(J2499/(40*4),0)</f>
        <v>1</v>
      </c>
      <c r="N2499" s="306">
        <f>4*J2499*'[2]Base Costs'!$B$7</f>
        <v>4622.4655103004143</v>
      </c>
      <c r="O2499" s="304">
        <f>4*IF(K2499&lt;=3,K2499*'[2]Base Costs'!$B$8,IF(L2499&lt;=3,L2499*'[2]Base Costs'!$B$9,'[2]Base Costs'!$B$10*M2499))</f>
        <v>1500</v>
      </c>
      <c r="P2499" s="304">
        <f>4*C2499*'[2]Base Costs'!$B$11</f>
        <v>18313.693104112779</v>
      </c>
      <c r="Q2499" s="269">
        <f>'[2]Base Costs'!$B$13+'[2]Base Costs'!$B$14</f>
        <v>414</v>
      </c>
      <c r="R2499" s="303">
        <f>'[2]Base Costs'!$D$2</f>
        <v>1105.3024868650327</v>
      </c>
      <c r="S2499" s="305">
        <f t="shared" ref="S2499:S2562" si="279">R2499+Q2499+N2499+O2499</f>
        <v>7641.767997165447</v>
      </c>
    </row>
    <row r="2500" spans="1:19" s="269" customFormat="1" x14ac:dyDescent="0.25">
      <c r="A2500" s="310" t="s">
        <v>1041</v>
      </c>
      <c r="B2500" s="310" t="s">
        <v>1193</v>
      </c>
      <c r="C2500" s="309">
        <v>279.64378640000001</v>
      </c>
      <c r="D2500" s="307">
        <f>C2500*'[2]Base Costs'!$B$5</f>
        <v>279.64378640000001</v>
      </c>
      <c r="E2500" s="307">
        <f t="shared" si="273"/>
        <v>35</v>
      </c>
      <c r="F2500" s="307">
        <f t="shared" si="274"/>
        <v>7</v>
      </c>
      <c r="G2500" s="307">
        <f t="shared" si="275"/>
        <v>2</v>
      </c>
      <c r="H2500" s="306">
        <f>4*D2500*'[2]Base Costs'!$B$7</f>
        <v>55577.524684281612</v>
      </c>
      <c r="I2500" s="304">
        <f>4*IF(E2500&lt;=3,E2500*'[2]Base Costs'!$B$8,IF(F2500&lt;=3,F2500*'[2]Base Costs'!$B$9,'[2]Base Costs'!$B$10*G2500))</f>
        <v>8800</v>
      </c>
      <c r="J2500" s="308">
        <f>C2500*'[2]Base Costs'!$B$6</f>
        <v>71.029521745600007</v>
      </c>
      <c r="K2500" s="307">
        <f t="shared" si="276"/>
        <v>9</v>
      </c>
      <c r="L2500" s="307">
        <f t="shared" si="277"/>
        <v>2</v>
      </c>
      <c r="M2500" s="307">
        <f t="shared" si="278"/>
        <v>1</v>
      </c>
      <c r="N2500" s="306">
        <f>4*J2500*'[2]Base Costs'!$B$7</f>
        <v>14116.69126980753</v>
      </c>
      <c r="O2500" s="304">
        <f>4*IF(K2500&lt;=3,K2500*'[2]Base Costs'!$B$8,IF(L2500&lt;=3,L2500*'[2]Base Costs'!$B$9,'[2]Base Costs'!$B$10*M2500))</f>
        <v>2800</v>
      </c>
      <c r="P2500" s="304">
        <f>4*C2500*'[2]Base Costs'!$B$11</f>
        <v>55928.757280000005</v>
      </c>
      <c r="Q2500" s="269">
        <f>'[2]Base Costs'!$B$13+'[2]Base Costs'!$B$14</f>
        <v>414</v>
      </c>
      <c r="R2500" s="303">
        <f>'[2]Base Costs'!$D$2</f>
        <v>1105.3024868650327</v>
      </c>
      <c r="S2500" s="305">
        <f t="shared" si="279"/>
        <v>18435.993756672564</v>
      </c>
    </row>
    <row r="2501" spans="1:19" s="269" customFormat="1" x14ac:dyDescent="0.25">
      <c r="A2501" s="310" t="s">
        <v>1041</v>
      </c>
      <c r="B2501" s="310" t="s">
        <v>1192</v>
      </c>
      <c r="C2501" s="309">
        <v>96.866976491156237</v>
      </c>
      <c r="D2501" s="307">
        <f>C2501*'[2]Base Costs'!$B$5</f>
        <v>96.866976491156237</v>
      </c>
      <c r="E2501" s="307">
        <f t="shared" si="273"/>
        <v>13</v>
      </c>
      <c r="F2501" s="307">
        <f t="shared" si="274"/>
        <v>3</v>
      </c>
      <c r="G2501" s="307">
        <f t="shared" si="275"/>
        <v>1</v>
      </c>
      <c r="H2501" s="306">
        <f>4*D2501*'[2]Base Costs'!$B$7</f>
        <v>19251.730375758358</v>
      </c>
      <c r="I2501" s="304">
        <f>4*IF(E2501&lt;=3,E2501*'[2]Base Costs'!$B$8,IF(F2501&lt;=3,F2501*'[2]Base Costs'!$B$9,'[2]Base Costs'!$B$10*G2501))</f>
        <v>4200</v>
      </c>
      <c r="J2501" s="308">
        <f>C2501*'[2]Base Costs'!$B$6</f>
        <v>24.604212028753686</v>
      </c>
      <c r="K2501" s="307">
        <f t="shared" si="276"/>
        <v>4</v>
      </c>
      <c r="L2501" s="307">
        <f t="shared" si="277"/>
        <v>1</v>
      </c>
      <c r="M2501" s="307">
        <f t="shared" si="278"/>
        <v>1</v>
      </c>
      <c r="N2501" s="306">
        <f>4*J2501*'[2]Base Costs'!$B$7</f>
        <v>4889.9395154426229</v>
      </c>
      <c r="O2501" s="304">
        <f>4*IF(K2501&lt;=3,K2501*'[2]Base Costs'!$B$8,IF(L2501&lt;=3,L2501*'[2]Base Costs'!$B$9,'[2]Base Costs'!$B$10*M2501))</f>
        <v>1400</v>
      </c>
      <c r="P2501" s="304">
        <f>4*C2501*'[2]Base Costs'!$B$11</f>
        <v>19373.395298231248</v>
      </c>
      <c r="Q2501" s="269">
        <f>'[2]Base Costs'!$B$13+'[2]Base Costs'!$B$14</f>
        <v>414</v>
      </c>
      <c r="R2501" s="303">
        <f>'[2]Base Costs'!$D$2</f>
        <v>1105.3024868650327</v>
      </c>
      <c r="S2501" s="305">
        <f t="shared" si="279"/>
        <v>7809.2420023076556</v>
      </c>
    </row>
    <row r="2502" spans="1:19" s="269" customFormat="1" x14ac:dyDescent="0.25">
      <c r="A2502" s="310" t="s">
        <v>1041</v>
      </c>
      <c r="B2502" s="310" t="s">
        <v>1191</v>
      </c>
      <c r="C2502" s="309">
        <v>75.500708805000002</v>
      </c>
      <c r="D2502" s="307">
        <f>C2502*'[2]Base Costs'!$B$5</f>
        <v>75.500708805000002</v>
      </c>
      <c r="E2502" s="307">
        <f t="shared" si="273"/>
        <v>10</v>
      </c>
      <c r="F2502" s="307">
        <f t="shared" si="274"/>
        <v>2</v>
      </c>
      <c r="G2502" s="307">
        <f t="shared" si="275"/>
        <v>1</v>
      </c>
      <c r="H2502" s="306">
        <f>4*D2502*'[2]Base Costs'!$B$7</f>
        <v>15005.312870740923</v>
      </c>
      <c r="I2502" s="304">
        <f>4*IF(E2502&lt;=3,E2502*'[2]Base Costs'!$B$8,IF(F2502&lt;=3,F2502*'[2]Base Costs'!$B$9,'[2]Base Costs'!$B$10*G2502))</f>
        <v>2800</v>
      </c>
      <c r="J2502" s="308">
        <f>C2502*'[2]Base Costs'!$B$6</f>
        <v>19.177180036470002</v>
      </c>
      <c r="K2502" s="307">
        <f t="shared" si="276"/>
        <v>3</v>
      </c>
      <c r="L2502" s="307">
        <f t="shared" si="277"/>
        <v>1</v>
      </c>
      <c r="M2502" s="307">
        <f t="shared" si="278"/>
        <v>1</v>
      </c>
      <c r="N2502" s="306">
        <f>4*J2502*'[2]Base Costs'!$B$7</f>
        <v>3811.3494691681944</v>
      </c>
      <c r="O2502" s="304">
        <f>4*IF(K2502&lt;=3,K2502*'[2]Base Costs'!$B$8,IF(L2502&lt;=3,L2502*'[2]Base Costs'!$B$9,'[2]Base Costs'!$B$10*M2502))</f>
        <v>1500</v>
      </c>
      <c r="P2502" s="304">
        <f>4*C2502*'[2]Base Costs'!$B$11</f>
        <v>15100.141761000001</v>
      </c>
      <c r="Q2502" s="269">
        <f>'[2]Base Costs'!$B$13+'[2]Base Costs'!$B$14</f>
        <v>414</v>
      </c>
      <c r="R2502" s="303">
        <f>'[2]Base Costs'!$D$2</f>
        <v>1105.3024868650327</v>
      </c>
      <c r="S2502" s="305">
        <f t="shared" si="279"/>
        <v>6830.6519560332272</v>
      </c>
    </row>
    <row r="2503" spans="1:19" s="269" customFormat="1" x14ac:dyDescent="0.25">
      <c r="A2503" s="310" t="s">
        <v>1041</v>
      </c>
      <c r="B2503" s="310" t="s">
        <v>1190</v>
      </c>
      <c r="C2503" s="309">
        <v>99.57328933745292</v>
      </c>
      <c r="D2503" s="307">
        <f>C2503*'[2]Base Costs'!$B$5</f>
        <v>99.57328933745292</v>
      </c>
      <c r="E2503" s="307">
        <f t="shared" si="273"/>
        <v>13</v>
      </c>
      <c r="F2503" s="307">
        <f t="shared" si="274"/>
        <v>3</v>
      </c>
      <c r="G2503" s="307">
        <f t="shared" si="275"/>
        <v>1</v>
      </c>
      <c r="H2503" s="306">
        <f>4*D2503*'[2]Base Costs'!$B$7</f>
        <v>19789.593816082746</v>
      </c>
      <c r="I2503" s="304">
        <f>4*IF(E2503&lt;=3,E2503*'[2]Base Costs'!$B$8,IF(F2503&lt;=3,F2503*'[2]Base Costs'!$B$9,'[2]Base Costs'!$B$10*G2503))</f>
        <v>4200</v>
      </c>
      <c r="J2503" s="308">
        <f>C2503*'[2]Base Costs'!$B$6</f>
        <v>25.291615491713042</v>
      </c>
      <c r="K2503" s="307">
        <f t="shared" si="276"/>
        <v>4</v>
      </c>
      <c r="L2503" s="307">
        <f t="shared" si="277"/>
        <v>1</v>
      </c>
      <c r="M2503" s="307">
        <f t="shared" si="278"/>
        <v>1</v>
      </c>
      <c r="N2503" s="306">
        <f>4*J2503*'[2]Base Costs'!$B$7</f>
        <v>5026.5568292850176</v>
      </c>
      <c r="O2503" s="304">
        <f>4*IF(K2503&lt;=3,K2503*'[2]Base Costs'!$B$8,IF(L2503&lt;=3,L2503*'[2]Base Costs'!$B$9,'[2]Base Costs'!$B$10*M2503))</f>
        <v>1400</v>
      </c>
      <c r="P2503" s="304">
        <f>4*C2503*'[2]Base Costs'!$B$11</f>
        <v>19914.657867490583</v>
      </c>
      <c r="Q2503" s="269">
        <f>'[2]Base Costs'!$B$13+'[2]Base Costs'!$B$14</f>
        <v>414</v>
      </c>
      <c r="R2503" s="303">
        <f>'[2]Base Costs'!$D$2</f>
        <v>1105.3024868650327</v>
      </c>
      <c r="S2503" s="305">
        <f t="shared" si="279"/>
        <v>7945.8593161500503</v>
      </c>
    </row>
    <row r="2504" spans="1:19" s="269" customFormat="1" x14ac:dyDescent="0.25">
      <c r="A2504" s="310" t="s">
        <v>1041</v>
      </c>
      <c r="B2504" s="310" t="s">
        <v>1189</v>
      </c>
      <c r="C2504" s="309">
        <v>92.579776540702696</v>
      </c>
      <c r="D2504" s="307">
        <f>C2504*'[2]Base Costs'!$B$5</f>
        <v>92.579776540702696</v>
      </c>
      <c r="E2504" s="307">
        <f t="shared" si="273"/>
        <v>12</v>
      </c>
      <c r="F2504" s="307">
        <f t="shared" si="274"/>
        <v>3</v>
      </c>
      <c r="G2504" s="307">
        <f t="shared" si="275"/>
        <v>1</v>
      </c>
      <c r="H2504" s="306">
        <f>4*D2504*'[2]Base Costs'!$B$7</f>
        <v>18399.675108805419</v>
      </c>
      <c r="I2504" s="304">
        <f>4*IF(E2504&lt;=3,E2504*'[2]Base Costs'!$B$8,IF(F2504&lt;=3,F2504*'[2]Base Costs'!$B$9,'[2]Base Costs'!$B$10*G2504))</f>
        <v>4200</v>
      </c>
      <c r="J2504" s="308">
        <f>C2504*'[2]Base Costs'!$B$6</f>
        <v>23.515263241338484</v>
      </c>
      <c r="K2504" s="307">
        <f t="shared" si="276"/>
        <v>3</v>
      </c>
      <c r="L2504" s="307">
        <f t="shared" si="277"/>
        <v>1</v>
      </c>
      <c r="M2504" s="307">
        <f t="shared" si="278"/>
        <v>1</v>
      </c>
      <c r="N2504" s="306">
        <f>4*J2504*'[2]Base Costs'!$B$7</f>
        <v>4673.5174776365766</v>
      </c>
      <c r="O2504" s="304">
        <f>4*IF(K2504&lt;=3,K2504*'[2]Base Costs'!$B$8,IF(L2504&lt;=3,L2504*'[2]Base Costs'!$B$9,'[2]Base Costs'!$B$10*M2504))</f>
        <v>1500</v>
      </c>
      <c r="P2504" s="304">
        <f>4*C2504*'[2]Base Costs'!$B$11</f>
        <v>18515.955308140539</v>
      </c>
      <c r="Q2504" s="269">
        <f>'[2]Base Costs'!$B$13+'[2]Base Costs'!$B$14</f>
        <v>414</v>
      </c>
      <c r="R2504" s="303">
        <f>'[2]Base Costs'!$D$2</f>
        <v>1105.3024868650327</v>
      </c>
      <c r="S2504" s="305">
        <f t="shared" si="279"/>
        <v>7692.8199645016093</v>
      </c>
    </row>
    <row r="2505" spans="1:19" s="269" customFormat="1" x14ac:dyDescent="0.25">
      <c r="A2505" s="310" t="s">
        <v>1041</v>
      </c>
      <c r="B2505" s="310" t="s">
        <v>1188</v>
      </c>
      <c r="C2505" s="309">
        <v>153.79421266771033</v>
      </c>
      <c r="D2505" s="307">
        <f>C2505*'[2]Base Costs'!$B$5</f>
        <v>153.79421266771033</v>
      </c>
      <c r="E2505" s="307">
        <f t="shared" si="273"/>
        <v>20</v>
      </c>
      <c r="F2505" s="307">
        <f t="shared" si="274"/>
        <v>4</v>
      </c>
      <c r="G2505" s="307">
        <f t="shared" si="275"/>
        <v>1</v>
      </c>
      <c r="H2505" s="306">
        <f>4*D2505*'[2]Base Costs'!$B$7</f>
        <v>30565.677002431425</v>
      </c>
      <c r="I2505" s="304">
        <f>4*IF(E2505&lt;=3,E2505*'[2]Base Costs'!$B$8,IF(F2505&lt;=3,F2505*'[2]Base Costs'!$B$9,'[2]Base Costs'!$B$10*G2505))</f>
        <v>4400</v>
      </c>
      <c r="J2505" s="308">
        <f>C2505*'[2]Base Costs'!$B$6</f>
        <v>39.063730017598424</v>
      </c>
      <c r="K2505" s="307">
        <f t="shared" si="276"/>
        <v>5</v>
      </c>
      <c r="L2505" s="307">
        <f t="shared" si="277"/>
        <v>1</v>
      </c>
      <c r="M2505" s="307">
        <f t="shared" si="278"/>
        <v>1</v>
      </c>
      <c r="N2505" s="306">
        <f>4*J2505*'[2]Base Costs'!$B$7</f>
        <v>7763.6819586175825</v>
      </c>
      <c r="O2505" s="304">
        <f>4*IF(K2505&lt;=3,K2505*'[2]Base Costs'!$B$8,IF(L2505&lt;=3,L2505*'[2]Base Costs'!$B$9,'[2]Base Costs'!$B$10*M2505))</f>
        <v>1400</v>
      </c>
      <c r="P2505" s="304">
        <f>4*C2505*'[2]Base Costs'!$B$11</f>
        <v>30758.842533542065</v>
      </c>
      <c r="Q2505" s="269">
        <f>'[2]Base Costs'!$B$13+'[2]Base Costs'!$B$14</f>
        <v>414</v>
      </c>
      <c r="R2505" s="303">
        <f>'[2]Base Costs'!$D$2</f>
        <v>1105.3024868650327</v>
      </c>
      <c r="S2505" s="305">
        <f t="shared" si="279"/>
        <v>10682.984445482616</v>
      </c>
    </row>
    <row r="2506" spans="1:19" s="269" customFormat="1" x14ac:dyDescent="0.25">
      <c r="A2506" s="310" t="s">
        <v>1041</v>
      </c>
      <c r="B2506" s="310" t="s">
        <v>1187</v>
      </c>
      <c r="C2506" s="309">
        <v>151.9762790614144</v>
      </c>
      <c r="D2506" s="307">
        <f>C2506*'[2]Base Costs'!$B$5</f>
        <v>151.9762790614144</v>
      </c>
      <c r="E2506" s="307">
        <f t="shared" si="273"/>
        <v>19</v>
      </c>
      <c r="F2506" s="307">
        <f t="shared" si="274"/>
        <v>4</v>
      </c>
      <c r="G2506" s="307">
        <f t="shared" si="275"/>
        <v>1</v>
      </c>
      <c r="H2506" s="306">
        <f>4*D2506*'[2]Base Costs'!$B$7</f>
        <v>30204.373605781748</v>
      </c>
      <c r="I2506" s="304">
        <f>4*IF(E2506&lt;=3,E2506*'[2]Base Costs'!$B$8,IF(F2506&lt;=3,F2506*'[2]Base Costs'!$B$9,'[2]Base Costs'!$B$10*G2506))</f>
        <v>4400</v>
      </c>
      <c r="J2506" s="308">
        <f>C2506*'[2]Base Costs'!$B$6</f>
        <v>38.601974881599261</v>
      </c>
      <c r="K2506" s="307">
        <f t="shared" si="276"/>
        <v>5</v>
      </c>
      <c r="L2506" s="307">
        <f t="shared" si="277"/>
        <v>1</v>
      </c>
      <c r="M2506" s="307">
        <f t="shared" si="278"/>
        <v>1</v>
      </c>
      <c r="N2506" s="306">
        <f>4*J2506*'[2]Base Costs'!$B$7</f>
        <v>7671.9108958685647</v>
      </c>
      <c r="O2506" s="304">
        <f>4*IF(K2506&lt;=3,K2506*'[2]Base Costs'!$B$8,IF(L2506&lt;=3,L2506*'[2]Base Costs'!$B$9,'[2]Base Costs'!$B$10*M2506))</f>
        <v>1400</v>
      </c>
      <c r="P2506" s="304">
        <f>4*C2506*'[2]Base Costs'!$B$11</f>
        <v>30395.255812282881</v>
      </c>
      <c r="Q2506" s="269">
        <f>'[2]Base Costs'!$B$13+'[2]Base Costs'!$B$14</f>
        <v>414</v>
      </c>
      <c r="R2506" s="303">
        <f>'[2]Base Costs'!$D$2</f>
        <v>1105.3024868650327</v>
      </c>
      <c r="S2506" s="305">
        <f t="shared" si="279"/>
        <v>10591.213382733597</v>
      </c>
    </row>
    <row r="2507" spans="1:19" s="269" customFormat="1" x14ac:dyDescent="0.25">
      <c r="A2507" s="310" t="s">
        <v>1041</v>
      </c>
      <c r="B2507" s="310" t="s">
        <v>1186</v>
      </c>
      <c r="C2507" s="309">
        <v>151.60138855</v>
      </c>
      <c r="D2507" s="307">
        <f>C2507*'[2]Base Costs'!$B$5</f>
        <v>151.60138855</v>
      </c>
      <c r="E2507" s="307">
        <f t="shared" si="273"/>
        <v>19</v>
      </c>
      <c r="F2507" s="307">
        <f t="shared" si="274"/>
        <v>4</v>
      </c>
      <c r="G2507" s="307">
        <f t="shared" si="275"/>
        <v>1</v>
      </c>
      <c r="H2507" s="306">
        <f>4*D2507*'[2]Base Costs'!$B$7</f>
        <v>30129.866365981205</v>
      </c>
      <c r="I2507" s="304">
        <f>4*IF(E2507&lt;=3,E2507*'[2]Base Costs'!$B$8,IF(F2507&lt;=3,F2507*'[2]Base Costs'!$B$9,'[2]Base Costs'!$B$10*G2507))</f>
        <v>4400</v>
      </c>
      <c r="J2507" s="308">
        <f>C2507*'[2]Base Costs'!$B$6</f>
        <v>38.506752691700001</v>
      </c>
      <c r="K2507" s="307">
        <f t="shared" si="276"/>
        <v>5</v>
      </c>
      <c r="L2507" s="307">
        <f t="shared" si="277"/>
        <v>1</v>
      </c>
      <c r="M2507" s="307">
        <f t="shared" si="278"/>
        <v>1</v>
      </c>
      <c r="N2507" s="306">
        <f>4*J2507*'[2]Base Costs'!$B$7</f>
        <v>7652.9860569592265</v>
      </c>
      <c r="O2507" s="304">
        <f>4*IF(K2507&lt;=3,K2507*'[2]Base Costs'!$B$8,IF(L2507&lt;=3,L2507*'[2]Base Costs'!$B$9,'[2]Base Costs'!$B$10*M2507))</f>
        <v>1400</v>
      </c>
      <c r="P2507" s="304">
        <f>4*C2507*'[2]Base Costs'!$B$11</f>
        <v>30320.277709999998</v>
      </c>
      <c r="Q2507" s="269">
        <f>'[2]Base Costs'!$B$13+'[2]Base Costs'!$B$14</f>
        <v>414</v>
      </c>
      <c r="R2507" s="303">
        <f>'[2]Base Costs'!$D$2</f>
        <v>1105.3024868650327</v>
      </c>
      <c r="S2507" s="305">
        <f t="shared" si="279"/>
        <v>10572.288543824259</v>
      </c>
    </row>
    <row r="2508" spans="1:19" s="269" customFormat="1" x14ac:dyDescent="0.25">
      <c r="A2508" s="310" t="s">
        <v>1041</v>
      </c>
      <c r="B2508" s="310" t="s">
        <v>1185</v>
      </c>
      <c r="C2508" s="309">
        <v>150.51366200279205</v>
      </c>
      <c r="D2508" s="307">
        <f>C2508*'[2]Base Costs'!$B$5</f>
        <v>150.51366200279205</v>
      </c>
      <c r="E2508" s="307">
        <f t="shared" si="273"/>
        <v>19</v>
      </c>
      <c r="F2508" s="307">
        <f t="shared" si="274"/>
        <v>4</v>
      </c>
      <c r="G2508" s="307">
        <f t="shared" si="275"/>
        <v>1</v>
      </c>
      <c r="H2508" s="306">
        <f>4*D2508*'[2]Base Costs'!$B$7</f>
        <v>29913.687241082906</v>
      </c>
      <c r="I2508" s="304">
        <f>4*IF(E2508&lt;=3,E2508*'[2]Base Costs'!$B$8,IF(F2508&lt;=3,F2508*'[2]Base Costs'!$B$9,'[2]Base Costs'!$B$10*G2508))</f>
        <v>4400</v>
      </c>
      <c r="J2508" s="308">
        <f>C2508*'[2]Base Costs'!$B$6</f>
        <v>38.23047014870918</v>
      </c>
      <c r="K2508" s="307">
        <f t="shared" si="276"/>
        <v>5</v>
      </c>
      <c r="L2508" s="307">
        <f t="shared" si="277"/>
        <v>1</v>
      </c>
      <c r="M2508" s="307">
        <f t="shared" si="278"/>
        <v>1</v>
      </c>
      <c r="N2508" s="306">
        <f>4*J2508*'[2]Base Costs'!$B$7</f>
        <v>7598.0765592350581</v>
      </c>
      <c r="O2508" s="304">
        <f>4*IF(K2508&lt;=3,K2508*'[2]Base Costs'!$B$8,IF(L2508&lt;=3,L2508*'[2]Base Costs'!$B$9,'[2]Base Costs'!$B$10*M2508))</f>
        <v>1400</v>
      </c>
      <c r="P2508" s="304">
        <f>4*C2508*'[2]Base Costs'!$B$11</f>
        <v>30102.732400558409</v>
      </c>
      <c r="Q2508" s="269">
        <f>'[2]Base Costs'!$B$13+'[2]Base Costs'!$B$14</f>
        <v>414</v>
      </c>
      <c r="R2508" s="303">
        <f>'[2]Base Costs'!$D$2</f>
        <v>1105.3024868650327</v>
      </c>
      <c r="S2508" s="305">
        <f t="shared" si="279"/>
        <v>10517.37904610009</v>
      </c>
    </row>
    <row r="2509" spans="1:19" s="269" customFormat="1" x14ac:dyDescent="0.25">
      <c r="A2509" s="310" t="s">
        <v>1041</v>
      </c>
      <c r="B2509" s="310" t="s">
        <v>1184</v>
      </c>
      <c r="C2509" s="309">
        <v>192.40974138432787</v>
      </c>
      <c r="D2509" s="307">
        <f>C2509*'[2]Base Costs'!$B$5</f>
        <v>192.40974138432787</v>
      </c>
      <c r="E2509" s="307">
        <f t="shared" si="273"/>
        <v>25</v>
      </c>
      <c r="F2509" s="307">
        <f t="shared" si="274"/>
        <v>5</v>
      </c>
      <c r="G2509" s="307">
        <f t="shared" si="275"/>
        <v>2</v>
      </c>
      <c r="H2509" s="306">
        <f>4*D2509*'[2]Base Costs'!$B$7</f>
        <v>38240.281641686866</v>
      </c>
      <c r="I2509" s="304">
        <f>4*IF(E2509&lt;=3,E2509*'[2]Base Costs'!$B$8,IF(F2509&lt;=3,F2509*'[2]Base Costs'!$B$9,'[2]Base Costs'!$B$10*G2509))</f>
        <v>8800</v>
      </c>
      <c r="J2509" s="308">
        <f>C2509*'[2]Base Costs'!$B$6</f>
        <v>48.872074311619279</v>
      </c>
      <c r="K2509" s="307">
        <f t="shared" si="276"/>
        <v>7</v>
      </c>
      <c r="L2509" s="307">
        <f t="shared" si="277"/>
        <v>2</v>
      </c>
      <c r="M2509" s="307">
        <f t="shared" si="278"/>
        <v>1</v>
      </c>
      <c r="N2509" s="306">
        <f>4*J2509*'[2]Base Costs'!$B$7</f>
        <v>9713.0315369884629</v>
      </c>
      <c r="O2509" s="304">
        <f>4*IF(K2509&lt;=3,K2509*'[2]Base Costs'!$B$8,IF(L2509&lt;=3,L2509*'[2]Base Costs'!$B$9,'[2]Base Costs'!$B$10*M2509))</f>
        <v>2800</v>
      </c>
      <c r="P2509" s="304">
        <f>4*C2509*'[2]Base Costs'!$B$11</f>
        <v>38481.948276865573</v>
      </c>
      <c r="Q2509" s="269">
        <f>'[2]Base Costs'!$B$13+'[2]Base Costs'!$B$14</f>
        <v>414</v>
      </c>
      <c r="R2509" s="303">
        <f>'[2]Base Costs'!$D$2</f>
        <v>1105.3024868650327</v>
      </c>
      <c r="S2509" s="305">
        <f t="shared" si="279"/>
        <v>14032.334023853495</v>
      </c>
    </row>
    <row r="2510" spans="1:19" s="269" customFormat="1" x14ac:dyDescent="0.25">
      <c r="A2510" s="310" t="s">
        <v>1041</v>
      </c>
      <c r="B2510" s="310" t="s">
        <v>1183</v>
      </c>
      <c r="C2510" s="309">
        <v>84.999919215000006</v>
      </c>
      <c r="D2510" s="307">
        <f>C2510*'[2]Base Costs'!$B$5</f>
        <v>84.999919215000006</v>
      </c>
      <c r="E2510" s="307">
        <f t="shared" si="273"/>
        <v>11</v>
      </c>
      <c r="F2510" s="307">
        <f t="shared" si="274"/>
        <v>3</v>
      </c>
      <c r="G2510" s="307">
        <f t="shared" si="275"/>
        <v>1</v>
      </c>
      <c r="H2510" s="306">
        <f>4*D2510*'[2]Base Costs'!$B$7</f>
        <v>16893.223944465964</v>
      </c>
      <c r="I2510" s="304">
        <f>4*IF(E2510&lt;=3,E2510*'[2]Base Costs'!$B$8,IF(F2510&lt;=3,F2510*'[2]Base Costs'!$B$9,'[2]Base Costs'!$B$10*G2510))</f>
        <v>4200</v>
      </c>
      <c r="J2510" s="308">
        <f>C2510*'[2]Base Costs'!$B$6</f>
        <v>21.589979480610001</v>
      </c>
      <c r="K2510" s="307">
        <f t="shared" si="276"/>
        <v>3</v>
      </c>
      <c r="L2510" s="307">
        <f t="shared" si="277"/>
        <v>1</v>
      </c>
      <c r="M2510" s="307">
        <f t="shared" si="278"/>
        <v>1</v>
      </c>
      <c r="N2510" s="306">
        <f>4*J2510*'[2]Base Costs'!$B$7</f>
        <v>4290.8788818943549</v>
      </c>
      <c r="O2510" s="304">
        <f>4*IF(K2510&lt;=3,K2510*'[2]Base Costs'!$B$8,IF(L2510&lt;=3,L2510*'[2]Base Costs'!$B$9,'[2]Base Costs'!$B$10*M2510))</f>
        <v>1500</v>
      </c>
      <c r="P2510" s="304">
        <f>4*C2510*'[2]Base Costs'!$B$11</f>
        <v>16999.983843000002</v>
      </c>
      <c r="Q2510" s="269">
        <f>'[2]Base Costs'!$B$13+'[2]Base Costs'!$B$14</f>
        <v>414</v>
      </c>
      <c r="R2510" s="303">
        <f>'[2]Base Costs'!$D$2</f>
        <v>1105.3024868650327</v>
      </c>
      <c r="S2510" s="305">
        <f t="shared" si="279"/>
        <v>7310.1813687593876</v>
      </c>
    </row>
    <row r="2511" spans="1:19" s="269" customFormat="1" x14ac:dyDescent="0.25">
      <c r="A2511" s="310" t="s">
        <v>1041</v>
      </c>
      <c r="B2511" s="310" t="s">
        <v>1182</v>
      </c>
      <c r="C2511" s="309">
        <v>85.999211835000011</v>
      </c>
      <c r="D2511" s="307">
        <f>C2511*'[2]Base Costs'!$B$5</f>
        <v>85.999211835000011</v>
      </c>
      <c r="E2511" s="307">
        <f t="shared" si="273"/>
        <v>11</v>
      </c>
      <c r="F2511" s="307">
        <f t="shared" si="274"/>
        <v>3</v>
      </c>
      <c r="G2511" s="307">
        <f t="shared" si="275"/>
        <v>1</v>
      </c>
      <c r="H2511" s="306">
        <f>4*D2511*'[2]Base Costs'!$B$7</f>
        <v>17091.827356935246</v>
      </c>
      <c r="I2511" s="304">
        <f>4*IF(E2511&lt;=3,E2511*'[2]Base Costs'!$B$8,IF(F2511&lt;=3,F2511*'[2]Base Costs'!$B$9,'[2]Base Costs'!$B$10*G2511))</f>
        <v>4200</v>
      </c>
      <c r="J2511" s="308">
        <f>C2511*'[2]Base Costs'!$B$6</f>
        <v>21.843799806090004</v>
      </c>
      <c r="K2511" s="307">
        <f t="shared" si="276"/>
        <v>3</v>
      </c>
      <c r="L2511" s="307">
        <f t="shared" si="277"/>
        <v>1</v>
      </c>
      <c r="M2511" s="307">
        <f t="shared" si="278"/>
        <v>1</v>
      </c>
      <c r="N2511" s="306">
        <f>4*J2511*'[2]Base Costs'!$B$7</f>
        <v>4341.3241486615525</v>
      </c>
      <c r="O2511" s="304">
        <f>4*IF(K2511&lt;=3,K2511*'[2]Base Costs'!$B$8,IF(L2511&lt;=3,L2511*'[2]Base Costs'!$B$9,'[2]Base Costs'!$B$10*M2511))</f>
        <v>1500</v>
      </c>
      <c r="P2511" s="304">
        <f>4*C2511*'[2]Base Costs'!$B$11</f>
        <v>17199.842367000001</v>
      </c>
      <c r="Q2511" s="269">
        <f>'[2]Base Costs'!$B$13+'[2]Base Costs'!$B$14</f>
        <v>414</v>
      </c>
      <c r="R2511" s="303">
        <f>'[2]Base Costs'!$D$2</f>
        <v>1105.3024868650327</v>
      </c>
      <c r="S2511" s="305">
        <f t="shared" si="279"/>
        <v>7360.6266355265852</v>
      </c>
    </row>
    <row r="2512" spans="1:19" s="269" customFormat="1" x14ac:dyDescent="0.25">
      <c r="A2512" s="310" t="s">
        <v>1041</v>
      </c>
      <c r="B2512" s="310" t="s">
        <v>1181</v>
      </c>
      <c r="C2512" s="309">
        <v>96.197592048554498</v>
      </c>
      <c r="D2512" s="307">
        <f>C2512*'[2]Base Costs'!$B$5</f>
        <v>96.197592048554498</v>
      </c>
      <c r="E2512" s="307">
        <f t="shared" si="273"/>
        <v>13</v>
      </c>
      <c r="F2512" s="307">
        <f t="shared" si="274"/>
        <v>3</v>
      </c>
      <c r="G2512" s="307">
        <f t="shared" si="275"/>
        <v>1</v>
      </c>
      <c r="H2512" s="306">
        <f>4*D2512*'[2]Base Costs'!$B$7</f>
        <v>19118.694234097919</v>
      </c>
      <c r="I2512" s="304">
        <f>4*IF(E2512&lt;=3,E2512*'[2]Base Costs'!$B$8,IF(F2512&lt;=3,F2512*'[2]Base Costs'!$B$9,'[2]Base Costs'!$B$10*G2512))</f>
        <v>4200</v>
      </c>
      <c r="J2512" s="308">
        <f>C2512*'[2]Base Costs'!$B$6</f>
        <v>24.434188380332841</v>
      </c>
      <c r="K2512" s="307">
        <f t="shared" si="276"/>
        <v>4</v>
      </c>
      <c r="L2512" s="307">
        <f t="shared" si="277"/>
        <v>1</v>
      </c>
      <c r="M2512" s="307">
        <f t="shared" si="278"/>
        <v>1</v>
      </c>
      <c r="N2512" s="306">
        <f>4*J2512*'[2]Base Costs'!$B$7</f>
        <v>4856.1483354608708</v>
      </c>
      <c r="O2512" s="304">
        <f>4*IF(K2512&lt;=3,K2512*'[2]Base Costs'!$B$8,IF(L2512&lt;=3,L2512*'[2]Base Costs'!$B$9,'[2]Base Costs'!$B$10*M2512))</f>
        <v>1400</v>
      </c>
      <c r="P2512" s="304">
        <f>4*C2512*'[2]Base Costs'!$B$11</f>
        <v>19239.518409710901</v>
      </c>
      <c r="Q2512" s="269">
        <f>'[2]Base Costs'!$B$13+'[2]Base Costs'!$B$14</f>
        <v>414</v>
      </c>
      <c r="R2512" s="303">
        <f>'[2]Base Costs'!$D$2</f>
        <v>1105.3024868650327</v>
      </c>
      <c r="S2512" s="305">
        <f t="shared" si="279"/>
        <v>7775.4508223259036</v>
      </c>
    </row>
    <row r="2513" spans="1:19" s="269" customFormat="1" x14ac:dyDescent="0.25">
      <c r="A2513" s="310" t="s">
        <v>1041</v>
      </c>
      <c r="B2513" s="310" t="s">
        <v>1180</v>
      </c>
      <c r="C2513" s="309">
        <v>112.32651985000001</v>
      </c>
      <c r="D2513" s="307">
        <f>C2513*'[2]Base Costs'!$B$5</f>
        <v>112.32651985000001</v>
      </c>
      <c r="E2513" s="307">
        <f t="shared" si="273"/>
        <v>15</v>
      </c>
      <c r="F2513" s="307">
        <f t="shared" si="274"/>
        <v>3</v>
      </c>
      <c r="G2513" s="307">
        <f t="shared" si="275"/>
        <v>1</v>
      </c>
      <c r="H2513" s="306">
        <f>4*D2513*'[2]Base Costs'!$B$7</f>
        <v>22324.221861068407</v>
      </c>
      <c r="I2513" s="304">
        <f>4*IF(E2513&lt;=3,E2513*'[2]Base Costs'!$B$8,IF(F2513&lt;=3,F2513*'[2]Base Costs'!$B$9,'[2]Base Costs'!$B$10*G2513))</f>
        <v>4200</v>
      </c>
      <c r="J2513" s="308">
        <f>C2513*'[2]Base Costs'!$B$6</f>
        <v>28.530936041900002</v>
      </c>
      <c r="K2513" s="307">
        <f t="shared" si="276"/>
        <v>4</v>
      </c>
      <c r="L2513" s="307">
        <f t="shared" si="277"/>
        <v>1</v>
      </c>
      <c r="M2513" s="307">
        <f t="shared" si="278"/>
        <v>1</v>
      </c>
      <c r="N2513" s="306">
        <f>4*J2513*'[2]Base Costs'!$B$7</f>
        <v>5670.3523527113748</v>
      </c>
      <c r="O2513" s="304">
        <f>4*IF(K2513&lt;=3,K2513*'[2]Base Costs'!$B$8,IF(L2513&lt;=3,L2513*'[2]Base Costs'!$B$9,'[2]Base Costs'!$B$10*M2513))</f>
        <v>1400</v>
      </c>
      <c r="P2513" s="304">
        <f>4*C2513*'[2]Base Costs'!$B$11</f>
        <v>22465.303970000001</v>
      </c>
      <c r="Q2513" s="269">
        <f>'[2]Base Costs'!$B$13+'[2]Base Costs'!$B$14</f>
        <v>414</v>
      </c>
      <c r="R2513" s="303">
        <f>'[2]Base Costs'!$D$2</f>
        <v>1105.3024868650327</v>
      </c>
      <c r="S2513" s="305">
        <f t="shared" si="279"/>
        <v>8589.6548395764075</v>
      </c>
    </row>
    <row r="2514" spans="1:19" s="269" customFormat="1" x14ac:dyDescent="0.25">
      <c r="A2514" s="310" t="s">
        <v>1041</v>
      </c>
      <c r="B2514" s="310" t="s">
        <v>1179</v>
      </c>
      <c r="C2514" s="309">
        <v>209.34915919215089</v>
      </c>
      <c r="D2514" s="307">
        <f>C2514*'[2]Base Costs'!$B$5</f>
        <v>209.34915919215089</v>
      </c>
      <c r="E2514" s="307">
        <f t="shared" si="273"/>
        <v>27</v>
      </c>
      <c r="F2514" s="307">
        <f t="shared" si="274"/>
        <v>6</v>
      </c>
      <c r="G2514" s="307">
        <f t="shared" si="275"/>
        <v>2</v>
      </c>
      <c r="H2514" s="306">
        <f>4*D2514*'[2]Base Costs'!$B$7</f>
        <v>41606.889294484841</v>
      </c>
      <c r="I2514" s="304">
        <f>4*IF(E2514&lt;=3,E2514*'[2]Base Costs'!$B$8,IF(F2514&lt;=3,F2514*'[2]Base Costs'!$B$9,'[2]Base Costs'!$B$10*G2514))</f>
        <v>8800</v>
      </c>
      <c r="J2514" s="308">
        <f>C2514*'[2]Base Costs'!$B$6</f>
        <v>53.174686434806326</v>
      </c>
      <c r="K2514" s="307">
        <f t="shared" si="276"/>
        <v>7</v>
      </c>
      <c r="L2514" s="307">
        <f t="shared" si="277"/>
        <v>2</v>
      </c>
      <c r="M2514" s="307">
        <f t="shared" si="278"/>
        <v>1</v>
      </c>
      <c r="N2514" s="306">
        <f>4*J2514*'[2]Base Costs'!$B$7</f>
        <v>10568.14988079915</v>
      </c>
      <c r="O2514" s="304">
        <f>4*IF(K2514&lt;=3,K2514*'[2]Base Costs'!$B$8,IF(L2514&lt;=3,L2514*'[2]Base Costs'!$B$9,'[2]Base Costs'!$B$10*M2514))</f>
        <v>2800</v>
      </c>
      <c r="P2514" s="304">
        <f>4*C2514*'[2]Base Costs'!$B$11</f>
        <v>41869.831838430182</v>
      </c>
      <c r="Q2514" s="269">
        <f>'[2]Base Costs'!$B$13+'[2]Base Costs'!$B$14</f>
        <v>414</v>
      </c>
      <c r="R2514" s="303">
        <f>'[2]Base Costs'!$D$2</f>
        <v>1105.3024868650327</v>
      </c>
      <c r="S2514" s="305">
        <f t="shared" si="279"/>
        <v>14887.452367664184</v>
      </c>
    </row>
    <row r="2515" spans="1:19" s="269" customFormat="1" x14ac:dyDescent="0.25">
      <c r="A2515" s="310" t="s">
        <v>1041</v>
      </c>
      <c r="B2515" s="310" t="s">
        <v>1178</v>
      </c>
      <c r="C2515" s="309">
        <v>104.29954197619617</v>
      </c>
      <c r="D2515" s="307">
        <f>C2515*'[2]Base Costs'!$B$5</f>
        <v>104.29954197619617</v>
      </c>
      <c r="E2515" s="307">
        <f t="shared" si="273"/>
        <v>14</v>
      </c>
      <c r="F2515" s="307">
        <f t="shared" si="274"/>
        <v>3</v>
      </c>
      <c r="G2515" s="307">
        <f t="shared" si="275"/>
        <v>1</v>
      </c>
      <c r="H2515" s="306">
        <f>4*D2515*'[2]Base Costs'!$B$7</f>
        <v>20728.908170517134</v>
      </c>
      <c r="I2515" s="304">
        <f>4*IF(E2515&lt;=3,E2515*'[2]Base Costs'!$B$8,IF(F2515&lt;=3,F2515*'[2]Base Costs'!$B$9,'[2]Base Costs'!$B$10*G2515))</f>
        <v>4200</v>
      </c>
      <c r="J2515" s="308">
        <f>C2515*'[2]Base Costs'!$B$6</f>
        <v>26.492083661953828</v>
      </c>
      <c r="K2515" s="307">
        <f t="shared" si="276"/>
        <v>4</v>
      </c>
      <c r="L2515" s="307">
        <f t="shared" si="277"/>
        <v>1</v>
      </c>
      <c r="M2515" s="307">
        <f t="shared" si="278"/>
        <v>1</v>
      </c>
      <c r="N2515" s="306">
        <f>4*J2515*'[2]Base Costs'!$B$7</f>
        <v>5265.1426753113519</v>
      </c>
      <c r="O2515" s="304">
        <f>4*IF(K2515&lt;=3,K2515*'[2]Base Costs'!$B$8,IF(L2515&lt;=3,L2515*'[2]Base Costs'!$B$9,'[2]Base Costs'!$B$10*M2515))</f>
        <v>1400</v>
      </c>
      <c r="P2515" s="304">
        <f>4*C2515*'[2]Base Costs'!$B$11</f>
        <v>20859.908395239232</v>
      </c>
      <c r="Q2515" s="269">
        <f>'[2]Base Costs'!$B$13+'[2]Base Costs'!$B$14</f>
        <v>414</v>
      </c>
      <c r="R2515" s="303">
        <f>'[2]Base Costs'!$D$2</f>
        <v>1105.3024868650327</v>
      </c>
      <c r="S2515" s="305">
        <f t="shared" si="279"/>
        <v>8184.4451621763847</v>
      </c>
    </row>
    <row r="2516" spans="1:19" s="269" customFormat="1" x14ac:dyDescent="0.25">
      <c r="A2516" s="310" t="s">
        <v>1041</v>
      </c>
      <c r="B2516" s="310" t="s">
        <v>1177</v>
      </c>
      <c r="C2516" s="309">
        <v>51.300480630000003</v>
      </c>
      <c r="D2516" s="307">
        <f>C2516*'[2]Base Costs'!$B$5</f>
        <v>51.300480630000003</v>
      </c>
      <c r="E2516" s="307">
        <f t="shared" si="273"/>
        <v>7</v>
      </c>
      <c r="F2516" s="307">
        <f t="shared" si="274"/>
        <v>2</v>
      </c>
      <c r="G2516" s="307">
        <f t="shared" si="275"/>
        <v>1</v>
      </c>
      <c r="H2516" s="306">
        <f>4*D2516*'[2]Base Costs'!$B$7</f>
        <v>10195.662722328721</v>
      </c>
      <c r="I2516" s="304">
        <f>4*IF(E2516&lt;=3,E2516*'[2]Base Costs'!$B$8,IF(F2516&lt;=3,F2516*'[2]Base Costs'!$B$9,'[2]Base Costs'!$B$10*G2516))</f>
        <v>2800</v>
      </c>
      <c r="J2516" s="308">
        <f>C2516*'[2]Base Costs'!$B$6</f>
        <v>13.030322080020001</v>
      </c>
      <c r="K2516" s="307">
        <f t="shared" si="276"/>
        <v>2</v>
      </c>
      <c r="L2516" s="307">
        <f t="shared" si="277"/>
        <v>1</v>
      </c>
      <c r="M2516" s="307">
        <f t="shared" si="278"/>
        <v>1</v>
      </c>
      <c r="N2516" s="306">
        <f>4*J2516*'[2]Base Costs'!$B$7</f>
        <v>2589.6983314714953</v>
      </c>
      <c r="O2516" s="304">
        <f>4*IF(K2516&lt;=3,K2516*'[2]Base Costs'!$B$8,IF(L2516&lt;=3,L2516*'[2]Base Costs'!$B$9,'[2]Base Costs'!$B$10*M2516))</f>
        <v>1000</v>
      </c>
      <c r="P2516" s="304">
        <f>4*C2516*'[2]Base Costs'!$B$11</f>
        <v>10260.096126</v>
      </c>
      <c r="Q2516" s="269">
        <f>'[2]Base Costs'!$B$13+'[2]Base Costs'!$B$14</f>
        <v>414</v>
      </c>
      <c r="R2516" s="303">
        <f>'[2]Base Costs'!$D$2</f>
        <v>1105.3024868650327</v>
      </c>
      <c r="S2516" s="305">
        <f t="shared" si="279"/>
        <v>5109.000818336528</v>
      </c>
    </row>
    <row r="2517" spans="1:19" s="269" customFormat="1" x14ac:dyDescent="0.25">
      <c r="A2517" s="310" t="s">
        <v>1041</v>
      </c>
      <c r="B2517" s="310" t="s">
        <v>1176</v>
      </c>
      <c r="C2517" s="309">
        <v>32.441442353878628</v>
      </c>
      <c r="D2517" s="307">
        <f>C2517*'[2]Base Costs'!$B$5</f>
        <v>32.441442353878628</v>
      </c>
      <c r="E2517" s="307">
        <f t="shared" si="273"/>
        <v>5</v>
      </c>
      <c r="F2517" s="307">
        <f t="shared" si="274"/>
        <v>1</v>
      </c>
      <c r="G2517" s="307">
        <f t="shared" si="275"/>
        <v>1</v>
      </c>
      <c r="H2517" s="306">
        <f>4*D2517*'[2]Base Costs'!$B$7</f>
        <v>6447.5420191792546</v>
      </c>
      <c r="I2517" s="304">
        <f>4*IF(E2517&lt;=3,E2517*'[2]Base Costs'!$B$8,IF(F2517&lt;=3,F2517*'[2]Base Costs'!$B$9,'[2]Base Costs'!$B$10*G2517))</f>
        <v>1400</v>
      </c>
      <c r="J2517" s="308">
        <f>C2517*'[2]Base Costs'!$B$6</f>
        <v>8.2401263578851722</v>
      </c>
      <c r="K2517" s="307">
        <f t="shared" si="276"/>
        <v>2</v>
      </c>
      <c r="L2517" s="307">
        <f t="shared" si="277"/>
        <v>1</v>
      </c>
      <c r="M2517" s="307">
        <f t="shared" si="278"/>
        <v>1</v>
      </c>
      <c r="N2517" s="306">
        <f>4*J2517*'[2]Base Costs'!$B$7</f>
        <v>1637.6756728715309</v>
      </c>
      <c r="O2517" s="304">
        <f>4*IF(K2517&lt;=3,K2517*'[2]Base Costs'!$B$8,IF(L2517&lt;=3,L2517*'[2]Base Costs'!$B$9,'[2]Base Costs'!$B$10*M2517))</f>
        <v>1000</v>
      </c>
      <c r="P2517" s="304">
        <f>4*C2517*'[2]Base Costs'!$B$11</f>
        <v>6488.2884707757257</v>
      </c>
      <c r="Q2517" s="269">
        <f>'[2]Base Costs'!$B$13+'[2]Base Costs'!$B$14</f>
        <v>414</v>
      </c>
      <c r="R2517" s="303">
        <f>'[2]Base Costs'!$D$2</f>
        <v>1105.3024868650327</v>
      </c>
      <c r="S2517" s="305">
        <f t="shared" si="279"/>
        <v>4156.9781597365636</v>
      </c>
    </row>
    <row r="2518" spans="1:19" s="269" customFormat="1" x14ac:dyDescent="0.25">
      <c r="A2518" s="310" t="s">
        <v>1041</v>
      </c>
      <c r="B2518" s="310" t="s">
        <v>1175</v>
      </c>
      <c r="C2518" s="309">
        <v>66.600728020000005</v>
      </c>
      <c r="D2518" s="307">
        <f>C2518*'[2]Base Costs'!$B$5</f>
        <v>66.600728020000005</v>
      </c>
      <c r="E2518" s="307">
        <f t="shared" si="273"/>
        <v>9</v>
      </c>
      <c r="F2518" s="307">
        <f t="shared" si="274"/>
        <v>2</v>
      </c>
      <c r="G2518" s="307">
        <f t="shared" si="275"/>
        <v>1</v>
      </c>
      <c r="H2518" s="306">
        <f>4*D2518*'[2]Base Costs'!$B$7</f>
        <v>13236.495089606882</v>
      </c>
      <c r="I2518" s="304">
        <f>4*IF(E2518&lt;=3,E2518*'[2]Base Costs'!$B$8,IF(F2518&lt;=3,F2518*'[2]Base Costs'!$B$9,'[2]Base Costs'!$B$10*G2518))</f>
        <v>2800</v>
      </c>
      <c r="J2518" s="308">
        <f>C2518*'[2]Base Costs'!$B$6</f>
        <v>16.916584917080002</v>
      </c>
      <c r="K2518" s="307">
        <f t="shared" si="276"/>
        <v>3</v>
      </c>
      <c r="L2518" s="307">
        <f t="shared" si="277"/>
        <v>1</v>
      </c>
      <c r="M2518" s="307">
        <f t="shared" si="278"/>
        <v>1</v>
      </c>
      <c r="N2518" s="306">
        <f>4*J2518*'[2]Base Costs'!$B$7</f>
        <v>3362.0697527601483</v>
      </c>
      <c r="O2518" s="304">
        <f>4*IF(K2518&lt;=3,K2518*'[2]Base Costs'!$B$8,IF(L2518&lt;=3,L2518*'[2]Base Costs'!$B$9,'[2]Base Costs'!$B$10*M2518))</f>
        <v>1500</v>
      </c>
      <c r="P2518" s="304">
        <f>4*C2518*'[2]Base Costs'!$B$11</f>
        <v>13320.145604000001</v>
      </c>
      <c r="Q2518" s="269">
        <f>'[2]Base Costs'!$B$13+'[2]Base Costs'!$B$14</f>
        <v>414</v>
      </c>
      <c r="R2518" s="303">
        <f>'[2]Base Costs'!$D$2</f>
        <v>1105.3024868650327</v>
      </c>
      <c r="S2518" s="305">
        <f t="shared" si="279"/>
        <v>6381.3722396251815</v>
      </c>
    </row>
    <row r="2519" spans="1:19" s="269" customFormat="1" x14ac:dyDescent="0.25">
      <c r="A2519" s="310" t="s">
        <v>1041</v>
      </c>
      <c r="B2519" s="310" t="s">
        <v>1174</v>
      </c>
      <c r="C2519" s="309">
        <v>47.088857925716454</v>
      </c>
      <c r="D2519" s="307">
        <f>C2519*'[2]Base Costs'!$B$5</f>
        <v>47.088857925716454</v>
      </c>
      <c r="E2519" s="307">
        <f t="shared" si="273"/>
        <v>6</v>
      </c>
      <c r="F2519" s="307">
        <f t="shared" si="274"/>
        <v>2</v>
      </c>
      <c r="G2519" s="307">
        <f t="shared" si="275"/>
        <v>1</v>
      </c>
      <c r="H2519" s="306">
        <f>4*D2519*'[2]Base Costs'!$B$7</f>
        <v>9358.627979588593</v>
      </c>
      <c r="I2519" s="304">
        <f>4*IF(E2519&lt;=3,E2519*'[2]Base Costs'!$B$8,IF(F2519&lt;=3,F2519*'[2]Base Costs'!$B$9,'[2]Base Costs'!$B$10*G2519))</f>
        <v>2800</v>
      </c>
      <c r="J2519" s="308">
        <f>C2519*'[2]Base Costs'!$B$6</f>
        <v>11.96056991313198</v>
      </c>
      <c r="K2519" s="307">
        <f t="shared" si="276"/>
        <v>2</v>
      </c>
      <c r="L2519" s="307">
        <f t="shared" si="277"/>
        <v>1</v>
      </c>
      <c r="M2519" s="307">
        <f t="shared" si="278"/>
        <v>1</v>
      </c>
      <c r="N2519" s="306">
        <f>4*J2519*'[2]Base Costs'!$B$7</f>
        <v>2377.0915068155027</v>
      </c>
      <c r="O2519" s="304">
        <f>4*IF(K2519&lt;=3,K2519*'[2]Base Costs'!$B$8,IF(L2519&lt;=3,L2519*'[2]Base Costs'!$B$9,'[2]Base Costs'!$B$10*M2519))</f>
        <v>1000</v>
      </c>
      <c r="P2519" s="304">
        <f>4*C2519*'[2]Base Costs'!$B$11</f>
        <v>9417.7715851432913</v>
      </c>
      <c r="Q2519" s="269">
        <f>'[2]Base Costs'!$B$13+'[2]Base Costs'!$B$14</f>
        <v>414</v>
      </c>
      <c r="R2519" s="303">
        <f>'[2]Base Costs'!$D$2</f>
        <v>1105.3024868650327</v>
      </c>
      <c r="S2519" s="305">
        <f t="shared" si="279"/>
        <v>4896.3939936805355</v>
      </c>
    </row>
    <row r="2520" spans="1:19" s="269" customFormat="1" x14ac:dyDescent="0.25">
      <c r="A2520" s="310" t="s">
        <v>1041</v>
      </c>
      <c r="B2520" s="310" t="s">
        <v>1173</v>
      </c>
      <c r="C2520" s="309">
        <v>75.600786330000005</v>
      </c>
      <c r="D2520" s="307">
        <f>C2520*'[2]Base Costs'!$B$5</f>
        <v>75.600786330000005</v>
      </c>
      <c r="E2520" s="307">
        <f t="shared" si="273"/>
        <v>10</v>
      </c>
      <c r="F2520" s="307">
        <f t="shared" si="274"/>
        <v>2</v>
      </c>
      <c r="G2520" s="307">
        <f t="shared" si="275"/>
        <v>1</v>
      </c>
      <c r="H2520" s="306">
        <f>4*D2520*'[2]Base Costs'!$B$7</f>
        <v>15025.202678369524</v>
      </c>
      <c r="I2520" s="304">
        <f>4*IF(E2520&lt;=3,E2520*'[2]Base Costs'!$B$8,IF(F2520&lt;=3,F2520*'[2]Base Costs'!$B$9,'[2]Base Costs'!$B$10*G2520))</f>
        <v>2800</v>
      </c>
      <c r="J2520" s="308">
        <f>C2520*'[2]Base Costs'!$B$6</f>
        <v>19.202599727820001</v>
      </c>
      <c r="K2520" s="307">
        <f t="shared" si="276"/>
        <v>3</v>
      </c>
      <c r="L2520" s="307">
        <f t="shared" si="277"/>
        <v>1</v>
      </c>
      <c r="M2520" s="307">
        <f t="shared" si="278"/>
        <v>1</v>
      </c>
      <c r="N2520" s="306">
        <f>4*J2520*'[2]Base Costs'!$B$7</f>
        <v>3816.401480305859</v>
      </c>
      <c r="O2520" s="304">
        <f>4*IF(K2520&lt;=3,K2520*'[2]Base Costs'!$B$8,IF(L2520&lt;=3,L2520*'[2]Base Costs'!$B$9,'[2]Base Costs'!$B$10*M2520))</f>
        <v>1500</v>
      </c>
      <c r="P2520" s="304">
        <f>4*C2520*'[2]Base Costs'!$B$11</f>
        <v>15120.157266000002</v>
      </c>
      <c r="Q2520" s="269">
        <f>'[2]Base Costs'!$B$13+'[2]Base Costs'!$B$14</f>
        <v>414</v>
      </c>
      <c r="R2520" s="303">
        <f>'[2]Base Costs'!$D$2</f>
        <v>1105.3024868650327</v>
      </c>
      <c r="S2520" s="305">
        <f t="shared" si="279"/>
        <v>6835.7039671708917</v>
      </c>
    </row>
    <row r="2521" spans="1:19" s="269" customFormat="1" x14ac:dyDescent="0.25">
      <c r="A2521" s="310" t="s">
        <v>1041</v>
      </c>
      <c r="B2521" s="310" t="s">
        <v>1172</v>
      </c>
      <c r="C2521" s="309">
        <v>63.533663788042652</v>
      </c>
      <c r="D2521" s="307">
        <f>C2521*'[2]Base Costs'!$B$5</f>
        <v>63.533663788042652</v>
      </c>
      <c r="E2521" s="307">
        <f t="shared" si="273"/>
        <v>8</v>
      </c>
      <c r="F2521" s="307">
        <f t="shared" si="274"/>
        <v>2</v>
      </c>
      <c r="G2521" s="307">
        <f t="shared" si="275"/>
        <v>1</v>
      </c>
      <c r="H2521" s="306">
        <f>4*D2521*'[2]Base Costs'!$B$7</f>
        <v>12626.93447589075</v>
      </c>
      <c r="I2521" s="304">
        <f>4*IF(E2521&lt;=3,E2521*'[2]Base Costs'!$B$8,IF(F2521&lt;=3,F2521*'[2]Base Costs'!$B$9,'[2]Base Costs'!$B$10*G2521))</f>
        <v>2800</v>
      </c>
      <c r="J2521" s="308">
        <f>C2521*'[2]Base Costs'!$B$6</f>
        <v>16.137550602162833</v>
      </c>
      <c r="K2521" s="307">
        <f t="shared" si="276"/>
        <v>3</v>
      </c>
      <c r="L2521" s="307">
        <f t="shared" si="277"/>
        <v>1</v>
      </c>
      <c r="M2521" s="307">
        <f t="shared" si="278"/>
        <v>1</v>
      </c>
      <c r="N2521" s="306">
        <f>4*J2521*'[2]Base Costs'!$B$7</f>
        <v>3207.2413568762504</v>
      </c>
      <c r="O2521" s="304">
        <f>4*IF(K2521&lt;=3,K2521*'[2]Base Costs'!$B$8,IF(L2521&lt;=3,L2521*'[2]Base Costs'!$B$9,'[2]Base Costs'!$B$10*M2521))</f>
        <v>1500</v>
      </c>
      <c r="P2521" s="304">
        <f>4*C2521*'[2]Base Costs'!$B$11</f>
        <v>12706.73275760853</v>
      </c>
      <c r="Q2521" s="269">
        <f>'[2]Base Costs'!$B$13+'[2]Base Costs'!$B$14</f>
        <v>414</v>
      </c>
      <c r="R2521" s="303">
        <f>'[2]Base Costs'!$D$2</f>
        <v>1105.3024868650327</v>
      </c>
      <c r="S2521" s="305">
        <f t="shared" si="279"/>
        <v>6226.5438437412831</v>
      </c>
    </row>
    <row r="2522" spans="1:19" s="269" customFormat="1" x14ac:dyDescent="0.25">
      <c r="A2522" s="310" t="s">
        <v>1041</v>
      </c>
      <c r="B2522" s="310" t="s">
        <v>1171</v>
      </c>
      <c r="C2522" s="309">
        <v>115.75268609107486</v>
      </c>
      <c r="D2522" s="307">
        <f>C2522*'[2]Base Costs'!$B$5</f>
        <v>115.75268609107486</v>
      </c>
      <c r="E2522" s="307">
        <f t="shared" si="273"/>
        <v>15</v>
      </c>
      <c r="F2522" s="307">
        <f t="shared" si="274"/>
        <v>3</v>
      </c>
      <c r="G2522" s="307">
        <f t="shared" si="275"/>
        <v>1</v>
      </c>
      <c r="H2522" s="306">
        <f>4*D2522*'[2]Base Costs'!$B$7</f>
        <v>23005.151844484586</v>
      </c>
      <c r="I2522" s="304">
        <f>4*IF(E2522&lt;=3,E2522*'[2]Base Costs'!$B$8,IF(F2522&lt;=3,F2522*'[2]Base Costs'!$B$9,'[2]Base Costs'!$B$10*G2522))</f>
        <v>4200</v>
      </c>
      <c r="J2522" s="308">
        <f>C2522*'[2]Base Costs'!$B$6</f>
        <v>29.401182267133017</v>
      </c>
      <c r="K2522" s="307">
        <f t="shared" si="276"/>
        <v>4</v>
      </c>
      <c r="L2522" s="307">
        <f t="shared" si="277"/>
        <v>1</v>
      </c>
      <c r="M2522" s="307">
        <f t="shared" si="278"/>
        <v>1</v>
      </c>
      <c r="N2522" s="306">
        <f>4*J2522*'[2]Base Costs'!$B$7</f>
        <v>5843.3085684990847</v>
      </c>
      <c r="O2522" s="304">
        <f>4*IF(K2522&lt;=3,K2522*'[2]Base Costs'!$B$8,IF(L2522&lt;=3,L2522*'[2]Base Costs'!$B$9,'[2]Base Costs'!$B$10*M2522))</f>
        <v>1400</v>
      </c>
      <c r="P2522" s="304">
        <f>4*C2522*'[2]Base Costs'!$B$11</f>
        <v>23150.537218214973</v>
      </c>
      <c r="Q2522" s="269">
        <f>'[2]Base Costs'!$B$13+'[2]Base Costs'!$B$14</f>
        <v>414</v>
      </c>
      <c r="R2522" s="303">
        <f>'[2]Base Costs'!$D$2</f>
        <v>1105.3024868650327</v>
      </c>
      <c r="S2522" s="305">
        <f t="shared" si="279"/>
        <v>8762.6110553641174</v>
      </c>
    </row>
    <row r="2523" spans="1:19" s="269" customFormat="1" x14ac:dyDescent="0.25">
      <c r="A2523" s="310" t="s">
        <v>1041</v>
      </c>
      <c r="B2523" s="310" t="s">
        <v>1170</v>
      </c>
      <c r="C2523" s="309">
        <v>70.400708710000004</v>
      </c>
      <c r="D2523" s="307">
        <f>C2523*'[2]Base Costs'!$B$5</f>
        <v>70.400708710000004</v>
      </c>
      <c r="E2523" s="307">
        <f t="shared" si="273"/>
        <v>9</v>
      </c>
      <c r="F2523" s="307">
        <f t="shared" si="274"/>
        <v>2</v>
      </c>
      <c r="G2523" s="307">
        <f t="shared" si="275"/>
        <v>1</v>
      </c>
      <c r="H2523" s="306">
        <f>4*D2523*'[2]Base Costs'!$B$7</f>
        <v>13991.718451860243</v>
      </c>
      <c r="I2523" s="304">
        <f>4*IF(E2523&lt;=3,E2523*'[2]Base Costs'!$B$8,IF(F2523&lt;=3,F2523*'[2]Base Costs'!$B$9,'[2]Base Costs'!$B$10*G2523))</f>
        <v>2800</v>
      </c>
      <c r="J2523" s="308">
        <f>C2523*'[2]Base Costs'!$B$6</f>
        <v>17.881780012340002</v>
      </c>
      <c r="K2523" s="307">
        <f t="shared" si="276"/>
        <v>3</v>
      </c>
      <c r="L2523" s="307">
        <f t="shared" si="277"/>
        <v>1</v>
      </c>
      <c r="M2523" s="307">
        <f t="shared" si="278"/>
        <v>1</v>
      </c>
      <c r="N2523" s="306">
        <f>4*J2523*'[2]Base Costs'!$B$7</f>
        <v>3553.8964867725017</v>
      </c>
      <c r="O2523" s="304">
        <f>4*IF(K2523&lt;=3,K2523*'[2]Base Costs'!$B$8,IF(L2523&lt;=3,L2523*'[2]Base Costs'!$B$9,'[2]Base Costs'!$B$10*M2523))</f>
        <v>1500</v>
      </c>
      <c r="P2523" s="304">
        <f>4*C2523*'[2]Base Costs'!$B$11</f>
        <v>14080.141742</v>
      </c>
      <c r="Q2523" s="269">
        <f>'[2]Base Costs'!$B$13+'[2]Base Costs'!$B$14</f>
        <v>414</v>
      </c>
      <c r="R2523" s="303">
        <f>'[2]Base Costs'!$D$2</f>
        <v>1105.3024868650327</v>
      </c>
      <c r="S2523" s="305">
        <f t="shared" si="279"/>
        <v>6573.1989736375344</v>
      </c>
    </row>
    <row r="2524" spans="1:19" s="269" customFormat="1" x14ac:dyDescent="0.25">
      <c r="A2524" s="310" t="s">
        <v>1041</v>
      </c>
      <c r="B2524" s="310" t="s">
        <v>1169</v>
      </c>
      <c r="C2524" s="309">
        <v>319.22062191144443</v>
      </c>
      <c r="D2524" s="307">
        <f>C2524*'[2]Base Costs'!$B$5</f>
        <v>319.22062191144443</v>
      </c>
      <c r="E2524" s="307">
        <f t="shared" si="273"/>
        <v>40</v>
      </c>
      <c r="F2524" s="307">
        <f t="shared" si="274"/>
        <v>8</v>
      </c>
      <c r="G2524" s="307">
        <f t="shared" si="275"/>
        <v>2</v>
      </c>
      <c r="H2524" s="306">
        <f>4*D2524*'[2]Base Costs'!$B$7</f>
        <v>63443.183281168123</v>
      </c>
      <c r="I2524" s="304">
        <f>4*IF(E2524&lt;=3,E2524*'[2]Base Costs'!$B$8,IF(F2524&lt;=3,F2524*'[2]Base Costs'!$B$9,'[2]Base Costs'!$B$10*G2524))</f>
        <v>8800</v>
      </c>
      <c r="J2524" s="308">
        <f>C2524*'[2]Base Costs'!$B$6</f>
        <v>81.082037965506885</v>
      </c>
      <c r="K2524" s="307">
        <f t="shared" si="276"/>
        <v>11</v>
      </c>
      <c r="L2524" s="307">
        <f t="shared" si="277"/>
        <v>3</v>
      </c>
      <c r="M2524" s="307">
        <f t="shared" si="278"/>
        <v>1</v>
      </c>
      <c r="N2524" s="306">
        <f>4*J2524*'[2]Base Costs'!$B$7</f>
        <v>16114.568553416702</v>
      </c>
      <c r="O2524" s="304">
        <f>4*IF(K2524&lt;=3,K2524*'[2]Base Costs'!$B$8,IF(L2524&lt;=3,L2524*'[2]Base Costs'!$B$9,'[2]Base Costs'!$B$10*M2524))</f>
        <v>4200</v>
      </c>
      <c r="P2524" s="304">
        <f>4*C2524*'[2]Base Costs'!$B$11</f>
        <v>63844.124382288886</v>
      </c>
      <c r="Q2524" s="269">
        <f>'[2]Base Costs'!$B$13+'[2]Base Costs'!$B$14</f>
        <v>414</v>
      </c>
      <c r="R2524" s="303">
        <f>'[2]Base Costs'!$D$2</f>
        <v>1105.3024868650327</v>
      </c>
      <c r="S2524" s="305">
        <f t="shared" si="279"/>
        <v>21833.871040281734</v>
      </c>
    </row>
    <row r="2525" spans="1:19" s="269" customFormat="1" x14ac:dyDescent="0.25">
      <c r="A2525" s="310" t="s">
        <v>1041</v>
      </c>
      <c r="B2525" s="310" t="s">
        <v>1168</v>
      </c>
      <c r="C2525" s="309">
        <v>275.69559161220451</v>
      </c>
      <c r="D2525" s="307">
        <f>C2525*'[2]Base Costs'!$B$5</f>
        <v>275.69559161220451</v>
      </c>
      <c r="E2525" s="307">
        <f t="shared" si="273"/>
        <v>35</v>
      </c>
      <c r="F2525" s="307">
        <f t="shared" si="274"/>
        <v>7</v>
      </c>
      <c r="G2525" s="307">
        <f t="shared" si="275"/>
        <v>2</v>
      </c>
      <c r="H2525" s="306">
        <f>4*D2525*'[2]Base Costs'!$B$7</f>
        <v>54792.84465937598</v>
      </c>
      <c r="I2525" s="304">
        <f>4*IF(E2525&lt;=3,E2525*'[2]Base Costs'!$B$8,IF(F2525&lt;=3,F2525*'[2]Base Costs'!$B$9,'[2]Base Costs'!$B$10*G2525))</f>
        <v>8800</v>
      </c>
      <c r="J2525" s="308">
        <f>C2525*'[2]Base Costs'!$B$6</f>
        <v>70.026680269499948</v>
      </c>
      <c r="K2525" s="307">
        <f t="shared" si="276"/>
        <v>9</v>
      </c>
      <c r="L2525" s="307">
        <f t="shared" si="277"/>
        <v>2</v>
      </c>
      <c r="M2525" s="307">
        <f t="shared" si="278"/>
        <v>1</v>
      </c>
      <c r="N2525" s="306">
        <f>4*J2525*'[2]Base Costs'!$B$7</f>
        <v>13917.382543481499</v>
      </c>
      <c r="O2525" s="304">
        <f>4*IF(K2525&lt;=3,K2525*'[2]Base Costs'!$B$8,IF(L2525&lt;=3,L2525*'[2]Base Costs'!$B$9,'[2]Base Costs'!$B$10*M2525))</f>
        <v>2800</v>
      </c>
      <c r="P2525" s="304">
        <f>4*C2525*'[2]Base Costs'!$B$11</f>
        <v>55139.118322440903</v>
      </c>
      <c r="Q2525" s="269">
        <f>'[2]Base Costs'!$B$13+'[2]Base Costs'!$B$14</f>
        <v>414</v>
      </c>
      <c r="R2525" s="303">
        <f>'[2]Base Costs'!$D$2</f>
        <v>1105.3024868650327</v>
      </c>
      <c r="S2525" s="305">
        <f t="shared" si="279"/>
        <v>18236.685030346533</v>
      </c>
    </row>
    <row r="2526" spans="1:19" s="269" customFormat="1" x14ac:dyDescent="0.25">
      <c r="A2526" s="310" t="s">
        <v>1041</v>
      </c>
      <c r="B2526" s="310" t="s">
        <v>1167</v>
      </c>
      <c r="C2526" s="309">
        <v>344.44794791403763</v>
      </c>
      <c r="D2526" s="307">
        <f>C2526*'[2]Base Costs'!$B$5</f>
        <v>344.44794791403763</v>
      </c>
      <c r="E2526" s="307">
        <f t="shared" si="273"/>
        <v>44</v>
      </c>
      <c r="F2526" s="307">
        <f t="shared" si="274"/>
        <v>9</v>
      </c>
      <c r="G2526" s="307">
        <f t="shared" si="275"/>
        <v>3</v>
      </c>
      <c r="H2526" s="306">
        <f>4*D2526*'[2]Base Costs'!$B$7</f>
        <v>68456.962960227509</v>
      </c>
      <c r="I2526" s="304">
        <f>4*IF(E2526&lt;=3,E2526*'[2]Base Costs'!$B$8,IF(F2526&lt;=3,F2526*'[2]Base Costs'!$B$9,'[2]Base Costs'!$B$10*G2526))</f>
        <v>13200</v>
      </c>
      <c r="J2526" s="308">
        <f>C2526*'[2]Base Costs'!$B$6</f>
        <v>87.489778770165557</v>
      </c>
      <c r="K2526" s="307">
        <f t="shared" si="276"/>
        <v>11</v>
      </c>
      <c r="L2526" s="307">
        <f t="shared" si="277"/>
        <v>3</v>
      </c>
      <c r="M2526" s="307">
        <f t="shared" si="278"/>
        <v>1</v>
      </c>
      <c r="N2526" s="306">
        <f>4*J2526*'[2]Base Costs'!$B$7</f>
        <v>17388.068591897787</v>
      </c>
      <c r="O2526" s="304">
        <f>4*IF(K2526&lt;=3,K2526*'[2]Base Costs'!$B$8,IF(L2526&lt;=3,L2526*'[2]Base Costs'!$B$9,'[2]Base Costs'!$B$10*M2526))</f>
        <v>4200</v>
      </c>
      <c r="P2526" s="304">
        <f>4*C2526*'[2]Base Costs'!$B$11</f>
        <v>68889.58958280753</v>
      </c>
      <c r="Q2526" s="269">
        <f>'[2]Base Costs'!$B$13+'[2]Base Costs'!$B$14</f>
        <v>414</v>
      </c>
      <c r="R2526" s="303">
        <f>'[2]Base Costs'!$D$2</f>
        <v>1105.3024868650327</v>
      </c>
      <c r="S2526" s="305">
        <f t="shared" si="279"/>
        <v>23107.371078762819</v>
      </c>
    </row>
    <row r="2527" spans="1:19" s="269" customFormat="1" x14ac:dyDescent="0.25">
      <c r="A2527" s="310" t="s">
        <v>1041</v>
      </c>
      <c r="B2527" s="310" t="s">
        <v>1166</v>
      </c>
      <c r="C2527" s="309">
        <v>103.57798505913088</v>
      </c>
      <c r="D2527" s="307">
        <f>C2527*'[2]Base Costs'!$B$5</f>
        <v>103.57798505913088</v>
      </c>
      <c r="E2527" s="307">
        <f t="shared" si="273"/>
        <v>13</v>
      </c>
      <c r="F2527" s="307">
        <f t="shared" si="274"/>
        <v>3</v>
      </c>
      <c r="G2527" s="307">
        <f t="shared" si="275"/>
        <v>1</v>
      </c>
      <c r="H2527" s="306">
        <f>4*D2527*'[2]Base Costs'!$B$7</f>
        <v>20585.50306259191</v>
      </c>
      <c r="I2527" s="304">
        <f>4*IF(E2527&lt;=3,E2527*'[2]Base Costs'!$B$8,IF(F2527&lt;=3,F2527*'[2]Base Costs'!$B$9,'[2]Base Costs'!$B$10*G2527))</f>
        <v>4200</v>
      </c>
      <c r="J2527" s="308">
        <f>C2527*'[2]Base Costs'!$B$6</f>
        <v>26.308808205019243</v>
      </c>
      <c r="K2527" s="307">
        <f t="shared" si="276"/>
        <v>4</v>
      </c>
      <c r="L2527" s="307">
        <f t="shared" si="277"/>
        <v>1</v>
      </c>
      <c r="M2527" s="307">
        <f t="shared" si="278"/>
        <v>1</v>
      </c>
      <c r="N2527" s="306">
        <f>4*J2527*'[2]Base Costs'!$B$7</f>
        <v>5228.717777898345</v>
      </c>
      <c r="O2527" s="304">
        <f>4*IF(K2527&lt;=3,K2527*'[2]Base Costs'!$B$8,IF(L2527&lt;=3,L2527*'[2]Base Costs'!$B$9,'[2]Base Costs'!$B$10*M2527))</f>
        <v>1400</v>
      </c>
      <c r="P2527" s="304">
        <f>4*C2527*'[2]Base Costs'!$B$11</f>
        <v>20715.597011826176</v>
      </c>
      <c r="Q2527" s="269">
        <f>'[2]Base Costs'!$B$13+'[2]Base Costs'!$B$14</f>
        <v>414</v>
      </c>
      <c r="R2527" s="303">
        <f>'[2]Base Costs'!$D$2</f>
        <v>1105.3024868650327</v>
      </c>
      <c r="S2527" s="305">
        <f t="shared" si="279"/>
        <v>8148.0202647633778</v>
      </c>
    </row>
    <row r="2528" spans="1:19" s="269" customFormat="1" x14ac:dyDescent="0.25">
      <c r="A2528" s="310" t="s">
        <v>1041</v>
      </c>
      <c r="B2528" s="310" t="s">
        <v>1165</v>
      </c>
      <c r="C2528" s="309">
        <v>36.00023324</v>
      </c>
      <c r="D2528" s="307">
        <f>C2528*'[2]Base Costs'!$B$5</f>
        <v>36.00023324</v>
      </c>
      <c r="E2528" s="307">
        <f t="shared" si="273"/>
        <v>5</v>
      </c>
      <c r="F2528" s="307">
        <f t="shared" si="274"/>
        <v>1</v>
      </c>
      <c r="G2528" s="307">
        <f t="shared" si="275"/>
        <v>1</v>
      </c>
      <c r="H2528" s="306">
        <f>4*D2528*'[2]Base Costs'!$B$7</f>
        <v>7154.8303550505607</v>
      </c>
      <c r="I2528" s="304">
        <f>4*IF(E2528&lt;=3,E2528*'[2]Base Costs'!$B$8,IF(F2528&lt;=3,F2528*'[2]Base Costs'!$B$9,'[2]Base Costs'!$B$10*G2528))</f>
        <v>1400</v>
      </c>
      <c r="J2528" s="308">
        <f>C2528*'[2]Base Costs'!$B$6</f>
        <v>9.1440592429600009</v>
      </c>
      <c r="K2528" s="307">
        <f t="shared" si="276"/>
        <v>2</v>
      </c>
      <c r="L2528" s="307">
        <f t="shared" si="277"/>
        <v>1</v>
      </c>
      <c r="M2528" s="307">
        <f t="shared" si="278"/>
        <v>1</v>
      </c>
      <c r="N2528" s="306">
        <f>4*J2528*'[2]Base Costs'!$B$7</f>
        <v>1817.3269101828428</v>
      </c>
      <c r="O2528" s="304">
        <f>4*IF(K2528&lt;=3,K2528*'[2]Base Costs'!$B$8,IF(L2528&lt;=3,L2528*'[2]Base Costs'!$B$9,'[2]Base Costs'!$B$10*M2528))</f>
        <v>1000</v>
      </c>
      <c r="P2528" s="304">
        <f>4*C2528*'[2]Base Costs'!$B$11</f>
        <v>7200.0466479999995</v>
      </c>
      <c r="Q2528" s="269">
        <f>'[2]Base Costs'!$B$13+'[2]Base Costs'!$B$14</f>
        <v>414</v>
      </c>
      <c r="R2528" s="303">
        <f>'[2]Base Costs'!$D$2</f>
        <v>1105.3024868650327</v>
      </c>
      <c r="S2528" s="305">
        <f t="shared" si="279"/>
        <v>4336.6293970478755</v>
      </c>
    </row>
    <row r="2529" spans="1:19" s="269" customFormat="1" x14ac:dyDescent="0.25">
      <c r="A2529" s="310" t="s">
        <v>1041</v>
      </c>
      <c r="B2529" s="310" t="s">
        <v>1164</v>
      </c>
      <c r="C2529" s="309">
        <v>117.96728020948566</v>
      </c>
      <c r="D2529" s="307">
        <f>C2529*'[2]Base Costs'!$B$5</f>
        <v>117.96728020948566</v>
      </c>
      <c r="E2529" s="307">
        <f t="shared" si="273"/>
        <v>15</v>
      </c>
      <c r="F2529" s="307">
        <f t="shared" si="274"/>
        <v>3</v>
      </c>
      <c r="G2529" s="307">
        <f t="shared" si="275"/>
        <v>1</v>
      </c>
      <c r="H2529" s="306">
        <f>4*D2529*'[2]Base Costs'!$B$7</f>
        <v>23445.289137954023</v>
      </c>
      <c r="I2529" s="304">
        <f>4*IF(E2529&lt;=3,E2529*'[2]Base Costs'!$B$8,IF(F2529&lt;=3,F2529*'[2]Base Costs'!$B$9,'[2]Base Costs'!$B$10*G2529))</f>
        <v>4200</v>
      </c>
      <c r="J2529" s="308">
        <f>C2529*'[2]Base Costs'!$B$6</f>
        <v>29.96368917320936</v>
      </c>
      <c r="K2529" s="307">
        <f t="shared" si="276"/>
        <v>4</v>
      </c>
      <c r="L2529" s="307">
        <f t="shared" si="277"/>
        <v>1</v>
      </c>
      <c r="M2529" s="307">
        <f t="shared" si="278"/>
        <v>1</v>
      </c>
      <c r="N2529" s="306">
        <f>4*J2529*'[2]Base Costs'!$B$7</f>
        <v>5955.1034410403217</v>
      </c>
      <c r="O2529" s="304">
        <f>4*IF(K2529&lt;=3,K2529*'[2]Base Costs'!$B$8,IF(L2529&lt;=3,L2529*'[2]Base Costs'!$B$9,'[2]Base Costs'!$B$10*M2529))</f>
        <v>1400</v>
      </c>
      <c r="P2529" s="304">
        <f>4*C2529*'[2]Base Costs'!$B$11</f>
        <v>23593.456041897134</v>
      </c>
      <c r="Q2529" s="269">
        <f>'[2]Base Costs'!$B$13+'[2]Base Costs'!$B$14</f>
        <v>414</v>
      </c>
      <c r="R2529" s="303">
        <f>'[2]Base Costs'!$D$2</f>
        <v>1105.3024868650327</v>
      </c>
      <c r="S2529" s="305">
        <f t="shared" si="279"/>
        <v>8874.4059279053545</v>
      </c>
    </row>
    <row r="2530" spans="1:19" s="269" customFormat="1" x14ac:dyDescent="0.25">
      <c r="A2530" s="310" t="s">
        <v>1041</v>
      </c>
      <c r="B2530" s="310" t="s">
        <v>1163</v>
      </c>
      <c r="C2530" s="309">
        <v>178.02652024686984</v>
      </c>
      <c r="D2530" s="307">
        <f>C2530*'[2]Base Costs'!$B$5</f>
        <v>178.02652024686984</v>
      </c>
      <c r="E2530" s="307">
        <f t="shared" si="273"/>
        <v>23</v>
      </c>
      <c r="F2530" s="307">
        <f t="shared" si="274"/>
        <v>5</v>
      </c>
      <c r="G2530" s="307">
        <f t="shared" si="275"/>
        <v>2</v>
      </c>
      <c r="H2530" s="306">
        <f>4*D2530*'[2]Base Costs'!$B$7</f>
        <v>35381.702739943903</v>
      </c>
      <c r="I2530" s="304">
        <f>4*IF(E2530&lt;=3,E2530*'[2]Base Costs'!$B$8,IF(F2530&lt;=3,F2530*'[2]Base Costs'!$B$9,'[2]Base Costs'!$B$10*G2530))</f>
        <v>8800</v>
      </c>
      <c r="J2530" s="308">
        <f>C2530*'[2]Base Costs'!$B$6</f>
        <v>45.218736142704941</v>
      </c>
      <c r="K2530" s="307">
        <f t="shared" si="276"/>
        <v>6</v>
      </c>
      <c r="L2530" s="307">
        <f t="shared" si="277"/>
        <v>2</v>
      </c>
      <c r="M2530" s="307">
        <f t="shared" si="278"/>
        <v>1</v>
      </c>
      <c r="N2530" s="306">
        <f>4*J2530*'[2]Base Costs'!$B$7</f>
        <v>8986.9524959457522</v>
      </c>
      <c r="O2530" s="304">
        <f>4*IF(K2530&lt;=3,K2530*'[2]Base Costs'!$B$8,IF(L2530&lt;=3,L2530*'[2]Base Costs'!$B$9,'[2]Base Costs'!$B$10*M2530))</f>
        <v>2800</v>
      </c>
      <c r="P2530" s="304">
        <f>4*C2530*'[2]Base Costs'!$B$11</f>
        <v>35605.304049373968</v>
      </c>
      <c r="Q2530" s="269">
        <f>'[2]Base Costs'!$B$13+'[2]Base Costs'!$B$14</f>
        <v>414</v>
      </c>
      <c r="R2530" s="303">
        <f>'[2]Base Costs'!$D$2</f>
        <v>1105.3024868650327</v>
      </c>
      <c r="S2530" s="305">
        <f t="shared" si="279"/>
        <v>13306.254982810784</v>
      </c>
    </row>
    <row r="2531" spans="1:19" s="269" customFormat="1" x14ac:dyDescent="0.25">
      <c r="A2531" s="310" t="s">
        <v>1041</v>
      </c>
      <c r="B2531" s="310" t="s">
        <v>1162</v>
      </c>
      <c r="C2531" s="309">
        <v>80.770717140000002</v>
      </c>
      <c r="D2531" s="307">
        <f>C2531*'[2]Base Costs'!$B$5</f>
        <v>80.770717140000002</v>
      </c>
      <c r="E2531" s="307">
        <f t="shared" si="273"/>
        <v>11</v>
      </c>
      <c r="F2531" s="307">
        <f t="shared" si="274"/>
        <v>3</v>
      </c>
      <c r="G2531" s="307">
        <f t="shared" si="275"/>
        <v>1</v>
      </c>
      <c r="H2531" s="306">
        <f>4*D2531*'[2]Base Costs'!$B$7</f>
        <v>16052.695407272162</v>
      </c>
      <c r="I2531" s="304">
        <f>4*IF(E2531&lt;=3,E2531*'[2]Base Costs'!$B$8,IF(F2531&lt;=3,F2531*'[2]Base Costs'!$B$9,'[2]Base Costs'!$B$10*G2531))</f>
        <v>4200</v>
      </c>
      <c r="J2531" s="308">
        <f>C2531*'[2]Base Costs'!$B$6</f>
        <v>20.515762153560001</v>
      </c>
      <c r="K2531" s="307">
        <f t="shared" si="276"/>
        <v>3</v>
      </c>
      <c r="L2531" s="307">
        <f t="shared" si="277"/>
        <v>1</v>
      </c>
      <c r="M2531" s="307">
        <f t="shared" si="278"/>
        <v>1</v>
      </c>
      <c r="N2531" s="306">
        <f>4*J2531*'[2]Base Costs'!$B$7</f>
        <v>4077.3846334471295</v>
      </c>
      <c r="O2531" s="304">
        <f>4*IF(K2531&lt;=3,K2531*'[2]Base Costs'!$B$8,IF(L2531&lt;=3,L2531*'[2]Base Costs'!$B$9,'[2]Base Costs'!$B$10*M2531))</f>
        <v>1500</v>
      </c>
      <c r="P2531" s="304">
        <f>4*C2531*'[2]Base Costs'!$B$11</f>
        <v>16154.143428000001</v>
      </c>
      <c r="Q2531" s="269">
        <f>'[2]Base Costs'!$B$13+'[2]Base Costs'!$B$14</f>
        <v>414</v>
      </c>
      <c r="R2531" s="303">
        <f>'[2]Base Costs'!$D$2</f>
        <v>1105.3024868650327</v>
      </c>
      <c r="S2531" s="305">
        <f t="shared" si="279"/>
        <v>7096.6871203121627</v>
      </c>
    </row>
    <row r="2532" spans="1:19" s="269" customFormat="1" x14ac:dyDescent="0.25">
      <c r="A2532" s="310" t="s">
        <v>1041</v>
      </c>
      <c r="B2532" s="310" t="s">
        <v>1161</v>
      </c>
      <c r="C2532" s="309">
        <v>192.32100441457223</v>
      </c>
      <c r="D2532" s="307">
        <f>C2532*'[2]Base Costs'!$B$5</f>
        <v>192.32100441457223</v>
      </c>
      <c r="E2532" s="307">
        <f t="shared" si="273"/>
        <v>25</v>
      </c>
      <c r="F2532" s="307">
        <f t="shared" si="274"/>
        <v>5</v>
      </c>
      <c r="G2532" s="307">
        <f t="shared" si="275"/>
        <v>2</v>
      </c>
      <c r="H2532" s="306">
        <f>4*D2532*'[2]Base Costs'!$B$7</f>
        <v>38222.645701369751</v>
      </c>
      <c r="I2532" s="304">
        <f>4*IF(E2532&lt;=3,E2532*'[2]Base Costs'!$B$8,IF(F2532&lt;=3,F2532*'[2]Base Costs'!$B$9,'[2]Base Costs'!$B$10*G2532))</f>
        <v>8800</v>
      </c>
      <c r="J2532" s="308">
        <f>C2532*'[2]Base Costs'!$B$6</f>
        <v>48.849535121301344</v>
      </c>
      <c r="K2532" s="307">
        <f t="shared" si="276"/>
        <v>7</v>
      </c>
      <c r="L2532" s="307">
        <f t="shared" si="277"/>
        <v>2</v>
      </c>
      <c r="M2532" s="307">
        <f t="shared" si="278"/>
        <v>1</v>
      </c>
      <c r="N2532" s="306">
        <f>4*J2532*'[2]Base Costs'!$B$7</f>
        <v>9708.5520081479153</v>
      </c>
      <c r="O2532" s="304">
        <f>4*IF(K2532&lt;=3,K2532*'[2]Base Costs'!$B$8,IF(L2532&lt;=3,L2532*'[2]Base Costs'!$B$9,'[2]Base Costs'!$B$10*M2532))</f>
        <v>2800</v>
      </c>
      <c r="P2532" s="304">
        <f>4*C2532*'[2]Base Costs'!$B$11</f>
        <v>38464.200882914447</v>
      </c>
      <c r="Q2532" s="269">
        <f>'[2]Base Costs'!$B$13+'[2]Base Costs'!$B$14</f>
        <v>414</v>
      </c>
      <c r="R2532" s="303">
        <f>'[2]Base Costs'!$D$2</f>
        <v>1105.3024868650327</v>
      </c>
      <c r="S2532" s="305">
        <f t="shared" si="279"/>
        <v>14027.854495012947</v>
      </c>
    </row>
    <row r="2533" spans="1:19" s="269" customFormat="1" x14ac:dyDescent="0.25">
      <c r="A2533" s="310" t="s">
        <v>1041</v>
      </c>
      <c r="B2533" s="310" t="s">
        <v>1160</v>
      </c>
      <c r="C2533" s="309">
        <v>42.299806915818138</v>
      </c>
      <c r="D2533" s="307">
        <f>C2533*'[2]Base Costs'!$B$5</f>
        <v>42.299806915818138</v>
      </c>
      <c r="E2533" s="307">
        <f t="shared" si="273"/>
        <v>6</v>
      </c>
      <c r="F2533" s="307">
        <f t="shared" si="274"/>
        <v>2</v>
      </c>
      <c r="G2533" s="307">
        <f t="shared" si="275"/>
        <v>1</v>
      </c>
      <c r="H2533" s="306">
        <f>4*D2533*'[2]Base Costs'!$B$7</f>
        <v>8406.8328256773621</v>
      </c>
      <c r="I2533" s="304">
        <f>4*IF(E2533&lt;=3,E2533*'[2]Base Costs'!$B$8,IF(F2533&lt;=3,F2533*'[2]Base Costs'!$B$9,'[2]Base Costs'!$B$10*G2533))</f>
        <v>2800</v>
      </c>
      <c r="J2533" s="308">
        <f>C2533*'[2]Base Costs'!$B$6</f>
        <v>10.744150956617807</v>
      </c>
      <c r="K2533" s="307">
        <f t="shared" si="276"/>
        <v>2</v>
      </c>
      <c r="L2533" s="307">
        <f t="shared" si="277"/>
        <v>1</v>
      </c>
      <c r="M2533" s="307">
        <f t="shared" si="278"/>
        <v>1</v>
      </c>
      <c r="N2533" s="306">
        <f>4*J2533*'[2]Base Costs'!$B$7</f>
        <v>2135.3355377220496</v>
      </c>
      <c r="O2533" s="304">
        <f>4*IF(K2533&lt;=3,K2533*'[2]Base Costs'!$B$8,IF(L2533&lt;=3,L2533*'[2]Base Costs'!$B$9,'[2]Base Costs'!$B$10*M2533))</f>
        <v>1000</v>
      </c>
      <c r="P2533" s="304">
        <f>4*C2533*'[2]Base Costs'!$B$11</f>
        <v>8459.961383163627</v>
      </c>
      <c r="Q2533" s="269">
        <f>'[2]Base Costs'!$B$13+'[2]Base Costs'!$B$14</f>
        <v>414</v>
      </c>
      <c r="R2533" s="303">
        <f>'[2]Base Costs'!$D$2</f>
        <v>1105.3024868650327</v>
      </c>
      <c r="S2533" s="305">
        <f t="shared" si="279"/>
        <v>4654.6380245870823</v>
      </c>
    </row>
    <row r="2534" spans="1:19" s="269" customFormat="1" x14ac:dyDescent="0.25">
      <c r="A2534" s="310" t="s">
        <v>1041</v>
      </c>
      <c r="B2534" s="310" t="s">
        <v>1159</v>
      </c>
      <c r="C2534" s="309">
        <v>65.800602030000007</v>
      </c>
      <c r="D2534" s="307">
        <f>C2534*'[2]Base Costs'!$B$5</f>
        <v>65.800602030000007</v>
      </c>
      <c r="E2534" s="307">
        <f t="shared" si="273"/>
        <v>9</v>
      </c>
      <c r="F2534" s="307">
        <f t="shared" si="274"/>
        <v>2</v>
      </c>
      <c r="G2534" s="307">
        <f t="shared" si="275"/>
        <v>1</v>
      </c>
      <c r="H2534" s="306">
        <f>4*D2534*'[2]Base Costs'!$B$7</f>
        <v>13077.474849850323</v>
      </c>
      <c r="I2534" s="304">
        <f>4*IF(E2534&lt;=3,E2534*'[2]Base Costs'!$B$8,IF(F2534&lt;=3,F2534*'[2]Base Costs'!$B$9,'[2]Base Costs'!$B$10*G2534))</f>
        <v>2800</v>
      </c>
      <c r="J2534" s="308">
        <f>C2534*'[2]Base Costs'!$B$6</f>
        <v>16.713352915620003</v>
      </c>
      <c r="K2534" s="307">
        <f t="shared" si="276"/>
        <v>3</v>
      </c>
      <c r="L2534" s="307">
        <f t="shared" si="277"/>
        <v>1</v>
      </c>
      <c r="M2534" s="307">
        <f t="shared" si="278"/>
        <v>1</v>
      </c>
      <c r="N2534" s="306">
        <f>4*J2534*'[2]Base Costs'!$B$7</f>
        <v>3321.6786118619825</v>
      </c>
      <c r="O2534" s="304">
        <f>4*IF(K2534&lt;=3,K2534*'[2]Base Costs'!$B$8,IF(L2534&lt;=3,L2534*'[2]Base Costs'!$B$9,'[2]Base Costs'!$B$10*M2534))</f>
        <v>1500</v>
      </c>
      <c r="P2534" s="304">
        <f>4*C2534*'[2]Base Costs'!$B$11</f>
        <v>13160.120406000002</v>
      </c>
      <c r="Q2534" s="269">
        <f>'[2]Base Costs'!$B$13+'[2]Base Costs'!$B$14</f>
        <v>414</v>
      </c>
      <c r="R2534" s="303">
        <f>'[2]Base Costs'!$D$2</f>
        <v>1105.3024868650327</v>
      </c>
      <c r="S2534" s="305">
        <f t="shared" si="279"/>
        <v>6340.9810987270157</v>
      </c>
    </row>
    <row r="2535" spans="1:19" s="269" customFormat="1" x14ac:dyDescent="0.25">
      <c r="A2535" s="310" t="s">
        <v>1041</v>
      </c>
      <c r="B2535" s="310" t="s">
        <v>1158</v>
      </c>
      <c r="C2535" s="309">
        <v>116.87400215554594</v>
      </c>
      <c r="D2535" s="307">
        <f>C2535*'[2]Base Costs'!$B$5</f>
        <v>116.87400215554594</v>
      </c>
      <c r="E2535" s="307">
        <f t="shared" si="273"/>
        <v>15</v>
      </c>
      <c r="F2535" s="307">
        <f t="shared" si="274"/>
        <v>3</v>
      </c>
      <c r="G2535" s="307">
        <f t="shared" si="275"/>
        <v>1</v>
      </c>
      <c r="H2535" s="306">
        <f>4*D2535*'[2]Base Costs'!$B$7</f>
        <v>23228.006684401826</v>
      </c>
      <c r="I2535" s="304">
        <f>4*IF(E2535&lt;=3,E2535*'[2]Base Costs'!$B$8,IF(F2535&lt;=3,F2535*'[2]Base Costs'!$B$9,'[2]Base Costs'!$B$10*G2535))</f>
        <v>4200</v>
      </c>
      <c r="J2535" s="308">
        <f>C2535*'[2]Base Costs'!$B$6</f>
        <v>29.685996547508669</v>
      </c>
      <c r="K2535" s="307">
        <f t="shared" si="276"/>
        <v>4</v>
      </c>
      <c r="L2535" s="307">
        <f t="shared" si="277"/>
        <v>1</v>
      </c>
      <c r="M2535" s="307">
        <f t="shared" si="278"/>
        <v>1</v>
      </c>
      <c r="N2535" s="306">
        <f>4*J2535*'[2]Base Costs'!$B$7</f>
        <v>5899.9136978380639</v>
      </c>
      <c r="O2535" s="304">
        <f>4*IF(K2535&lt;=3,K2535*'[2]Base Costs'!$B$8,IF(L2535&lt;=3,L2535*'[2]Base Costs'!$B$9,'[2]Base Costs'!$B$10*M2535))</f>
        <v>1400</v>
      </c>
      <c r="P2535" s="304">
        <f>4*C2535*'[2]Base Costs'!$B$11</f>
        <v>23374.800431109186</v>
      </c>
      <c r="Q2535" s="269">
        <f>'[2]Base Costs'!$B$13+'[2]Base Costs'!$B$14</f>
        <v>414</v>
      </c>
      <c r="R2535" s="303">
        <f>'[2]Base Costs'!$D$2</f>
        <v>1105.3024868650327</v>
      </c>
      <c r="S2535" s="305">
        <f t="shared" si="279"/>
        <v>8819.2161847030966</v>
      </c>
    </row>
    <row r="2536" spans="1:19" s="269" customFormat="1" x14ac:dyDescent="0.25">
      <c r="A2536" s="310" t="s">
        <v>1041</v>
      </c>
      <c r="B2536" s="310" t="s">
        <v>1157</v>
      </c>
      <c r="C2536" s="309">
        <v>122.80970237000001</v>
      </c>
      <c r="D2536" s="307">
        <f>C2536*'[2]Base Costs'!$B$5</f>
        <v>122.80970237000001</v>
      </c>
      <c r="E2536" s="307">
        <f t="shared" si="273"/>
        <v>16</v>
      </c>
      <c r="F2536" s="307">
        <f t="shared" si="274"/>
        <v>4</v>
      </c>
      <c r="G2536" s="307">
        <f t="shared" si="275"/>
        <v>1</v>
      </c>
      <c r="H2536" s="306">
        <f>4*D2536*'[2]Base Costs'!$B$7</f>
        <v>24407.691487823286</v>
      </c>
      <c r="I2536" s="304">
        <f>4*IF(E2536&lt;=3,E2536*'[2]Base Costs'!$B$8,IF(F2536&lt;=3,F2536*'[2]Base Costs'!$B$9,'[2]Base Costs'!$B$10*G2536))</f>
        <v>4400</v>
      </c>
      <c r="J2536" s="308">
        <f>C2536*'[2]Base Costs'!$B$6</f>
        <v>31.193664401980005</v>
      </c>
      <c r="K2536" s="307">
        <f t="shared" si="276"/>
        <v>4</v>
      </c>
      <c r="L2536" s="307">
        <f t="shared" si="277"/>
        <v>1</v>
      </c>
      <c r="M2536" s="307">
        <f t="shared" si="278"/>
        <v>1</v>
      </c>
      <c r="N2536" s="306">
        <f>4*J2536*'[2]Base Costs'!$B$7</f>
        <v>6199.5536379071145</v>
      </c>
      <c r="O2536" s="304">
        <f>4*IF(K2536&lt;=3,K2536*'[2]Base Costs'!$B$8,IF(L2536&lt;=3,L2536*'[2]Base Costs'!$B$9,'[2]Base Costs'!$B$10*M2536))</f>
        <v>1400</v>
      </c>
      <c r="P2536" s="304">
        <f>4*C2536*'[2]Base Costs'!$B$11</f>
        <v>24561.940474000003</v>
      </c>
      <c r="Q2536" s="269">
        <f>'[2]Base Costs'!$B$13+'[2]Base Costs'!$B$14</f>
        <v>414</v>
      </c>
      <c r="R2536" s="303">
        <f>'[2]Base Costs'!$D$2</f>
        <v>1105.3024868650327</v>
      </c>
      <c r="S2536" s="305">
        <f t="shared" si="279"/>
        <v>9118.8561247721482</v>
      </c>
    </row>
    <row r="2537" spans="1:19" s="269" customFormat="1" x14ac:dyDescent="0.25">
      <c r="A2537" s="310" t="s">
        <v>1041</v>
      </c>
      <c r="B2537" s="310" t="s">
        <v>1156</v>
      </c>
      <c r="C2537" s="309">
        <v>111.12520130009571</v>
      </c>
      <c r="D2537" s="307">
        <f>C2537*'[2]Base Costs'!$B$5</f>
        <v>111.12520130009571</v>
      </c>
      <c r="E2537" s="307">
        <f t="shared" si="273"/>
        <v>14</v>
      </c>
      <c r="F2537" s="307">
        <f t="shared" si="274"/>
        <v>3</v>
      </c>
      <c r="G2537" s="307">
        <f t="shared" si="275"/>
        <v>1</v>
      </c>
      <c r="H2537" s="306">
        <f>4*D2537*'[2]Base Costs'!$B$7</f>
        <v>22085.467007186224</v>
      </c>
      <c r="I2537" s="304">
        <f>4*IF(E2537&lt;=3,E2537*'[2]Base Costs'!$B$8,IF(F2537&lt;=3,F2537*'[2]Base Costs'!$B$9,'[2]Base Costs'!$B$10*G2537))</f>
        <v>4200</v>
      </c>
      <c r="J2537" s="308">
        <f>C2537*'[2]Base Costs'!$B$6</f>
        <v>28.225801130224312</v>
      </c>
      <c r="K2537" s="307">
        <f t="shared" si="276"/>
        <v>4</v>
      </c>
      <c r="L2537" s="307">
        <f t="shared" si="277"/>
        <v>1</v>
      </c>
      <c r="M2537" s="307">
        <f t="shared" si="278"/>
        <v>1</v>
      </c>
      <c r="N2537" s="306">
        <f>4*J2537*'[2]Base Costs'!$B$7</f>
        <v>5609.7086198253019</v>
      </c>
      <c r="O2537" s="304">
        <f>4*IF(K2537&lt;=3,K2537*'[2]Base Costs'!$B$8,IF(L2537&lt;=3,L2537*'[2]Base Costs'!$B$9,'[2]Base Costs'!$B$10*M2537))</f>
        <v>1400</v>
      </c>
      <c r="P2537" s="304">
        <f>4*C2537*'[2]Base Costs'!$B$11</f>
        <v>22225.040260019141</v>
      </c>
      <c r="Q2537" s="269">
        <f>'[2]Base Costs'!$B$13+'[2]Base Costs'!$B$14</f>
        <v>414</v>
      </c>
      <c r="R2537" s="303">
        <f>'[2]Base Costs'!$D$2</f>
        <v>1105.3024868650327</v>
      </c>
      <c r="S2537" s="305">
        <f t="shared" si="279"/>
        <v>8529.0111066903337</v>
      </c>
    </row>
    <row r="2538" spans="1:19" s="269" customFormat="1" x14ac:dyDescent="0.25">
      <c r="A2538" s="310" t="s">
        <v>1041</v>
      </c>
      <c r="B2538" s="310" t="s">
        <v>1155</v>
      </c>
      <c r="C2538" s="309">
        <v>158.69432774119309</v>
      </c>
      <c r="D2538" s="307">
        <f>C2538*'[2]Base Costs'!$B$5</f>
        <v>158.69432774119309</v>
      </c>
      <c r="E2538" s="307">
        <f t="shared" si="273"/>
        <v>20</v>
      </c>
      <c r="F2538" s="307">
        <f t="shared" si="274"/>
        <v>4</v>
      </c>
      <c r="G2538" s="307">
        <f t="shared" si="275"/>
        <v>1</v>
      </c>
      <c r="H2538" s="306">
        <f>4*D2538*'[2]Base Costs'!$B$7</f>
        <v>31539.545472595684</v>
      </c>
      <c r="I2538" s="304">
        <f>4*IF(E2538&lt;=3,E2538*'[2]Base Costs'!$B$8,IF(F2538&lt;=3,F2538*'[2]Base Costs'!$B$9,'[2]Base Costs'!$B$10*G2538))</f>
        <v>4400</v>
      </c>
      <c r="J2538" s="308">
        <f>C2538*'[2]Base Costs'!$B$6</f>
        <v>40.308359246263045</v>
      </c>
      <c r="K2538" s="307">
        <f t="shared" si="276"/>
        <v>6</v>
      </c>
      <c r="L2538" s="307">
        <f t="shared" si="277"/>
        <v>2</v>
      </c>
      <c r="M2538" s="307">
        <f t="shared" si="278"/>
        <v>1</v>
      </c>
      <c r="N2538" s="306">
        <f>4*J2538*'[2]Base Costs'!$B$7</f>
        <v>8011.0445500393034</v>
      </c>
      <c r="O2538" s="304">
        <f>4*IF(K2538&lt;=3,K2538*'[2]Base Costs'!$B$8,IF(L2538&lt;=3,L2538*'[2]Base Costs'!$B$9,'[2]Base Costs'!$B$10*M2538))</f>
        <v>2800</v>
      </c>
      <c r="P2538" s="304">
        <f>4*C2538*'[2]Base Costs'!$B$11</f>
        <v>31738.865548238617</v>
      </c>
      <c r="Q2538" s="269">
        <f>'[2]Base Costs'!$B$13+'[2]Base Costs'!$B$14</f>
        <v>414</v>
      </c>
      <c r="R2538" s="303">
        <f>'[2]Base Costs'!$D$2</f>
        <v>1105.3024868650327</v>
      </c>
      <c r="S2538" s="305">
        <f t="shared" si="279"/>
        <v>12330.347036904335</v>
      </c>
    </row>
    <row r="2539" spans="1:19" s="269" customFormat="1" x14ac:dyDescent="0.25">
      <c r="A2539" s="310" t="s">
        <v>1041</v>
      </c>
      <c r="B2539" s="310" t="s">
        <v>1154</v>
      </c>
      <c r="C2539" s="309">
        <v>62.375543208951719</v>
      </c>
      <c r="D2539" s="307">
        <f>C2539*'[2]Base Costs'!$B$5</f>
        <v>62.375543208951719</v>
      </c>
      <c r="E2539" s="307">
        <f t="shared" si="273"/>
        <v>8</v>
      </c>
      <c r="F2539" s="307">
        <f t="shared" si="274"/>
        <v>2</v>
      </c>
      <c r="G2539" s="307">
        <f t="shared" si="275"/>
        <v>1</v>
      </c>
      <c r="H2539" s="306">
        <f>4*D2539*'[2]Base Costs'!$B$7</f>
        <v>12396.764959519902</v>
      </c>
      <c r="I2539" s="304">
        <f>4*IF(E2539&lt;=3,E2539*'[2]Base Costs'!$B$8,IF(F2539&lt;=3,F2539*'[2]Base Costs'!$B$9,'[2]Base Costs'!$B$10*G2539))</f>
        <v>2800</v>
      </c>
      <c r="J2539" s="308">
        <f>C2539*'[2]Base Costs'!$B$6</f>
        <v>15.843387975073737</v>
      </c>
      <c r="K2539" s="307">
        <f t="shared" si="276"/>
        <v>2</v>
      </c>
      <c r="L2539" s="307">
        <f t="shared" si="277"/>
        <v>1</v>
      </c>
      <c r="M2539" s="307">
        <f t="shared" si="278"/>
        <v>1</v>
      </c>
      <c r="N2539" s="306">
        <f>4*J2539*'[2]Base Costs'!$B$7</f>
        <v>3148.7782997180552</v>
      </c>
      <c r="O2539" s="304">
        <f>4*IF(K2539&lt;=3,K2539*'[2]Base Costs'!$B$8,IF(L2539&lt;=3,L2539*'[2]Base Costs'!$B$9,'[2]Base Costs'!$B$10*M2539))</f>
        <v>1000</v>
      </c>
      <c r="P2539" s="304">
        <f>4*C2539*'[2]Base Costs'!$B$11</f>
        <v>12475.108641790344</v>
      </c>
      <c r="Q2539" s="269">
        <f>'[2]Base Costs'!$B$13+'[2]Base Costs'!$B$14</f>
        <v>414</v>
      </c>
      <c r="R2539" s="303">
        <f>'[2]Base Costs'!$D$2</f>
        <v>1105.3024868650327</v>
      </c>
      <c r="S2539" s="305">
        <f t="shared" si="279"/>
        <v>5668.0807865830884</v>
      </c>
    </row>
    <row r="2540" spans="1:19" s="269" customFormat="1" x14ac:dyDescent="0.25">
      <c r="A2540" s="310" t="s">
        <v>1041</v>
      </c>
      <c r="B2540" s="310" t="s">
        <v>1153</v>
      </c>
      <c r="C2540" s="309">
        <v>101.87481605889549</v>
      </c>
      <c r="D2540" s="307">
        <f>C2540*'[2]Base Costs'!$B$5</f>
        <v>101.87481605889549</v>
      </c>
      <c r="E2540" s="307">
        <f t="shared" si="273"/>
        <v>13</v>
      </c>
      <c r="F2540" s="307">
        <f t="shared" si="274"/>
        <v>3</v>
      </c>
      <c r="G2540" s="307">
        <f t="shared" si="275"/>
        <v>1</v>
      </c>
      <c r="H2540" s="306">
        <f>4*D2540*'[2]Base Costs'!$B$7</f>
        <v>20247.008442809129</v>
      </c>
      <c r="I2540" s="304">
        <f>4*IF(E2540&lt;=3,E2540*'[2]Base Costs'!$B$8,IF(F2540&lt;=3,F2540*'[2]Base Costs'!$B$9,'[2]Base Costs'!$B$10*G2540))</f>
        <v>4200</v>
      </c>
      <c r="J2540" s="308">
        <f>C2540*'[2]Base Costs'!$B$6</f>
        <v>25.876203278959455</v>
      </c>
      <c r="K2540" s="307">
        <f t="shared" si="276"/>
        <v>4</v>
      </c>
      <c r="L2540" s="307">
        <f t="shared" si="277"/>
        <v>1</v>
      </c>
      <c r="M2540" s="307">
        <f t="shared" si="278"/>
        <v>1</v>
      </c>
      <c r="N2540" s="306">
        <f>4*J2540*'[2]Base Costs'!$B$7</f>
        <v>5142.7401444735187</v>
      </c>
      <c r="O2540" s="304">
        <f>4*IF(K2540&lt;=3,K2540*'[2]Base Costs'!$B$8,IF(L2540&lt;=3,L2540*'[2]Base Costs'!$B$9,'[2]Base Costs'!$B$10*M2540))</f>
        <v>1400</v>
      </c>
      <c r="P2540" s="304">
        <f>4*C2540*'[2]Base Costs'!$B$11</f>
        <v>20374.963211779097</v>
      </c>
      <c r="Q2540" s="269">
        <f>'[2]Base Costs'!$B$13+'[2]Base Costs'!$B$14</f>
        <v>414</v>
      </c>
      <c r="R2540" s="303">
        <f>'[2]Base Costs'!$D$2</f>
        <v>1105.3024868650327</v>
      </c>
      <c r="S2540" s="305">
        <f t="shared" si="279"/>
        <v>8062.0426313385515</v>
      </c>
    </row>
    <row r="2541" spans="1:19" s="269" customFormat="1" x14ac:dyDescent="0.25">
      <c r="A2541" s="310" t="s">
        <v>1041</v>
      </c>
      <c r="B2541" s="310" t="s">
        <v>1152</v>
      </c>
      <c r="C2541" s="309">
        <v>56.64107967973861</v>
      </c>
      <c r="D2541" s="307">
        <f>C2541*'[2]Base Costs'!$B$5</f>
        <v>56.64107967973861</v>
      </c>
      <c r="E2541" s="307">
        <f t="shared" si="273"/>
        <v>8</v>
      </c>
      <c r="F2541" s="307">
        <f t="shared" si="274"/>
        <v>2</v>
      </c>
      <c r="G2541" s="307">
        <f t="shared" si="275"/>
        <v>1</v>
      </c>
      <c r="H2541" s="306">
        <f>4*D2541*'[2]Base Costs'!$B$7</f>
        <v>11257.074739869971</v>
      </c>
      <c r="I2541" s="304">
        <f>4*IF(E2541&lt;=3,E2541*'[2]Base Costs'!$B$8,IF(F2541&lt;=3,F2541*'[2]Base Costs'!$B$9,'[2]Base Costs'!$B$10*G2541))</f>
        <v>2800</v>
      </c>
      <c r="J2541" s="308">
        <f>C2541*'[2]Base Costs'!$B$6</f>
        <v>14.386834238653607</v>
      </c>
      <c r="K2541" s="307">
        <f t="shared" si="276"/>
        <v>2</v>
      </c>
      <c r="L2541" s="307">
        <f t="shared" si="277"/>
        <v>1</v>
      </c>
      <c r="M2541" s="307">
        <f t="shared" si="278"/>
        <v>1</v>
      </c>
      <c r="N2541" s="306">
        <f>4*J2541*'[2]Base Costs'!$B$7</f>
        <v>2859.2969839269731</v>
      </c>
      <c r="O2541" s="304">
        <f>4*IF(K2541&lt;=3,K2541*'[2]Base Costs'!$B$8,IF(L2541&lt;=3,L2541*'[2]Base Costs'!$B$9,'[2]Base Costs'!$B$10*M2541))</f>
        <v>1000</v>
      </c>
      <c r="P2541" s="304">
        <f>4*C2541*'[2]Base Costs'!$B$11</f>
        <v>11328.215935947723</v>
      </c>
      <c r="Q2541" s="269">
        <f>'[2]Base Costs'!$B$13+'[2]Base Costs'!$B$14</f>
        <v>414</v>
      </c>
      <c r="R2541" s="303">
        <f>'[2]Base Costs'!$D$2</f>
        <v>1105.3024868650327</v>
      </c>
      <c r="S2541" s="305">
        <f t="shared" si="279"/>
        <v>5378.5994707920054</v>
      </c>
    </row>
    <row r="2542" spans="1:19" s="269" customFormat="1" x14ac:dyDescent="0.25">
      <c r="A2542" s="310" t="s">
        <v>1041</v>
      </c>
      <c r="B2542" s="310" t="s">
        <v>1151</v>
      </c>
      <c r="C2542" s="309">
        <v>19.402985074626862</v>
      </c>
      <c r="D2542" s="307">
        <f>C2542*'[2]Base Costs'!$B$5</f>
        <v>19.402985074626862</v>
      </c>
      <c r="E2542" s="307">
        <f t="shared" si="273"/>
        <v>3</v>
      </c>
      <c r="F2542" s="307">
        <f t="shared" si="274"/>
        <v>1</v>
      </c>
      <c r="G2542" s="307">
        <f t="shared" si="275"/>
        <v>1</v>
      </c>
      <c r="H2542" s="306">
        <f>4*D2542*'[2]Base Costs'!$B$7</f>
        <v>3856.2268656716415</v>
      </c>
      <c r="I2542" s="304">
        <f>4*IF(E2542&lt;=3,E2542*'[2]Base Costs'!$B$8,IF(F2542&lt;=3,F2542*'[2]Base Costs'!$B$9,'[2]Base Costs'!$B$10*G2542))</f>
        <v>1500</v>
      </c>
      <c r="J2542" s="308">
        <f>C2542*'[2]Base Costs'!$B$6</f>
        <v>4.9283582089552231</v>
      </c>
      <c r="K2542" s="307">
        <f t="shared" si="276"/>
        <v>1</v>
      </c>
      <c r="L2542" s="307">
        <f t="shared" si="277"/>
        <v>1</v>
      </c>
      <c r="M2542" s="307">
        <f t="shared" si="278"/>
        <v>1</v>
      </c>
      <c r="N2542" s="306">
        <f>4*J2542*'[2]Base Costs'!$B$7</f>
        <v>979.481623880597</v>
      </c>
      <c r="O2542" s="304">
        <f>4*IF(K2542&lt;=3,K2542*'[2]Base Costs'!$B$8,IF(L2542&lt;=3,L2542*'[2]Base Costs'!$B$9,'[2]Base Costs'!$B$10*M2542))</f>
        <v>500</v>
      </c>
      <c r="P2542" s="304">
        <f>4*C2542*'[2]Base Costs'!$B$11</f>
        <v>3880.5970149253726</v>
      </c>
      <c r="Q2542" s="269">
        <f>'[2]Base Costs'!$B$13+'[2]Base Costs'!$B$14</f>
        <v>414</v>
      </c>
      <c r="R2542" s="303">
        <f>'[2]Base Costs'!$D$2</f>
        <v>1105.3024868650327</v>
      </c>
      <c r="S2542" s="305">
        <f t="shared" si="279"/>
        <v>2998.7841107456297</v>
      </c>
    </row>
    <row r="2543" spans="1:19" s="269" customFormat="1" x14ac:dyDescent="0.25">
      <c r="A2543" s="310" t="s">
        <v>1041</v>
      </c>
      <c r="B2543" s="310" t="s">
        <v>1150</v>
      </c>
      <c r="C2543" s="309">
        <v>164.56687322988034</v>
      </c>
      <c r="D2543" s="307">
        <f>C2543*'[2]Base Costs'!$B$5</f>
        <v>164.56687322988034</v>
      </c>
      <c r="E2543" s="307">
        <f t="shared" si="273"/>
        <v>21</v>
      </c>
      <c r="F2543" s="307">
        <f t="shared" si="274"/>
        <v>5</v>
      </c>
      <c r="G2543" s="307">
        <f t="shared" si="275"/>
        <v>2</v>
      </c>
      <c r="H2543" s="306">
        <f>4*D2543*'[2]Base Costs'!$B$7</f>
        <v>32706.678653199342</v>
      </c>
      <c r="I2543" s="304">
        <f>4*IF(E2543&lt;=3,E2543*'[2]Base Costs'!$B$8,IF(F2543&lt;=3,F2543*'[2]Base Costs'!$B$9,'[2]Base Costs'!$B$10*G2543))</f>
        <v>8800</v>
      </c>
      <c r="J2543" s="308">
        <f>C2543*'[2]Base Costs'!$B$6</f>
        <v>41.799985800389607</v>
      </c>
      <c r="K2543" s="307">
        <f t="shared" si="276"/>
        <v>6</v>
      </c>
      <c r="L2543" s="307">
        <f t="shared" si="277"/>
        <v>2</v>
      </c>
      <c r="M2543" s="307">
        <f t="shared" si="278"/>
        <v>1</v>
      </c>
      <c r="N2543" s="306">
        <f>4*J2543*'[2]Base Costs'!$B$7</f>
        <v>8307.4963779126338</v>
      </c>
      <c r="O2543" s="304">
        <f>4*IF(K2543&lt;=3,K2543*'[2]Base Costs'!$B$8,IF(L2543&lt;=3,L2543*'[2]Base Costs'!$B$9,'[2]Base Costs'!$B$10*M2543))</f>
        <v>2800</v>
      </c>
      <c r="P2543" s="304">
        <f>4*C2543*'[2]Base Costs'!$B$11</f>
        <v>32913.374645976066</v>
      </c>
      <c r="Q2543" s="269">
        <f>'[2]Base Costs'!$B$13+'[2]Base Costs'!$B$14</f>
        <v>414</v>
      </c>
      <c r="R2543" s="303">
        <f>'[2]Base Costs'!$D$2</f>
        <v>1105.3024868650327</v>
      </c>
      <c r="S2543" s="305">
        <f t="shared" si="279"/>
        <v>12626.798864777666</v>
      </c>
    </row>
    <row r="2544" spans="1:19" s="269" customFormat="1" x14ac:dyDescent="0.25">
      <c r="A2544" s="310" t="s">
        <v>1041</v>
      </c>
      <c r="B2544" s="310" t="s">
        <v>1149</v>
      </c>
      <c r="C2544" s="309">
        <v>105.64120454736111</v>
      </c>
      <c r="D2544" s="307">
        <f>C2544*'[2]Base Costs'!$B$5</f>
        <v>105.64120454736111</v>
      </c>
      <c r="E2544" s="307">
        <f t="shared" si="273"/>
        <v>14</v>
      </c>
      <c r="F2544" s="307">
        <f t="shared" si="274"/>
        <v>3</v>
      </c>
      <c r="G2544" s="307">
        <f t="shared" si="275"/>
        <v>1</v>
      </c>
      <c r="H2544" s="306">
        <f>4*D2544*'[2]Base Costs'!$B$7</f>
        <v>20995.555556560739</v>
      </c>
      <c r="I2544" s="304">
        <f>4*IF(E2544&lt;=3,E2544*'[2]Base Costs'!$B$8,IF(F2544&lt;=3,F2544*'[2]Base Costs'!$B$9,'[2]Base Costs'!$B$10*G2544))</f>
        <v>4200</v>
      </c>
      <c r="J2544" s="308">
        <f>C2544*'[2]Base Costs'!$B$6</f>
        <v>26.832865955029725</v>
      </c>
      <c r="K2544" s="307">
        <f t="shared" si="276"/>
        <v>4</v>
      </c>
      <c r="L2544" s="307">
        <f t="shared" si="277"/>
        <v>1</v>
      </c>
      <c r="M2544" s="307">
        <f t="shared" si="278"/>
        <v>1</v>
      </c>
      <c r="N2544" s="306">
        <f>4*J2544*'[2]Base Costs'!$B$7</f>
        <v>5332.8711113664285</v>
      </c>
      <c r="O2544" s="304">
        <f>4*IF(K2544&lt;=3,K2544*'[2]Base Costs'!$B$8,IF(L2544&lt;=3,L2544*'[2]Base Costs'!$B$9,'[2]Base Costs'!$B$10*M2544))</f>
        <v>1400</v>
      </c>
      <c r="P2544" s="304">
        <f>4*C2544*'[2]Base Costs'!$B$11</f>
        <v>21128.240909472224</v>
      </c>
      <c r="Q2544" s="269">
        <f>'[2]Base Costs'!$B$13+'[2]Base Costs'!$B$14</f>
        <v>414</v>
      </c>
      <c r="R2544" s="303">
        <f>'[2]Base Costs'!$D$2</f>
        <v>1105.3024868650327</v>
      </c>
      <c r="S2544" s="305">
        <f t="shared" si="279"/>
        <v>8252.1735982314603</v>
      </c>
    </row>
    <row r="2545" spans="1:19" s="269" customFormat="1" x14ac:dyDescent="0.25">
      <c r="A2545" s="310" t="s">
        <v>1041</v>
      </c>
      <c r="B2545" s="310" t="s">
        <v>1148</v>
      </c>
      <c r="C2545" s="309">
        <v>69.11366851910482</v>
      </c>
      <c r="D2545" s="307">
        <f>C2545*'[2]Base Costs'!$B$5</f>
        <v>69.11366851910482</v>
      </c>
      <c r="E2545" s="307">
        <f t="shared" si="273"/>
        <v>9</v>
      </c>
      <c r="F2545" s="307">
        <f t="shared" si="274"/>
        <v>2</v>
      </c>
      <c r="G2545" s="307">
        <f t="shared" si="275"/>
        <v>1</v>
      </c>
      <c r="H2545" s="306">
        <f>4*D2545*'[2]Base Costs'!$B$7</f>
        <v>13735.926936160969</v>
      </c>
      <c r="I2545" s="304">
        <f>4*IF(E2545&lt;=3,E2545*'[2]Base Costs'!$B$8,IF(F2545&lt;=3,F2545*'[2]Base Costs'!$B$9,'[2]Base Costs'!$B$10*G2545))</f>
        <v>2800</v>
      </c>
      <c r="J2545" s="308">
        <f>C2545*'[2]Base Costs'!$B$6</f>
        <v>17.554871803852624</v>
      </c>
      <c r="K2545" s="307">
        <f t="shared" si="276"/>
        <v>3</v>
      </c>
      <c r="L2545" s="307">
        <f t="shared" si="277"/>
        <v>1</v>
      </c>
      <c r="M2545" s="307">
        <f t="shared" si="278"/>
        <v>1</v>
      </c>
      <c r="N2545" s="306">
        <f>4*J2545*'[2]Base Costs'!$B$7</f>
        <v>3488.9254417848865</v>
      </c>
      <c r="O2545" s="304">
        <f>4*IF(K2545&lt;=3,K2545*'[2]Base Costs'!$B$8,IF(L2545&lt;=3,L2545*'[2]Base Costs'!$B$9,'[2]Base Costs'!$B$10*M2545))</f>
        <v>1500</v>
      </c>
      <c r="P2545" s="304">
        <f>4*C2545*'[2]Base Costs'!$B$11</f>
        <v>13822.733703820964</v>
      </c>
      <c r="Q2545" s="269">
        <f>'[2]Base Costs'!$B$13+'[2]Base Costs'!$B$14</f>
        <v>414</v>
      </c>
      <c r="R2545" s="303">
        <f>'[2]Base Costs'!$D$2</f>
        <v>1105.3024868650327</v>
      </c>
      <c r="S2545" s="305">
        <f t="shared" si="279"/>
        <v>6508.2279286499197</v>
      </c>
    </row>
    <row r="2546" spans="1:19" s="269" customFormat="1" x14ac:dyDescent="0.25">
      <c r="A2546" s="310" t="s">
        <v>1041</v>
      </c>
      <c r="B2546" s="310" t="s">
        <v>1147</v>
      </c>
      <c r="C2546" s="309">
        <v>175.27853693352213</v>
      </c>
      <c r="D2546" s="307">
        <f>C2546*'[2]Base Costs'!$B$5</f>
        <v>175.27853693352213</v>
      </c>
      <c r="E2546" s="307">
        <f t="shared" si="273"/>
        <v>22</v>
      </c>
      <c r="F2546" s="307">
        <f t="shared" si="274"/>
        <v>5</v>
      </c>
      <c r="G2546" s="307">
        <f t="shared" si="275"/>
        <v>2</v>
      </c>
      <c r="H2546" s="306">
        <f>4*D2546*'[2]Base Costs'!$B$7</f>
        <v>34835.557544315925</v>
      </c>
      <c r="I2546" s="304">
        <f>4*IF(E2546&lt;=3,E2546*'[2]Base Costs'!$B$8,IF(F2546&lt;=3,F2546*'[2]Base Costs'!$B$9,'[2]Base Costs'!$B$10*G2546))</f>
        <v>8800</v>
      </c>
      <c r="J2546" s="308">
        <f>C2546*'[2]Base Costs'!$B$6</f>
        <v>44.520748381114622</v>
      </c>
      <c r="K2546" s="307">
        <f t="shared" si="276"/>
        <v>6</v>
      </c>
      <c r="L2546" s="307">
        <f t="shared" si="277"/>
        <v>2</v>
      </c>
      <c r="M2546" s="307">
        <f t="shared" si="278"/>
        <v>1</v>
      </c>
      <c r="N2546" s="306">
        <f>4*J2546*'[2]Base Costs'!$B$7</f>
        <v>8848.2316162562456</v>
      </c>
      <c r="O2546" s="304">
        <f>4*IF(K2546&lt;=3,K2546*'[2]Base Costs'!$B$8,IF(L2546&lt;=3,L2546*'[2]Base Costs'!$B$9,'[2]Base Costs'!$B$10*M2546))</f>
        <v>2800</v>
      </c>
      <c r="P2546" s="304">
        <f>4*C2546*'[2]Base Costs'!$B$11</f>
        <v>35055.707386704424</v>
      </c>
      <c r="Q2546" s="269">
        <f>'[2]Base Costs'!$B$13+'[2]Base Costs'!$B$14</f>
        <v>414</v>
      </c>
      <c r="R2546" s="303">
        <f>'[2]Base Costs'!$D$2</f>
        <v>1105.3024868650327</v>
      </c>
      <c r="S2546" s="305">
        <f t="shared" si="279"/>
        <v>13167.534103121277</v>
      </c>
    </row>
    <row r="2547" spans="1:19" s="269" customFormat="1" x14ac:dyDescent="0.25">
      <c r="A2547" s="310" t="s">
        <v>1041</v>
      </c>
      <c r="B2547" s="310" t="s">
        <v>1146</v>
      </c>
      <c r="C2547" s="309">
        <v>62.3499289789088</v>
      </c>
      <c r="D2547" s="307">
        <f>C2547*'[2]Base Costs'!$B$5</f>
        <v>62.3499289789088</v>
      </c>
      <c r="E2547" s="307">
        <f t="shared" si="273"/>
        <v>8</v>
      </c>
      <c r="F2547" s="307">
        <f t="shared" si="274"/>
        <v>2</v>
      </c>
      <c r="G2547" s="307">
        <f t="shared" si="275"/>
        <v>1</v>
      </c>
      <c r="H2547" s="306">
        <f>4*D2547*'[2]Base Costs'!$B$7</f>
        <v>12391.674284984252</v>
      </c>
      <c r="I2547" s="304">
        <f>4*IF(E2547&lt;=3,E2547*'[2]Base Costs'!$B$8,IF(F2547&lt;=3,F2547*'[2]Base Costs'!$B$9,'[2]Base Costs'!$B$10*G2547))</f>
        <v>2800</v>
      </c>
      <c r="J2547" s="308">
        <f>C2547*'[2]Base Costs'!$B$6</f>
        <v>15.836881960642835</v>
      </c>
      <c r="K2547" s="307">
        <f t="shared" si="276"/>
        <v>2</v>
      </c>
      <c r="L2547" s="307">
        <f t="shared" si="277"/>
        <v>1</v>
      </c>
      <c r="M2547" s="307">
        <f t="shared" si="278"/>
        <v>1</v>
      </c>
      <c r="N2547" s="306">
        <f>4*J2547*'[2]Base Costs'!$B$7</f>
        <v>3147.4852683859999</v>
      </c>
      <c r="O2547" s="304">
        <f>4*IF(K2547&lt;=3,K2547*'[2]Base Costs'!$B$8,IF(L2547&lt;=3,L2547*'[2]Base Costs'!$B$9,'[2]Base Costs'!$B$10*M2547))</f>
        <v>1000</v>
      </c>
      <c r="P2547" s="304">
        <f>4*C2547*'[2]Base Costs'!$B$11</f>
        <v>12469.98579578176</v>
      </c>
      <c r="Q2547" s="269">
        <f>'[2]Base Costs'!$B$13+'[2]Base Costs'!$B$14</f>
        <v>414</v>
      </c>
      <c r="R2547" s="303">
        <f>'[2]Base Costs'!$D$2</f>
        <v>1105.3024868650327</v>
      </c>
      <c r="S2547" s="305">
        <f t="shared" si="279"/>
        <v>5666.7877552510326</v>
      </c>
    </row>
    <row r="2548" spans="1:19" s="269" customFormat="1" x14ac:dyDescent="0.25">
      <c r="A2548" s="310" t="s">
        <v>1041</v>
      </c>
      <c r="B2548" s="310" t="s">
        <v>1145</v>
      </c>
      <c r="C2548" s="309">
        <v>23.012641545000001</v>
      </c>
      <c r="D2548" s="307">
        <f>C2548*'[2]Base Costs'!$B$5</f>
        <v>23.012641545000001</v>
      </c>
      <c r="E2548" s="307">
        <f t="shared" si="273"/>
        <v>3</v>
      </c>
      <c r="F2548" s="307">
        <f t="shared" si="274"/>
        <v>1</v>
      </c>
      <c r="G2548" s="307">
        <f t="shared" si="275"/>
        <v>1</v>
      </c>
      <c r="H2548" s="306">
        <f>4*D2548*'[2]Base Costs'!$B$7</f>
        <v>4573.6244312194813</v>
      </c>
      <c r="I2548" s="304">
        <f>4*IF(E2548&lt;=3,E2548*'[2]Base Costs'!$B$8,IF(F2548&lt;=3,F2548*'[2]Base Costs'!$B$9,'[2]Base Costs'!$B$10*G2548))</f>
        <v>1500</v>
      </c>
      <c r="J2548" s="308">
        <f>C2548*'[2]Base Costs'!$B$6</f>
        <v>5.8452109524300004</v>
      </c>
      <c r="K2548" s="307">
        <f t="shared" si="276"/>
        <v>1</v>
      </c>
      <c r="L2548" s="307">
        <f t="shared" si="277"/>
        <v>1</v>
      </c>
      <c r="M2548" s="307">
        <f t="shared" si="278"/>
        <v>1</v>
      </c>
      <c r="N2548" s="306">
        <f>4*J2548*'[2]Base Costs'!$B$7</f>
        <v>1161.7006055297481</v>
      </c>
      <c r="O2548" s="304">
        <f>4*IF(K2548&lt;=3,K2548*'[2]Base Costs'!$B$8,IF(L2548&lt;=3,L2548*'[2]Base Costs'!$B$9,'[2]Base Costs'!$B$10*M2548))</f>
        <v>500</v>
      </c>
      <c r="P2548" s="304">
        <f>4*C2548*'[2]Base Costs'!$B$11</f>
        <v>4602.5283090000003</v>
      </c>
      <c r="Q2548" s="269">
        <f>'[2]Base Costs'!$B$13+'[2]Base Costs'!$B$14</f>
        <v>414</v>
      </c>
      <c r="R2548" s="303">
        <f>'[2]Base Costs'!$D$2</f>
        <v>1105.3024868650327</v>
      </c>
      <c r="S2548" s="305">
        <f t="shared" si="279"/>
        <v>3181.0030923947807</v>
      </c>
    </row>
    <row r="2549" spans="1:19" s="269" customFormat="1" x14ac:dyDescent="0.25">
      <c r="A2549" s="310" t="s">
        <v>1041</v>
      </c>
      <c r="B2549" s="310" t="s">
        <v>1144</v>
      </c>
      <c r="C2549" s="309">
        <v>85.200815580000011</v>
      </c>
      <c r="D2549" s="307">
        <f>C2549*'[2]Base Costs'!$B$5</f>
        <v>85.200815580000011</v>
      </c>
      <c r="E2549" s="307">
        <f t="shared" si="273"/>
        <v>11</v>
      </c>
      <c r="F2549" s="307">
        <f t="shared" si="274"/>
        <v>3</v>
      </c>
      <c r="G2549" s="307">
        <f t="shared" si="275"/>
        <v>1</v>
      </c>
      <c r="H2549" s="306">
        <f>4*D2549*'[2]Base Costs'!$B$7</f>
        <v>16933.150891631525</v>
      </c>
      <c r="I2549" s="304">
        <f>4*IF(E2549&lt;=3,E2549*'[2]Base Costs'!$B$8,IF(F2549&lt;=3,F2549*'[2]Base Costs'!$B$9,'[2]Base Costs'!$B$10*G2549))</f>
        <v>4200</v>
      </c>
      <c r="J2549" s="308">
        <f>C2549*'[2]Base Costs'!$B$6</f>
        <v>21.641007157320004</v>
      </c>
      <c r="K2549" s="307">
        <f t="shared" si="276"/>
        <v>3</v>
      </c>
      <c r="L2549" s="307">
        <f t="shared" si="277"/>
        <v>1</v>
      </c>
      <c r="M2549" s="307">
        <f t="shared" si="278"/>
        <v>1</v>
      </c>
      <c r="N2549" s="306">
        <f>4*J2549*'[2]Base Costs'!$B$7</f>
        <v>4301.0203264744077</v>
      </c>
      <c r="O2549" s="304">
        <f>4*IF(K2549&lt;=3,K2549*'[2]Base Costs'!$B$8,IF(L2549&lt;=3,L2549*'[2]Base Costs'!$B$9,'[2]Base Costs'!$B$10*M2549))</f>
        <v>1500</v>
      </c>
      <c r="P2549" s="304">
        <f>4*C2549*'[2]Base Costs'!$B$11</f>
        <v>17040.163116000003</v>
      </c>
      <c r="Q2549" s="269">
        <f>'[2]Base Costs'!$B$13+'[2]Base Costs'!$B$14</f>
        <v>414</v>
      </c>
      <c r="R2549" s="303">
        <f>'[2]Base Costs'!$D$2</f>
        <v>1105.3024868650327</v>
      </c>
      <c r="S2549" s="305">
        <f t="shared" si="279"/>
        <v>7320.3228133394405</v>
      </c>
    </row>
    <row r="2550" spans="1:19" s="269" customFormat="1" x14ac:dyDescent="0.25">
      <c r="A2550" s="310" t="s">
        <v>1041</v>
      </c>
      <c r="B2550" s="310" t="s">
        <v>1143</v>
      </c>
      <c r="C2550" s="309">
        <v>87.537351312487061</v>
      </c>
      <c r="D2550" s="307">
        <f>C2550*'[2]Base Costs'!$B$5</f>
        <v>87.537351312487061</v>
      </c>
      <c r="E2550" s="307">
        <f t="shared" si="273"/>
        <v>11</v>
      </c>
      <c r="F2550" s="307">
        <f t="shared" si="274"/>
        <v>3</v>
      </c>
      <c r="G2550" s="307">
        <f t="shared" si="275"/>
        <v>1</v>
      </c>
      <c r="H2550" s="306">
        <f>4*D2550*'[2]Base Costs'!$B$7</f>
        <v>17397.523349248931</v>
      </c>
      <c r="I2550" s="304">
        <f>4*IF(E2550&lt;=3,E2550*'[2]Base Costs'!$B$8,IF(F2550&lt;=3,F2550*'[2]Base Costs'!$B$9,'[2]Base Costs'!$B$10*G2550))</f>
        <v>4200</v>
      </c>
      <c r="J2550" s="308">
        <f>C2550*'[2]Base Costs'!$B$6</f>
        <v>22.234487233371713</v>
      </c>
      <c r="K2550" s="307">
        <f t="shared" si="276"/>
        <v>3</v>
      </c>
      <c r="L2550" s="307">
        <f t="shared" si="277"/>
        <v>1</v>
      </c>
      <c r="M2550" s="307">
        <f t="shared" si="278"/>
        <v>1</v>
      </c>
      <c r="N2550" s="306">
        <f>4*J2550*'[2]Base Costs'!$B$7</f>
        <v>4418.970930709228</v>
      </c>
      <c r="O2550" s="304">
        <f>4*IF(K2550&lt;=3,K2550*'[2]Base Costs'!$B$8,IF(L2550&lt;=3,L2550*'[2]Base Costs'!$B$9,'[2]Base Costs'!$B$10*M2550))</f>
        <v>1500</v>
      </c>
      <c r="P2550" s="304">
        <f>4*C2550*'[2]Base Costs'!$B$11</f>
        <v>17507.470262497412</v>
      </c>
      <c r="Q2550" s="269">
        <f>'[2]Base Costs'!$B$13+'[2]Base Costs'!$B$14</f>
        <v>414</v>
      </c>
      <c r="R2550" s="303">
        <f>'[2]Base Costs'!$D$2</f>
        <v>1105.3024868650327</v>
      </c>
      <c r="S2550" s="305">
        <f t="shared" si="279"/>
        <v>7438.2734175742607</v>
      </c>
    </row>
    <row r="2551" spans="1:19" s="269" customFormat="1" x14ac:dyDescent="0.25">
      <c r="A2551" s="310" t="s">
        <v>1041</v>
      </c>
      <c r="B2551" s="310" t="s">
        <v>1142</v>
      </c>
      <c r="C2551" s="309">
        <v>95.529804580000004</v>
      </c>
      <c r="D2551" s="307">
        <f>C2551*'[2]Base Costs'!$B$5</f>
        <v>95.529804580000004</v>
      </c>
      <c r="E2551" s="307">
        <f t="shared" si="273"/>
        <v>12</v>
      </c>
      <c r="F2551" s="307">
        <f t="shared" si="274"/>
        <v>3</v>
      </c>
      <c r="G2551" s="307">
        <f t="shared" si="275"/>
        <v>1</v>
      </c>
      <c r="H2551" s="306">
        <f>4*D2551*'[2]Base Costs'!$B$7</f>
        <v>18985.975481447524</v>
      </c>
      <c r="I2551" s="304">
        <f>4*IF(E2551&lt;=3,E2551*'[2]Base Costs'!$B$8,IF(F2551&lt;=3,F2551*'[2]Base Costs'!$B$9,'[2]Base Costs'!$B$10*G2551))</f>
        <v>4200</v>
      </c>
      <c r="J2551" s="308">
        <f>C2551*'[2]Base Costs'!$B$6</f>
        <v>24.264570363320001</v>
      </c>
      <c r="K2551" s="307">
        <f t="shared" si="276"/>
        <v>4</v>
      </c>
      <c r="L2551" s="307">
        <f t="shared" si="277"/>
        <v>1</v>
      </c>
      <c r="M2551" s="307">
        <f t="shared" si="278"/>
        <v>1</v>
      </c>
      <c r="N2551" s="306">
        <f>4*J2551*'[2]Base Costs'!$B$7</f>
        <v>4822.4377722876707</v>
      </c>
      <c r="O2551" s="304">
        <f>4*IF(K2551&lt;=3,K2551*'[2]Base Costs'!$B$8,IF(L2551&lt;=3,L2551*'[2]Base Costs'!$B$9,'[2]Base Costs'!$B$10*M2551))</f>
        <v>1400</v>
      </c>
      <c r="P2551" s="304">
        <f>4*C2551*'[2]Base Costs'!$B$11</f>
        <v>19105.960916</v>
      </c>
      <c r="Q2551" s="269">
        <f>'[2]Base Costs'!$B$13+'[2]Base Costs'!$B$14</f>
        <v>414</v>
      </c>
      <c r="R2551" s="303">
        <f>'[2]Base Costs'!$D$2</f>
        <v>1105.3024868650327</v>
      </c>
      <c r="S2551" s="305">
        <f t="shared" si="279"/>
        <v>7741.7402591527034</v>
      </c>
    </row>
    <row r="2552" spans="1:19" s="269" customFormat="1" x14ac:dyDescent="0.25">
      <c r="A2552" s="310" t="s">
        <v>1041</v>
      </c>
      <c r="B2552" s="310" t="s">
        <v>1141</v>
      </c>
      <c r="C2552" s="309">
        <v>98.773303642769946</v>
      </c>
      <c r="D2552" s="307">
        <f>C2552*'[2]Base Costs'!$B$5</f>
        <v>98.773303642769946</v>
      </c>
      <c r="E2552" s="307">
        <f t="shared" si="273"/>
        <v>13</v>
      </c>
      <c r="F2552" s="307">
        <f t="shared" si="274"/>
        <v>3</v>
      </c>
      <c r="G2552" s="307">
        <f t="shared" si="275"/>
        <v>1</v>
      </c>
      <c r="H2552" s="306">
        <f>4*D2552*'[2]Base Costs'!$B$7</f>
        <v>19630.601459178673</v>
      </c>
      <c r="I2552" s="304">
        <f>4*IF(E2552&lt;=3,E2552*'[2]Base Costs'!$B$8,IF(F2552&lt;=3,F2552*'[2]Base Costs'!$B$9,'[2]Base Costs'!$B$10*G2552))</f>
        <v>4200</v>
      </c>
      <c r="J2552" s="308">
        <f>C2552*'[2]Base Costs'!$B$6</f>
        <v>25.088419125263567</v>
      </c>
      <c r="K2552" s="307">
        <f t="shared" si="276"/>
        <v>4</v>
      </c>
      <c r="L2552" s="307">
        <f t="shared" si="277"/>
        <v>1</v>
      </c>
      <c r="M2552" s="307">
        <f t="shared" si="278"/>
        <v>1</v>
      </c>
      <c r="N2552" s="306">
        <f>4*J2552*'[2]Base Costs'!$B$7</f>
        <v>4986.1727706313832</v>
      </c>
      <c r="O2552" s="304">
        <f>4*IF(K2552&lt;=3,K2552*'[2]Base Costs'!$B$8,IF(L2552&lt;=3,L2552*'[2]Base Costs'!$B$9,'[2]Base Costs'!$B$10*M2552))</f>
        <v>1400</v>
      </c>
      <c r="P2552" s="304">
        <f>4*C2552*'[2]Base Costs'!$B$11</f>
        <v>19754.66072855399</v>
      </c>
      <c r="Q2552" s="269">
        <f>'[2]Base Costs'!$B$13+'[2]Base Costs'!$B$14</f>
        <v>414</v>
      </c>
      <c r="R2552" s="303">
        <f>'[2]Base Costs'!$D$2</f>
        <v>1105.3024868650327</v>
      </c>
      <c r="S2552" s="305">
        <f t="shared" si="279"/>
        <v>7905.4752574964159</v>
      </c>
    </row>
    <row r="2553" spans="1:19" s="269" customFormat="1" x14ac:dyDescent="0.25">
      <c r="A2553" s="310" t="s">
        <v>1041</v>
      </c>
      <c r="B2553" s="310" t="s">
        <v>1140</v>
      </c>
      <c r="C2553" s="309">
        <v>333.7795666068555</v>
      </c>
      <c r="D2553" s="307">
        <f>C2553*'[2]Base Costs'!$B$5</f>
        <v>333.7795666068555</v>
      </c>
      <c r="E2553" s="307">
        <f t="shared" si="273"/>
        <v>42</v>
      </c>
      <c r="F2553" s="307">
        <f t="shared" si="274"/>
        <v>9</v>
      </c>
      <c r="G2553" s="307">
        <f t="shared" si="275"/>
        <v>3</v>
      </c>
      <c r="H2553" s="306">
        <f>4*D2553*'[2]Base Costs'!$B$7</f>
        <v>66336.686185712897</v>
      </c>
      <c r="I2553" s="304">
        <f>4*IF(E2553&lt;=3,E2553*'[2]Base Costs'!$B$8,IF(F2553&lt;=3,F2553*'[2]Base Costs'!$B$9,'[2]Base Costs'!$B$10*G2553))</f>
        <v>13200</v>
      </c>
      <c r="J2553" s="308">
        <f>C2553*'[2]Base Costs'!$B$6</f>
        <v>84.780009918141303</v>
      </c>
      <c r="K2553" s="307">
        <f t="shared" si="276"/>
        <v>11</v>
      </c>
      <c r="L2553" s="307">
        <f t="shared" si="277"/>
        <v>3</v>
      </c>
      <c r="M2553" s="307">
        <f t="shared" si="278"/>
        <v>1</v>
      </c>
      <c r="N2553" s="306">
        <f>4*J2553*'[2]Base Costs'!$B$7</f>
        <v>16849.518291171076</v>
      </c>
      <c r="O2553" s="304">
        <f>4*IF(K2553&lt;=3,K2553*'[2]Base Costs'!$B$8,IF(L2553&lt;=3,L2553*'[2]Base Costs'!$B$9,'[2]Base Costs'!$B$10*M2553))</f>
        <v>4200</v>
      </c>
      <c r="P2553" s="304">
        <f>4*C2553*'[2]Base Costs'!$B$11</f>
        <v>66755.913321371103</v>
      </c>
      <c r="Q2553" s="269">
        <f>'[2]Base Costs'!$B$13+'[2]Base Costs'!$B$14</f>
        <v>414</v>
      </c>
      <c r="R2553" s="303">
        <f>'[2]Base Costs'!$D$2</f>
        <v>1105.3024868650327</v>
      </c>
      <c r="S2553" s="305">
        <f t="shared" si="279"/>
        <v>22568.820778036108</v>
      </c>
    </row>
    <row r="2554" spans="1:19" s="269" customFormat="1" x14ac:dyDescent="0.25">
      <c r="A2554" s="310" t="s">
        <v>1041</v>
      </c>
      <c r="B2554" s="310" t="s">
        <v>1139</v>
      </c>
      <c r="C2554" s="309">
        <v>185.76892212393548</v>
      </c>
      <c r="D2554" s="307">
        <f>C2554*'[2]Base Costs'!$B$5</f>
        <v>185.76892212393548</v>
      </c>
      <c r="E2554" s="307">
        <f t="shared" si="273"/>
        <v>24</v>
      </c>
      <c r="F2554" s="307">
        <f t="shared" si="274"/>
        <v>5</v>
      </c>
      <c r="G2554" s="307">
        <f t="shared" si="275"/>
        <v>2</v>
      </c>
      <c r="H2554" s="306">
        <f>4*D2554*'[2]Base Costs'!$B$7</f>
        <v>36920.45865859944</v>
      </c>
      <c r="I2554" s="304">
        <f>4*IF(E2554&lt;=3,E2554*'[2]Base Costs'!$B$8,IF(F2554&lt;=3,F2554*'[2]Base Costs'!$B$9,'[2]Base Costs'!$B$10*G2554))</f>
        <v>8800</v>
      </c>
      <c r="J2554" s="308">
        <f>C2554*'[2]Base Costs'!$B$6</f>
        <v>47.185306219479614</v>
      </c>
      <c r="K2554" s="307">
        <f t="shared" si="276"/>
        <v>6</v>
      </c>
      <c r="L2554" s="307">
        <f t="shared" si="277"/>
        <v>2</v>
      </c>
      <c r="M2554" s="307">
        <f t="shared" si="278"/>
        <v>1</v>
      </c>
      <c r="N2554" s="306">
        <f>4*J2554*'[2]Base Costs'!$B$7</f>
        <v>9377.7964992842572</v>
      </c>
      <c r="O2554" s="304">
        <f>4*IF(K2554&lt;=3,K2554*'[2]Base Costs'!$B$8,IF(L2554&lt;=3,L2554*'[2]Base Costs'!$B$9,'[2]Base Costs'!$B$10*M2554))</f>
        <v>2800</v>
      </c>
      <c r="P2554" s="304">
        <f>4*C2554*'[2]Base Costs'!$B$11</f>
        <v>37153.784424787096</v>
      </c>
      <c r="Q2554" s="269">
        <f>'[2]Base Costs'!$B$13+'[2]Base Costs'!$B$14</f>
        <v>414</v>
      </c>
      <c r="R2554" s="303">
        <f>'[2]Base Costs'!$D$2</f>
        <v>1105.3024868650327</v>
      </c>
      <c r="S2554" s="305">
        <f t="shared" si="279"/>
        <v>13697.098986149289</v>
      </c>
    </row>
    <row r="2555" spans="1:19" s="269" customFormat="1" x14ac:dyDescent="0.25">
      <c r="A2555" s="310" t="s">
        <v>1041</v>
      </c>
      <c r="B2555" s="310" t="s">
        <v>1138</v>
      </c>
      <c r="C2555" s="309">
        <v>136.43364060444563</v>
      </c>
      <c r="D2555" s="307">
        <f>C2555*'[2]Base Costs'!$B$5</f>
        <v>136.43364060444563</v>
      </c>
      <c r="E2555" s="307">
        <f t="shared" si="273"/>
        <v>18</v>
      </c>
      <c r="F2555" s="307">
        <f t="shared" si="274"/>
        <v>4</v>
      </c>
      <c r="G2555" s="307">
        <f t="shared" si="275"/>
        <v>1</v>
      </c>
      <c r="H2555" s="306">
        <f>4*D2555*'[2]Base Costs'!$B$7</f>
        <v>27115.367468289947</v>
      </c>
      <c r="I2555" s="304">
        <f>4*IF(E2555&lt;=3,E2555*'[2]Base Costs'!$B$8,IF(F2555&lt;=3,F2555*'[2]Base Costs'!$B$9,'[2]Base Costs'!$B$10*G2555))</f>
        <v>4400</v>
      </c>
      <c r="J2555" s="308">
        <f>C2555*'[2]Base Costs'!$B$6</f>
        <v>34.654144713529192</v>
      </c>
      <c r="K2555" s="307">
        <f t="shared" si="276"/>
        <v>5</v>
      </c>
      <c r="L2555" s="307">
        <f t="shared" si="277"/>
        <v>1</v>
      </c>
      <c r="M2555" s="307">
        <f t="shared" si="278"/>
        <v>1</v>
      </c>
      <c r="N2555" s="306">
        <f>4*J2555*'[2]Base Costs'!$B$7</f>
        <v>6887.3033369456471</v>
      </c>
      <c r="O2555" s="304">
        <f>4*IF(K2555&lt;=3,K2555*'[2]Base Costs'!$B$8,IF(L2555&lt;=3,L2555*'[2]Base Costs'!$B$9,'[2]Base Costs'!$B$10*M2555))</f>
        <v>1400</v>
      </c>
      <c r="P2555" s="304">
        <f>4*C2555*'[2]Base Costs'!$B$11</f>
        <v>27286.728120889125</v>
      </c>
      <c r="Q2555" s="269">
        <f>'[2]Base Costs'!$B$13+'[2]Base Costs'!$B$14</f>
        <v>414</v>
      </c>
      <c r="R2555" s="303">
        <f>'[2]Base Costs'!$D$2</f>
        <v>1105.3024868650327</v>
      </c>
      <c r="S2555" s="305">
        <f t="shared" si="279"/>
        <v>9806.6058238106798</v>
      </c>
    </row>
    <row r="2556" spans="1:19" s="269" customFormat="1" x14ac:dyDescent="0.25">
      <c r="A2556" s="310" t="s">
        <v>1041</v>
      </c>
      <c r="B2556" s="310" t="s">
        <v>1137</v>
      </c>
      <c r="C2556" s="309">
        <v>191.36332100974303</v>
      </c>
      <c r="D2556" s="307">
        <f>C2556*'[2]Base Costs'!$B$5</f>
        <v>191.36332100974303</v>
      </c>
      <c r="E2556" s="307">
        <f t="shared" si="273"/>
        <v>24</v>
      </c>
      <c r="F2556" s="307">
        <f t="shared" si="274"/>
        <v>5</v>
      </c>
      <c r="G2556" s="307">
        <f t="shared" si="275"/>
        <v>2</v>
      </c>
      <c r="H2556" s="306">
        <f>4*D2556*'[2]Base Costs'!$B$7</f>
        <v>38032.311870760372</v>
      </c>
      <c r="I2556" s="304">
        <f>4*IF(E2556&lt;=3,E2556*'[2]Base Costs'!$B$8,IF(F2556&lt;=3,F2556*'[2]Base Costs'!$B$9,'[2]Base Costs'!$B$10*G2556))</f>
        <v>8800</v>
      </c>
      <c r="J2556" s="308">
        <f>C2556*'[2]Base Costs'!$B$6</f>
        <v>48.606283536474734</v>
      </c>
      <c r="K2556" s="307">
        <f t="shared" si="276"/>
        <v>7</v>
      </c>
      <c r="L2556" s="307">
        <f t="shared" si="277"/>
        <v>2</v>
      </c>
      <c r="M2556" s="307">
        <f t="shared" si="278"/>
        <v>1</v>
      </c>
      <c r="N2556" s="306">
        <f>4*J2556*'[2]Base Costs'!$B$7</f>
        <v>9660.2072151731354</v>
      </c>
      <c r="O2556" s="304">
        <f>4*IF(K2556&lt;=3,K2556*'[2]Base Costs'!$B$8,IF(L2556&lt;=3,L2556*'[2]Base Costs'!$B$9,'[2]Base Costs'!$B$10*M2556))</f>
        <v>2800</v>
      </c>
      <c r="P2556" s="304">
        <f>4*C2556*'[2]Base Costs'!$B$11</f>
        <v>38272.66420194861</v>
      </c>
      <c r="Q2556" s="269">
        <f>'[2]Base Costs'!$B$13+'[2]Base Costs'!$B$14</f>
        <v>414</v>
      </c>
      <c r="R2556" s="303">
        <f>'[2]Base Costs'!$D$2</f>
        <v>1105.3024868650327</v>
      </c>
      <c r="S2556" s="305">
        <f t="shared" si="279"/>
        <v>13979.509702038169</v>
      </c>
    </row>
    <row r="2557" spans="1:19" s="269" customFormat="1" x14ac:dyDescent="0.25">
      <c r="A2557" s="310" t="s">
        <v>1041</v>
      </c>
      <c r="B2557" s="310" t="s">
        <v>1136</v>
      </c>
      <c r="C2557" s="309">
        <v>55.192995792860145</v>
      </c>
      <c r="D2557" s="307">
        <f>C2557*'[2]Base Costs'!$B$5</f>
        <v>55.192995792860145</v>
      </c>
      <c r="E2557" s="307">
        <f t="shared" si="273"/>
        <v>7</v>
      </c>
      <c r="F2557" s="307">
        <f t="shared" si="274"/>
        <v>2</v>
      </c>
      <c r="G2557" s="307">
        <f t="shared" si="275"/>
        <v>1</v>
      </c>
      <c r="H2557" s="306">
        <f>4*D2557*'[2]Base Costs'!$B$7</f>
        <v>10969.276755856199</v>
      </c>
      <c r="I2557" s="304">
        <f>4*IF(E2557&lt;=3,E2557*'[2]Base Costs'!$B$8,IF(F2557&lt;=3,F2557*'[2]Base Costs'!$B$9,'[2]Base Costs'!$B$10*G2557))</f>
        <v>2800</v>
      </c>
      <c r="J2557" s="308">
        <f>C2557*'[2]Base Costs'!$B$6</f>
        <v>14.019020931386477</v>
      </c>
      <c r="K2557" s="307">
        <f t="shared" si="276"/>
        <v>2</v>
      </c>
      <c r="L2557" s="307">
        <f t="shared" si="277"/>
        <v>1</v>
      </c>
      <c r="M2557" s="307">
        <f t="shared" si="278"/>
        <v>1</v>
      </c>
      <c r="N2557" s="306">
        <f>4*J2557*'[2]Base Costs'!$B$7</f>
        <v>2786.1962959874745</v>
      </c>
      <c r="O2557" s="304">
        <f>4*IF(K2557&lt;=3,K2557*'[2]Base Costs'!$B$8,IF(L2557&lt;=3,L2557*'[2]Base Costs'!$B$9,'[2]Base Costs'!$B$10*M2557))</f>
        <v>1000</v>
      </c>
      <c r="P2557" s="304">
        <f>4*C2557*'[2]Base Costs'!$B$11</f>
        <v>11038.599158572029</v>
      </c>
      <c r="Q2557" s="269">
        <f>'[2]Base Costs'!$B$13+'[2]Base Costs'!$B$14</f>
        <v>414</v>
      </c>
      <c r="R2557" s="303">
        <f>'[2]Base Costs'!$D$2</f>
        <v>1105.3024868650327</v>
      </c>
      <c r="S2557" s="305">
        <f t="shared" si="279"/>
        <v>5305.4987828525072</v>
      </c>
    </row>
    <row r="2558" spans="1:19" s="269" customFormat="1" x14ac:dyDescent="0.25">
      <c r="A2558" s="310" t="s">
        <v>1041</v>
      </c>
      <c r="B2558" s="310" t="s">
        <v>1135</v>
      </c>
      <c r="C2558" s="309">
        <v>717.39943678500003</v>
      </c>
      <c r="D2558" s="307">
        <f>C2558*'[2]Base Costs'!$B$5</f>
        <v>717.39943678500003</v>
      </c>
      <c r="E2558" s="307">
        <f t="shared" si="273"/>
        <v>90</v>
      </c>
      <c r="F2558" s="307">
        <f t="shared" si="274"/>
        <v>18</v>
      </c>
      <c r="G2558" s="307">
        <f t="shared" si="275"/>
        <v>5</v>
      </c>
      <c r="H2558" s="306">
        <f>4*D2558*'[2]Base Costs'!$B$7</f>
        <v>142578.83366439806</v>
      </c>
      <c r="I2558" s="304">
        <f>4*IF(E2558&lt;=3,E2558*'[2]Base Costs'!$B$8,IF(F2558&lt;=3,F2558*'[2]Base Costs'!$B$9,'[2]Base Costs'!$B$10*G2558))</f>
        <v>22000</v>
      </c>
      <c r="J2558" s="308">
        <f>C2558*'[2]Base Costs'!$B$6</f>
        <v>182.21945694339001</v>
      </c>
      <c r="K2558" s="307">
        <f t="shared" si="276"/>
        <v>23</v>
      </c>
      <c r="L2558" s="307">
        <f t="shared" si="277"/>
        <v>5</v>
      </c>
      <c r="M2558" s="307">
        <f t="shared" si="278"/>
        <v>2</v>
      </c>
      <c r="N2558" s="306">
        <f>4*J2558*'[2]Base Costs'!$B$7</f>
        <v>36215.023750757107</v>
      </c>
      <c r="O2558" s="304">
        <f>4*IF(K2558&lt;=3,K2558*'[2]Base Costs'!$B$8,IF(L2558&lt;=3,L2558*'[2]Base Costs'!$B$9,'[2]Base Costs'!$B$10*M2558))</f>
        <v>8800</v>
      </c>
      <c r="P2558" s="304">
        <f>4*C2558*'[2]Base Costs'!$B$11</f>
        <v>143479.887357</v>
      </c>
      <c r="Q2558" s="269">
        <f>'[2]Base Costs'!$B$13+'[2]Base Costs'!$B$14</f>
        <v>414</v>
      </c>
      <c r="R2558" s="303">
        <f>'[2]Base Costs'!$D$2</f>
        <v>1105.3024868650327</v>
      </c>
      <c r="S2558" s="305">
        <f t="shared" si="279"/>
        <v>46534.326237622139</v>
      </c>
    </row>
    <row r="2559" spans="1:19" s="269" customFormat="1" x14ac:dyDescent="0.25">
      <c r="A2559" s="310" t="s">
        <v>1041</v>
      </c>
      <c r="B2559" s="310" t="s">
        <v>1134</v>
      </c>
      <c r="C2559" s="309">
        <v>207.03201902493754</v>
      </c>
      <c r="D2559" s="307">
        <f>C2559*'[2]Base Costs'!$B$5</f>
        <v>207.03201902493754</v>
      </c>
      <c r="E2559" s="307">
        <f t="shared" si="273"/>
        <v>26</v>
      </c>
      <c r="F2559" s="307">
        <f t="shared" si="274"/>
        <v>6</v>
      </c>
      <c r="G2559" s="307">
        <f t="shared" si="275"/>
        <v>2</v>
      </c>
      <c r="H2559" s="306">
        <f>4*D2559*'[2]Base Costs'!$B$7</f>
        <v>41146.371589092196</v>
      </c>
      <c r="I2559" s="304">
        <f>4*IF(E2559&lt;=3,E2559*'[2]Base Costs'!$B$8,IF(F2559&lt;=3,F2559*'[2]Base Costs'!$B$9,'[2]Base Costs'!$B$10*G2559))</f>
        <v>8800</v>
      </c>
      <c r="J2559" s="308">
        <f>C2559*'[2]Base Costs'!$B$6</f>
        <v>52.586132832334137</v>
      </c>
      <c r="K2559" s="307">
        <f t="shared" si="276"/>
        <v>7</v>
      </c>
      <c r="L2559" s="307">
        <f t="shared" si="277"/>
        <v>2</v>
      </c>
      <c r="M2559" s="307">
        <f t="shared" si="278"/>
        <v>1</v>
      </c>
      <c r="N2559" s="306">
        <f>4*J2559*'[2]Base Costs'!$B$7</f>
        <v>10451.178383629418</v>
      </c>
      <c r="O2559" s="304">
        <f>4*IF(K2559&lt;=3,K2559*'[2]Base Costs'!$B$8,IF(L2559&lt;=3,L2559*'[2]Base Costs'!$B$9,'[2]Base Costs'!$B$10*M2559))</f>
        <v>2800</v>
      </c>
      <c r="P2559" s="304">
        <f>4*C2559*'[2]Base Costs'!$B$11</f>
        <v>41406.403804987509</v>
      </c>
      <c r="Q2559" s="269">
        <f>'[2]Base Costs'!$B$13+'[2]Base Costs'!$B$14</f>
        <v>414</v>
      </c>
      <c r="R2559" s="303">
        <f>'[2]Base Costs'!$D$2</f>
        <v>1105.3024868650327</v>
      </c>
      <c r="S2559" s="305">
        <f t="shared" si="279"/>
        <v>14770.480870494452</v>
      </c>
    </row>
    <row r="2560" spans="1:19" s="269" customFormat="1" x14ac:dyDescent="0.25">
      <c r="A2560" s="310" t="s">
        <v>1041</v>
      </c>
      <c r="B2560" s="310" t="s">
        <v>1133</v>
      </c>
      <c r="C2560" s="309">
        <v>132.15388603463597</v>
      </c>
      <c r="D2560" s="307">
        <f>C2560*'[2]Base Costs'!$B$5</f>
        <v>132.15388603463597</v>
      </c>
      <c r="E2560" s="307">
        <f t="shared" si="273"/>
        <v>17</v>
      </c>
      <c r="F2560" s="307">
        <f t="shared" si="274"/>
        <v>4</v>
      </c>
      <c r="G2560" s="307">
        <f t="shared" si="275"/>
        <v>1</v>
      </c>
      <c r="H2560" s="306">
        <f>4*D2560*'[2]Base Costs'!$B$7</f>
        <v>26264.791926067697</v>
      </c>
      <c r="I2560" s="304">
        <f>4*IF(E2560&lt;=3,E2560*'[2]Base Costs'!$B$8,IF(F2560&lt;=3,F2560*'[2]Base Costs'!$B$9,'[2]Base Costs'!$B$10*G2560))</f>
        <v>4400</v>
      </c>
      <c r="J2560" s="308">
        <f>C2560*'[2]Base Costs'!$B$6</f>
        <v>33.56708705279754</v>
      </c>
      <c r="K2560" s="307">
        <f t="shared" si="276"/>
        <v>5</v>
      </c>
      <c r="L2560" s="307">
        <f t="shared" si="277"/>
        <v>1</v>
      </c>
      <c r="M2560" s="307">
        <f t="shared" si="278"/>
        <v>1</v>
      </c>
      <c r="N2560" s="306">
        <f>4*J2560*'[2]Base Costs'!$B$7</f>
        <v>6671.2571492211955</v>
      </c>
      <c r="O2560" s="304">
        <f>4*IF(K2560&lt;=3,K2560*'[2]Base Costs'!$B$8,IF(L2560&lt;=3,L2560*'[2]Base Costs'!$B$9,'[2]Base Costs'!$B$10*M2560))</f>
        <v>1400</v>
      </c>
      <c r="P2560" s="304">
        <f>4*C2560*'[2]Base Costs'!$B$11</f>
        <v>26430.777206927196</v>
      </c>
      <c r="Q2560" s="269">
        <f>'[2]Base Costs'!$B$13+'[2]Base Costs'!$B$14</f>
        <v>414</v>
      </c>
      <c r="R2560" s="303">
        <f>'[2]Base Costs'!$D$2</f>
        <v>1105.3024868650327</v>
      </c>
      <c r="S2560" s="305">
        <f t="shared" si="279"/>
        <v>9590.5596360862291</v>
      </c>
    </row>
    <row r="2561" spans="1:19" s="269" customFormat="1" x14ac:dyDescent="0.25">
      <c r="A2561" s="310" t="s">
        <v>1041</v>
      </c>
      <c r="B2561" s="310" t="s">
        <v>1132</v>
      </c>
      <c r="C2561" s="309">
        <v>78.104850054130196</v>
      </c>
      <c r="D2561" s="307">
        <f>C2561*'[2]Base Costs'!$B$5</f>
        <v>78.104850054130196</v>
      </c>
      <c r="E2561" s="307">
        <f t="shared" si="273"/>
        <v>10</v>
      </c>
      <c r="F2561" s="307">
        <f t="shared" si="274"/>
        <v>2</v>
      </c>
      <c r="G2561" s="307">
        <f t="shared" si="275"/>
        <v>1</v>
      </c>
      <c r="H2561" s="306">
        <f>4*D2561*'[2]Base Costs'!$B$7</f>
        <v>15522.870319158053</v>
      </c>
      <c r="I2561" s="304">
        <f>4*IF(E2561&lt;=3,E2561*'[2]Base Costs'!$B$8,IF(F2561&lt;=3,F2561*'[2]Base Costs'!$B$9,'[2]Base Costs'!$B$10*G2561))</f>
        <v>2800</v>
      </c>
      <c r="J2561" s="308">
        <f>C2561*'[2]Base Costs'!$B$6</f>
        <v>19.838631913749069</v>
      </c>
      <c r="K2561" s="307">
        <f t="shared" si="276"/>
        <v>3</v>
      </c>
      <c r="L2561" s="307">
        <f t="shared" si="277"/>
        <v>1</v>
      </c>
      <c r="M2561" s="307">
        <f t="shared" si="278"/>
        <v>1</v>
      </c>
      <c r="N2561" s="306">
        <f>4*J2561*'[2]Base Costs'!$B$7</f>
        <v>3942.8090610661457</v>
      </c>
      <c r="O2561" s="304">
        <f>4*IF(K2561&lt;=3,K2561*'[2]Base Costs'!$B$8,IF(L2561&lt;=3,L2561*'[2]Base Costs'!$B$9,'[2]Base Costs'!$B$10*M2561))</f>
        <v>1500</v>
      </c>
      <c r="P2561" s="304">
        <f>4*C2561*'[2]Base Costs'!$B$11</f>
        <v>15620.970010826039</v>
      </c>
      <c r="Q2561" s="269">
        <f>'[2]Base Costs'!$B$13+'[2]Base Costs'!$B$14</f>
        <v>414</v>
      </c>
      <c r="R2561" s="303">
        <f>'[2]Base Costs'!$D$2</f>
        <v>1105.3024868650327</v>
      </c>
      <c r="S2561" s="305">
        <f t="shared" si="279"/>
        <v>6962.1115479311784</v>
      </c>
    </row>
    <row r="2562" spans="1:19" s="269" customFormat="1" x14ac:dyDescent="0.25">
      <c r="A2562" s="310" t="s">
        <v>1041</v>
      </c>
      <c r="B2562" s="310" t="s">
        <v>1131</v>
      </c>
      <c r="C2562" s="309">
        <v>85.400723525000004</v>
      </c>
      <c r="D2562" s="307">
        <f>C2562*'[2]Base Costs'!$B$5</f>
        <v>85.400723525000004</v>
      </c>
      <c r="E2562" s="307">
        <f t="shared" si="273"/>
        <v>11</v>
      </c>
      <c r="F2562" s="307">
        <f t="shared" si="274"/>
        <v>3</v>
      </c>
      <c r="G2562" s="307">
        <f t="shared" si="275"/>
        <v>1</v>
      </c>
      <c r="H2562" s="306">
        <f>4*D2562*'[2]Base Costs'!$B$7</f>
        <v>16972.881396252604</v>
      </c>
      <c r="I2562" s="304">
        <f>4*IF(E2562&lt;=3,E2562*'[2]Base Costs'!$B$8,IF(F2562&lt;=3,F2562*'[2]Base Costs'!$B$9,'[2]Base Costs'!$B$10*G2562))</f>
        <v>4200</v>
      </c>
      <c r="J2562" s="308">
        <f>C2562*'[2]Base Costs'!$B$6</f>
        <v>21.69178377535</v>
      </c>
      <c r="K2562" s="307">
        <f t="shared" si="276"/>
        <v>3</v>
      </c>
      <c r="L2562" s="307">
        <f t="shared" si="277"/>
        <v>1</v>
      </c>
      <c r="M2562" s="307">
        <f t="shared" si="278"/>
        <v>1</v>
      </c>
      <c r="N2562" s="306">
        <f>4*J2562*'[2]Base Costs'!$B$7</f>
        <v>4311.1118746481607</v>
      </c>
      <c r="O2562" s="304">
        <f>4*IF(K2562&lt;=3,K2562*'[2]Base Costs'!$B$8,IF(L2562&lt;=3,L2562*'[2]Base Costs'!$B$9,'[2]Base Costs'!$B$10*M2562))</f>
        <v>1500</v>
      </c>
      <c r="P2562" s="304">
        <f>4*C2562*'[2]Base Costs'!$B$11</f>
        <v>17080.144705000002</v>
      </c>
      <c r="Q2562" s="269">
        <f>'[2]Base Costs'!$B$13+'[2]Base Costs'!$B$14</f>
        <v>414</v>
      </c>
      <c r="R2562" s="303">
        <f>'[2]Base Costs'!$D$2</f>
        <v>1105.3024868650327</v>
      </c>
      <c r="S2562" s="305">
        <f t="shared" si="279"/>
        <v>7330.4143615131934</v>
      </c>
    </row>
    <row r="2563" spans="1:19" s="269" customFormat="1" x14ac:dyDescent="0.25">
      <c r="A2563" s="310" t="s">
        <v>1041</v>
      </c>
      <c r="B2563" s="310" t="s">
        <v>1130</v>
      </c>
      <c r="C2563" s="309">
        <v>167.13597821358516</v>
      </c>
      <c r="D2563" s="307">
        <f>C2563*'[2]Base Costs'!$B$5</f>
        <v>167.13597821358516</v>
      </c>
      <c r="E2563" s="307">
        <f t="shared" ref="E2563:E2626" si="280">ROUNDUP(D2563/8,0)</f>
        <v>21</v>
      </c>
      <c r="F2563" s="307">
        <f t="shared" ref="F2563:F2626" si="281">ROUNDUP(D2563/40,0)</f>
        <v>5</v>
      </c>
      <c r="G2563" s="307">
        <f t="shared" ref="G2563:G2626" si="282">ROUNDUP(D2563/(40*4),0)</f>
        <v>2</v>
      </c>
      <c r="H2563" s="306">
        <f>4*D2563*'[2]Base Costs'!$B$7</f>
        <v>33217.272854080773</v>
      </c>
      <c r="I2563" s="304">
        <f>4*IF(E2563&lt;=3,E2563*'[2]Base Costs'!$B$8,IF(F2563&lt;=3,F2563*'[2]Base Costs'!$B$9,'[2]Base Costs'!$B$10*G2563))</f>
        <v>8800</v>
      </c>
      <c r="J2563" s="308">
        <f>C2563*'[2]Base Costs'!$B$6</f>
        <v>42.45253846625063</v>
      </c>
      <c r="K2563" s="307">
        <f t="shared" ref="K2563:K2626" si="283">ROUNDUP(J2563/8,0)</f>
        <v>6</v>
      </c>
      <c r="L2563" s="307">
        <f t="shared" ref="L2563:L2626" si="284">ROUNDUP(J2563/40,0)</f>
        <v>2</v>
      </c>
      <c r="M2563" s="307">
        <f t="shared" ref="M2563:M2626" si="285">ROUNDUP(J2563/(40*4),0)</f>
        <v>1</v>
      </c>
      <c r="N2563" s="306">
        <f>4*J2563*'[2]Base Costs'!$B$7</f>
        <v>8437.1873049365167</v>
      </c>
      <c r="O2563" s="304">
        <f>4*IF(K2563&lt;=3,K2563*'[2]Base Costs'!$B$8,IF(L2563&lt;=3,L2563*'[2]Base Costs'!$B$9,'[2]Base Costs'!$B$10*M2563))</f>
        <v>2800</v>
      </c>
      <c r="P2563" s="304">
        <f>4*C2563*'[2]Base Costs'!$B$11</f>
        <v>33427.19564271703</v>
      </c>
      <c r="Q2563" s="269">
        <f>'[2]Base Costs'!$B$13+'[2]Base Costs'!$B$14</f>
        <v>414</v>
      </c>
      <c r="R2563" s="303">
        <f>'[2]Base Costs'!$D$2</f>
        <v>1105.3024868650327</v>
      </c>
      <c r="S2563" s="305">
        <f t="shared" ref="S2563:S2626" si="286">R2563+Q2563+N2563+O2563</f>
        <v>12756.489791801549</v>
      </c>
    </row>
    <row r="2564" spans="1:19" s="269" customFormat="1" x14ac:dyDescent="0.25">
      <c r="A2564" s="310" t="s">
        <v>1041</v>
      </c>
      <c r="B2564" s="310" t="s">
        <v>1129</v>
      </c>
      <c r="C2564" s="309">
        <v>179.25953985617267</v>
      </c>
      <c r="D2564" s="307">
        <f>C2564*'[2]Base Costs'!$B$5</f>
        <v>179.25953985617267</v>
      </c>
      <c r="E2564" s="307">
        <f t="shared" si="280"/>
        <v>23</v>
      </c>
      <c r="F2564" s="307">
        <f t="shared" si="281"/>
        <v>5</v>
      </c>
      <c r="G2564" s="307">
        <f t="shared" si="282"/>
        <v>2</v>
      </c>
      <c r="H2564" s="306">
        <f>4*D2564*'[2]Base Costs'!$B$7</f>
        <v>35626.757989175188</v>
      </c>
      <c r="I2564" s="304">
        <f>4*IF(E2564&lt;=3,E2564*'[2]Base Costs'!$B$8,IF(F2564&lt;=3,F2564*'[2]Base Costs'!$B$9,'[2]Base Costs'!$B$10*G2564))</f>
        <v>8800</v>
      </c>
      <c r="J2564" s="308">
        <f>C2564*'[2]Base Costs'!$B$6</f>
        <v>45.531923123467855</v>
      </c>
      <c r="K2564" s="307">
        <f t="shared" si="283"/>
        <v>6</v>
      </c>
      <c r="L2564" s="307">
        <f t="shared" si="284"/>
        <v>2</v>
      </c>
      <c r="M2564" s="307">
        <f t="shared" si="285"/>
        <v>1</v>
      </c>
      <c r="N2564" s="306">
        <f>4*J2564*'[2]Base Costs'!$B$7</f>
        <v>9049.1965292504974</v>
      </c>
      <c r="O2564" s="304">
        <f>4*IF(K2564&lt;=3,K2564*'[2]Base Costs'!$B$8,IF(L2564&lt;=3,L2564*'[2]Base Costs'!$B$9,'[2]Base Costs'!$B$10*M2564))</f>
        <v>2800</v>
      </c>
      <c r="P2564" s="304">
        <f>4*C2564*'[2]Base Costs'!$B$11</f>
        <v>35851.907971234534</v>
      </c>
      <c r="Q2564" s="269">
        <f>'[2]Base Costs'!$B$13+'[2]Base Costs'!$B$14</f>
        <v>414</v>
      </c>
      <c r="R2564" s="303">
        <f>'[2]Base Costs'!$D$2</f>
        <v>1105.3024868650327</v>
      </c>
      <c r="S2564" s="305">
        <f t="shared" si="286"/>
        <v>13368.499016115529</v>
      </c>
    </row>
    <row r="2565" spans="1:19" s="269" customFormat="1" x14ac:dyDescent="0.25">
      <c r="A2565" s="310" t="s">
        <v>1041</v>
      </c>
      <c r="B2565" s="310" t="s">
        <v>1128</v>
      </c>
      <c r="C2565" s="309">
        <v>203.28454804290965</v>
      </c>
      <c r="D2565" s="307">
        <f>C2565*'[2]Base Costs'!$B$5</f>
        <v>203.28454804290965</v>
      </c>
      <c r="E2565" s="307">
        <f t="shared" si="280"/>
        <v>26</v>
      </c>
      <c r="F2565" s="307">
        <f t="shared" si="281"/>
        <v>6</v>
      </c>
      <c r="G2565" s="307">
        <f t="shared" si="282"/>
        <v>2</v>
      </c>
      <c r="H2565" s="306">
        <f>4*D2565*'[2]Base Costs'!$B$7</f>
        <v>40401.584216240044</v>
      </c>
      <c r="I2565" s="304">
        <f>4*IF(E2565&lt;=3,E2565*'[2]Base Costs'!$B$8,IF(F2565&lt;=3,F2565*'[2]Base Costs'!$B$9,'[2]Base Costs'!$B$10*G2565))</f>
        <v>8800</v>
      </c>
      <c r="J2565" s="308">
        <f>C2565*'[2]Base Costs'!$B$6</f>
        <v>51.634275202899055</v>
      </c>
      <c r="K2565" s="307">
        <f t="shared" si="283"/>
        <v>7</v>
      </c>
      <c r="L2565" s="307">
        <f t="shared" si="284"/>
        <v>2</v>
      </c>
      <c r="M2565" s="307">
        <f t="shared" si="285"/>
        <v>1</v>
      </c>
      <c r="N2565" s="306">
        <f>4*J2565*'[2]Base Costs'!$B$7</f>
        <v>10262.00239092497</v>
      </c>
      <c r="O2565" s="304">
        <f>4*IF(K2565&lt;=3,K2565*'[2]Base Costs'!$B$8,IF(L2565&lt;=3,L2565*'[2]Base Costs'!$B$9,'[2]Base Costs'!$B$10*M2565))</f>
        <v>2800</v>
      </c>
      <c r="P2565" s="304">
        <f>4*C2565*'[2]Base Costs'!$B$11</f>
        <v>40656.909608581933</v>
      </c>
      <c r="Q2565" s="269">
        <f>'[2]Base Costs'!$B$13+'[2]Base Costs'!$B$14</f>
        <v>414</v>
      </c>
      <c r="R2565" s="303">
        <f>'[2]Base Costs'!$D$2</f>
        <v>1105.3024868650327</v>
      </c>
      <c r="S2565" s="305">
        <f t="shared" si="286"/>
        <v>14581.304877790004</v>
      </c>
    </row>
    <row r="2566" spans="1:19" s="269" customFormat="1" x14ac:dyDescent="0.25">
      <c r="A2566" s="310" t="s">
        <v>1041</v>
      </c>
      <c r="B2566" s="310" t="s">
        <v>1127</v>
      </c>
      <c r="C2566" s="309">
        <v>74.059730782480173</v>
      </c>
      <c r="D2566" s="307">
        <f>C2566*'[2]Base Costs'!$B$5</f>
        <v>74.059730782480173</v>
      </c>
      <c r="E2566" s="307">
        <f t="shared" si="280"/>
        <v>10</v>
      </c>
      <c r="F2566" s="307">
        <f t="shared" si="281"/>
        <v>2</v>
      </c>
      <c r="G2566" s="307">
        <f t="shared" si="282"/>
        <v>1</v>
      </c>
      <c r="H2566" s="306">
        <f>4*D2566*'[2]Base Costs'!$B$7</f>
        <v>14718.927134633243</v>
      </c>
      <c r="I2566" s="304">
        <f>4*IF(E2566&lt;=3,E2566*'[2]Base Costs'!$B$8,IF(F2566&lt;=3,F2566*'[2]Base Costs'!$B$9,'[2]Base Costs'!$B$10*G2566))</f>
        <v>2800</v>
      </c>
      <c r="J2566" s="308">
        <f>C2566*'[2]Base Costs'!$B$6</f>
        <v>18.811171618749963</v>
      </c>
      <c r="K2566" s="307">
        <f t="shared" si="283"/>
        <v>3</v>
      </c>
      <c r="L2566" s="307">
        <f t="shared" si="284"/>
        <v>1</v>
      </c>
      <c r="M2566" s="307">
        <f t="shared" si="285"/>
        <v>1</v>
      </c>
      <c r="N2566" s="306">
        <f>4*J2566*'[2]Base Costs'!$B$7</f>
        <v>3738.6074921968434</v>
      </c>
      <c r="O2566" s="304">
        <f>4*IF(K2566&lt;=3,K2566*'[2]Base Costs'!$B$8,IF(L2566&lt;=3,L2566*'[2]Base Costs'!$B$9,'[2]Base Costs'!$B$10*M2566))</f>
        <v>1500</v>
      </c>
      <c r="P2566" s="304">
        <f>4*C2566*'[2]Base Costs'!$B$11</f>
        <v>14811.946156496035</v>
      </c>
      <c r="Q2566" s="269">
        <f>'[2]Base Costs'!$B$13+'[2]Base Costs'!$B$14</f>
        <v>414</v>
      </c>
      <c r="R2566" s="303">
        <f>'[2]Base Costs'!$D$2</f>
        <v>1105.3024868650327</v>
      </c>
      <c r="S2566" s="305">
        <f t="shared" si="286"/>
        <v>6757.9099790618766</v>
      </c>
    </row>
    <row r="2567" spans="1:19" s="269" customFormat="1" x14ac:dyDescent="0.25">
      <c r="A2567" s="310" t="s">
        <v>1041</v>
      </c>
      <c r="B2567" s="310" t="s">
        <v>1126</v>
      </c>
      <c r="C2567" s="309">
        <v>182.0868439099952</v>
      </c>
      <c r="D2567" s="307">
        <f>C2567*'[2]Base Costs'!$B$5</f>
        <v>182.0868439099952</v>
      </c>
      <c r="E2567" s="307">
        <f t="shared" si="280"/>
        <v>23</v>
      </c>
      <c r="F2567" s="307">
        <f t="shared" si="281"/>
        <v>5</v>
      </c>
      <c r="G2567" s="307">
        <f t="shared" si="282"/>
        <v>2</v>
      </c>
      <c r="H2567" s="306">
        <f>4*D2567*'[2]Base Costs'!$B$7</f>
        <v>36188.667706048087</v>
      </c>
      <c r="I2567" s="304">
        <f>4*IF(E2567&lt;=3,E2567*'[2]Base Costs'!$B$8,IF(F2567&lt;=3,F2567*'[2]Base Costs'!$B$9,'[2]Base Costs'!$B$10*G2567))</f>
        <v>8800</v>
      </c>
      <c r="J2567" s="308">
        <f>C2567*'[2]Base Costs'!$B$6</f>
        <v>46.250058353138783</v>
      </c>
      <c r="K2567" s="307">
        <f t="shared" si="283"/>
        <v>6</v>
      </c>
      <c r="L2567" s="307">
        <f t="shared" si="284"/>
        <v>2</v>
      </c>
      <c r="M2567" s="307">
        <f t="shared" si="285"/>
        <v>1</v>
      </c>
      <c r="N2567" s="306">
        <f>4*J2567*'[2]Base Costs'!$B$7</f>
        <v>9191.9215973362152</v>
      </c>
      <c r="O2567" s="304">
        <f>4*IF(K2567&lt;=3,K2567*'[2]Base Costs'!$B$8,IF(L2567&lt;=3,L2567*'[2]Base Costs'!$B$9,'[2]Base Costs'!$B$10*M2567))</f>
        <v>2800</v>
      </c>
      <c r="P2567" s="304">
        <f>4*C2567*'[2]Base Costs'!$B$11</f>
        <v>36417.368781999037</v>
      </c>
      <c r="Q2567" s="269">
        <f>'[2]Base Costs'!$B$13+'[2]Base Costs'!$B$14</f>
        <v>414</v>
      </c>
      <c r="R2567" s="303">
        <f>'[2]Base Costs'!$D$2</f>
        <v>1105.3024868650327</v>
      </c>
      <c r="S2567" s="305">
        <f t="shared" si="286"/>
        <v>13511.224084201247</v>
      </c>
    </row>
    <row r="2568" spans="1:19" s="269" customFormat="1" x14ac:dyDescent="0.25">
      <c r="A2568" s="310" t="s">
        <v>1041</v>
      </c>
      <c r="B2568" s="310" t="s">
        <v>1125</v>
      </c>
      <c r="C2568" s="309">
        <v>204.70178200000001</v>
      </c>
      <c r="D2568" s="307">
        <f>C2568*'[2]Base Costs'!$B$5</f>
        <v>204.70178200000001</v>
      </c>
      <c r="E2568" s="307">
        <f t="shared" si="280"/>
        <v>26</v>
      </c>
      <c r="F2568" s="307">
        <f t="shared" si="281"/>
        <v>6</v>
      </c>
      <c r="G2568" s="307">
        <f t="shared" si="282"/>
        <v>2</v>
      </c>
      <c r="H2568" s="306">
        <f>4*D2568*'[2]Base Costs'!$B$7</f>
        <v>40683.250961808008</v>
      </c>
      <c r="I2568" s="304">
        <f>4*IF(E2568&lt;=3,E2568*'[2]Base Costs'!$B$8,IF(F2568&lt;=3,F2568*'[2]Base Costs'!$B$9,'[2]Base Costs'!$B$10*G2568))</f>
        <v>8800</v>
      </c>
      <c r="J2568" s="308">
        <f>C2568*'[2]Base Costs'!$B$6</f>
        <v>51.994252628000005</v>
      </c>
      <c r="K2568" s="307">
        <f t="shared" si="283"/>
        <v>7</v>
      </c>
      <c r="L2568" s="307">
        <f t="shared" si="284"/>
        <v>2</v>
      </c>
      <c r="M2568" s="307">
        <f t="shared" si="285"/>
        <v>1</v>
      </c>
      <c r="N2568" s="306">
        <f>4*J2568*'[2]Base Costs'!$B$7</f>
        <v>10333.545744299234</v>
      </c>
      <c r="O2568" s="304">
        <f>4*IF(K2568&lt;=3,K2568*'[2]Base Costs'!$B$8,IF(L2568&lt;=3,L2568*'[2]Base Costs'!$B$9,'[2]Base Costs'!$B$10*M2568))</f>
        <v>2800</v>
      </c>
      <c r="P2568" s="304">
        <f>4*C2568*'[2]Base Costs'!$B$11</f>
        <v>40940.356400000004</v>
      </c>
      <c r="Q2568" s="269">
        <f>'[2]Base Costs'!$B$13+'[2]Base Costs'!$B$14</f>
        <v>414</v>
      </c>
      <c r="R2568" s="303">
        <f>'[2]Base Costs'!$D$2</f>
        <v>1105.3024868650327</v>
      </c>
      <c r="S2568" s="305">
        <f t="shared" si="286"/>
        <v>14652.848231164266</v>
      </c>
    </row>
    <row r="2569" spans="1:19" s="269" customFormat="1" x14ac:dyDescent="0.25">
      <c r="A2569" s="310" t="s">
        <v>1041</v>
      </c>
      <c r="B2569" s="310" t="s">
        <v>1124</v>
      </c>
      <c r="C2569" s="309">
        <v>109.09014394023831</v>
      </c>
      <c r="D2569" s="307">
        <f>C2569*'[2]Base Costs'!$B$5</f>
        <v>109.09014394023831</v>
      </c>
      <c r="E2569" s="307">
        <f t="shared" si="280"/>
        <v>14</v>
      </c>
      <c r="F2569" s="307">
        <f t="shared" si="281"/>
        <v>3</v>
      </c>
      <c r="G2569" s="307">
        <f t="shared" si="282"/>
        <v>1</v>
      </c>
      <c r="H2569" s="306">
        <f>4*D2569*'[2]Base Costs'!$B$7</f>
        <v>21681.011567258724</v>
      </c>
      <c r="I2569" s="304">
        <f>4*IF(E2569&lt;=3,E2569*'[2]Base Costs'!$B$8,IF(F2569&lt;=3,F2569*'[2]Base Costs'!$B$9,'[2]Base Costs'!$B$10*G2569))</f>
        <v>4200</v>
      </c>
      <c r="J2569" s="308">
        <f>C2569*'[2]Base Costs'!$B$6</f>
        <v>27.708896560820531</v>
      </c>
      <c r="K2569" s="307">
        <f t="shared" si="283"/>
        <v>4</v>
      </c>
      <c r="L2569" s="307">
        <f t="shared" si="284"/>
        <v>1</v>
      </c>
      <c r="M2569" s="307">
        <f t="shared" si="285"/>
        <v>1</v>
      </c>
      <c r="N2569" s="306">
        <f>4*J2569*'[2]Base Costs'!$B$7</f>
        <v>5506.976938083716</v>
      </c>
      <c r="O2569" s="304">
        <f>4*IF(K2569&lt;=3,K2569*'[2]Base Costs'!$B$8,IF(L2569&lt;=3,L2569*'[2]Base Costs'!$B$9,'[2]Base Costs'!$B$10*M2569))</f>
        <v>1400</v>
      </c>
      <c r="P2569" s="304">
        <f>4*C2569*'[2]Base Costs'!$B$11</f>
        <v>21818.028788047661</v>
      </c>
      <c r="Q2569" s="269">
        <f>'[2]Base Costs'!$B$13+'[2]Base Costs'!$B$14</f>
        <v>414</v>
      </c>
      <c r="R2569" s="303">
        <f>'[2]Base Costs'!$D$2</f>
        <v>1105.3024868650327</v>
      </c>
      <c r="S2569" s="305">
        <f t="shared" si="286"/>
        <v>8426.2794249487488</v>
      </c>
    </row>
    <row r="2570" spans="1:19" s="269" customFormat="1" x14ac:dyDescent="0.25">
      <c r="A2570" s="310" t="s">
        <v>1041</v>
      </c>
      <c r="B2570" s="310" t="s">
        <v>1123</v>
      </c>
      <c r="C2570" s="309">
        <v>128.3664583248468</v>
      </c>
      <c r="D2570" s="307">
        <f>C2570*'[2]Base Costs'!$B$5</f>
        <v>128.3664583248468</v>
      </c>
      <c r="E2570" s="307">
        <f t="shared" si="280"/>
        <v>17</v>
      </c>
      <c r="F2570" s="307">
        <f t="shared" si="281"/>
        <v>4</v>
      </c>
      <c r="G2570" s="307">
        <f t="shared" si="282"/>
        <v>1</v>
      </c>
      <c r="H2570" s="306">
        <f>4*D2570*'[2]Base Costs'!$B$7</f>
        <v>25512.063393313358</v>
      </c>
      <c r="I2570" s="304">
        <f>4*IF(E2570&lt;=3,E2570*'[2]Base Costs'!$B$8,IF(F2570&lt;=3,F2570*'[2]Base Costs'!$B$9,'[2]Base Costs'!$B$10*G2570))</f>
        <v>4400</v>
      </c>
      <c r="J2570" s="308">
        <f>C2570*'[2]Base Costs'!$B$6</f>
        <v>32.605080414511086</v>
      </c>
      <c r="K2570" s="307">
        <f t="shared" si="283"/>
        <v>5</v>
      </c>
      <c r="L2570" s="307">
        <f t="shared" si="284"/>
        <v>1</v>
      </c>
      <c r="M2570" s="307">
        <f t="shared" si="285"/>
        <v>1</v>
      </c>
      <c r="N2570" s="306">
        <f>4*J2570*'[2]Base Costs'!$B$7</f>
        <v>6480.064101901592</v>
      </c>
      <c r="O2570" s="304">
        <f>4*IF(K2570&lt;=3,K2570*'[2]Base Costs'!$B$8,IF(L2570&lt;=3,L2570*'[2]Base Costs'!$B$9,'[2]Base Costs'!$B$10*M2570))</f>
        <v>1400</v>
      </c>
      <c r="P2570" s="304">
        <f>4*C2570*'[2]Base Costs'!$B$11</f>
        <v>25673.291664969362</v>
      </c>
      <c r="Q2570" s="269">
        <f>'[2]Base Costs'!$B$13+'[2]Base Costs'!$B$14</f>
        <v>414</v>
      </c>
      <c r="R2570" s="303">
        <f>'[2]Base Costs'!$D$2</f>
        <v>1105.3024868650327</v>
      </c>
      <c r="S2570" s="305">
        <f t="shared" si="286"/>
        <v>9399.3665887666248</v>
      </c>
    </row>
    <row r="2571" spans="1:19" s="269" customFormat="1" x14ac:dyDescent="0.25">
      <c r="A2571" s="310" t="s">
        <v>1041</v>
      </c>
      <c r="B2571" s="310" t="s">
        <v>1122</v>
      </c>
      <c r="C2571" s="309">
        <v>83.411512478745138</v>
      </c>
      <c r="D2571" s="307">
        <f>C2571*'[2]Base Costs'!$B$5</f>
        <v>83.411512478745138</v>
      </c>
      <c r="E2571" s="307">
        <f t="shared" si="280"/>
        <v>11</v>
      </c>
      <c r="F2571" s="307">
        <f t="shared" si="281"/>
        <v>3</v>
      </c>
      <c r="G2571" s="307">
        <f t="shared" si="282"/>
        <v>1</v>
      </c>
      <c r="H2571" s="306">
        <f>4*D2571*'[2]Base Costs'!$B$7</f>
        <v>16577.537636075725</v>
      </c>
      <c r="I2571" s="304">
        <f>4*IF(E2571&lt;=3,E2571*'[2]Base Costs'!$B$8,IF(F2571&lt;=3,F2571*'[2]Base Costs'!$B$9,'[2]Base Costs'!$B$10*G2571))</f>
        <v>4200</v>
      </c>
      <c r="J2571" s="308">
        <f>C2571*'[2]Base Costs'!$B$6</f>
        <v>21.186524169601267</v>
      </c>
      <c r="K2571" s="307">
        <f t="shared" si="283"/>
        <v>3</v>
      </c>
      <c r="L2571" s="307">
        <f t="shared" si="284"/>
        <v>1</v>
      </c>
      <c r="M2571" s="307">
        <f t="shared" si="285"/>
        <v>1</v>
      </c>
      <c r="N2571" s="306">
        <f>4*J2571*'[2]Base Costs'!$B$7</f>
        <v>4210.6945595632351</v>
      </c>
      <c r="O2571" s="304">
        <f>4*IF(K2571&lt;=3,K2571*'[2]Base Costs'!$B$8,IF(L2571&lt;=3,L2571*'[2]Base Costs'!$B$9,'[2]Base Costs'!$B$10*M2571))</f>
        <v>1500</v>
      </c>
      <c r="P2571" s="304">
        <f>4*C2571*'[2]Base Costs'!$B$11</f>
        <v>16682.302495749027</v>
      </c>
      <c r="Q2571" s="269">
        <f>'[2]Base Costs'!$B$13+'[2]Base Costs'!$B$14</f>
        <v>414</v>
      </c>
      <c r="R2571" s="303">
        <f>'[2]Base Costs'!$D$2</f>
        <v>1105.3024868650327</v>
      </c>
      <c r="S2571" s="305">
        <f t="shared" si="286"/>
        <v>7229.9970464282678</v>
      </c>
    </row>
    <row r="2572" spans="1:19" s="269" customFormat="1" x14ac:dyDescent="0.25">
      <c r="A2572" s="310" t="s">
        <v>1041</v>
      </c>
      <c r="B2572" s="310" t="s">
        <v>1121</v>
      </c>
      <c r="C2572" s="309">
        <v>150.34979727256481</v>
      </c>
      <c r="D2572" s="307">
        <f>C2572*'[2]Base Costs'!$B$5</f>
        <v>150.34979727256481</v>
      </c>
      <c r="E2572" s="307">
        <f t="shared" si="280"/>
        <v>19</v>
      </c>
      <c r="F2572" s="307">
        <f t="shared" si="281"/>
        <v>4</v>
      </c>
      <c r="G2572" s="307">
        <f t="shared" si="282"/>
        <v>1</v>
      </c>
      <c r="H2572" s="306">
        <f>4*D2572*'[2]Base Costs'!$B$7</f>
        <v>29881.120109138625</v>
      </c>
      <c r="I2572" s="304">
        <f>4*IF(E2572&lt;=3,E2572*'[2]Base Costs'!$B$8,IF(F2572&lt;=3,F2572*'[2]Base Costs'!$B$9,'[2]Base Costs'!$B$10*G2572))</f>
        <v>4400</v>
      </c>
      <c r="J2572" s="308">
        <f>C2572*'[2]Base Costs'!$B$6</f>
        <v>38.188848507231462</v>
      </c>
      <c r="K2572" s="307">
        <f t="shared" si="283"/>
        <v>5</v>
      </c>
      <c r="L2572" s="307">
        <f t="shared" si="284"/>
        <v>1</v>
      </c>
      <c r="M2572" s="307">
        <f t="shared" si="285"/>
        <v>1</v>
      </c>
      <c r="N2572" s="306">
        <f>4*J2572*'[2]Base Costs'!$B$7</f>
        <v>7589.8045077212109</v>
      </c>
      <c r="O2572" s="304">
        <f>4*IF(K2572&lt;=3,K2572*'[2]Base Costs'!$B$8,IF(L2572&lt;=3,L2572*'[2]Base Costs'!$B$9,'[2]Base Costs'!$B$10*M2572))</f>
        <v>1400</v>
      </c>
      <c r="P2572" s="304">
        <f>4*C2572*'[2]Base Costs'!$B$11</f>
        <v>30069.959454512962</v>
      </c>
      <c r="Q2572" s="269">
        <f>'[2]Base Costs'!$B$13+'[2]Base Costs'!$B$14</f>
        <v>414</v>
      </c>
      <c r="R2572" s="303">
        <f>'[2]Base Costs'!$D$2</f>
        <v>1105.3024868650327</v>
      </c>
      <c r="S2572" s="305">
        <f t="shared" si="286"/>
        <v>10509.106994586244</v>
      </c>
    </row>
    <row r="2573" spans="1:19" s="269" customFormat="1" x14ac:dyDescent="0.25">
      <c r="A2573" s="310" t="s">
        <v>1041</v>
      </c>
      <c r="B2573" s="310" t="s">
        <v>1120</v>
      </c>
      <c r="C2573" s="309">
        <v>116.14234494734346</v>
      </c>
      <c r="D2573" s="307">
        <f>C2573*'[2]Base Costs'!$B$5</f>
        <v>116.14234494734346</v>
      </c>
      <c r="E2573" s="307">
        <f t="shared" si="280"/>
        <v>15</v>
      </c>
      <c r="F2573" s="307">
        <f t="shared" si="281"/>
        <v>3</v>
      </c>
      <c r="G2573" s="307">
        <f t="shared" si="282"/>
        <v>1</v>
      </c>
      <c r="H2573" s="306">
        <f>4*D2573*'[2]Base Costs'!$B$7</f>
        <v>23082.594204214831</v>
      </c>
      <c r="I2573" s="304">
        <f>4*IF(E2573&lt;=3,E2573*'[2]Base Costs'!$B$8,IF(F2573&lt;=3,F2573*'[2]Base Costs'!$B$9,'[2]Base Costs'!$B$10*G2573))</f>
        <v>4200</v>
      </c>
      <c r="J2573" s="308">
        <f>C2573*'[2]Base Costs'!$B$6</f>
        <v>29.500155616625239</v>
      </c>
      <c r="K2573" s="307">
        <f t="shared" si="283"/>
        <v>4</v>
      </c>
      <c r="L2573" s="307">
        <f t="shared" si="284"/>
        <v>1</v>
      </c>
      <c r="M2573" s="307">
        <f t="shared" si="285"/>
        <v>1</v>
      </c>
      <c r="N2573" s="306">
        <f>4*J2573*'[2]Base Costs'!$B$7</f>
        <v>5862.9789278705675</v>
      </c>
      <c r="O2573" s="304">
        <f>4*IF(K2573&lt;=3,K2573*'[2]Base Costs'!$B$8,IF(L2573&lt;=3,L2573*'[2]Base Costs'!$B$9,'[2]Base Costs'!$B$10*M2573))</f>
        <v>1400</v>
      </c>
      <c r="P2573" s="304">
        <f>4*C2573*'[2]Base Costs'!$B$11</f>
        <v>23228.468989468693</v>
      </c>
      <c r="Q2573" s="269">
        <f>'[2]Base Costs'!$B$13+'[2]Base Costs'!$B$14</f>
        <v>414</v>
      </c>
      <c r="R2573" s="303">
        <f>'[2]Base Costs'!$D$2</f>
        <v>1105.3024868650327</v>
      </c>
      <c r="S2573" s="305">
        <f t="shared" si="286"/>
        <v>8782.2814147356003</v>
      </c>
    </row>
    <row r="2574" spans="1:19" s="269" customFormat="1" x14ac:dyDescent="0.25">
      <c r="A2574" s="310" t="s">
        <v>1041</v>
      </c>
      <c r="B2574" s="310" t="s">
        <v>1119</v>
      </c>
      <c r="C2574" s="309">
        <v>420.86559475047858</v>
      </c>
      <c r="D2574" s="307">
        <f>C2574*'[2]Base Costs'!$B$5</f>
        <v>420.86559475047858</v>
      </c>
      <c r="E2574" s="307">
        <f t="shared" si="280"/>
        <v>53</v>
      </c>
      <c r="F2574" s="307">
        <f t="shared" si="281"/>
        <v>11</v>
      </c>
      <c r="G2574" s="307">
        <f t="shared" si="282"/>
        <v>3</v>
      </c>
      <c r="H2574" s="306">
        <f>4*D2574*'[2]Base Costs'!$B$7</f>
        <v>83644.511763089133</v>
      </c>
      <c r="I2574" s="304">
        <f>4*IF(E2574&lt;=3,E2574*'[2]Base Costs'!$B$8,IF(F2574&lt;=3,F2574*'[2]Base Costs'!$B$9,'[2]Base Costs'!$B$10*G2574))</f>
        <v>13200</v>
      </c>
      <c r="J2574" s="308">
        <f>C2574*'[2]Base Costs'!$B$6</f>
        <v>106.89986106662155</v>
      </c>
      <c r="K2574" s="307">
        <f t="shared" si="283"/>
        <v>14</v>
      </c>
      <c r="L2574" s="307">
        <f t="shared" si="284"/>
        <v>3</v>
      </c>
      <c r="M2574" s="307">
        <f t="shared" si="285"/>
        <v>1</v>
      </c>
      <c r="N2574" s="306">
        <f>4*J2574*'[2]Base Costs'!$B$7</f>
        <v>21245.705987824636</v>
      </c>
      <c r="O2574" s="304">
        <f>4*IF(K2574&lt;=3,K2574*'[2]Base Costs'!$B$8,IF(L2574&lt;=3,L2574*'[2]Base Costs'!$B$9,'[2]Base Costs'!$B$10*M2574))</f>
        <v>4200</v>
      </c>
      <c r="P2574" s="304">
        <f>4*C2574*'[2]Base Costs'!$B$11</f>
        <v>84173.118950095712</v>
      </c>
      <c r="Q2574" s="269">
        <f>'[2]Base Costs'!$B$13+'[2]Base Costs'!$B$14</f>
        <v>414</v>
      </c>
      <c r="R2574" s="303">
        <f>'[2]Base Costs'!$D$2</f>
        <v>1105.3024868650327</v>
      </c>
      <c r="S2574" s="305">
        <f t="shared" si="286"/>
        <v>26965.008474689668</v>
      </c>
    </row>
    <row r="2575" spans="1:19" s="269" customFormat="1" x14ac:dyDescent="0.25">
      <c r="A2575" s="310" t="s">
        <v>1041</v>
      </c>
      <c r="B2575" s="310" t="s">
        <v>1118</v>
      </c>
      <c r="C2575" s="309">
        <v>141.91879541057398</v>
      </c>
      <c r="D2575" s="307">
        <f>C2575*'[2]Base Costs'!$B$5</f>
        <v>141.91879541057398</v>
      </c>
      <c r="E2575" s="307">
        <f t="shared" si="280"/>
        <v>18</v>
      </c>
      <c r="F2575" s="307">
        <f t="shared" si="281"/>
        <v>4</v>
      </c>
      <c r="G2575" s="307">
        <f t="shared" si="282"/>
        <v>1</v>
      </c>
      <c r="H2575" s="306">
        <f>4*D2575*'[2]Base Costs'!$B$7</f>
        <v>28205.509075079117</v>
      </c>
      <c r="I2575" s="304">
        <f>4*IF(E2575&lt;=3,E2575*'[2]Base Costs'!$B$8,IF(F2575&lt;=3,F2575*'[2]Base Costs'!$B$9,'[2]Base Costs'!$B$10*G2575))</f>
        <v>4400</v>
      </c>
      <c r="J2575" s="308">
        <f>C2575*'[2]Base Costs'!$B$6</f>
        <v>36.047374034285788</v>
      </c>
      <c r="K2575" s="307">
        <f t="shared" si="283"/>
        <v>5</v>
      </c>
      <c r="L2575" s="307">
        <f t="shared" si="284"/>
        <v>1</v>
      </c>
      <c r="M2575" s="307">
        <f t="shared" si="285"/>
        <v>1</v>
      </c>
      <c r="N2575" s="306">
        <f>4*J2575*'[2]Base Costs'!$B$7</f>
        <v>7164.1993050700958</v>
      </c>
      <c r="O2575" s="304">
        <f>4*IF(K2575&lt;=3,K2575*'[2]Base Costs'!$B$8,IF(L2575&lt;=3,L2575*'[2]Base Costs'!$B$9,'[2]Base Costs'!$B$10*M2575))</f>
        <v>1400</v>
      </c>
      <c r="P2575" s="304">
        <f>4*C2575*'[2]Base Costs'!$B$11</f>
        <v>28383.759082114797</v>
      </c>
      <c r="Q2575" s="269">
        <f>'[2]Base Costs'!$B$13+'[2]Base Costs'!$B$14</f>
        <v>414</v>
      </c>
      <c r="R2575" s="303">
        <f>'[2]Base Costs'!$D$2</f>
        <v>1105.3024868650327</v>
      </c>
      <c r="S2575" s="305">
        <f t="shared" si="286"/>
        <v>10083.501791935128</v>
      </c>
    </row>
    <row r="2576" spans="1:19" s="269" customFormat="1" x14ac:dyDescent="0.25">
      <c r="A2576" s="310" t="s">
        <v>1041</v>
      </c>
      <c r="B2576" s="310" t="s">
        <v>1117</v>
      </c>
      <c r="C2576" s="309">
        <v>46.4</v>
      </c>
      <c r="D2576" s="307">
        <f>C2576*'[2]Base Costs'!$B$5</f>
        <v>46.4</v>
      </c>
      <c r="E2576" s="307">
        <f t="shared" si="280"/>
        <v>6</v>
      </c>
      <c r="F2576" s="307">
        <f t="shared" si="281"/>
        <v>2</v>
      </c>
      <c r="G2576" s="307">
        <f t="shared" si="282"/>
        <v>1</v>
      </c>
      <c r="H2576" s="306">
        <f>4*D2576*'[2]Base Costs'!$B$7</f>
        <v>9221.7216000000008</v>
      </c>
      <c r="I2576" s="304">
        <f>4*IF(E2576&lt;=3,E2576*'[2]Base Costs'!$B$8,IF(F2576&lt;=3,F2576*'[2]Base Costs'!$B$9,'[2]Base Costs'!$B$10*G2576))</f>
        <v>2800</v>
      </c>
      <c r="J2576" s="308">
        <f>C2576*'[2]Base Costs'!$B$6</f>
        <v>11.785600000000001</v>
      </c>
      <c r="K2576" s="307">
        <f t="shared" si="283"/>
        <v>2</v>
      </c>
      <c r="L2576" s="307">
        <f t="shared" si="284"/>
        <v>1</v>
      </c>
      <c r="M2576" s="307">
        <f t="shared" si="285"/>
        <v>1</v>
      </c>
      <c r="N2576" s="306">
        <f>4*J2576*'[2]Base Costs'!$B$7</f>
        <v>2342.3172864000003</v>
      </c>
      <c r="O2576" s="304">
        <f>4*IF(K2576&lt;=3,K2576*'[2]Base Costs'!$B$8,IF(L2576&lt;=3,L2576*'[2]Base Costs'!$B$9,'[2]Base Costs'!$B$10*M2576))</f>
        <v>1000</v>
      </c>
      <c r="P2576" s="304">
        <f>4*C2576*'[2]Base Costs'!$B$11</f>
        <v>9280</v>
      </c>
      <c r="Q2576" s="269">
        <f>'[2]Base Costs'!$B$13+'[2]Base Costs'!$B$14</f>
        <v>414</v>
      </c>
      <c r="R2576" s="303">
        <f>'[2]Base Costs'!$D$2</f>
        <v>1105.3024868650327</v>
      </c>
      <c r="S2576" s="305">
        <f t="shared" si="286"/>
        <v>4861.6197732650326</v>
      </c>
    </row>
    <row r="2577" spans="1:19" s="269" customFormat="1" x14ac:dyDescent="0.25">
      <c r="A2577" s="310" t="s">
        <v>1041</v>
      </c>
      <c r="B2577" s="310" t="s">
        <v>1116</v>
      </c>
      <c r="C2577" s="309">
        <v>107.30089836000001</v>
      </c>
      <c r="D2577" s="307">
        <f>C2577*'[2]Base Costs'!$B$5</f>
        <v>107.30089836000001</v>
      </c>
      <c r="E2577" s="307">
        <f t="shared" si="280"/>
        <v>14</v>
      </c>
      <c r="F2577" s="307">
        <f t="shared" si="281"/>
        <v>3</v>
      </c>
      <c r="G2577" s="307">
        <f t="shared" si="282"/>
        <v>1</v>
      </c>
      <c r="H2577" s="306">
        <f>4*D2577*'[2]Base Costs'!$B$7</f>
        <v>21325.409743659842</v>
      </c>
      <c r="I2577" s="304">
        <f>4*IF(E2577&lt;=3,E2577*'[2]Base Costs'!$B$8,IF(F2577&lt;=3,F2577*'[2]Base Costs'!$B$9,'[2]Base Costs'!$B$10*G2577))</f>
        <v>4200</v>
      </c>
      <c r="J2577" s="308">
        <f>C2577*'[2]Base Costs'!$B$6</f>
        <v>27.254428183440002</v>
      </c>
      <c r="K2577" s="307">
        <f t="shared" si="283"/>
        <v>4</v>
      </c>
      <c r="L2577" s="307">
        <f t="shared" si="284"/>
        <v>1</v>
      </c>
      <c r="M2577" s="307">
        <f t="shared" si="285"/>
        <v>1</v>
      </c>
      <c r="N2577" s="306">
        <f>4*J2577*'[2]Base Costs'!$B$7</f>
        <v>5416.6540748896005</v>
      </c>
      <c r="O2577" s="304">
        <f>4*IF(K2577&lt;=3,K2577*'[2]Base Costs'!$B$8,IF(L2577&lt;=3,L2577*'[2]Base Costs'!$B$9,'[2]Base Costs'!$B$10*M2577))</f>
        <v>1400</v>
      </c>
      <c r="P2577" s="304">
        <f>4*C2577*'[2]Base Costs'!$B$11</f>
        <v>21460.179672000002</v>
      </c>
      <c r="Q2577" s="269">
        <f>'[2]Base Costs'!$B$13+'[2]Base Costs'!$B$14</f>
        <v>414</v>
      </c>
      <c r="R2577" s="303">
        <f>'[2]Base Costs'!$D$2</f>
        <v>1105.3024868650327</v>
      </c>
      <c r="S2577" s="305">
        <f t="shared" si="286"/>
        <v>8335.9565617546323</v>
      </c>
    </row>
    <row r="2578" spans="1:19" s="269" customFormat="1" x14ac:dyDescent="0.25">
      <c r="A2578" s="310" t="s">
        <v>1041</v>
      </c>
      <c r="B2578" s="310" t="s">
        <v>1115</v>
      </c>
      <c r="C2578" s="309">
        <v>226.99635267259788</v>
      </c>
      <c r="D2578" s="307">
        <f>C2578*'[2]Base Costs'!$B$5</f>
        <v>226.99635267259788</v>
      </c>
      <c r="E2578" s="307">
        <f t="shared" si="280"/>
        <v>29</v>
      </c>
      <c r="F2578" s="307">
        <f t="shared" si="281"/>
        <v>6</v>
      </c>
      <c r="G2578" s="307">
        <f t="shared" si="282"/>
        <v>2</v>
      </c>
      <c r="H2578" s="306">
        <f>4*D2578*'[2]Base Costs'!$B$7</f>
        <v>45114.163115562798</v>
      </c>
      <c r="I2578" s="304">
        <f>4*IF(E2578&lt;=3,E2578*'[2]Base Costs'!$B$8,IF(F2578&lt;=3,F2578*'[2]Base Costs'!$B$9,'[2]Base Costs'!$B$10*G2578))</f>
        <v>8800</v>
      </c>
      <c r="J2578" s="308">
        <f>C2578*'[2]Base Costs'!$B$6</f>
        <v>57.657073578839864</v>
      </c>
      <c r="K2578" s="307">
        <f t="shared" si="283"/>
        <v>8</v>
      </c>
      <c r="L2578" s="307">
        <f t="shared" si="284"/>
        <v>2</v>
      </c>
      <c r="M2578" s="307">
        <f t="shared" si="285"/>
        <v>1</v>
      </c>
      <c r="N2578" s="306">
        <f>4*J2578*'[2]Base Costs'!$B$7</f>
        <v>11458.997431352951</v>
      </c>
      <c r="O2578" s="304">
        <f>4*IF(K2578&lt;=3,K2578*'[2]Base Costs'!$B$8,IF(L2578&lt;=3,L2578*'[2]Base Costs'!$B$9,'[2]Base Costs'!$B$10*M2578))</f>
        <v>2800</v>
      </c>
      <c r="P2578" s="304">
        <f>4*C2578*'[2]Base Costs'!$B$11</f>
        <v>45399.270534519579</v>
      </c>
      <c r="Q2578" s="269">
        <f>'[2]Base Costs'!$B$13+'[2]Base Costs'!$B$14</f>
        <v>414</v>
      </c>
      <c r="R2578" s="303">
        <f>'[2]Base Costs'!$D$2</f>
        <v>1105.3024868650327</v>
      </c>
      <c r="S2578" s="305">
        <f t="shared" si="286"/>
        <v>15778.299918217985</v>
      </c>
    </row>
    <row r="2579" spans="1:19" s="269" customFormat="1" x14ac:dyDescent="0.25">
      <c r="A2579" s="310" t="s">
        <v>1041</v>
      </c>
      <c r="B2579" s="310" t="s">
        <v>1114</v>
      </c>
      <c r="C2579" s="309">
        <v>607.55102040816189</v>
      </c>
      <c r="D2579" s="307">
        <f>C2579*'[2]Base Costs'!$B$5</f>
        <v>607.55102040816189</v>
      </c>
      <c r="E2579" s="307">
        <f t="shared" si="280"/>
        <v>76</v>
      </c>
      <c r="F2579" s="307">
        <f t="shared" si="281"/>
        <v>16</v>
      </c>
      <c r="G2579" s="307">
        <f t="shared" si="282"/>
        <v>4</v>
      </c>
      <c r="H2579" s="306">
        <f>4*D2579*'[2]Base Costs'!$B$7</f>
        <v>120747.11999999975</v>
      </c>
      <c r="I2579" s="304">
        <f>4*IF(E2579&lt;=3,E2579*'[2]Base Costs'!$B$8,IF(F2579&lt;=3,F2579*'[2]Base Costs'!$B$9,'[2]Base Costs'!$B$10*G2579))</f>
        <v>17600</v>
      </c>
      <c r="J2579" s="308">
        <f>C2579*'[2]Base Costs'!$B$6</f>
        <v>154.31795918367311</v>
      </c>
      <c r="K2579" s="307">
        <f t="shared" si="283"/>
        <v>20</v>
      </c>
      <c r="L2579" s="307">
        <f t="shared" si="284"/>
        <v>4</v>
      </c>
      <c r="M2579" s="307">
        <f t="shared" si="285"/>
        <v>1</v>
      </c>
      <c r="N2579" s="306">
        <f>4*J2579*'[2]Base Costs'!$B$7</f>
        <v>30669.768479999933</v>
      </c>
      <c r="O2579" s="304">
        <f>4*IF(K2579&lt;=3,K2579*'[2]Base Costs'!$B$8,IF(L2579&lt;=3,L2579*'[2]Base Costs'!$B$9,'[2]Base Costs'!$B$10*M2579))</f>
        <v>4400</v>
      </c>
      <c r="P2579" s="304">
        <f>4*C2579*'[2]Base Costs'!$B$11</f>
        <v>121510.20408163237</v>
      </c>
      <c r="Q2579" s="269">
        <f>'[2]Base Costs'!$B$13+'[2]Base Costs'!$B$14</f>
        <v>414</v>
      </c>
      <c r="R2579" s="303">
        <f>'[2]Base Costs'!$D$2</f>
        <v>1105.3024868650327</v>
      </c>
      <c r="S2579" s="305">
        <f t="shared" si="286"/>
        <v>36589.070966864965</v>
      </c>
    </row>
    <row r="2580" spans="1:19" s="269" customFormat="1" x14ac:dyDescent="0.25">
      <c r="A2580" s="310" t="s">
        <v>1041</v>
      </c>
      <c r="B2580" s="310" t="s">
        <v>1113</v>
      </c>
      <c r="C2580" s="309">
        <v>107.08768149018142</v>
      </c>
      <c r="D2580" s="307">
        <f>C2580*'[2]Base Costs'!$B$5</f>
        <v>107.08768149018142</v>
      </c>
      <c r="E2580" s="307">
        <f t="shared" si="280"/>
        <v>14</v>
      </c>
      <c r="F2580" s="307">
        <f t="shared" si="281"/>
        <v>3</v>
      </c>
      <c r="G2580" s="307">
        <f t="shared" si="282"/>
        <v>1</v>
      </c>
      <c r="H2580" s="306">
        <f>4*D2580*'[2]Base Costs'!$B$7</f>
        <v>21283.034170084618</v>
      </c>
      <c r="I2580" s="304">
        <f>4*IF(E2580&lt;=3,E2580*'[2]Base Costs'!$B$8,IF(F2580&lt;=3,F2580*'[2]Base Costs'!$B$9,'[2]Base Costs'!$B$10*G2580))</f>
        <v>4200</v>
      </c>
      <c r="J2580" s="308">
        <f>C2580*'[2]Base Costs'!$B$6</f>
        <v>27.200271098506082</v>
      </c>
      <c r="K2580" s="307">
        <f t="shared" si="283"/>
        <v>4</v>
      </c>
      <c r="L2580" s="307">
        <f t="shared" si="284"/>
        <v>1</v>
      </c>
      <c r="M2580" s="307">
        <f t="shared" si="285"/>
        <v>1</v>
      </c>
      <c r="N2580" s="306">
        <f>4*J2580*'[2]Base Costs'!$B$7</f>
        <v>5405.8906792014932</v>
      </c>
      <c r="O2580" s="304">
        <f>4*IF(K2580&lt;=3,K2580*'[2]Base Costs'!$B$8,IF(L2580&lt;=3,L2580*'[2]Base Costs'!$B$9,'[2]Base Costs'!$B$10*M2580))</f>
        <v>1400</v>
      </c>
      <c r="P2580" s="304">
        <f>4*C2580*'[2]Base Costs'!$B$11</f>
        <v>21417.536298036284</v>
      </c>
      <c r="Q2580" s="269">
        <f>'[2]Base Costs'!$B$13+'[2]Base Costs'!$B$14</f>
        <v>414</v>
      </c>
      <c r="R2580" s="303">
        <f>'[2]Base Costs'!$D$2</f>
        <v>1105.3024868650327</v>
      </c>
      <c r="S2580" s="305">
        <f t="shared" si="286"/>
        <v>8325.193166066525</v>
      </c>
    </row>
    <row r="2581" spans="1:19" s="269" customFormat="1" x14ac:dyDescent="0.25">
      <c r="A2581" s="310" t="s">
        <v>1041</v>
      </c>
      <c r="B2581" s="310" t="s">
        <v>1112</v>
      </c>
      <c r="C2581" s="309">
        <v>52.483158676059965</v>
      </c>
      <c r="D2581" s="307">
        <f>C2581*'[2]Base Costs'!$B$5</f>
        <v>52.483158676059965</v>
      </c>
      <c r="E2581" s="307">
        <f t="shared" si="280"/>
        <v>7</v>
      </c>
      <c r="F2581" s="307">
        <f t="shared" si="281"/>
        <v>2</v>
      </c>
      <c r="G2581" s="307">
        <f t="shared" si="282"/>
        <v>1</v>
      </c>
      <c r="H2581" s="306">
        <f>4*D2581*'[2]Base Costs'!$B$7</f>
        <v>10430.712887914864</v>
      </c>
      <c r="I2581" s="304">
        <f>4*IF(E2581&lt;=3,E2581*'[2]Base Costs'!$B$8,IF(F2581&lt;=3,F2581*'[2]Base Costs'!$B$9,'[2]Base Costs'!$B$10*G2581))</f>
        <v>2800</v>
      </c>
      <c r="J2581" s="308">
        <f>C2581*'[2]Base Costs'!$B$6</f>
        <v>13.330722303719231</v>
      </c>
      <c r="K2581" s="307">
        <f t="shared" si="283"/>
        <v>2</v>
      </c>
      <c r="L2581" s="307">
        <f t="shared" si="284"/>
        <v>1</v>
      </c>
      <c r="M2581" s="307">
        <f t="shared" si="285"/>
        <v>1</v>
      </c>
      <c r="N2581" s="306">
        <f>4*J2581*'[2]Base Costs'!$B$7</f>
        <v>2649.401073530375</v>
      </c>
      <c r="O2581" s="304">
        <f>4*IF(K2581&lt;=3,K2581*'[2]Base Costs'!$B$8,IF(L2581&lt;=3,L2581*'[2]Base Costs'!$B$9,'[2]Base Costs'!$B$10*M2581))</f>
        <v>1000</v>
      </c>
      <c r="P2581" s="304">
        <f>4*C2581*'[2]Base Costs'!$B$11</f>
        <v>10496.631735211993</v>
      </c>
      <c r="Q2581" s="269">
        <f>'[2]Base Costs'!$B$13+'[2]Base Costs'!$B$14</f>
        <v>414</v>
      </c>
      <c r="R2581" s="303">
        <f>'[2]Base Costs'!$D$2</f>
        <v>1105.3024868650327</v>
      </c>
      <c r="S2581" s="305">
        <f t="shared" si="286"/>
        <v>5168.7035603954082</v>
      </c>
    </row>
    <row r="2582" spans="1:19" s="269" customFormat="1" x14ac:dyDescent="0.25">
      <c r="A2582" s="310" t="s">
        <v>1041</v>
      </c>
      <c r="B2582" s="310" t="s">
        <v>1111</v>
      </c>
      <c r="C2582" s="309">
        <v>354.60098938181255</v>
      </c>
      <c r="D2582" s="307">
        <f>C2582*'[2]Base Costs'!$B$5</f>
        <v>354.60098938181255</v>
      </c>
      <c r="E2582" s="307">
        <f t="shared" si="280"/>
        <v>45</v>
      </c>
      <c r="F2582" s="307">
        <f t="shared" si="281"/>
        <v>9</v>
      </c>
      <c r="G2582" s="307">
        <f t="shared" si="282"/>
        <v>3</v>
      </c>
      <c r="H2582" s="306">
        <f>4*D2582*'[2]Base Costs'!$B$7</f>
        <v>70474.819033698965</v>
      </c>
      <c r="I2582" s="304">
        <f>4*IF(E2582&lt;=3,E2582*'[2]Base Costs'!$B$8,IF(F2582&lt;=3,F2582*'[2]Base Costs'!$B$9,'[2]Base Costs'!$B$10*G2582))</f>
        <v>13200</v>
      </c>
      <c r="J2582" s="308">
        <f>C2582*'[2]Base Costs'!$B$6</f>
        <v>90.068651302980385</v>
      </c>
      <c r="K2582" s="307">
        <f t="shared" si="283"/>
        <v>12</v>
      </c>
      <c r="L2582" s="307">
        <f t="shared" si="284"/>
        <v>3</v>
      </c>
      <c r="M2582" s="307">
        <f t="shared" si="285"/>
        <v>1</v>
      </c>
      <c r="N2582" s="306">
        <f>4*J2582*'[2]Base Costs'!$B$7</f>
        <v>17900.604034559536</v>
      </c>
      <c r="O2582" s="304">
        <f>4*IF(K2582&lt;=3,K2582*'[2]Base Costs'!$B$8,IF(L2582&lt;=3,L2582*'[2]Base Costs'!$B$9,'[2]Base Costs'!$B$10*M2582))</f>
        <v>4200</v>
      </c>
      <c r="P2582" s="304">
        <f>4*C2582*'[2]Base Costs'!$B$11</f>
        <v>70920.197876362508</v>
      </c>
      <c r="Q2582" s="269">
        <f>'[2]Base Costs'!$B$13+'[2]Base Costs'!$B$14</f>
        <v>414</v>
      </c>
      <c r="R2582" s="303">
        <f>'[2]Base Costs'!$D$2</f>
        <v>1105.3024868650327</v>
      </c>
      <c r="S2582" s="305">
        <f t="shared" si="286"/>
        <v>23619.906521424567</v>
      </c>
    </row>
    <row r="2583" spans="1:19" s="269" customFormat="1" x14ac:dyDescent="0.25">
      <c r="A2583" s="310" t="s">
        <v>1041</v>
      </c>
      <c r="B2583" s="310" t="s">
        <v>1110</v>
      </c>
      <c r="C2583" s="309">
        <v>213.04275753364101</v>
      </c>
      <c r="D2583" s="307">
        <f>C2583*'[2]Base Costs'!$B$5</f>
        <v>213.04275753364101</v>
      </c>
      <c r="E2583" s="307">
        <f t="shared" si="280"/>
        <v>27</v>
      </c>
      <c r="F2583" s="307">
        <f t="shared" si="281"/>
        <v>6</v>
      </c>
      <c r="G2583" s="307">
        <f t="shared" si="282"/>
        <v>2</v>
      </c>
      <c r="H2583" s="306">
        <f>4*D2583*'[2]Base Costs'!$B$7</f>
        <v>42340.969803265958</v>
      </c>
      <c r="I2583" s="304">
        <f>4*IF(E2583&lt;=3,E2583*'[2]Base Costs'!$B$8,IF(F2583&lt;=3,F2583*'[2]Base Costs'!$B$9,'[2]Base Costs'!$B$10*G2583))</f>
        <v>8800</v>
      </c>
      <c r="J2583" s="308">
        <f>C2583*'[2]Base Costs'!$B$6</f>
        <v>54.112860413544816</v>
      </c>
      <c r="K2583" s="307">
        <f t="shared" si="283"/>
        <v>7</v>
      </c>
      <c r="L2583" s="307">
        <f t="shared" si="284"/>
        <v>2</v>
      </c>
      <c r="M2583" s="307">
        <f t="shared" si="285"/>
        <v>1</v>
      </c>
      <c r="N2583" s="306">
        <f>4*J2583*'[2]Base Costs'!$B$7</f>
        <v>10754.606330029552</v>
      </c>
      <c r="O2583" s="304">
        <f>4*IF(K2583&lt;=3,K2583*'[2]Base Costs'!$B$8,IF(L2583&lt;=3,L2583*'[2]Base Costs'!$B$9,'[2]Base Costs'!$B$10*M2583))</f>
        <v>2800</v>
      </c>
      <c r="P2583" s="304">
        <f>4*C2583*'[2]Base Costs'!$B$11</f>
        <v>42608.551506728203</v>
      </c>
      <c r="Q2583" s="269">
        <f>'[2]Base Costs'!$B$13+'[2]Base Costs'!$B$14</f>
        <v>414</v>
      </c>
      <c r="R2583" s="303">
        <f>'[2]Base Costs'!$D$2</f>
        <v>1105.3024868650327</v>
      </c>
      <c r="S2583" s="305">
        <f t="shared" si="286"/>
        <v>15073.908816894585</v>
      </c>
    </row>
    <row r="2584" spans="1:19" s="269" customFormat="1" x14ac:dyDescent="0.25">
      <c r="A2584" s="310" t="s">
        <v>1041</v>
      </c>
      <c r="B2584" s="310" t="s">
        <v>1109</v>
      </c>
      <c r="C2584" s="309">
        <v>360.00332082</v>
      </c>
      <c r="D2584" s="307">
        <f>C2584*'[2]Base Costs'!$B$5</f>
        <v>360.00332082</v>
      </c>
      <c r="E2584" s="307">
        <f t="shared" si="280"/>
        <v>46</v>
      </c>
      <c r="F2584" s="307">
        <f t="shared" si="281"/>
        <v>10</v>
      </c>
      <c r="G2584" s="307">
        <f t="shared" si="282"/>
        <v>3</v>
      </c>
      <c r="H2584" s="306">
        <f>4*D2584*'[2]Base Costs'!$B$7</f>
        <v>71548.499993050093</v>
      </c>
      <c r="I2584" s="304">
        <f>4*IF(E2584&lt;=3,E2584*'[2]Base Costs'!$B$8,IF(F2584&lt;=3,F2584*'[2]Base Costs'!$B$9,'[2]Base Costs'!$B$10*G2584))</f>
        <v>13200</v>
      </c>
      <c r="J2584" s="308">
        <f>C2584*'[2]Base Costs'!$B$6</f>
        <v>91.440843488279995</v>
      </c>
      <c r="K2584" s="307">
        <f t="shared" si="283"/>
        <v>12</v>
      </c>
      <c r="L2584" s="307">
        <f t="shared" si="284"/>
        <v>3</v>
      </c>
      <c r="M2584" s="307">
        <f t="shared" si="285"/>
        <v>1</v>
      </c>
      <c r="N2584" s="306">
        <f>4*J2584*'[2]Base Costs'!$B$7</f>
        <v>18173.318998234721</v>
      </c>
      <c r="O2584" s="304">
        <f>4*IF(K2584&lt;=3,K2584*'[2]Base Costs'!$B$8,IF(L2584&lt;=3,L2584*'[2]Base Costs'!$B$9,'[2]Base Costs'!$B$10*M2584))</f>
        <v>4200</v>
      </c>
      <c r="P2584" s="304">
        <f>4*C2584*'[2]Base Costs'!$B$11</f>
        <v>72000.664164000002</v>
      </c>
      <c r="Q2584" s="269">
        <f>'[2]Base Costs'!$B$13+'[2]Base Costs'!$B$14</f>
        <v>414</v>
      </c>
      <c r="R2584" s="303">
        <f>'[2]Base Costs'!$D$2</f>
        <v>1105.3024868650327</v>
      </c>
      <c r="S2584" s="305">
        <f t="shared" si="286"/>
        <v>23892.621485099753</v>
      </c>
    </row>
    <row r="2585" spans="1:19" s="269" customFormat="1" x14ac:dyDescent="0.25">
      <c r="A2585" s="310" t="s">
        <v>1041</v>
      </c>
      <c r="B2585" s="310" t="s">
        <v>1108</v>
      </c>
      <c r="C2585" s="309">
        <v>126.73745853499379</v>
      </c>
      <c r="D2585" s="307">
        <f>C2585*'[2]Base Costs'!$B$5</f>
        <v>126.73745853499379</v>
      </c>
      <c r="E2585" s="307">
        <f t="shared" si="280"/>
        <v>16</v>
      </c>
      <c r="F2585" s="307">
        <f t="shared" si="281"/>
        <v>4</v>
      </c>
      <c r="G2585" s="307">
        <f t="shared" si="282"/>
        <v>1</v>
      </c>
      <c r="H2585" s="306">
        <f>4*D2585*'[2]Base Costs'!$B$7</f>
        <v>25188.30945907881</v>
      </c>
      <c r="I2585" s="304">
        <f>4*IF(E2585&lt;=3,E2585*'[2]Base Costs'!$B$8,IF(F2585&lt;=3,F2585*'[2]Base Costs'!$B$9,'[2]Base Costs'!$B$10*G2585))</f>
        <v>4400</v>
      </c>
      <c r="J2585" s="308">
        <f>C2585*'[2]Base Costs'!$B$6</f>
        <v>32.191314467888425</v>
      </c>
      <c r="K2585" s="307">
        <f t="shared" si="283"/>
        <v>5</v>
      </c>
      <c r="L2585" s="307">
        <f t="shared" si="284"/>
        <v>1</v>
      </c>
      <c r="M2585" s="307">
        <f t="shared" si="285"/>
        <v>1</v>
      </c>
      <c r="N2585" s="306">
        <f>4*J2585*'[2]Base Costs'!$B$7</f>
        <v>6397.8306026060181</v>
      </c>
      <c r="O2585" s="304">
        <f>4*IF(K2585&lt;=3,K2585*'[2]Base Costs'!$B$8,IF(L2585&lt;=3,L2585*'[2]Base Costs'!$B$9,'[2]Base Costs'!$B$10*M2585))</f>
        <v>1400</v>
      </c>
      <c r="P2585" s="304">
        <f>4*C2585*'[2]Base Costs'!$B$11</f>
        <v>25347.491706998757</v>
      </c>
      <c r="Q2585" s="269">
        <f>'[2]Base Costs'!$B$13+'[2]Base Costs'!$B$14</f>
        <v>414</v>
      </c>
      <c r="R2585" s="303">
        <f>'[2]Base Costs'!$D$2</f>
        <v>1105.3024868650327</v>
      </c>
      <c r="S2585" s="305">
        <f t="shared" si="286"/>
        <v>9317.1330894710518</v>
      </c>
    </row>
    <row r="2586" spans="1:19" s="269" customFormat="1" x14ac:dyDescent="0.25">
      <c r="A2586" s="310" t="s">
        <v>1041</v>
      </c>
      <c r="B2586" s="310" t="s">
        <v>1107</v>
      </c>
      <c r="C2586" s="309">
        <v>47.313541056735744</v>
      </c>
      <c r="D2586" s="307">
        <f>C2586*'[2]Base Costs'!$B$5</f>
        <v>47.313541056735744</v>
      </c>
      <c r="E2586" s="307">
        <f t="shared" si="280"/>
        <v>6</v>
      </c>
      <c r="F2586" s="307">
        <f t="shared" si="281"/>
        <v>2</v>
      </c>
      <c r="G2586" s="307">
        <f t="shared" si="282"/>
        <v>1</v>
      </c>
      <c r="H2586" s="306">
        <f>4*D2586*'[2]Base Costs'!$B$7</f>
        <v>9403.2824037798891</v>
      </c>
      <c r="I2586" s="304">
        <f>4*IF(E2586&lt;=3,E2586*'[2]Base Costs'!$B$8,IF(F2586&lt;=3,F2586*'[2]Base Costs'!$B$9,'[2]Base Costs'!$B$10*G2586))</f>
        <v>2800</v>
      </c>
      <c r="J2586" s="308">
        <f>C2586*'[2]Base Costs'!$B$6</f>
        <v>12.017639428410879</v>
      </c>
      <c r="K2586" s="307">
        <f t="shared" si="283"/>
        <v>2</v>
      </c>
      <c r="L2586" s="307">
        <f t="shared" si="284"/>
        <v>1</v>
      </c>
      <c r="M2586" s="307">
        <f t="shared" si="285"/>
        <v>1</v>
      </c>
      <c r="N2586" s="306">
        <f>4*J2586*'[2]Base Costs'!$B$7</f>
        <v>2388.433730560092</v>
      </c>
      <c r="O2586" s="304">
        <f>4*IF(K2586&lt;=3,K2586*'[2]Base Costs'!$B$8,IF(L2586&lt;=3,L2586*'[2]Base Costs'!$B$9,'[2]Base Costs'!$B$10*M2586))</f>
        <v>1000</v>
      </c>
      <c r="P2586" s="304">
        <f>4*C2586*'[2]Base Costs'!$B$11</f>
        <v>9462.7082113471479</v>
      </c>
      <c r="Q2586" s="269">
        <f>'[2]Base Costs'!$B$13+'[2]Base Costs'!$B$14</f>
        <v>414</v>
      </c>
      <c r="R2586" s="303">
        <f>'[2]Base Costs'!$D$2</f>
        <v>1105.3024868650327</v>
      </c>
      <c r="S2586" s="305">
        <f t="shared" si="286"/>
        <v>4907.7362174251248</v>
      </c>
    </row>
    <row r="2587" spans="1:19" s="269" customFormat="1" x14ac:dyDescent="0.25">
      <c r="A2587" s="310" t="s">
        <v>1041</v>
      </c>
      <c r="B2587" s="310" t="s">
        <v>1106</v>
      </c>
      <c r="C2587" s="309">
        <v>170.57025043451466</v>
      </c>
      <c r="D2587" s="307">
        <f>C2587*'[2]Base Costs'!$B$5</f>
        <v>170.57025043451466</v>
      </c>
      <c r="E2587" s="307">
        <f t="shared" si="280"/>
        <v>22</v>
      </c>
      <c r="F2587" s="307">
        <f t="shared" si="281"/>
        <v>5</v>
      </c>
      <c r="G2587" s="307">
        <f t="shared" si="282"/>
        <v>2</v>
      </c>
      <c r="H2587" s="306">
        <f>4*D2587*'[2]Base Costs'!$B$7</f>
        <v>33899.813852357183</v>
      </c>
      <c r="I2587" s="304">
        <f>4*IF(E2587&lt;=3,E2587*'[2]Base Costs'!$B$8,IF(F2587&lt;=3,F2587*'[2]Base Costs'!$B$9,'[2]Base Costs'!$B$10*G2587))</f>
        <v>8800</v>
      </c>
      <c r="J2587" s="308">
        <f>C2587*'[2]Base Costs'!$B$6</f>
        <v>43.324843610366727</v>
      </c>
      <c r="K2587" s="307">
        <f t="shared" si="283"/>
        <v>6</v>
      </c>
      <c r="L2587" s="307">
        <f t="shared" si="284"/>
        <v>2</v>
      </c>
      <c r="M2587" s="307">
        <f t="shared" si="285"/>
        <v>1</v>
      </c>
      <c r="N2587" s="306">
        <f>4*J2587*'[2]Base Costs'!$B$7</f>
        <v>8610.5527184987259</v>
      </c>
      <c r="O2587" s="304">
        <f>4*IF(K2587&lt;=3,K2587*'[2]Base Costs'!$B$8,IF(L2587&lt;=3,L2587*'[2]Base Costs'!$B$9,'[2]Base Costs'!$B$10*M2587))</f>
        <v>2800</v>
      </c>
      <c r="P2587" s="304">
        <f>4*C2587*'[2]Base Costs'!$B$11</f>
        <v>34114.050086902935</v>
      </c>
      <c r="Q2587" s="269">
        <f>'[2]Base Costs'!$B$13+'[2]Base Costs'!$B$14</f>
        <v>414</v>
      </c>
      <c r="R2587" s="303">
        <f>'[2]Base Costs'!$D$2</f>
        <v>1105.3024868650327</v>
      </c>
      <c r="S2587" s="305">
        <f t="shared" si="286"/>
        <v>12929.855205363758</v>
      </c>
    </row>
    <row r="2588" spans="1:19" s="269" customFormat="1" x14ac:dyDescent="0.25">
      <c r="A2588" s="310" t="s">
        <v>1041</v>
      </c>
      <c r="B2588" s="310" t="s">
        <v>1105</v>
      </c>
      <c r="C2588" s="309">
        <v>549.3822440140674</v>
      </c>
      <c r="D2588" s="307">
        <f>C2588*'[2]Base Costs'!$B$5</f>
        <v>549.3822440140674</v>
      </c>
      <c r="E2588" s="307">
        <f t="shared" si="280"/>
        <v>69</v>
      </c>
      <c r="F2588" s="307">
        <f t="shared" si="281"/>
        <v>14</v>
      </c>
      <c r="G2588" s="307">
        <f t="shared" si="282"/>
        <v>4</v>
      </c>
      <c r="H2588" s="306">
        <f>4*D2588*'[2]Base Costs'!$B$7</f>
        <v>109186.42470433183</v>
      </c>
      <c r="I2588" s="304">
        <f>4*IF(E2588&lt;=3,E2588*'[2]Base Costs'!$B$8,IF(F2588&lt;=3,F2588*'[2]Base Costs'!$B$9,'[2]Base Costs'!$B$10*G2588))</f>
        <v>17600</v>
      </c>
      <c r="J2588" s="308">
        <f>C2588*'[2]Base Costs'!$B$6</f>
        <v>139.54308997957312</v>
      </c>
      <c r="K2588" s="307">
        <f t="shared" si="283"/>
        <v>18</v>
      </c>
      <c r="L2588" s="307">
        <f t="shared" si="284"/>
        <v>4</v>
      </c>
      <c r="M2588" s="307">
        <f t="shared" si="285"/>
        <v>1</v>
      </c>
      <c r="N2588" s="306">
        <f>4*J2588*'[2]Base Costs'!$B$7</f>
        <v>27733.351874900283</v>
      </c>
      <c r="O2588" s="304">
        <f>4*IF(K2588&lt;=3,K2588*'[2]Base Costs'!$B$8,IF(L2588&lt;=3,L2588*'[2]Base Costs'!$B$9,'[2]Base Costs'!$B$10*M2588))</f>
        <v>4400</v>
      </c>
      <c r="P2588" s="304">
        <f>4*C2588*'[2]Base Costs'!$B$11</f>
        <v>109876.44880281348</v>
      </c>
      <c r="Q2588" s="269">
        <f>'[2]Base Costs'!$B$13+'[2]Base Costs'!$B$14</f>
        <v>414</v>
      </c>
      <c r="R2588" s="303">
        <f>'[2]Base Costs'!$D$2</f>
        <v>1105.3024868650327</v>
      </c>
      <c r="S2588" s="305">
        <f t="shared" si="286"/>
        <v>33652.654361765315</v>
      </c>
    </row>
    <row r="2589" spans="1:19" s="269" customFormat="1" x14ac:dyDescent="0.25">
      <c r="A2589" s="310" t="s">
        <v>1041</v>
      </c>
      <c r="B2589" s="310" t="s">
        <v>1104</v>
      </c>
      <c r="C2589" s="309">
        <v>151.78214048569049</v>
      </c>
      <c r="D2589" s="307">
        <f>C2589*'[2]Base Costs'!$B$5</f>
        <v>151.78214048569049</v>
      </c>
      <c r="E2589" s="307">
        <f t="shared" si="280"/>
        <v>19</v>
      </c>
      <c r="F2589" s="307">
        <f t="shared" si="281"/>
        <v>4</v>
      </c>
      <c r="G2589" s="307">
        <f t="shared" si="282"/>
        <v>1</v>
      </c>
      <c r="H2589" s="306">
        <f>4*D2589*'[2]Base Costs'!$B$7</f>
        <v>30165.789728688076</v>
      </c>
      <c r="I2589" s="304">
        <f>4*IF(E2589&lt;=3,E2589*'[2]Base Costs'!$B$8,IF(F2589&lt;=3,F2589*'[2]Base Costs'!$B$9,'[2]Base Costs'!$B$10*G2589))</f>
        <v>4400</v>
      </c>
      <c r="J2589" s="308">
        <f>C2589*'[2]Base Costs'!$B$6</f>
        <v>38.552663683365388</v>
      </c>
      <c r="K2589" s="307">
        <f t="shared" si="283"/>
        <v>5</v>
      </c>
      <c r="L2589" s="307">
        <f t="shared" si="284"/>
        <v>1</v>
      </c>
      <c r="M2589" s="307">
        <f t="shared" si="285"/>
        <v>1</v>
      </c>
      <c r="N2589" s="306">
        <f>4*J2589*'[2]Base Costs'!$B$7</f>
        <v>7662.1105910867718</v>
      </c>
      <c r="O2589" s="304">
        <f>4*IF(K2589&lt;=3,K2589*'[2]Base Costs'!$B$8,IF(L2589&lt;=3,L2589*'[2]Base Costs'!$B$9,'[2]Base Costs'!$B$10*M2589))</f>
        <v>1400</v>
      </c>
      <c r="P2589" s="304">
        <f>4*C2589*'[2]Base Costs'!$B$11</f>
        <v>30356.428097138098</v>
      </c>
      <c r="Q2589" s="269">
        <f>'[2]Base Costs'!$B$13+'[2]Base Costs'!$B$14</f>
        <v>414</v>
      </c>
      <c r="R2589" s="303">
        <f>'[2]Base Costs'!$D$2</f>
        <v>1105.3024868650327</v>
      </c>
      <c r="S2589" s="305">
        <f t="shared" si="286"/>
        <v>10581.413077951805</v>
      </c>
    </row>
    <row r="2590" spans="1:19" s="269" customFormat="1" x14ac:dyDescent="0.25">
      <c r="A2590" s="310" t="s">
        <v>1041</v>
      </c>
      <c r="B2590" s="310" t="s">
        <v>1103</v>
      </c>
      <c r="C2590" s="309">
        <v>77.190077630164936</v>
      </c>
      <c r="D2590" s="307">
        <f>C2590*'[2]Base Costs'!$B$5</f>
        <v>77.190077630164936</v>
      </c>
      <c r="E2590" s="307">
        <f t="shared" si="280"/>
        <v>10</v>
      </c>
      <c r="F2590" s="307">
        <f t="shared" si="281"/>
        <v>2</v>
      </c>
      <c r="G2590" s="307">
        <f t="shared" si="282"/>
        <v>1</v>
      </c>
      <c r="H2590" s="306">
        <f>4*D2590*'[2]Base Costs'!$B$7</f>
        <v>15341.064788529502</v>
      </c>
      <c r="I2590" s="304">
        <f>4*IF(E2590&lt;=3,E2590*'[2]Base Costs'!$B$8,IF(F2590&lt;=3,F2590*'[2]Base Costs'!$B$9,'[2]Base Costs'!$B$10*G2590))</f>
        <v>2800</v>
      </c>
      <c r="J2590" s="308">
        <f>C2590*'[2]Base Costs'!$B$6</f>
        <v>19.606279718061895</v>
      </c>
      <c r="K2590" s="307">
        <f t="shared" si="283"/>
        <v>3</v>
      </c>
      <c r="L2590" s="307">
        <f t="shared" si="284"/>
        <v>1</v>
      </c>
      <c r="M2590" s="307">
        <f t="shared" si="285"/>
        <v>1</v>
      </c>
      <c r="N2590" s="306">
        <f>4*J2590*'[2]Base Costs'!$B$7</f>
        <v>3896.6304562864939</v>
      </c>
      <c r="O2590" s="304">
        <f>4*IF(K2590&lt;=3,K2590*'[2]Base Costs'!$B$8,IF(L2590&lt;=3,L2590*'[2]Base Costs'!$B$9,'[2]Base Costs'!$B$10*M2590))</f>
        <v>1500</v>
      </c>
      <c r="P2590" s="304">
        <f>4*C2590*'[2]Base Costs'!$B$11</f>
        <v>15438.015526032987</v>
      </c>
      <c r="Q2590" s="269">
        <f>'[2]Base Costs'!$B$13+'[2]Base Costs'!$B$14</f>
        <v>414</v>
      </c>
      <c r="R2590" s="303">
        <f>'[2]Base Costs'!$D$2</f>
        <v>1105.3024868650327</v>
      </c>
      <c r="S2590" s="305">
        <f t="shared" si="286"/>
        <v>6915.9329431515271</v>
      </c>
    </row>
    <row r="2591" spans="1:19" s="269" customFormat="1" x14ac:dyDescent="0.25">
      <c r="A2591" s="310" t="s">
        <v>1041</v>
      </c>
      <c r="B2591" s="310" t="s">
        <v>1102</v>
      </c>
      <c r="C2591" s="309">
        <v>293.58061036224206</v>
      </c>
      <c r="D2591" s="307">
        <f>C2591*'[2]Base Costs'!$B$5</f>
        <v>293.58061036224206</v>
      </c>
      <c r="E2591" s="307">
        <f t="shared" si="280"/>
        <v>37</v>
      </c>
      <c r="F2591" s="307">
        <f t="shared" si="281"/>
        <v>8</v>
      </c>
      <c r="G2591" s="307">
        <f t="shared" si="282"/>
        <v>2</v>
      </c>
      <c r="H2591" s="306">
        <f>4*D2591*'[2]Base Costs'!$B$7</f>
        <v>58347.38482583344</v>
      </c>
      <c r="I2591" s="304">
        <f>4*IF(E2591&lt;=3,E2591*'[2]Base Costs'!$B$8,IF(F2591&lt;=3,F2591*'[2]Base Costs'!$B$9,'[2]Base Costs'!$B$10*G2591))</f>
        <v>8800</v>
      </c>
      <c r="J2591" s="308">
        <f>C2591*'[2]Base Costs'!$B$6</f>
        <v>74.569475032009478</v>
      </c>
      <c r="K2591" s="307">
        <f t="shared" si="283"/>
        <v>10</v>
      </c>
      <c r="L2591" s="307">
        <f t="shared" si="284"/>
        <v>2</v>
      </c>
      <c r="M2591" s="307">
        <f t="shared" si="285"/>
        <v>1</v>
      </c>
      <c r="N2591" s="306">
        <f>4*J2591*'[2]Base Costs'!$B$7</f>
        <v>14820.235745761694</v>
      </c>
      <c r="O2591" s="304">
        <f>4*IF(K2591&lt;=3,K2591*'[2]Base Costs'!$B$8,IF(L2591&lt;=3,L2591*'[2]Base Costs'!$B$9,'[2]Base Costs'!$B$10*M2591))</f>
        <v>2800</v>
      </c>
      <c r="P2591" s="304">
        <f>4*C2591*'[2]Base Costs'!$B$11</f>
        <v>58716.122072448408</v>
      </c>
      <c r="Q2591" s="269">
        <f>'[2]Base Costs'!$B$13+'[2]Base Costs'!$B$14</f>
        <v>414</v>
      </c>
      <c r="R2591" s="303">
        <f>'[2]Base Costs'!$D$2</f>
        <v>1105.3024868650327</v>
      </c>
      <c r="S2591" s="305">
        <f t="shared" si="286"/>
        <v>19139.538232626728</v>
      </c>
    </row>
    <row r="2592" spans="1:19" s="269" customFormat="1" x14ac:dyDescent="0.25">
      <c r="A2592" s="310" t="s">
        <v>1041</v>
      </c>
      <c r="B2592" s="310" t="s">
        <v>1101</v>
      </c>
      <c r="C2592" s="309">
        <v>104.71902959352863</v>
      </c>
      <c r="D2592" s="307">
        <f>C2592*'[2]Base Costs'!$B$5</f>
        <v>104.71902959352863</v>
      </c>
      <c r="E2592" s="307">
        <f t="shared" si="280"/>
        <v>14</v>
      </c>
      <c r="F2592" s="307">
        <f t="shared" si="281"/>
        <v>3</v>
      </c>
      <c r="G2592" s="307">
        <f t="shared" si="282"/>
        <v>1</v>
      </c>
      <c r="H2592" s="306">
        <f>4*D2592*'[2]Base Costs'!$B$7</f>
        <v>20812.278817536258</v>
      </c>
      <c r="I2592" s="304">
        <f>4*IF(E2592&lt;=3,E2592*'[2]Base Costs'!$B$8,IF(F2592&lt;=3,F2592*'[2]Base Costs'!$B$9,'[2]Base Costs'!$B$10*G2592))</f>
        <v>4200</v>
      </c>
      <c r="J2592" s="308">
        <f>C2592*'[2]Base Costs'!$B$6</f>
        <v>26.598633516756273</v>
      </c>
      <c r="K2592" s="307">
        <f t="shared" si="283"/>
        <v>4</v>
      </c>
      <c r="L2592" s="307">
        <f t="shared" si="284"/>
        <v>1</v>
      </c>
      <c r="M2592" s="307">
        <f t="shared" si="285"/>
        <v>1</v>
      </c>
      <c r="N2592" s="306">
        <f>4*J2592*'[2]Base Costs'!$B$7</f>
        <v>5286.3188196542096</v>
      </c>
      <c r="O2592" s="304">
        <f>4*IF(K2592&lt;=3,K2592*'[2]Base Costs'!$B$8,IF(L2592&lt;=3,L2592*'[2]Base Costs'!$B$9,'[2]Base Costs'!$B$10*M2592))</f>
        <v>1400</v>
      </c>
      <c r="P2592" s="304">
        <f>4*C2592*'[2]Base Costs'!$B$11</f>
        <v>20943.805918705726</v>
      </c>
      <c r="Q2592" s="269">
        <f>'[2]Base Costs'!$B$13+'[2]Base Costs'!$B$14</f>
        <v>414</v>
      </c>
      <c r="R2592" s="303">
        <f>'[2]Base Costs'!$D$2</f>
        <v>1105.3024868650327</v>
      </c>
      <c r="S2592" s="305">
        <f t="shared" si="286"/>
        <v>8205.6213065192424</v>
      </c>
    </row>
    <row r="2593" spans="1:19" s="269" customFormat="1" x14ac:dyDescent="0.25">
      <c r="A2593" s="310" t="s">
        <v>1041</v>
      </c>
      <c r="B2593" s="310" t="s">
        <v>1100</v>
      </c>
      <c r="C2593" s="309">
        <v>88.047387290485844</v>
      </c>
      <c r="D2593" s="307">
        <f>C2593*'[2]Base Costs'!$B$5</f>
        <v>88.047387290485844</v>
      </c>
      <c r="E2593" s="307">
        <f t="shared" si="280"/>
        <v>12</v>
      </c>
      <c r="F2593" s="307">
        <f t="shared" si="281"/>
        <v>3</v>
      </c>
      <c r="G2593" s="307">
        <f t="shared" si="282"/>
        <v>1</v>
      </c>
      <c r="H2593" s="306">
        <f>4*D2593*'[2]Base Costs'!$B$7</f>
        <v>17498.889939660323</v>
      </c>
      <c r="I2593" s="304">
        <f>4*IF(E2593&lt;=3,E2593*'[2]Base Costs'!$B$8,IF(F2593&lt;=3,F2593*'[2]Base Costs'!$B$9,'[2]Base Costs'!$B$10*G2593))</f>
        <v>4200</v>
      </c>
      <c r="J2593" s="308">
        <f>C2593*'[2]Base Costs'!$B$6</f>
        <v>22.364036371783406</v>
      </c>
      <c r="K2593" s="307">
        <f t="shared" si="283"/>
        <v>3</v>
      </c>
      <c r="L2593" s="307">
        <f t="shared" si="284"/>
        <v>1</v>
      </c>
      <c r="M2593" s="307">
        <f t="shared" si="285"/>
        <v>1</v>
      </c>
      <c r="N2593" s="306">
        <f>4*J2593*'[2]Base Costs'!$B$7</f>
        <v>4444.718044673722</v>
      </c>
      <c r="O2593" s="304">
        <f>4*IF(K2593&lt;=3,K2593*'[2]Base Costs'!$B$8,IF(L2593&lt;=3,L2593*'[2]Base Costs'!$B$9,'[2]Base Costs'!$B$10*M2593))</f>
        <v>1500</v>
      </c>
      <c r="P2593" s="304">
        <f>4*C2593*'[2]Base Costs'!$B$11</f>
        <v>17609.477458097168</v>
      </c>
      <c r="Q2593" s="269">
        <f>'[2]Base Costs'!$B$13+'[2]Base Costs'!$B$14</f>
        <v>414</v>
      </c>
      <c r="R2593" s="303">
        <f>'[2]Base Costs'!$D$2</f>
        <v>1105.3024868650327</v>
      </c>
      <c r="S2593" s="305">
        <f t="shared" si="286"/>
        <v>7464.0205315387548</v>
      </c>
    </row>
    <row r="2594" spans="1:19" s="269" customFormat="1" x14ac:dyDescent="0.25">
      <c r="A2594" s="310" t="s">
        <v>1041</v>
      </c>
      <c r="B2594" s="310" t="s">
        <v>1099</v>
      </c>
      <c r="C2594" s="309">
        <v>91.209000289447829</v>
      </c>
      <c r="D2594" s="307">
        <f>C2594*'[2]Base Costs'!$B$5</f>
        <v>91.209000289447829</v>
      </c>
      <c r="E2594" s="307">
        <f t="shared" si="280"/>
        <v>12</v>
      </c>
      <c r="F2594" s="307">
        <f t="shared" si="281"/>
        <v>3</v>
      </c>
      <c r="G2594" s="307">
        <f t="shared" si="282"/>
        <v>1</v>
      </c>
      <c r="H2594" s="306">
        <f>4*D2594*'[2]Base Costs'!$B$7</f>
        <v>18127.241553526022</v>
      </c>
      <c r="I2594" s="304">
        <f>4*IF(E2594&lt;=3,E2594*'[2]Base Costs'!$B$8,IF(F2594&lt;=3,F2594*'[2]Base Costs'!$B$9,'[2]Base Costs'!$B$10*G2594))</f>
        <v>4200</v>
      </c>
      <c r="J2594" s="308">
        <f>C2594*'[2]Base Costs'!$B$6</f>
        <v>23.167086073519748</v>
      </c>
      <c r="K2594" s="307">
        <f t="shared" si="283"/>
        <v>3</v>
      </c>
      <c r="L2594" s="307">
        <f t="shared" si="284"/>
        <v>1</v>
      </c>
      <c r="M2594" s="307">
        <f t="shared" si="285"/>
        <v>1</v>
      </c>
      <c r="N2594" s="306">
        <f>4*J2594*'[2]Base Costs'!$B$7</f>
        <v>4604.3193545956092</v>
      </c>
      <c r="O2594" s="304">
        <f>4*IF(K2594&lt;=3,K2594*'[2]Base Costs'!$B$8,IF(L2594&lt;=3,L2594*'[2]Base Costs'!$B$9,'[2]Base Costs'!$B$10*M2594))</f>
        <v>1500</v>
      </c>
      <c r="P2594" s="304">
        <f>4*C2594*'[2]Base Costs'!$B$11</f>
        <v>18241.800057889566</v>
      </c>
      <c r="Q2594" s="269">
        <f>'[2]Base Costs'!$B$13+'[2]Base Costs'!$B$14</f>
        <v>414</v>
      </c>
      <c r="R2594" s="303">
        <f>'[2]Base Costs'!$D$2</f>
        <v>1105.3024868650327</v>
      </c>
      <c r="S2594" s="305">
        <f t="shared" si="286"/>
        <v>7623.6218414606419</v>
      </c>
    </row>
    <row r="2595" spans="1:19" s="269" customFormat="1" x14ac:dyDescent="0.25">
      <c r="A2595" s="310" t="s">
        <v>1041</v>
      </c>
      <c r="B2595" s="310" t="s">
        <v>1098</v>
      </c>
      <c r="C2595" s="309">
        <v>81.500665310000002</v>
      </c>
      <c r="D2595" s="307">
        <f>C2595*'[2]Base Costs'!$B$5</f>
        <v>81.500665310000002</v>
      </c>
      <c r="E2595" s="307">
        <f t="shared" si="280"/>
        <v>11</v>
      </c>
      <c r="F2595" s="307">
        <f t="shared" si="281"/>
        <v>3</v>
      </c>
      <c r="G2595" s="307">
        <f t="shared" si="282"/>
        <v>1</v>
      </c>
      <c r="H2595" s="306">
        <f>4*D2595*'[2]Base Costs'!$B$7</f>
        <v>16197.768226370643</v>
      </c>
      <c r="I2595" s="304">
        <f>4*IF(E2595&lt;=3,E2595*'[2]Base Costs'!$B$8,IF(F2595&lt;=3,F2595*'[2]Base Costs'!$B$9,'[2]Base Costs'!$B$10*G2595))</f>
        <v>4200</v>
      </c>
      <c r="J2595" s="308">
        <f>C2595*'[2]Base Costs'!$B$6</f>
        <v>20.701168988740001</v>
      </c>
      <c r="K2595" s="307">
        <f t="shared" si="283"/>
        <v>3</v>
      </c>
      <c r="L2595" s="307">
        <f t="shared" si="284"/>
        <v>1</v>
      </c>
      <c r="M2595" s="307">
        <f t="shared" si="285"/>
        <v>1</v>
      </c>
      <c r="N2595" s="306">
        <f>4*J2595*'[2]Base Costs'!$B$7</f>
        <v>4114.2331294981432</v>
      </c>
      <c r="O2595" s="304">
        <f>4*IF(K2595&lt;=3,K2595*'[2]Base Costs'!$B$8,IF(L2595&lt;=3,L2595*'[2]Base Costs'!$B$9,'[2]Base Costs'!$B$10*M2595))</f>
        <v>1500</v>
      </c>
      <c r="P2595" s="304">
        <f>4*C2595*'[2]Base Costs'!$B$11</f>
        <v>16300.133062000001</v>
      </c>
      <c r="Q2595" s="269">
        <f>'[2]Base Costs'!$B$13+'[2]Base Costs'!$B$14</f>
        <v>414</v>
      </c>
      <c r="R2595" s="303">
        <f>'[2]Base Costs'!$D$2</f>
        <v>1105.3024868650327</v>
      </c>
      <c r="S2595" s="305">
        <f t="shared" si="286"/>
        <v>7133.5356163631759</v>
      </c>
    </row>
    <row r="2596" spans="1:19" s="269" customFormat="1" x14ac:dyDescent="0.25">
      <c r="A2596" s="310" t="s">
        <v>1041</v>
      </c>
      <c r="B2596" s="310" t="s">
        <v>1097</v>
      </c>
      <c r="C2596" s="309">
        <v>173.58122357239537</v>
      </c>
      <c r="D2596" s="307">
        <f>C2596*'[2]Base Costs'!$B$5</f>
        <v>173.58122357239537</v>
      </c>
      <c r="E2596" s="307">
        <f t="shared" si="280"/>
        <v>22</v>
      </c>
      <c r="F2596" s="307">
        <f t="shared" si="281"/>
        <v>5</v>
      </c>
      <c r="G2596" s="307">
        <f t="shared" si="282"/>
        <v>2</v>
      </c>
      <c r="H2596" s="306">
        <f>4*D2596*'[2]Base Costs'!$B$7</f>
        <v>34498.226697672151</v>
      </c>
      <c r="I2596" s="304">
        <f>4*IF(E2596&lt;=3,E2596*'[2]Base Costs'!$B$8,IF(F2596&lt;=3,F2596*'[2]Base Costs'!$B$9,'[2]Base Costs'!$B$10*G2596))</f>
        <v>8800</v>
      </c>
      <c r="J2596" s="308">
        <f>C2596*'[2]Base Costs'!$B$6</f>
        <v>44.089630787388423</v>
      </c>
      <c r="K2596" s="307">
        <f t="shared" si="283"/>
        <v>6</v>
      </c>
      <c r="L2596" s="307">
        <f t="shared" si="284"/>
        <v>2</v>
      </c>
      <c r="M2596" s="307">
        <f t="shared" si="285"/>
        <v>1</v>
      </c>
      <c r="N2596" s="306">
        <f>4*J2596*'[2]Base Costs'!$B$7</f>
        <v>8762.5495812087265</v>
      </c>
      <c r="O2596" s="304">
        <f>4*IF(K2596&lt;=3,K2596*'[2]Base Costs'!$B$8,IF(L2596&lt;=3,L2596*'[2]Base Costs'!$B$9,'[2]Base Costs'!$B$10*M2596))</f>
        <v>2800</v>
      </c>
      <c r="P2596" s="304">
        <f>4*C2596*'[2]Base Costs'!$B$11</f>
        <v>34716.244714479071</v>
      </c>
      <c r="Q2596" s="269">
        <f>'[2]Base Costs'!$B$13+'[2]Base Costs'!$B$14</f>
        <v>414</v>
      </c>
      <c r="R2596" s="303">
        <f>'[2]Base Costs'!$D$2</f>
        <v>1105.3024868650327</v>
      </c>
      <c r="S2596" s="305">
        <f t="shared" si="286"/>
        <v>13081.85206807376</v>
      </c>
    </row>
    <row r="2597" spans="1:19" s="269" customFormat="1" x14ac:dyDescent="0.25">
      <c r="A2597" s="310" t="s">
        <v>1041</v>
      </c>
      <c r="B2597" s="310" t="s">
        <v>1096</v>
      </c>
      <c r="C2597" s="309">
        <v>237.10427120795333</v>
      </c>
      <c r="D2597" s="307">
        <f>C2597*'[2]Base Costs'!$B$5</f>
        <v>237.10427120795333</v>
      </c>
      <c r="E2597" s="307">
        <f t="shared" si="280"/>
        <v>30</v>
      </c>
      <c r="F2597" s="307">
        <f t="shared" si="281"/>
        <v>6</v>
      </c>
      <c r="G2597" s="307">
        <f t="shared" si="282"/>
        <v>2</v>
      </c>
      <c r="H2597" s="306">
        <f>4*D2597*'[2]Base Costs'!$B$7</f>
        <v>47123.051276953483</v>
      </c>
      <c r="I2597" s="304">
        <f>4*IF(E2597&lt;=3,E2597*'[2]Base Costs'!$B$8,IF(F2597&lt;=3,F2597*'[2]Base Costs'!$B$9,'[2]Base Costs'!$B$10*G2597))</f>
        <v>8800</v>
      </c>
      <c r="J2597" s="308">
        <f>C2597*'[2]Base Costs'!$B$6</f>
        <v>60.22448488682015</v>
      </c>
      <c r="K2597" s="307">
        <f t="shared" si="283"/>
        <v>8</v>
      </c>
      <c r="L2597" s="307">
        <f t="shared" si="284"/>
        <v>2</v>
      </c>
      <c r="M2597" s="307">
        <f t="shared" si="285"/>
        <v>1</v>
      </c>
      <c r="N2597" s="306">
        <f>4*J2597*'[2]Base Costs'!$B$7</f>
        <v>11969.255024346186</v>
      </c>
      <c r="O2597" s="304">
        <f>4*IF(K2597&lt;=3,K2597*'[2]Base Costs'!$B$8,IF(L2597&lt;=3,L2597*'[2]Base Costs'!$B$9,'[2]Base Costs'!$B$10*M2597))</f>
        <v>2800</v>
      </c>
      <c r="P2597" s="304">
        <f>4*C2597*'[2]Base Costs'!$B$11</f>
        <v>47420.854241590663</v>
      </c>
      <c r="Q2597" s="269">
        <f>'[2]Base Costs'!$B$13+'[2]Base Costs'!$B$14</f>
        <v>414</v>
      </c>
      <c r="R2597" s="303">
        <f>'[2]Base Costs'!$D$2</f>
        <v>1105.3024868650327</v>
      </c>
      <c r="S2597" s="305">
        <f t="shared" si="286"/>
        <v>16288.55751121122</v>
      </c>
    </row>
    <row r="2598" spans="1:19" s="269" customFormat="1" x14ac:dyDescent="0.25">
      <c r="A2598" s="310" t="s">
        <v>1041</v>
      </c>
      <c r="B2598" s="310" t="s">
        <v>1095</v>
      </c>
      <c r="C2598" s="309">
        <v>66.499909180000003</v>
      </c>
      <c r="D2598" s="307">
        <f>C2598*'[2]Base Costs'!$B$5</f>
        <v>66.499909180000003</v>
      </c>
      <c r="E2598" s="307">
        <f t="shared" si="280"/>
        <v>9</v>
      </c>
      <c r="F2598" s="307">
        <f t="shared" si="281"/>
        <v>2</v>
      </c>
      <c r="G2598" s="307">
        <f t="shared" si="282"/>
        <v>1</v>
      </c>
      <c r="H2598" s="306">
        <f>4*D2598*'[2]Base Costs'!$B$7</f>
        <v>13216.457950069922</v>
      </c>
      <c r="I2598" s="304">
        <f>4*IF(E2598&lt;=3,E2598*'[2]Base Costs'!$B$8,IF(F2598&lt;=3,F2598*'[2]Base Costs'!$B$9,'[2]Base Costs'!$B$10*G2598))</f>
        <v>2800</v>
      </c>
      <c r="J2598" s="308">
        <f>C2598*'[2]Base Costs'!$B$6</f>
        <v>16.890976931720001</v>
      </c>
      <c r="K2598" s="307">
        <f t="shared" si="283"/>
        <v>3</v>
      </c>
      <c r="L2598" s="307">
        <f t="shared" si="284"/>
        <v>1</v>
      </c>
      <c r="M2598" s="307">
        <f t="shared" si="285"/>
        <v>1</v>
      </c>
      <c r="N2598" s="306">
        <f>4*J2598*'[2]Base Costs'!$B$7</f>
        <v>3356.9803193177604</v>
      </c>
      <c r="O2598" s="304">
        <f>4*IF(K2598&lt;=3,K2598*'[2]Base Costs'!$B$8,IF(L2598&lt;=3,L2598*'[2]Base Costs'!$B$9,'[2]Base Costs'!$B$10*M2598))</f>
        <v>1500</v>
      </c>
      <c r="P2598" s="304">
        <f>4*C2598*'[2]Base Costs'!$B$11</f>
        <v>13299.981836000001</v>
      </c>
      <c r="Q2598" s="269">
        <f>'[2]Base Costs'!$B$13+'[2]Base Costs'!$B$14</f>
        <v>414</v>
      </c>
      <c r="R2598" s="303">
        <f>'[2]Base Costs'!$D$2</f>
        <v>1105.3024868650327</v>
      </c>
      <c r="S2598" s="305">
        <f t="shared" si="286"/>
        <v>6376.2828061827931</v>
      </c>
    </row>
    <row r="2599" spans="1:19" s="269" customFormat="1" x14ac:dyDescent="0.25">
      <c r="A2599" s="310" t="s">
        <v>1041</v>
      </c>
      <c r="B2599" s="310" t="s">
        <v>1094</v>
      </c>
      <c r="C2599" s="309">
        <v>65.911203323946054</v>
      </c>
      <c r="D2599" s="307">
        <f>C2599*'[2]Base Costs'!$B$5</f>
        <v>65.911203323946054</v>
      </c>
      <c r="E2599" s="307">
        <f t="shared" si="280"/>
        <v>9</v>
      </c>
      <c r="F2599" s="307">
        <f t="shared" si="281"/>
        <v>2</v>
      </c>
      <c r="G2599" s="307">
        <f t="shared" si="282"/>
        <v>1</v>
      </c>
      <c r="H2599" s="306">
        <f>4*D2599*'[2]Base Costs'!$B$7</f>
        <v>13099.456193414337</v>
      </c>
      <c r="I2599" s="304">
        <f>4*IF(E2599&lt;=3,E2599*'[2]Base Costs'!$B$8,IF(F2599&lt;=3,F2599*'[2]Base Costs'!$B$9,'[2]Base Costs'!$B$10*G2599))</f>
        <v>2800</v>
      </c>
      <c r="J2599" s="308">
        <f>C2599*'[2]Base Costs'!$B$6</f>
        <v>16.741445644282297</v>
      </c>
      <c r="K2599" s="307">
        <f t="shared" si="283"/>
        <v>3</v>
      </c>
      <c r="L2599" s="307">
        <f t="shared" si="284"/>
        <v>1</v>
      </c>
      <c r="M2599" s="307">
        <f t="shared" si="285"/>
        <v>1</v>
      </c>
      <c r="N2599" s="306">
        <f>4*J2599*'[2]Base Costs'!$B$7</f>
        <v>3327.2618731272414</v>
      </c>
      <c r="O2599" s="304">
        <f>4*IF(K2599&lt;=3,K2599*'[2]Base Costs'!$B$8,IF(L2599&lt;=3,L2599*'[2]Base Costs'!$B$9,'[2]Base Costs'!$B$10*M2599))</f>
        <v>1500</v>
      </c>
      <c r="P2599" s="304">
        <f>4*C2599*'[2]Base Costs'!$B$11</f>
        <v>13182.240664789211</v>
      </c>
      <c r="Q2599" s="269">
        <f>'[2]Base Costs'!$B$13+'[2]Base Costs'!$B$14</f>
        <v>414</v>
      </c>
      <c r="R2599" s="303">
        <f>'[2]Base Costs'!$D$2</f>
        <v>1105.3024868650327</v>
      </c>
      <c r="S2599" s="305">
        <f t="shared" si="286"/>
        <v>6346.5643599922741</v>
      </c>
    </row>
    <row r="2600" spans="1:19" s="269" customFormat="1" x14ac:dyDescent="0.25">
      <c r="A2600" s="310" t="s">
        <v>1041</v>
      </c>
      <c r="B2600" s="310" t="s">
        <v>1093</v>
      </c>
      <c r="C2600" s="309">
        <v>227.82014371280292</v>
      </c>
      <c r="D2600" s="307">
        <f>C2600*'[2]Base Costs'!$B$5</f>
        <v>227.82014371280292</v>
      </c>
      <c r="E2600" s="307">
        <f t="shared" si="280"/>
        <v>29</v>
      </c>
      <c r="F2600" s="307">
        <f t="shared" si="281"/>
        <v>6</v>
      </c>
      <c r="G2600" s="307">
        <f t="shared" si="282"/>
        <v>2</v>
      </c>
      <c r="H2600" s="306">
        <f>4*D2600*'[2]Base Costs'!$B$7</f>
        <v>45277.88664205731</v>
      </c>
      <c r="I2600" s="304">
        <f>4*IF(E2600&lt;=3,E2600*'[2]Base Costs'!$B$8,IF(F2600&lt;=3,F2600*'[2]Base Costs'!$B$9,'[2]Base Costs'!$B$10*G2600))</f>
        <v>8800</v>
      </c>
      <c r="J2600" s="308">
        <f>C2600*'[2]Base Costs'!$B$6</f>
        <v>57.866316503051941</v>
      </c>
      <c r="K2600" s="307">
        <f t="shared" si="283"/>
        <v>8</v>
      </c>
      <c r="L2600" s="307">
        <f t="shared" si="284"/>
        <v>2</v>
      </c>
      <c r="M2600" s="307">
        <f t="shared" si="285"/>
        <v>1</v>
      </c>
      <c r="N2600" s="306">
        <f>4*J2600*'[2]Base Costs'!$B$7</f>
        <v>11500.583207082556</v>
      </c>
      <c r="O2600" s="304">
        <f>4*IF(K2600&lt;=3,K2600*'[2]Base Costs'!$B$8,IF(L2600&lt;=3,L2600*'[2]Base Costs'!$B$9,'[2]Base Costs'!$B$10*M2600))</f>
        <v>2800</v>
      </c>
      <c r="P2600" s="304">
        <f>4*C2600*'[2]Base Costs'!$B$11</f>
        <v>45564.028742560586</v>
      </c>
      <c r="Q2600" s="269">
        <f>'[2]Base Costs'!$B$13+'[2]Base Costs'!$B$14</f>
        <v>414</v>
      </c>
      <c r="R2600" s="303">
        <f>'[2]Base Costs'!$D$2</f>
        <v>1105.3024868650327</v>
      </c>
      <c r="S2600" s="305">
        <f t="shared" si="286"/>
        <v>15819.885693947588</v>
      </c>
    </row>
    <row r="2601" spans="1:19" s="269" customFormat="1" x14ac:dyDescent="0.25">
      <c r="A2601" s="310" t="s">
        <v>1041</v>
      </c>
      <c r="B2601" s="310" t="s">
        <v>1092</v>
      </c>
      <c r="C2601" s="309">
        <v>103.62996330704728</v>
      </c>
      <c r="D2601" s="307">
        <f>C2601*'[2]Base Costs'!$B$5</f>
        <v>103.62996330704728</v>
      </c>
      <c r="E2601" s="307">
        <f t="shared" si="280"/>
        <v>13</v>
      </c>
      <c r="F2601" s="307">
        <f t="shared" si="281"/>
        <v>3</v>
      </c>
      <c r="G2601" s="307">
        <f t="shared" si="282"/>
        <v>1</v>
      </c>
      <c r="H2601" s="306">
        <f>4*D2601*'[2]Base Costs'!$B$7</f>
        <v>20595.833427495807</v>
      </c>
      <c r="I2601" s="304">
        <f>4*IF(E2601&lt;=3,E2601*'[2]Base Costs'!$B$8,IF(F2601&lt;=3,F2601*'[2]Base Costs'!$B$9,'[2]Base Costs'!$B$10*G2601))</f>
        <v>4200</v>
      </c>
      <c r="J2601" s="308">
        <f>C2601*'[2]Base Costs'!$B$6</f>
        <v>26.322010679990008</v>
      </c>
      <c r="K2601" s="307">
        <f t="shared" si="283"/>
        <v>4</v>
      </c>
      <c r="L2601" s="307">
        <f t="shared" si="284"/>
        <v>1</v>
      </c>
      <c r="M2601" s="307">
        <f t="shared" si="285"/>
        <v>1</v>
      </c>
      <c r="N2601" s="306">
        <f>4*J2601*'[2]Base Costs'!$B$7</f>
        <v>5231.3416905839349</v>
      </c>
      <c r="O2601" s="304">
        <f>4*IF(K2601&lt;=3,K2601*'[2]Base Costs'!$B$8,IF(L2601&lt;=3,L2601*'[2]Base Costs'!$B$9,'[2]Base Costs'!$B$10*M2601))</f>
        <v>1400</v>
      </c>
      <c r="P2601" s="304">
        <f>4*C2601*'[2]Base Costs'!$B$11</f>
        <v>20725.992661409455</v>
      </c>
      <c r="Q2601" s="269">
        <f>'[2]Base Costs'!$B$13+'[2]Base Costs'!$B$14</f>
        <v>414</v>
      </c>
      <c r="R2601" s="303">
        <f>'[2]Base Costs'!$D$2</f>
        <v>1105.3024868650327</v>
      </c>
      <c r="S2601" s="305">
        <f t="shared" si="286"/>
        <v>8150.6441774489676</v>
      </c>
    </row>
    <row r="2602" spans="1:19" s="269" customFormat="1" x14ac:dyDescent="0.25">
      <c r="A2602" s="310" t="s">
        <v>1041</v>
      </c>
      <c r="B2602" s="310" t="s">
        <v>1091</v>
      </c>
      <c r="C2602" s="309">
        <v>61.042602891802751</v>
      </c>
      <c r="D2602" s="307">
        <f>C2602*'[2]Base Costs'!$B$5</f>
        <v>61.042602891802751</v>
      </c>
      <c r="E2602" s="307">
        <f t="shared" si="280"/>
        <v>8</v>
      </c>
      <c r="F2602" s="307">
        <f t="shared" si="281"/>
        <v>2</v>
      </c>
      <c r="G2602" s="307">
        <f t="shared" si="282"/>
        <v>1</v>
      </c>
      <c r="H2602" s="306">
        <f>4*D2602*'[2]Base Costs'!$B$7</f>
        <v>12131.851069128448</v>
      </c>
      <c r="I2602" s="304">
        <f>4*IF(E2602&lt;=3,E2602*'[2]Base Costs'!$B$8,IF(F2602&lt;=3,F2602*'[2]Base Costs'!$B$9,'[2]Base Costs'!$B$10*G2602))</f>
        <v>2800</v>
      </c>
      <c r="J2602" s="308">
        <f>C2602*'[2]Base Costs'!$B$6</f>
        <v>15.504821134517899</v>
      </c>
      <c r="K2602" s="307">
        <f t="shared" si="283"/>
        <v>2</v>
      </c>
      <c r="L2602" s="307">
        <f t="shared" si="284"/>
        <v>1</v>
      </c>
      <c r="M2602" s="307">
        <f t="shared" si="285"/>
        <v>1</v>
      </c>
      <c r="N2602" s="306">
        <f>4*J2602*'[2]Base Costs'!$B$7</f>
        <v>3081.4901715586257</v>
      </c>
      <c r="O2602" s="304">
        <f>4*IF(K2602&lt;=3,K2602*'[2]Base Costs'!$B$8,IF(L2602&lt;=3,L2602*'[2]Base Costs'!$B$9,'[2]Base Costs'!$B$10*M2602))</f>
        <v>1000</v>
      </c>
      <c r="P2602" s="304">
        <f>4*C2602*'[2]Base Costs'!$B$11</f>
        <v>12208.520578360551</v>
      </c>
      <c r="Q2602" s="269">
        <f>'[2]Base Costs'!$B$13+'[2]Base Costs'!$B$14</f>
        <v>414</v>
      </c>
      <c r="R2602" s="303">
        <f>'[2]Base Costs'!$D$2</f>
        <v>1105.3024868650327</v>
      </c>
      <c r="S2602" s="305">
        <f t="shared" si="286"/>
        <v>5600.7926584236584</v>
      </c>
    </row>
    <row r="2603" spans="1:19" s="269" customFormat="1" x14ac:dyDescent="0.25">
      <c r="A2603" s="310" t="s">
        <v>1041</v>
      </c>
      <c r="B2603" s="310" t="s">
        <v>1090</v>
      </c>
      <c r="C2603" s="309">
        <v>68.700626310000004</v>
      </c>
      <c r="D2603" s="307">
        <f>C2603*'[2]Base Costs'!$B$5</f>
        <v>68.700626310000004</v>
      </c>
      <c r="E2603" s="307">
        <f t="shared" si="280"/>
        <v>9</v>
      </c>
      <c r="F2603" s="307">
        <f t="shared" si="281"/>
        <v>2</v>
      </c>
      <c r="G2603" s="307">
        <f t="shared" si="282"/>
        <v>1</v>
      </c>
      <c r="H2603" s="306">
        <f>4*D2603*'[2]Base Costs'!$B$7</f>
        <v>13653.837275354643</v>
      </c>
      <c r="I2603" s="304">
        <f>4*IF(E2603&lt;=3,E2603*'[2]Base Costs'!$B$8,IF(F2603&lt;=3,F2603*'[2]Base Costs'!$B$9,'[2]Base Costs'!$B$10*G2603))</f>
        <v>2800</v>
      </c>
      <c r="J2603" s="308">
        <f>C2603*'[2]Base Costs'!$B$6</f>
        <v>17.449959082740001</v>
      </c>
      <c r="K2603" s="307">
        <f t="shared" si="283"/>
        <v>3</v>
      </c>
      <c r="L2603" s="307">
        <f t="shared" si="284"/>
        <v>1</v>
      </c>
      <c r="M2603" s="307">
        <f t="shared" si="285"/>
        <v>1</v>
      </c>
      <c r="N2603" s="306">
        <f>4*J2603*'[2]Base Costs'!$B$7</f>
        <v>3468.0746679400795</v>
      </c>
      <c r="O2603" s="304">
        <f>4*IF(K2603&lt;=3,K2603*'[2]Base Costs'!$B$8,IF(L2603&lt;=3,L2603*'[2]Base Costs'!$B$9,'[2]Base Costs'!$B$10*M2603))</f>
        <v>1500</v>
      </c>
      <c r="P2603" s="304">
        <f>4*C2603*'[2]Base Costs'!$B$11</f>
        <v>13740.125262000001</v>
      </c>
      <c r="Q2603" s="269">
        <f>'[2]Base Costs'!$B$13+'[2]Base Costs'!$B$14</f>
        <v>414</v>
      </c>
      <c r="R2603" s="303">
        <f>'[2]Base Costs'!$D$2</f>
        <v>1105.3024868650327</v>
      </c>
      <c r="S2603" s="305">
        <f t="shared" si="286"/>
        <v>6487.3771548051118</v>
      </c>
    </row>
    <row r="2604" spans="1:19" s="269" customFormat="1" x14ac:dyDescent="0.25">
      <c r="A2604" s="310" t="s">
        <v>1041</v>
      </c>
      <c r="B2604" s="310" t="s">
        <v>1089</v>
      </c>
      <c r="C2604" s="309">
        <v>123.101039165</v>
      </c>
      <c r="D2604" s="307">
        <f>C2604*'[2]Base Costs'!$B$5</f>
        <v>123.101039165</v>
      </c>
      <c r="E2604" s="307">
        <f t="shared" si="280"/>
        <v>16</v>
      </c>
      <c r="F2604" s="307">
        <f t="shared" si="281"/>
        <v>4</v>
      </c>
      <c r="G2604" s="307">
        <f t="shared" si="282"/>
        <v>1</v>
      </c>
      <c r="H2604" s="306">
        <f>4*D2604*'[2]Base Costs'!$B$7</f>
        <v>24465.592927808764</v>
      </c>
      <c r="I2604" s="304">
        <f>4*IF(E2604&lt;=3,E2604*'[2]Base Costs'!$B$8,IF(F2604&lt;=3,F2604*'[2]Base Costs'!$B$9,'[2]Base Costs'!$B$10*G2604))</f>
        <v>4400</v>
      </c>
      <c r="J2604" s="308">
        <f>C2604*'[2]Base Costs'!$B$6</f>
        <v>31.267663947910002</v>
      </c>
      <c r="K2604" s="307">
        <f t="shared" si="283"/>
        <v>4</v>
      </c>
      <c r="L2604" s="307">
        <f t="shared" si="284"/>
        <v>1</v>
      </c>
      <c r="M2604" s="307">
        <f t="shared" si="285"/>
        <v>1</v>
      </c>
      <c r="N2604" s="306">
        <f>4*J2604*'[2]Base Costs'!$B$7</f>
        <v>6214.2606036634261</v>
      </c>
      <c r="O2604" s="304">
        <f>4*IF(K2604&lt;=3,K2604*'[2]Base Costs'!$B$8,IF(L2604&lt;=3,L2604*'[2]Base Costs'!$B$9,'[2]Base Costs'!$B$10*M2604))</f>
        <v>1400</v>
      </c>
      <c r="P2604" s="304">
        <f>4*C2604*'[2]Base Costs'!$B$11</f>
        <v>24620.207833</v>
      </c>
      <c r="Q2604" s="269">
        <f>'[2]Base Costs'!$B$13+'[2]Base Costs'!$B$14</f>
        <v>414</v>
      </c>
      <c r="R2604" s="303">
        <f>'[2]Base Costs'!$D$2</f>
        <v>1105.3024868650327</v>
      </c>
      <c r="S2604" s="305">
        <f t="shared" si="286"/>
        <v>9133.5630905284597</v>
      </c>
    </row>
    <row r="2605" spans="1:19" s="269" customFormat="1" x14ac:dyDescent="0.25">
      <c r="A2605" s="310" t="s">
        <v>1041</v>
      </c>
      <c r="B2605" s="310" t="s">
        <v>1088</v>
      </c>
      <c r="C2605" s="309">
        <v>131.85006031298497</v>
      </c>
      <c r="D2605" s="307">
        <f>C2605*'[2]Base Costs'!$B$5</f>
        <v>131.85006031298497</v>
      </c>
      <c r="E2605" s="307">
        <f t="shared" si="280"/>
        <v>17</v>
      </c>
      <c r="F2605" s="307">
        <f t="shared" si="281"/>
        <v>4</v>
      </c>
      <c r="G2605" s="307">
        <f t="shared" si="282"/>
        <v>1</v>
      </c>
      <c r="H2605" s="306">
        <f>4*D2605*'[2]Base Costs'!$B$7</f>
        <v>26204.408386843887</v>
      </c>
      <c r="I2605" s="304">
        <f>4*IF(E2605&lt;=3,E2605*'[2]Base Costs'!$B$8,IF(F2605&lt;=3,F2605*'[2]Base Costs'!$B$9,'[2]Base Costs'!$B$10*G2605))</f>
        <v>4400</v>
      </c>
      <c r="J2605" s="308">
        <f>C2605*'[2]Base Costs'!$B$6</f>
        <v>33.489915319498181</v>
      </c>
      <c r="K2605" s="307">
        <f t="shared" si="283"/>
        <v>5</v>
      </c>
      <c r="L2605" s="307">
        <f t="shared" si="284"/>
        <v>1</v>
      </c>
      <c r="M2605" s="307">
        <f t="shared" si="285"/>
        <v>1</v>
      </c>
      <c r="N2605" s="306">
        <f>4*J2605*'[2]Base Costs'!$B$7</f>
        <v>6655.919730258347</v>
      </c>
      <c r="O2605" s="304">
        <f>4*IF(K2605&lt;=3,K2605*'[2]Base Costs'!$B$8,IF(L2605&lt;=3,L2605*'[2]Base Costs'!$B$9,'[2]Base Costs'!$B$10*M2605))</f>
        <v>1400</v>
      </c>
      <c r="P2605" s="304">
        <f>4*C2605*'[2]Base Costs'!$B$11</f>
        <v>26370.012062596994</v>
      </c>
      <c r="Q2605" s="269">
        <f>'[2]Base Costs'!$B$13+'[2]Base Costs'!$B$14</f>
        <v>414</v>
      </c>
      <c r="R2605" s="303">
        <f>'[2]Base Costs'!$D$2</f>
        <v>1105.3024868650327</v>
      </c>
      <c r="S2605" s="305">
        <f t="shared" si="286"/>
        <v>9575.2222171233807</v>
      </c>
    </row>
    <row r="2606" spans="1:19" s="269" customFormat="1" x14ac:dyDescent="0.25">
      <c r="A2606" s="310" t="s">
        <v>1041</v>
      </c>
      <c r="B2606" s="310" t="s">
        <v>1087</v>
      </c>
      <c r="C2606" s="309">
        <v>263.09034712253776</v>
      </c>
      <c r="D2606" s="307">
        <f>C2606*'[2]Base Costs'!$B$5</f>
        <v>263.09034712253776</v>
      </c>
      <c r="E2606" s="307">
        <f t="shared" si="280"/>
        <v>33</v>
      </c>
      <c r="F2606" s="307">
        <f t="shared" si="281"/>
        <v>7</v>
      </c>
      <c r="G2606" s="307">
        <f t="shared" si="282"/>
        <v>2</v>
      </c>
      <c r="H2606" s="306">
        <f>4*D2606*'[2]Base Costs'!$B$7</f>
        <v>52287.627948521651</v>
      </c>
      <c r="I2606" s="304">
        <f>4*IF(E2606&lt;=3,E2606*'[2]Base Costs'!$B$8,IF(F2606&lt;=3,F2606*'[2]Base Costs'!$B$9,'[2]Base Costs'!$B$10*G2606))</f>
        <v>8800</v>
      </c>
      <c r="J2606" s="308">
        <f>C2606*'[2]Base Costs'!$B$6</f>
        <v>66.824948169124596</v>
      </c>
      <c r="K2606" s="307">
        <f t="shared" si="283"/>
        <v>9</v>
      </c>
      <c r="L2606" s="307">
        <f t="shared" si="284"/>
        <v>2</v>
      </c>
      <c r="M2606" s="307">
        <f t="shared" si="285"/>
        <v>1</v>
      </c>
      <c r="N2606" s="306">
        <f>4*J2606*'[2]Base Costs'!$B$7</f>
        <v>13281.057498924501</v>
      </c>
      <c r="O2606" s="304">
        <f>4*IF(K2606&lt;=3,K2606*'[2]Base Costs'!$B$8,IF(L2606&lt;=3,L2606*'[2]Base Costs'!$B$9,'[2]Base Costs'!$B$10*M2606))</f>
        <v>2800</v>
      </c>
      <c r="P2606" s="304">
        <f>4*C2606*'[2]Base Costs'!$B$11</f>
        <v>52618.06942450755</v>
      </c>
      <c r="Q2606" s="269">
        <f>'[2]Base Costs'!$B$13+'[2]Base Costs'!$B$14</f>
        <v>414</v>
      </c>
      <c r="R2606" s="303">
        <f>'[2]Base Costs'!$D$2</f>
        <v>1105.3024868650327</v>
      </c>
      <c r="S2606" s="305">
        <f t="shared" si="286"/>
        <v>17600.359985789535</v>
      </c>
    </row>
    <row r="2607" spans="1:19" s="269" customFormat="1" x14ac:dyDescent="0.25">
      <c r="A2607" s="310" t="s">
        <v>1041</v>
      </c>
      <c r="B2607" s="310" t="s">
        <v>1086</v>
      </c>
      <c r="C2607" s="309">
        <v>140.1082419204763</v>
      </c>
      <c r="D2607" s="307">
        <f>C2607*'[2]Base Costs'!$B$5</f>
        <v>140.1082419204763</v>
      </c>
      <c r="E2607" s="307">
        <f t="shared" si="280"/>
        <v>18</v>
      </c>
      <c r="F2607" s="307">
        <f t="shared" si="281"/>
        <v>4</v>
      </c>
      <c r="G2607" s="307">
        <f t="shared" si="282"/>
        <v>1</v>
      </c>
      <c r="H2607" s="306">
        <f>4*D2607*'[2]Base Costs'!$B$7</f>
        <v>27845.672432243147</v>
      </c>
      <c r="I2607" s="304">
        <f>4*IF(E2607&lt;=3,E2607*'[2]Base Costs'!$B$8,IF(F2607&lt;=3,F2607*'[2]Base Costs'!$B$9,'[2]Base Costs'!$B$10*G2607))</f>
        <v>4400</v>
      </c>
      <c r="J2607" s="308">
        <f>C2607*'[2]Base Costs'!$B$6</f>
        <v>35.587493447800981</v>
      </c>
      <c r="K2607" s="307">
        <f t="shared" si="283"/>
        <v>5</v>
      </c>
      <c r="L2607" s="307">
        <f t="shared" si="284"/>
        <v>1</v>
      </c>
      <c r="M2607" s="307">
        <f t="shared" si="285"/>
        <v>1</v>
      </c>
      <c r="N2607" s="306">
        <f>4*J2607*'[2]Base Costs'!$B$7</f>
        <v>7072.8007977897587</v>
      </c>
      <c r="O2607" s="304">
        <f>4*IF(K2607&lt;=3,K2607*'[2]Base Costs'!$B$8,IF(L2607&lt;=3,L2607*'[2]Base Costs'!$B$9,'[2]Base Costs'!$B$10*M2607))</f>
        <v>1400</v>
      </c>
      <c r="P2607" s="304">
        <f>4*C2607*'[2]Base Costs'!$B$11</f>
        <v>28021.648384095261</v>
      </c>
      <c r="Q2607" s="269">
        <f>'[2]Base Costs'!$B$13+'[2]Base Costs'!$B$14</f>
        <v>414</v>
      </c>
      <c r="R2607" s="303">
        <f>'[2]Base Costs'!$D$2</f>
        <v>1105.3024868650327</v>
      </c>
      <c r="S2607" s="305">
        <f t="shared" si="286"/>
        <v>9992.1032846547914</v>
      </c>
    </row>
    <row r="2608" spans="1:19" s="269" customFormat="1" x14ac:dyDescent="0.25">
      <c r="A2608" s="310" t="s">
        <v>1041</v>
      </c>
      <c r="B2608" s="310" t="s">
        <v>1085</v>
      </c>
      <c r="C2608" s="309">
        <v>116.50111172000001</v>
      </c>
      <c r="D2608" s="307">
        <f>C2608*'[2]Base Costs'!$B$5</f>
        <v>116.50111172000001</v>
      </c>
      <c r="E2608" s="307">
        <f t="shared" si="280"/>
        <v>15</v>
      </c>
      <c r="F2608" s="307">
        <f t="shared" si="281"/>
        <v>3</v>
      </c>
      <c r="G2608" s="307">
        <f t="shared" si="282"/>
        <v>1</v>
      </c>
      <c r="H2608" s="306">
        <f>4*D2608*'[2]Base Costs'!$B$7</f>
        <v>23153.896947679685</v>
      </c>
      <c r="I2608" s="304">
        <f>4*IF(E2608&lt;=3,E2608*'[2]Base Costs'!$B$8,IF(F2608&lt;=3,F2608*'[2]Base Costs'!$B$9,'[2]Base Costs'!$B$10*G2608))</f>
        <v>4200</v>
      </c>
      <c r="J2608" s="308">
        <f>C2608*'[2]Base Costs'!$B$6</f>
        <v>29.591282376880002</v>
      </c>
      <c r="K2608" s="307">
        <f t="shared" si="283"/>
        <v>4</v>
      </c>
      <c r="L2608" s="307">
        <f t="shared" si="284"/>
        <v>1</v>
      </c>
      <c r="M2608" s="307">
        <f t="shared" si="285"/>
        <v>1</v>
      </c>
      <c r="N2608" s="306">
        <f>4*J2608*'[2]Base Costs'!$B$7</f>
        <v>5881.0898247106397</v>
      </c>
      <c r="O2608" s="304">
        <f>4*IF(K2608&lt;=3,K2608*'[2]Base Costs'!$B$8,IF(L2608&lt;=3,L2608*'[2]Base Costs'!$B$9,'[2]Base Costs'!$B$10*M2608))</f>
        <v>1400</v>
      </c>
      <c r="P2608" s="304">
        <f>4*C2608*'[2]Base Costs'!$B$11</f>
        <v>23300.222344000002</v>
      </c>
      <c r="Q2608" s="269">
        <f>'[2]Base Costs'!$B$13+'[2]Base Costs'!$B$14</f>
        <v>414</v>
      </c>
      <c r="R2608" s="303">
        <f>'[2]Base Costs'!$D$2</f>
        <v>1105.3024868650327</v>
      </c>
      <c r="S2608" s="305">
        <f t="shared" si="286"/>
        <v>8800.3923115756734</v>
      </c>
    </row>
    <row r="2609" spans="1:19" s="269" customFormat="1" x14ac:dyDescent="0.25">
      <c r="A2609" s="310" t="s">
        <v>1041</v>
      </c>
      <c r="B2609" s="310" t="s">
        <v>1084</v>
      </c>
      <c r="C2609" s="309">
        <v>147.00128187000001</v>
      </c>
      <c r="D2609" s="307">
        <f>C2609*'[2]Base Costs'!$B$5</f>
        <v>147.00128187000001</v>
      </c>
      <c r="E2609" s="307">
        <f t="shared" si="280"/>
        <v>19</v>
      </c>
      <c r="F2609" s="307">
        <f t="shared" si="281"/>
        <v>4</v>
      </c>
      <c r="G2609" s="307">
        <f t="shared" si="282"/>
        <v>1</v>
      </c>
      <c r="H2609" s="306">
        <f>4*D2609*'[2]Base Costs'!$B$7</f>
        <v>29215.622763971285</v>
      </c>
      <c r="I2609" s="304">
        <f>4*IF(E2609&lt;=3,E2609*'[2]Base Costs'!$B$8,IF(F2609&lt;=3,F2609*'[2]Base Costs'!$B$9,'[2]Base Costs'!$B$10*G2609))</f>
        <v>4400</v>
      </c>
      <c r="J2609" s="308">
        <f>C2609*'[2]Base Costs'!$B$6</f>
        <v>37.338325594980006</v>
      </c>
      <c r="K2609" s="307">
        <f t="shared" si="283"/>
        <v>5</v>
      </c>
      <c r="L2609" s="307">
        <f t="shared" si="284"/>
        <v>1</v>
      </c>
      <c r="M2609" s="307">
        <f t="shared" si="285"/>
        <v>1</v>
      </c>
      <c r="N2609" s="306">
        <f>4*J2609*'[2]Base Costs'!$B$7</f>
        <v>7420.7681820487078</v>
      </c>
      <c r="O2609" s="304">
        <f>4*IF(K2609&lt;=3,K2609*'[2]Base Costs'!$B$8,IF(L2609&lt;=3,L2609*'[2]Base Costs'!$B$9,'[2]Base Costs'!$B$10*M2609))</f>
        <v>1400</v>
      </c>
      <c r="P2609" s="304">
        <f>4*C2609*'[2]Base Costs'!$B$11</f>
        <v>29400.256374000004</v>
      </c>
      <c r="Q2609" s="269">
        <f>'[2]Base Costs'!$B$13+'[2]Base Costs'!$B$14</f>
        <v>414</v>
      </c>
      <c r="R2609" s="303">
        <f>'[2]Base Costs'!$D$2</f>
        <v>1105.3024868650327</v>
      </c>
      <c r="S2609" s="305">
        <f t="shared" si="286"/>
        <v>10340.070668913741</v>
      </c>
    </row>
    <row r="2610" spans="1:19" s="269" customFormat="1" x14ac:dyDescent="0.25">
      <c r="A2610" s="310" t="s">
        <v>1041</v>
      </c>
      <c r="B2610" s="310" t="s">
        <v>1083</v>
      </c>
      <c r="C2610" s="309">
        <v>274.26629219138249</v>
      </c>
      <c r="D2610" s="307">
        <f>C2610*'[2]Base Costs'!$B$5</f>
        <v>274.26629219138249</v>
      </c>
      <c r="E2610" s="307">
        <f t="shared" si="280"/>
        <v>35</v>
      </c>
      <c r="F2610" s="307">
        <f t="shared" si="281"/>
        <v>7</v>
      </c>
      <c r="G2610" s="307">
        <f t="shared" si="282"/>
        <v>2</v>
      </c>
      <c r="H2610" s="306">
        <f>4*D2610*'[2]Base Costs'!$B$7</f>
        <v>54508.779975284131</v>
      </c>
      <c r="I2610" s="304">
        <f>4*IF(E2610&lt;=3,E2610*'[2]Base Costs'!$B$8,IF(F2610&lt;=3,F2610*'[2]Base Costs'!$B$9,'[2]Base Costs'!$B$10*G2610))</f>
        <v>8800</v>
      </c>
      <c r="J2610" s="308">
        <f>C2610*'[2]Base Costs'!$B$6</f>
        <v>69.663638216611147</v>
      </c>
      <c r="K2610" s="307">
        <f t="shared" si="283"/>
        <v>9</v>
      </c>
      <c r="L2610" s="307">
        <f t="shared" si="284"/>
        <v>2</v>
      </c>
      <c r="M2610" s="307">
        <f t="shared" si="285"/>
        <v>1</v>
      </c>
      <c r="N2610" s="306">
        <f>4*J2610*'[2]Base Costs'!$B$7</f>
        <v>13845.230113722168</v>
      </c>
      <c r="O2610" s="304">
        <f>4*IF(K2610&lt;=3,K2610*'[2]Base Costs'!$B$8,IF(L2610&lt;=3,L2610*'[2]Base Costs'!$B$9,'[2]Base Costs'!$B$10*M2610))</f>
        <v>2800</v>
      </c>
      <c r="P2610" s="304">
        <f>4*C2610*'[2]Base Costs'!$B$11</f>
        <v>54853.258438276498</v>
      </c>
      <c r="Q2610" s="269">
        <f>'[2]Base Costs'!$B$13+'[2]Base Costs'!$B$14</f>
        <v>414</v>
      </c>
      <c r="R2610" s="303">
        <f>'[2]Base Costs'!$D$2</f>
        <v>1105.3024868650327</v>
      </c>
      <c r="S2610" s="305">
        <f t="shared" si="286"/>
        <v>18164.532600587201</v>
      </c>
    </row>
    <row r="2611" spans="1:19" s="269" customFormat="1" x14ac:dyDescent="0.25">
      <c r="A2611" s="310" t="s">
        <v>1041</v>
      </c>
      <c r="B2611" s="310" t="s">
        <v>1082</v>
      </c>
      <c r="C2611" s="309">
        <v>174.60167484500002</v>
      </c>
      <c r="D2611" s="307">
        <f>C2611*'[2]Base Costs'!$B$5</f>
        <v>174.60167484500002</v>
      </c>
      <c r="E2611" s="307">
        <f t="shared" si="280"/>
        <v>22</v>
      </c>
      <c r="F2611" s="307">
        <f t="shared" si="281"/>
        <v>5</v>
      </c>
      <c r="G2611" s="307">
        <f t="shared" si="282"/>
        <v>2</v>
      </c>
      <c r="H2611" s="306">
        <f>4*D2611*'[2]Base Costs'!$B$7</f>
        <v>34701.03526539469</v>
      </c>
      <c r="I2611" s="304">
        <f>4*IF(E2611&lt;=3,E2611*'[2]Base Costs'!$B$8,IF(F2611&lt;=3,F2611*'[2]Base Costs'!$B$9,'[2]Base Costs'!$B$10*G2611))</f>
        <v>8800</v>
      </c>
      <c r="J2611" s="308">
        <f>C2611*'[2]Base Costs'!$B$6</f>
        <v>44.348825410630006</v>
      </c>
      <c r="K2611" s="307">
        <f t="shared" si="283"/>
        <v>6</v>
      </c>
      <c r="L2611" s="307">
        <f t="shared" si="284"/>
        <v>2</v>
      </c>
      <c r="M2611" s="307">
        <f t="shared" si="285"/>
        <v>1</v>
      </c>
      <c r="N2611" s="306">
        <f>4*J2611*'[2]Base Costs'!$B$7</f>
        <v>8814.0629574102513</v>
      </c>
      <c r="O2611" s="304">
        <f>4*IF(K2611&lt;=3,K2611*'[2]Base Costs'!$B$8,IF(L2611&lt;=3,L2611*'[2]Base Costs'!$B$9,'[2]Base Costs'!$B$10*M2611))</f>
        <v>2800</v>
      </c>
      <c r="P2611" s="304">
        <f>4*C2611*'[2]Base Costs'!$B$11</f>
        <v>34920.334969000003</v>
      </c>
      <c r="Q2611" s="269">
        <f>'[2]Base Costs'!$B$13+'[2]Base Costs'!$B$14</f>
        <v>414</v>
      </c>
      <c r="R2611" s="303">
        <f>'[2]Base Costs'!$D$2</f>
        <v>1105.3024868650327</v>
      </c>
      <c r="S2611" s="305">
        <f t="shared" si="286"/>
        <v>13133.365444275285</v>
      </c>
    </row>
    <row r="2612" spans="1:19" s="269" customFormat="1" x14ac:dyDescent="0.25">
      <c r="A2612" s="310" t="s">
        <v>1041</v>
      </c>
      <c r="B2612" s="310" t="s">
        <v>1081</v>
      </c>
      <c r="C2612" s="309">
        <v>123.99707247507918</v>
      </c>
      <c r="D2612" s="307">
        <f>C2612*'[2]Base Costs'!$B$5</f>
        <v>123.99707247507918</v>
      </c>
      <c r="E2612" s="307">
        <f t="shared" si="280"/>
        <v>16</v>
      </c>
      <c r="F2612" s="307">
        <f t="shared" si="281"/>
        <v>4</v>
      </c>
      <c r="G2612" s="307">
        <f t="shared" si="282"/>
        <v>1</v>
      </c>
      <c r="H2612" s="306">
        <f>4*D2612*'[2]Base Costs'!$B$7</f>
        <v>24643.674171987139</v>
      </c>
      <c r="I2612" s="304">
        <f>4*IF(E2612&lt;=3,E2612*'[2]Base Costs'!$B$8,IF(F2612&lt;=3,F2612*'[2]Base Costs'!$B$9,'[2]Base Costs'!$B$10*G2612))</f>
        <v>4400</v>
      </c>
      <c r="J2612" s="308">
        <f>C2612*'[2]Base Costs'!$B$6</f>
        <v>31.495256408670112</v>
      </c>
      <c r="K2612" s="307">
        <f t="shared" si="283"/>
        <v>4</v>
      </c>
      <c r="L2612" s="307">
        <f t="shared" si="284"/>
        <v>1</v>
      </c>
      <c r="M2612" s="307">
        <f t="shared" si="285"/>
        <v>1</v>
      </c>
      <c r="N2612" s="306">
        <f>4*J2612*'[2]Base Costs'!$B$7</f>
        <v>6259.4932396847335</v>
      </c>
      <c r="O2612" s="304">
        <f>4*IF(K2612&lt;=3,K2612*'[2]Base Costs'!$B$8,IF(L2612&lt;=3,L2612*'[2]Base Costs'!$B$9,'[2]Base Costs'!$B$10*M2612))</f>
        <v>1400</v>
      </c>
      <c r="P2612" s="304">
        <f>4*C2612*'[2]Base Costs'!$B$11</f>
        <v>24799.414495015837</v>
      </c>
      <c r="Q2612" s="269">
        <f>'[2]Base Costs'!$B$13+'[2]Base Costs'!$B$14</f>
        <v>414</v>
      </c>
      <c r="R2612" s="303">
        <f>'[2]Base Costs'!$D$2</f>
        <v>1105.3024868650327</v>
      </c>
      <c r="S2612" s="305">
        <f t="shared" si="286"/>
        <v>9178.7957265497662</v>
      </c>
    </row>
    <row r="2613" spans="1:19" s="269" customFormat="1" x14ac:dyDescent="0.25">
      <c r="A2613" s="310" t="s">
        <v>1041</v>
      </c>
      <c r="B2613" s="310" t="s">
        <v>1080</v>
      </c>
      <c r="C2613" s="309">
        <v>100.7782737484294</v>
      </c>
      <c r="D2613" s="307">
        <f>C2613*'[2]Base Costs'!$B$5</f>
        <v>100.7782737484294</v>
      </c>
      <c r="E2613" s="307">
        <f t="shared" si="280"/>
        <v>13</v>
      </c>
      <c r="F2613" s="307">
        <f t="shared" si="281"/>
        <v>3</v>
      </c>
      <c r="G2613" s="307">
        <f t="shared" si="282"/>
        <v>1</v>
      </c>
      <c r="H2613" s="306">
        <f>4*D2613*'[2]Base Costs'!$B$7</f>
        <v>20029.077237857855</v>
      </c>
      <c r="I2613" s="304">
        <f>4*IF(E2613&lt;=3,E2613*'[2]Base Costs'!$B$8,IF(F2613&lt;=3,F2613*'[2]Base Costs'!$B$9,'[2]Base Costs'!$B$10*G2613))</f>
        <v>4200</v>
      </c>
      <c r="J2613" s="308">
        <f>C2613*'[2]Base Costs'!$B$6</f>
        <v>25.597681532101067</v>
      </c>
      <c r="K2613" s="307">
        <f t="shared" si="283"/>
        <v>4</v>
      </c>
      <c r="L2613" s="307">
        <f t="shared" si="284"/>
        <v>1</v>
      </c>
      <c r="M2613" s="307">
        <f t="shared" si="285"/>
        <v>1</v>
      </c>
      <c r="N2613" s="306">
        <f>4*J2613*'[2]Base Costs'!$B$7</f>
        <v>5087.3856184158949</v>
      </c>
      <c r="O2613" s="304">
        <f>4*IF(K2613&lt;=3,K2613*'[2]Base Costs'!$B$8,IF(L2613&lt;=3,L2613*'[2]Base Costs'!$B$9,'[2]Base Costs'!$B$10*M2613))</f>
        <v>1400</v>
      </c>
      <c r="P2613" s="304">
        <f>4*C2613*'[2]Base Costs'!$B$11</f>
        <v>20155.65474968588</v>
      </c>
      <c r="Q2613" s="269">
        <f>'[2]Base Costs'!$B$13+'[2]Base Costs'!$B$14</f>
        <v>414</v>
      </c>
      <c r="R2613" s="303">
        <f>'[2]Base Costs'!$D$2</f>
        <v>1105.3024868650327</v>
      </c>
      <c r="S2613" s="305">
        <f t="shared" si="286"/>
        <v>8006.6881052809276</v>
      </c>
    </row>
    <row r="2614" spans="1:19" s="269" customFormat="1" x14ac:dyDescent="0.25">
      <c r="A2614" s="310" t="s">
        <v>1041</v>
      </c>
      <c r="B2614" s="310" t="s">
        <v>1079</v>
      </c>
      <c r="C2614" s="309">
        <v>61.000587405000005</v>
      </c>
      <c r="D2614" s="307">
        <f>C2614*'[2]Base Costs'!$B$5</f>
        <v>61.000587405000005</v>
      </c>
      <c r="E2614" s="307">
        <f t="shared" si="280"/>
        <v>8</v>
      </c>
      <c r="F2614" s="307">
        <f t="shared" si="281"/>
        <v>2</v>
      </c>
      <c r="G2614" s="307">
        <f t="shared" si="282"/>
        <v>1</v>
      </c>
      <c r="H2614" s="306">
        <f>4*D2614*'[2]Base Costs'!$B$7</f>
        <v>12123.500743219323</v>
      </c>
      <c r="I2614" s="304">
        <f>4*IF(E2614&lt;=3,E2614*'[2]Base Costs'!$B$8,IF(F2614&lt;=3,F2614*'[2]Base Costs'!$B$9,'[2]Base Costs'!$B$10*G2614))</f>
        <v>2800</v>
      </c>
      <c r="J2614" s="308">
        <f>C2614*'[2]Base Costs'!$B$6</f>
        <v>15.494149200870002</v>
      </c>
      <c r="K2614" s="307">
        <f t="shared" si="283"/>
        <v>2</v>
      </c>
      <c r="L2614" s="307">
        <f t="shared" si="284"/>
        <v>1</v>
      </c>
      <c r="M2614" s="307">
        <f t="shared" si="285"/>
        <v>1</v>
      </c>
      <c r="N2614" s="306">
        <f>4*J2614*'[2]Base Costs'!$B$7</f>
        <v>3079.3691887777081</v>
      </c>
      <c r="O2614" s="304">
        <f>4*IF(K2614&lt;=3,K2614*'[2]Base Costs'!$B$8,IF(L2614&lt;=3,L2614*'[2]Base Costs'!$B$9,'[2]Base Costs'!$B$10*M2614))</f>
        <v>1000</v>
      </c>
      <c r="P2614" s="304">
        <f>4*C2614*'[2]Base Costs'!$B$11</f>
        <v>12200.117481000001</v>
      </c>
      <c r="Q2614" s="269">
        <f>'[2]Base Costs'!$B$13+'[2]Base Costs'!$B$14</f>
        <v>414</v>
      </c>
      <c r="R2614" s="303">
        <f>'[2]Base Costs'!$D$2</f>
        <v>1105.3024868650327</v>
      </c>
      <c r="S2614" s="305">
        <f t="shared" si="286"/>
        <v>5598.6716756427413</v>
      </c>
    </row>
    <row r="2615" spans="1:19" s="269" customFormat="1" x14ac:dyDescent="0.25">
      <c r="A2615" s="310" t="s">
        <v>1041</v>
      </c>
      <c r="B2615" s="310" t="s">
        <v>1078</v>
      </c>
      <c r="C2615" s="309">
        <v>167.81909881307868</v>
      </c>
      <c r="D2615" s="307">
        <f>C2615*'[2]Base Costs'!$B$5</f>
        <v>167.81909881307868</v>
      </c>
      <c r="E2615" s="307">
        <f t="shared" si="280"/>
        <v>21</v>
      </c>
      <c r="F2615" s="307">
        <f t="shared" si="281"/>
        <v>5</v>
      </c>
      <c r="G2615" s="307">
        <f t="shared" si="282"/>
        <v>2</v>
      </c>
      <c r="H2615" s="306">
        <f>4*D2615*'[2]Base Costs'!$B$7</f>
        <v>33353.038974506511</v>
      </c>
      <c r="I2615" s="304">
        <f>4*IF(E2615&lt;=3,E2615*'[2]Base Costs'!$B$8,IF(F2615&lt;=3,F2615*'[2]Base Costs'!$B$9,'[2]Base Costs'!$B$10*G2615))</f>
        <v>8800</v>
      </c>
      <c r="J2615" s="308">
        <f>C2615*'[2]Base Costs'!$B$6</f>
        <v>42.626051098521984</v>
      </c>
      <c r="K2615" s="307">
        <f t="shared" si="283"/>
        <v>6</v>
      </c>
      <c r="L2615" s="307">
        <f t="shared" si="284"/>
        <v>2</v>
      </c>
      <c r="M2615" s="307">
        <f t="shared" si="285"/>
        <v>1</v>
      </c>
      <c r="N2615" s="306">
        <f>4*J2615*'[2]Base Costs'!$B$7</f>
        <v>8471.6718995246538</v>
      </c>
      <c r="O2615" s="304">
        <f>4*IF(K2615&lt;=3,K2615*'[2]Base Costs'!$B$8,IF(L2615&lt;=3,L2615*'[2]Base Costs'!$B$9,'[2]Base Costs'!$B$10*M2615))</f>
        <v>2800</v>
      </c>
      <c r="P2615" s="304">
        <f>4*C2615*'[2]Base Costs'!$B$11</f>
        <v>33563.819762615734</v>
      </c>
      <c r="Q2615" s="269">
        <f>'[2]Base Costs'!$B$13+'[2]Base Costs'!$B$14</f>
        <v>414</v>
      </c>
      <c r="R2615" s="303">
        <f>'[2]Base Costs'!$D$2</f>
        <v>1105.3024868650327</v>
      </c>
      <c r="S2615" s="305">
        <f t="shared" si="286"/>
        <v>12790.974386389687</v>
      </c>
    </row>
    <row r="2616" spans="1:19" s="269" customFormat="1" x14ac:dyDescent="0.25">
      <c r="A2616" s="310" t="s">
        <v>1041</v>
      </c>
      <c r="B2616" s="310" t="s">
        <v>1077</v>
      </c>
      <c r="C2616" s="309">
        <v>130.10127671000001</v>
      </c>
      <c r="D2616" s="307">
        <f>C2616*'[2]Base Costs'!$B$5</f>
        <v>130.10127671000001</v>
      </c>
      <c r="E2616" s="307">
        <f t="shared" si="280"/>
        <v>17</v>
      </c>
      <c r="F2616" s="307">
        <f t="shared" si="281"/>
        <v>4</v>
      </c>
      <c r="G2616" s="307">
        <f t="shared" si="282"/>
        <v>1</v>
      </c>
      <c r="H2616" s="306">
        <f>4*D2616*'[2]Base Costs'!$B$7</f>
        <v>25856.848138452246</v>
      </c>
      <c r="I2616" s="304">
        <f>4*IF(E2616&lt;=3,E2616*'[2]Base Costs'!$B$8,IF(F2616&lt;=3,F2616*'[2]Base Costs'!$B$9,'[2]Base Costs'!$B$10*G2616))</f>
        <v>4400</v>
      </c>
      <c r="J2616" s="308">
        <f>C2616*'[2]Base Costs'!$B$6</f>
        <v>33.045724284340004</v>
      </c>
      <c r="K2616" s="307">
        <f t="shared" si="283"/>
        <v>5</v>
      </c>
      <c r="L2616" s="307">
        <f t="shared" si="284"/>
        <v>1</v>
      </c>
      <c r="M2616" s="307">
        <f t="shared" si="285"/>
        <v>1</v>
      </c>
      <c r="N2616" s="306">
        <f>4*J2616*'[2]Base Costs'!$B$7</f>
        <v>6567.6394271668705</v>
      </c>
      <c r="O2616" s="304">
        <f>4*IF(K2616&lt;=3,K2616*'[2]Base Costs'!$B$8,IF(L2616&lt;=3,L2616*'[2]Base Costs'!$B$9,'[2]Base Costs'!$B$10*M2616))</f>
        <v>1400</v>
      </c>
      <c r="P2616" s="304">
        <f>4*C2616*'[2]Base Costs'!$B$11</f>
        <v>26020.255342</v>
      </c>
      <c r="Q2616" s="269">
        <f>'[2]Base Costs'!$B$13+'[2]Base Costs'!$B$14</f>
        <v>414</v>
      </c>
      <c r="R2616" s="303">
        <f>'[2]Base Costs'!$D$2</f>
        <v>1105.3024868650327</v>
      </c>
      <c r="S2616" s="305">
        <f t="shared" si="286"/>
        <v>9486.9419140319042</v>
      </c>
    </row>
    <row r="2617" spans="1:19" s="269" customFormat="1" x14ac:dyDescent="0.25">
      <c r="A2617" s="310" t="s">
        <v>1041</v>
      </c>
      <c r="B2617" s="310" t="s">
        <v>1076</v>
      </c>
      <c r="C2617" s="309">
        <v>42.817460317460274</v>
      </c>
      <c r="D2617" s="307">
        <f>C2617*'[2]Base Costs'!$B$5</f>
        <v>42.817460317460274</v>
      </c>
      <c r="E2617" s="307">
        <f t="shared" si="280"/>
        <v>6</v>
      </c>
      <c r="F2617" s="307">
        <f t="shared" si="281"/>
        <v>2</v>
      </c>
      <c r="G2617" s="307">
        <f t="shared" si="282"/>
        <v>1</v>
      </c>
      <c r="H2617" s="306">
        <f>4*D2617*'[2]Base Costs'!$B$7</f>
        <v>8509.7133333333259</v>
      </c>
      <c r="I2617" s="304">
        <f>4*IF(E2617&lt;=3,E2617*'[2]Base Costs'!$B$8,IF(F2617&lt;=3,F2617*'[2]Base Costs'!$B$9,'[2]Base Costs'!$B$10*G2617))</f>
        <v>2800</v>
      </c>
      <c r="J2617" s="308">
        <f>C2617*'[2]Base Costs'!$B$6</f>
        <v>10.87563492063491</v>
      </c>
      <c r="K2617" s="307">
        <f t="shared" si="283"/>
        <v>2</v>
      </c>
      <c r="L2617" s="307">
        <f t="shared" si="284"/>
        <v>1</v>
      </c>
      <c r="M2617" s="307">
        <f t="shared" si="285"/>
        <v>1</v>
      </c>
      <c r="N2617" s="306">
        <f>4*J2617*'[2]Base Costs'!$B$7</f>
        <v>2161.4671866666649</v>
      </c>
      <c r="O2617" s="304">
        <f>4*IF(K2617&lt;=3,K2617*'[2]Base Costs'!$B$8,IF(L2617&lt;=3,L2617*'[2]Base Costs'!$B$9,'[2]Base Costs'!$B$10*M2617))</f>
        <v>1000</v>
      </c>
      <c r="P2617" s="304">
        <f>4*C2617*'[2]Base Costs'!$B$11</f>
        <v>8563.4920634920545</v>
      </c>
      <c r="Q2617" s="269">
        <f>'[2]Base Costs'!$B$13+'[2]Base Costs'!$B$14</f>
        <v>414</v>
      </c>
      <c r="R2617" s="303">
        <f>'[2]Base Costs'!$D$2</f>
        <v>1105.3024868650327</v>
      </c>
      <c r="S2617" s="305">
        <f t="shared" si="286"/>
        <v>4680.7696735316977</v>
      </c>
    </row>
    <row r="2618" spans="1:19" s="269" customFormat="1" x14ac:dyDescent="0.25">
      <c r="A2618" s="310" t="s">
        <v>1041</v>
      </c>
      <c r="B2618" s="310" t="s">
        <v>1075</v>
      </c>
      <c r="C2618" s="309">
        <v>174.05051123805012</v>
      </c>
      <c r="D2618" s="307">
        <f>C2618*'[2]Base Costs'!$B$5</f>
        <v>174.05051123805012</v>
      </c>
      <c r="E2618" s="307">
        <f t="shared" si="280"/>
        <v>22</v>
      </c>
      <c r="F2618" s="307">
        <f t="shared" si="281"/>
        <v>5</v>
      </c>
      <c r="G2618" s="307">
        <f t="shared" si="282"/>
        <v>2</v>
      </c>
      <c r="H2618" s="306">
        <f>4*D2618*'[2]Base Costs'!$B$7</f>
        <v>34591.494805495036</v>
      </c>
      <c r="I2618" s="304">
        <f>4*IF(E2618&lt;=3,E2618*'[2]Base Costs'!$B$8,IF(F2618&lt;=3,F2618*'[2]Base Costs'!$B$9,'[2]Base Costs'!$B$10*G2618))</f>
        <v>8800</v>
      </c>
      <c r="J2618" s="308">
        <f>C2618*'[2]Base Costs'!$B$6</f>
        <v>44.208829854464732</v>
      </c>
      <c r="K2618" s="307">
        <f t="shared" si="283"/>
        <v>6</v>
      </c>
      <c r="L2618" s="307">
        <f t="shared" si="284"/>
        <v>2</v>
      </c>
      <c r="M2618" s="307">
        <f t="shared" si="285"/>
        <v>1</v>
      </c>
      <c r="N2618" s="306">
        <f>4*J2618*'[2]Base Costs'!$B$7</f>
        <v>8786.2396805957396</v>
      </c>
      <c r="O2618" s="304">
        <f>4*IF(K2618&lt;=3,K2618*'[2]Base Costs'!$B$8,IF(L2618&lt;=3,L2618*'[2]Base Costs'!$B$9,'[2]Base Costs'!$B$10*M2618))</f>
        <v>2800</v>
      </c>
      <c r="P2618" s="304">
        <f>4*C2618*'[2]Base Costs'!$B$11</f>
        <v>34810.102247610026</v>
      </c>
      <c r="Q2618" s="269">
        <f>'[2]Base Costs'!$B$13+'[2]Base Costs'!$B$14</f>
        <v>414</v>
      </c>
      <c r="R2618" s="303">
        <f>'[2]Base Costs'!$D$2</f>
        <v>1105.3024868650327</v>
      </c>
      <c r="S2618" s="305">
        <f t="shared" si="286"/>
        <v>13105.542167460771</v>
      </c>
    </row>
    <row r="2619" spans="1:19" s="269" customFormat="1" x14ac:dyDescent="0.25">
      <c r="A2619" s="310" t="s">
        <v>1041</v>
      </c>
      <c r="B2619" s="310" t="s">
        <v>1074</v>
      </c>
      <c r="C2619" s="309">
        <v>677.71363246999999</v>
      </c>
      <c r="D2619" s="307">
        <f>C2619*'[2]Base Costs'!$B$5</f>
        <v>677.71363246999999</v>
      </c>
      <c r="E2619" s="307">
        <f t="shared" si="280"/>
        <v>85</v>
      </c>
      <c r="F2619" s="307">
        <f t="shared" si="281"/>
        <v>17</v>
      </c>
      <c r="G2619" s="307">
        <f t="shared" si="282"/>
        <v>5</v>
      </c>
      <c r="H2619" s="306">
        <f>4*D2619*'[2]Base Costs'!$B$7</f>
        <v>134691.5181716177</v>
      </c>
      <c r="I2619" s="304">
        <f>4*IF(E2619&lt;=3,E2619*'[2]Base Costs'!$B$8,IF(F2619&lt;=3,F2619*'[2]Base Costs'!$B$9,'[2]Base Costs'!$B$10*G2619))</f>
        <v>22000</v>
      </c>
      <c r="J2619" s="308">
        <f>C2619*'[2]Base Costs'!$B$6</f>
        <v>172.13926264738001</v>
      </c>
      <c r="K2619" s="307">
        <f t="shared" si="283"/>
        <v>22</v>
      </c>
      <c r="L2619" s="307">
        <f t="shared" si="284"/>
        <v>5</v>
      </c>
      <c r="M2619" s="307">
        <f t="shared" si="285"/>
        <v>2</v>
      </c>
      <c r="N2619" s="306">
        <f>4*J2619*'[2]Base Costs'!$B$7</f>
        <v>34211.645615590896</v>
      </c>
      <c r="O2619" s="304">
        <f>4*IF(K2619&lt;=3,K2619*'[2]Base Costs'!$B$8,IF(L2619&lt;=3,L2619*'[2]Base Costs'!$B$9,'[2]Base Costs'!$B$10*M2619))</f>
        <v>8800</v>
      </c>
      <c r="P2619" s="304">
        <f>4*C2619*'[2]Base Costs'!$B$11</f>
        <v>135542.726494</v>
      </c>
      <c r="Q2619" s="269">
        <f>'[2]Base Costs'!$B$13+'[2]Base Costs'!$B$14</f>
        <v>414</v>
      </c>
      <c r="R2619" s="303">
        <f>'[2]Base Costs'!$D$2</f>
        <v>1105.3024868650327</v>
      </c>
      <c r="S2619" s="305">
        <f t="shared" si="286"/>
        <v>44530.948102455928</v>
      </c>
    </row>
    <row r="2620" spans="1:19" s="269" customFormat="1" x14ac:dyDescent="0.25">
      <c r="A2620" s="310" t="s">
        <v>1041</v>
      </c>
      <c r="B2620" s="310" t="s">
        <v>1073</v>
      </c>
      <c r="C2620" s="309">
        <v>68.701197314675298</v>
      </c>
      <c r="D2620" s="307">
        <f>C2620*'[2]Base Costs'!$B$5</f>
        <v>68.701197314675298</v>
      </c>
      <c r="E2620" s="307">
        <f t="shared" si="280"/>
        <v>9</v>
      </c>
      <c r="F2620" s="307">
        <f t="shared" si="281"/>
        <v>2</v>
      </c>
      <c r="G2620" s="307">
        <f t="shared" si="282"/>
        <v>1</v>
      </c>
      <c r="H2620" s="306">
        <f>4*D2620*'[2]Base Costs'!$B$7</f>
        <v>13653.950759107829</v>
      </c>
      <c r="I2620" s="304">
        <f>4*IF(E2620&lt;=3,E2620*'[2]Base Costs'!$B$8,IF(F2620&lt;=3,F2620*'[2]Base Costs'!$B$9,'[2]Base Costs'!$B$10*G2620))</f>
        <v>2800</v>
      </c>
      <c r="J2620" s="308">
        <f>C2620*'[2]Base Costs'!$B$6</f>
        <v>17.450104117927527</v>
      </c>
      <c r="K2620" s="307">
        <f t="shared" si="283"/>
        <v>3</v>
      </c>
      <c r="L2620" s="307">
        <f t="shared" si="284"/>
        <v>1</v>
      </c>
      <c r="M2620" s="307">
        <f t="shared" si="285"/>
        <v>1</v>
      </c>
      <c r="N2620" s="306">
        <f>4*J2620*'[2]Base Costs'!$B$7</f>
        <v>3468.103492813389</v>
      </c>
      <c r="O2620" s="304">
        <f>4*IF(K2620&lt;=3,K2620*'[2]Base Costs'!$B$8,IF(L2620&lt;=3,L2620*'[2]Base Costs'!$B$9,'[2]Base Costs'!$B$10*M2620))</f>
        <v>1500</v>
      </c>
      <c r="P2620" s="304">
        <f>4*C2620*'[2]Base Costs'!$B$11</f>
        <v>13740.23946293506</v>
      </c>
      <c r="Q2620" s="269">
        <f>'[2]Base Costs'!$B$13+'[2]Base Costs'!$B$14</f>
        <v>414</v>
      </c>
      <c r="R2620" s="303">
        <f>'[2]Base Costs'!$D$2</f>
        <v>1105.3024868650327</v>
      </c>
      <c r="S2620" s="305">
        <f t="shared" si="286"/>
        <v>6487.4059796784222</v>
      </c>
    </row>
    <row r="2621" spans="1:19" s="269" customFormat="1" x14ac:dyDescent="0.25">
      <c r="A2621" s="310" t="s">
        <v>1041</v>
      </c>
      <c r="B2621" s="310" t="s">
        <v>1072</v>
      </c>
      <c r="C2621" s="309">
        <v>191.42697406840585</v>
      </c>
      <c r="D2621" s="307">
        <f>C2621*'[2]Base Costs'!$B$5</f>
        <v>191.42697406840585</v>
      </c>
      <c r="E2621" s="307">
        <f t="shared" si="280"/>
        <v>24</v>
      </c>
      <c r="F2621" s="307">
        <f t="shared" si="281"/>
        <v>5</v>
      </c>
      <c r="G2621" s="307">
        <f t="shared" si="282"/>
        <v>2</v>
      </c>
      <c r="H2621" s="306">
        <f>4*D2621*'[2]Base Costs'!$B$7</f>
        <v>38044.962534251259</v>
      </c>
      <c r="I2621" s="304">
        <f>4*IF(E2621&lt;=3,E2621*'[2]Base Costs'!$B$8,IF(F2621&lt;=3,F2621*'[2]Base Costs'!$B$9,'[2]Base Costs'!$B$10*G2621))</f>
        <v>8800</v>
      </c>
      <c r="J2621" s="308">
        <f>C2621*'[2]Base Costs'!$B$6</f>
        <v>48.622451413375089</v>
      </c>
      <c r="K2621" s="307">
        <f t="shared" si="283"/>
        <v>7</v>
      </c>
      <c r="L2621" s="307">
        <f t="shared" si="284"/>
        <v>2</v>
      </c>
      <c r="M2621" s="307">
        <f t="shared" si="285"/>
        <v>1</v>
      </c>
      <c r="N2621" s="306">
        <f>4*J2621*'[2]Base Costs'!$B$7</f>
        <v>9663.4204836998197</v>
      </c>
      <c r="O2621" s="304">
        <f>4*IF(K2621&lt;=3,K2621*'[2]Base Costs'!$B$8,IF(L2621&lt;=3,L2621*'[2]Base Costs'!$B$9,'[2]Base Costs'!$B$10*M2621))</f>
        <v>2800</v>
      </c>
      <c r="P2621" s="304">
        <f>4*C2621*'[2]Base Costs'!$B$11</f>
        <v>38285.394813681174</v>
      </c>
      <c r="Q2621" s="269">
        <f>'[2]Base Costs'!$B$13+'[2]Base Costs'!$B$14</f>
        <v>414</v>
      </c>
      <c r="R2621" s="303">
        <f>'[2]Base Costs'!$D$2</f>
        <v>1105.3024868650327</v>
      </c>
      <c r="S2621" s="305">
        <f t="shared" si="286"/>
        <v>13982.722970564853</v>
      </c>
    </row>
    <row r="2622" spans="1:19" s="269" customFormat="1" x14ac:dyDescent="0.25">
      <c r="A2622" s="310" t="s">
        <v>1041</v>
      </c>
      <c r="B2622" s="310" t="s">
        <v>1071</v>
      </c>
      <c r="C2622" s="309">
        <v>83.45424499236907</v>
      </c>
      <c r="D2622" s="307">
        <f>C2622*'[2]Base Costs'!$B$5</f>
        <v>83.45424499236907</v>
      </c>
      <c r="E2622" s="307">
        <f t="shared" si="280"/>
        <v>11</v>
      </c>
      <c r="F2622" s="307">
        <f t="shared" si="281"/>
        <v>3</v>
      </c>
      <c r="G2622" s="307">
        <f t="shared" si="282"/>
        <v>1</v>
      </c>
      <c r="H2622" s="306">
        <f>4*D2622*'[2]Base Costs'!$B$7</f>
        <v>16586.030466763401</v>
      </c>
      <c r="I2622" s="304">
        <f>4*IF(E2622&lt;=3,E2622*'[2]Base Costs'!$B$8,IF(F2622&lt;=3,F2622*'[2]Base Costs'!$B$9,'[2]Base Costs'!$B$10*G2622))</f>
        <v>4200</v>
      </c>
      <c r="J2622" s="308">
        <f>C2622*'[2]Base Costs'!$B$6</f>
        <v>21.197378228061744</v>
      </c>
      <c r="K2622" s="307">
        <f t="shared" si="283"/>
        <v>3</v>
      </c>
      <c r="L2622" s="307">
        <f t="shared" si="284"/>
        <v>1</v>
      </c>
      <c r="M2622" s="307">
        <f t="shared" si="285"/>
        <v>1</v>
      </c>
      <c r="N2622" s="306">
        <f>4*J2622*'[2]Base Costs'!$B$7</f>
        <v>4212.8517385579034</v>
      </c>
      <c r="O2622" s="304">
        <f>4*IF(K2622&lt;=3,K2622*'[2]Base Costs'!$B$8,IF(L2622&lt;=3,L2622*'[2]Base Costs'!$B$9,'[2]Base Costs'!$B$10*M2622))</f>
        <v>1500</v>
      </c>
      <c r="P2622" s="304">
        <f>4*C2622*'[2]Base Costs'!$B$11</f>
        <v>16690.848998473815</v>
      </c>
      <c r="Q2622" s="269">
        <f>'[2]Base Costs'!$B$13+'[2]Base Costs'!$B$14</f>
        <v>414</v>
      </c>
      <c r="R2622" s="303">
        <f>'[2]Base Costs'!$D$2</f>
        <v>1105.3024868650327</v>
      </c>
      <c r="S2622" s="305">
        <f t="shared" si="286"/>
        <v>7232.1542254229362</v>
      </c>
    </row>
    <row r="2623" spans="1:19" s="269" customFormat="1" x14ac:dyDescent="0.25">
      <c r="A2623" s="310" t="s">
        <v>1041</v>
      </c>
      <c r="B2623" s="310" t="s">
        <v>1070</v>
      </c>
      <c r="C2623" s="309">
        <v>78.429667549869109</v>
      </c>
      <c r="D2623" s="307">
        <f>C2623*'[2]Base Costs'!$B$5</f>
        <v>78.429667549869109</v>
      </c>
      <c r="E2623" s="307">
        <f t="shared" si="280"/>
        <v>10</v>
      </c>
      <c r="F2623" s="307">
        <f t="shared" si="281"/>
        <v>2</v>
      </c>
      <c r="G2623" s="307">
        <f t="shared" si="282"/>
        <v>1</v>
      </c>
      <c r="H2623" s="306">
        <f>4*D2623*'[2]Base Costs'!$B$7</f>
        <v>15587.425847531189</v>
      </c>
      <c r="I2623" s="304">
        <f>4*IF(E2623&lt;=3,E2623*'[2]Base Costs'!$B$8,IF(F2623&lt;=3,F2623*'[2]Base Costs'!$B$9,'[2]Base Costs'!$B$10*G2623))</f>
        <v>2800</v>
      </c>
      <c r="J2623" s="308">
        <f>C2623*'[2]Base Costs'!$B$6</f>
        <v>19.921135557666755</v>
      </c>
      <c r="K2623" s="307">
        <f t="shared" si="283"/>
        <v>3</v>
      </c>
      <c r="L2623" s="307">
        <f t="shared" si="284"/>
        <v>1</v>
      </c>
      <c r="M2623" s="307">
        <f t="shared" si="285"/>
        <v>1</v>
      </c>
      <c r="N2623" s="306">
        <f>4*J2623*'[2]Base Costs'!$B$7</f>
        <v>3959.2061652729221</v>
      </c>
      <c r="O2623" s="304">
        <f>4*IF(K2623&lt;=3,K2623*'[2]Base Costs'!$B$8,IF(L2623&lt;=3,L2623*'[2]Base Costs'!$B$9,'[2]Base Costs'!$B$10*M2623))</f>
        <v>1500</v>
      </c>
      <c r="P2623" s="304">
        <f>4*C2623*'[2]Base Costs'!$B$11</f>
        <v>15685.933509973822</v>
      </c>
      <c r="Q2623" s="269">
        <f>'[2]Base Costs'!$B$13+'[2]Base Costs'!$B$14</f>
        <v>414</v>
      </c>
      <c r="R2623" s="303">
        <f>'[2]Base Costs'!$D$2</f>
        <v>1105.3024868650327</v>
      </c>
      <c r="S2623" s="305">
        <f t="shared" si="286"/>
        <v>6978.5086521379544</v>
      </c>
    </row>
    <row r="2624" spans="1:19" s="269" customFormat="1" x14ac:dyDescent="0.25">
      <c r="A2624" s="310" t="s">
        <v>1041</v>
      </c>
      <c r="B2624" s="310" t="s">
        <v>1069</v>
      </c>
      <c r="C2624" s="309">
        <v>289.11560494575718</v>
      </c>
      <c r="D2624" s="307">
        <f>C2624*'[2]Base Costs'!$B$5</f>
        <v>289.11560494575718</v>
      </c>
      <c r="E2624" s="307">
        <f t="shared" si="280"/>
        <v>37</v>
      </c>
      <c r="F2624" s="307">
        <f t="shared" si="281"/>
        <v>8</v>
      </c>
      <c r="G2624" s="307">
        <f t="shared" si="282"/>
        <v>2</v>
      </c>
      <c r="H2624" s="306">
        <f>4*D2624*'[2]Base Costs'!$B$7</f>
        <v>57459.991789339576</v>
      </c>
      <c r="I2624" s="304">
        <f>4*IF(E2624&lt;=3,E2624*'[2]Base Costs'!$B$8,IF(F2624&lt;=3,F2624*'[2]Base Costs'!$B$9,'[2]Base Costs'!$B$10*G2624))</f>
        <v>8800</v>
      </c>
      <c r="J2624" s="308">
        <f>C2624*'[2]Base Costs'!$B$6</f>
        <v>73.435363656222322</v>
      </c>
      <c r="K2624" s="307">
        <f t="shared" si="283"/>
        <v>10</v>
      </c>
      <c r="L2624" s="307">
        <f t="shared" si="284"/>
        <v>2</v>
      </c>
      <c r="M2624" s="307">
        <f t="shared" si="285"/>
        <v>1</v>
      </c>
      <c r="N2624" s="306">
        <f>4*J2624*'[2]Base Costs'!$B$7</f>
        <v>14594.837914492251</v>
      </c>
      <c r="O2624" s="304">
        <f>4*IF(K2624&lt;=3,K2624*'[2]Base Costs'!$B$8,IF(L2624&lt;=3,L2624*'[2]Base Costs'!$B$9,'[2]Base Costs'!$B$10*M2624))</f>
        <v>2800</v>
      </c>
      <c r="P2624" s="304">
        <f>4*C2624*'[2]Base Costs'!$B$11</f>
        <v>57823.120989151437</v>
      </c>
      <c r="Q2624" s="269">
        <f>'[2]Base Costs'!$B$13+'[2]Base Costs'!$B$14</f>
        <v>414</v>
      </c>
      <c r="R2624" s="303">
        <f>'[2]Base Costs'!$D$2</f>
        <v>1105.3024868650327</v>
      </c>
      <c r="S2624" s="305">
        <f t="shared" si="286"/>
        <v>18914.140401357283</v>
      </c>
    </row>
    <row r="2625" spans="1:19" s="269" customFormat="1" x14ac:dyDescent="0.25">
      <c r="A2625" s="310" t="s">
        <v>1041</v>
      </c>
      <c r="B2625" s="310" t="s">
        <v>1068</v>
      </c>
      <c r="C2625" s="309">
        <v>123.78317946137406</v>
      </c>
      <c r="D2625" s="307">
        <f>C2625*'[2]Base Costs'!$B$5</f>
        <v>123.78317946137406</v>
      </c>
      <c r="E2625" s="307">
        <f t="shared" si="280"/>
        <v>16</v>
      </c>
      <c r="F2625" s="307">
        <f t="shared" si="281"/>
        <v>4</v>
      </c>
      <c r="G2625" s="307">
        <f t="shared" si="282"/>
        <v>1</v>
      </c>
      <c r="H2625" s="306">
        <f>4*D2625*'[2]Base Costs'!$B$7</f>
        <v>24601.16421887133</v>
      </c>
      <c r="I2625" s="304">
        <f>4*IF(E2625&lt;=3,E2625*'[2]Base Costs'!$B$8,IF(F2625&lt;=3,F2625*'[2]Base Costs'!$B$9,'[2]Base Costs'!$B$10*G2625))</f>
        <v>4400</v>
      </c>
      <c r="J2625" s="308">
        <f>C2625*'[2]Base Costs'!$B$6</f>
        <v>31.440927583189012</v>
      </c>
      <c r="K2625" s="307">
        <f t="shared" si="283"/>
        <v>4</v>
      </c>
      <c r="L2625" s="307">
        <f t="shared" si="284"/>
        <v>1</v>
      </c>
      <c r="M2625" s="307">
        <f t="shared" si="285"/>
        <v>1</v>
      </c>
      <c r="N2625" s="306">
        <f>4*J2625*'[2]Base Costs'!$B$7</f>
        <v>6248.6957115933183</v>
      </c>
      <c r="O2625" s="304">
        <f>4*IF(K2625&lt;=3,K2625*'[2]Base Costs'!$B$8,IF(L2625&lt;=3,L2625*'[2]Base Costs'!$B$9,'[2]Base Costs'!$B$10*M2625))</f>
        <v>1400</v>
      </c>
      <c r="P2625" s="304">
        <f>4*C2625*'[2]Base Costs'!$B$11</f>
        <v>24756.635892274811</v>
      </c>
      <c r="Q2625" s="269">
        <f>'[2]Base Costs'!$B$13+'[2]Base Costs'!$B$14</f>
        <v>414</v>
      </c>
      <c r="R2625" s="303">
        <f>'[2]Base Costs'!$D$2</f>
        <v>1105.3024868650327</v>
      </c>
      <c r="S2625" s="305">
        <f t="shared" si="286"/>
        <v>9167.9981984583501</v>
      </c>
    </row>
    <row r="2626" spans="1:19" s="269" customFormat="1" x14ac:dyDescent="0.25">
      <c r="A2626" s="310" t="s">
        <v>1041</v>
      </c>
      <c r="B2626" s="310" t="s">
        <v>1067</v>
      </c>
      <c r="C2626" s="309">
        <v>83.123185439010072</v>
      </c>
      <c r="D2626" s="307">
        <f>C2626*'[2]Base Costs'!$B$5</f>
        <v>83.123185439010072</v>
      </c>
      <c r="E2626" s="307">
        <f t="shared" si="280"/>
        <v>11</v>
      </c>
      <c r="F2626" s="307">
        <f t="shared" si="281"/>
        <v>3</v>
      </c>
      <c r="G2626" s="307">
        <f t="shared" si="282"/>
        <v>1</v>
      </c>
      <c r="H2626" s="306">
        <f>4*D2626*'[2]Base Costs'!$B$7</f>
        <v>16520.234366890621</v>
      </c>
      <c r="I2626" s="304">
        <f>4*IF(E2626&lt;=3,E2626*'[2]Base Costs'!$B$8,IF(F2626&lt;=3,F2626*'[2]Base Costs'!$B$9,'[2]Base Costs'!$B$10*G2626))</f>
        <v>4200</v>
      </c>
      <c r="J2626" s="308">
        <f>C2626*'[2]Base Costs'!$B$6</f>
        <v>21.11328910150856</v>
      </c>
      <c r="K2626" s="307">
        <f t="shared" si="283"/>
        <v>3</v>
      </c>
      <c r="L2626" s="307">
        <f t="shared" si="284"/>
        <v>1</v>
      </c>
      <c r="M2626" s="307">
        <f t="shared" si="285"/>
        <v>1</v>
      </c>
      <c r="N2626" s="306">
        <f>4*J2626*'[2]Base Costs'!$B$7</f>
        <v>4196.1395291902181</v>
      </c>
      <c r="O2626" s="304">
        <f>4*IF(K2626&lt;=3,K2626*'[2]Base Costs'!$B$8,IF(L2626&lt;=3,L2626*'[2]Base Costs'!$B$9,'[2]Base Costs'!$B$10*M2626))</f>
        <v>1500</v>
      </c>
      <c r="P2626" s="304">
        <f>4*C2626*'[2]Base Costs'!$B$11</f>
        <v>16624.637087802013</v>
      </c>
      <c r="Q2626" s="269">
        <f>'[2]Base Costs'!$B$13+'[2]Base Costs'!$B$14</f>
        <v>414</v>
      </c>
      <c r="R2626" s="303">
        <f>'[2]Base Costs'!$D$2</f>
        <v>1105.3024868650327</v>
      </c>
      <c r="S2626" s="305">
        <f t="shared" si="286"/>
        <v>7215.4420160552509</v>
      </c>
    </row>
    <row r="2627" spans="1:19" s="269" customFormat="1" x14ac:dyDescent="0.25">
      <c r="A2627" s="310" t="s">
        <v>1041</v>
      </c>
      <c r="B2627" s="310" t="s">
        <v>1066</v>
      </c>
      <c r="C2627" s="309">
        <v>863.94964027729554</v>
      </c>
      <c r="D2627" s="307">
        <f>C2627*'[2]Base Costs'!$B$5</f>
        <v>863.94964027729554</v>
      </c>
      <c r="E2627" s="307">
        <f t="shared" ref="E2627:E2652" si="287">ROUNDUP(D2627/8,0)</f>
        <v>108</v>
      </c>
      <c r="F2627" s="307">
        <f t="shared" ref="F2627:F2652" si="288">ROUNDUP(D2627/40,0)</f>
        <v>22</v>
      </c>
      <c r="G2627" s="307">
        <f t="shared" ref="G2627:G2652" si="289">ROUNDUP(D2627/(40*4),0)</f>
        <v>6</v>
      </c>
      <c r="H2627" s="306">
        <f>4*D2627*'[2]Base Costs'!$B$7</f>
        <v>171704.80730727085</v>
      </c>
      <c r="I2627" s="304">
        <f>4*IF(E2627&lt;=3,E2627*'[2]Base Costs'!$B$8,IF(F2627&lt;=3,F2627*'[2]Base Costs'!$B$9,'[2]Base Costs'!$B$10*G2627))</f>
        <v>26400</v>
      </c>
      <c r="J2627" s="308">
        <f>C2627*'[2]Base Costs'!$B$6</f>
        <v>219.44320863043308</v>
      </c>
      <c r="K2627" s="307">
        <f t="shared" ref="K2627:K2652" si="290">ROUNDUP(J2627/8,0)</f>
        <v>28</v>
      </c>
      <c r="L2627" s="307">
        <f t="shared" ref="L2627:L2652" si="291">ROUNDUP(J2627/40,0)</f>
        <v>6</v>
      </c>
      <c r="M2627" s="307">
        <f t="shared" ref="M2627:M2652" si="292">ROUNDUP(J2627/(40*4),0)</f>
        <v>2</v>
      </c>
      <c r="N2627" s="306">
        <f>4*J2627*'[2]Base Costs'!$B$7</f>
        <v>43613.021056046797</v>
      </c>
      <c r="O2627" s="304">
        <f>4*IF(K2627&lt;=3,K2627*'[2]Base Costs'!$B$8,IF(L2627&lt;=3,L2627*'[2]Base Costs'!$B$9,'[2]Base Costs'!$B$10*M2627))</f>
        <v>8800</v>
      </c>
      <c r="P2627" s="304">
        <f>4*C2627*'[2]Base Costs'!$B$11</f>
        <v>172789.92805545911</v>
      </c>
      <c r="Q2627" s="269">
        <f>'[2]Base Costs'!$B$13+'[2]Base Costs'!$B$14</f>
        <v>414</v>
      </c>
      <c r="R2627" s="303">
        <f>'[2]Base Costs'!$D$2</f>
        <v>1105.3024868650327</v>
      </c>
      <c r="S2627" s="305">
        <f t="shared" ref="S2627:S2652" si="293">R2627+Q2627+N2627+O2627</f>
        <v>53932.323542911829</v>
      </c>
    </row>
    <row r="2628" spans="1:19" s="269" customFormat="1" x14ac:dyDescent="0.25">
      <c r="A2628" s="310" t="s">
        <v>1041</v>
      </c>
      <c r="B2628" s="310" t="s">
        <v>1065</v>
      </c>
      <c r="C2628" s="309">
        <v>107.40549231837196</v>
      </c>
      <c r="D2628" s="307">
        <f>C2628*'[2]Base Costs'!$B$5</f>
        <v>107.40549231837196</v>
      </c>
      <c r="E2628" s="307">
        <f t="shared" si="287"/>
        <v>14</v>
      </c>
      <c r="F2628" s="307">
        <f t="shared" si="288"/>
        <v>3</v>
      </c>
      <c r="G2628" s="307">
        <f t="shared" si="289"/>
        <v>1</v>
      </c>
      <c r="H2628" s="306">
        <f>4*D2628*'[2]Base Costs'!$B$7</f>
        <v>21346.197165322519</v>
      </c>
      <c r="I2628" s="304">
        <f>4*IF(E2628&lt;=3,E2628*'[2]Base Costs'!$B$8,IF(F2628&lt;=3,F2628*'[2]Base Costs'!$B$9,'[2]Base Costs'!$B$10*G2628))</f>
        <v>4200</v>
      </c>
      <c r="J2628" s="308">
        <f>C2628*'[2]Base Costs'!$B$6</f>
        <v>27.280995048866476</v>
      </c>
      <c r="K2628" s="307">
        <f t="shared" si="290"/>
        <v>4</v>
      </c>
      <c r="L2628" s="307">
        <f t="shared" si="291"/>
        <v>1</v>
      </c>
      <c r="M2628" s="307">
        <f t="shared" si="292"/>
        <v>1</v>
      </c>
      <c r="N2628" s="306">
        <f>4*J2628*'[2]Base Costs'!$B$7</f>
        <v>5421.93407999192</v>
      </c>
      <c r="O2628" s="304">
        <f>4*IF(K2628&lt;=3,K2628*'[2]Base Costs'!$B$8,IF(L2628&lt;=3,L2628*'[2]Base Costs'!$B$9,'[2]Base Costs'!$B$10*M2628))</f>
        <v>1400</v>
      </c>
      <c r="P2628" s="304">
        <f>4*C2628*'[2]Base Costs'!$B$11</f>
        <v>21481.098463674392</v>
      </c>
      <c r="Q2628" s="269">
        <f>'[2]Base Costs'!$B$13+'[2]Base Costs'!$B$14</f>
        <v>414</v>
      </c>
      <c r="R2628" s="303">
        <f>'[2]Base Costs'!$D$2</f>
        <v>1105.3024868650327</v>
      </c>
      <c r="S2628" s="305">
        <f t="shared" si="293"/>
        <v>8341.2365668569528</v>
      </c>
    </row>
    <row r="2629" spans="1:19" s="269" customFormat="1" x14ac:dyDescent="0.25">
      <c r="A2629" s="310" t="s">
        <v>1041</v>
      </c>
      <c r="B2629" s="310" t="s">
        <v>1064</v>
      </c>
      <c r="C2629" s="309">
        <v>244.17407784519781</v>
      </c>
      <c r="D2629" s="307">
        <f>C2629*'[2]Base Costs'!$B$5</f>
        <v>244.17407784519781</v>
      </c>
      <c r="E2629" s="307">
        <f t="shared" si="287"/>
        <v>31</v>
      </c>
      <c r="F2629" s="307">
        <f t="shared" si="288"/>
        <v>7</v>
      </c>
      <c r="G2629" s="307">
        <f t="shared" si="289"/>
        <v>2</v>
      </c>
      <c r="H2629" s="306">
        <f>4*D2629*'[2]Base Costs'!$B$7</f>
        <v>48528.132927266</v>
      </c>
      <c r="I2629" s="304">
        <f>4*IF(E2629&lt;=3,E2629*'[2]Base Costs'!$B$8,IF(F2629&lt;=3,F2629*'[2]Base Costs'!$B$9,'[2]Base Costs'!$B$10*G2629))</f>
        <v>8800</v>
      </c>
      <c r="J2629" s="308">
        <f>C2629*'[2]Base Costs'!$B$6</f>
        <v>62.020215772680245</v>
      </c>
      <c r="K2629" s="307">
        <f t="shared" si="290"/>
        <v>8</v>
      </c>
      <c r="L2629" s="307">
        <f t="shared" si="291"/>
        <v>2</v>
      </c>
      <c r="M2629" s="307">
        <f t="shared" si="292"/>
        <v>1</v>
      </c>
      <c r="N2629" s="306">
        <f>4*J2629*'[2]Base Costs'!$B$7</f>
        <v>12326.145763525565</v>
      </c>
      <c r="O2629" s="304">
        <f>4*IF(K2629&lt;=3,K2629*'[2]Base Costs'!$B$8,IF(L2629&lt;=3,L2629*'[2]Base Costs'!$B$9,'[2]Base Costs'!$B$10*M2629))</f>
        <v>2800</v>
      </c>
      <c r="P2629" s="304">
        <f>4*C2629*'[2]Base Costs'!$B$11</f>
        <v>48834.815569039565</v>
      </c>
      <c r="Q2629" s="269">
        <f>'[2]Base Costs'!$B$13+'[2]Base Costs'!$B$14</f>
        <v>414</v>
      </c>
      <c r="R2629" s="303">
        <f>'[2]Base Costs'!$D$2</f>
        <v>1105.3024868650327</v>
      </c>
      <c r="S2629" s="305">
        <f t="shared" si="293"/>
        <v>16645.448250390597</v>
      </c>
    </row>
    <row r="2630" spans="1:19" s="269" customFormat="1" x14ac:dyDescent="0.25">
      <c r="A2630" s="310" t="s">
        <v>1041</v>
      </c>
      <c r="B2630" s="310" t="s">
        <v>1063</v>
      </c>
      <c r="C2630" s="309">
        <v>82.617032687643601</v>
      </c>
      <c r="D2630" s="307">
        <f>C2630*'[2]Base Costs'!$B$5</f>
        <v>82.617032687643601</v>
      </c>
      <c r="E2630" s="307">
        <f t="shared" si="287"/>
        <v>11</v>
      </c>
      <c r="F2630" s="307">
        <f t="shared" si="288"/>
        <v>3</v>
      </c>
      <c r="G2630" s="307">
        <f t="shared" si="289"/>
        <v>1</v>
      </c>
      <c r="H2630" s="306">
        <f>4*D2630*'[2]Base Costs'!$B$7</f>
        <v>16419.639544473041</v>
      </c>
      <c r="I2630" s="304">
        <f>4*IF(E2630&lt;=3,E2630*'[2]Base Costs'!$B$8,IF(F2630&lt;=3,F2630*'[2]Base Costs'!$B$9,'[2]Base Costs'!$B$10*G2630))</f>
        <v>4200</v>
      </c>
      <c r="J2630" s="308">
        <f>C2630*'[2]Base Costs'!$B$6</f>
        <v>20.984726302661475</v>
      </c>
      <c r="K2630" s="307">
        <f t="shared" si="290"/>
        <v>3</v>
      </c>
      <c r="L2630" s="307">
        <f t="shared" si="291"/>
        <v>1</v>
      </c>
      <c r="M2630" s="307">
        <f t="shared" si="292"/>
        <v>1</v>
      </c>
      <c r="N2630" s="306">
        <f>4*J2630*'[2]Base Costs'!$B$7</f>
        <v>4170.5884442961524</v>
      </c>
      <c r="O2630" s="304">
        <f>4*IF(K2630&lt;=3,K2630*'[2]Base Costs'!$B$8,IF(L2630&lt;=3,L2630*'[2]Base Costs'!$B$9,'[2]Base Costs'!$B$10*M2630))</f>
        <v>1500</v>
      </c>
      <c r="P2630" s="304">
        <f>4*C2630*'[2]Base Costs'!$B$11</f>
        <v>16523.406537528721</v>
      </c>
      <c r="Q2630" s="269">
        <f>'[2]Base Costs'!$B$13+'[2]Base Costs'!$B$14</f>
        <v>414</v>
      </c>
      <c r="R2630" s="303">
        <f>'[2]Base Costs'!$D$2</f>
        <v>1105.3024868650327</v>
      </c>
      <c r="S2630" s="305">
        <f t="shared" si="293"/>
        <v>7189.8909311611851</v>
      </c>
    </row>
    <row r="2631" spans="1:19" s="269" customFormat="1" x14ac:dyDescent="0.25">
      <c r="A2631" s="310" t="s">
        <v>1041</v>
      </c>
      <c r="B2631" s="310" t="s">
        <v>1062</v>
      </c>
      <c r="C2631" s="309">
        <v>273.50545109500001</v>
      </c>
      <c r="D2631" s="307">
        <f>C2631*'[2]Base Costs'!$B$5</f>
        <v>273.50545109500001</v>
      </c>
      <c r="E2631" s="307">
        <f t="shared" si="287"/>
        <v>35</v>
      </c>
      <c r="F2631" s="307">
        <f t="shared" si="288"/>
        <v>7</v>
      </c>
      <c r="G2631" s="307">
        <f t="shared" si="289"/>
        <v>2</v>
      </c>
      <c r="H2631" s="306">
        <f>4*D2631*'[2]Base Costs'!$B$7</f>
        <v>54357.567372424688</v>
      </c>
      <c r="I2631" s="304">
        <f>4*IF(E2631&lt;=3,E2631*'[2]Base Costs'!$B$8,IF(F2631&lt;=3,F2631*'[2]Base Costs'!$B$9,'[2]Base Costs'!$B$10*G2631))</f>
        <v>8800</v>
      </c>
      <c r="J2631" s="308">
        <f>C2631*'[2]Base Costs'!$B$6</f>
        <v>69.470384578130009</v>
      </c>
      <c r="K2631" s="307">
        <f t="shared" si="290"/>
        <v>9</v>
      </c>
      <c r="L2631" s="307">
        <f t="shared" si="291"/>
        <v>2</v>
      </c>
      <c r="M2631" s="307">
        <f t="shared" si="292"/>
        <v>1</v>
      </c>
      <c r="N2631" s="306">
        <f>4*J2631*'[2]Base Costs'!$B$7</f>
        <v>13806.822112595872</v>
      </c>
      <c r="O2631" s="304">
        <f>4*IF(K2631&lt;=3,K2631*'[2]Base Costs'!$B$8,IF(L2631&lt;=3,L2631*'[2]Base Costs'!$B$9,'[2]Base Costs'!$B$10*M2631))</f>
        <v>2800</v>
      </c>
      <c r="P2631" s="304">
        <f>4*C2631*'[2]Base Costs'!$B$11</f>
        <v>54701.090219000005</v>
      </c>
      <c r="Q2631" s="269">
        <f>'[2]Base Costs'!$B$13+'[2]Base Costs'!$B$14</f>
        <v>414</v>
      </c>
      <c r="R2631" s="303">
        <f>'[2]Base Costs'!$D$2</f>
        <v>1105.3024868650327</v>
      </c>
      <c r="S2631" s="305">
        <f t="shared" si="293"/>
        <v>18126.124599460905</v>
      </c>
    </row>
    <row r="2632" spans="1:19" s="269" customFormat="1" x14ac:dyDescent="0.25">
      <c r="A2632" s="310" t="s">
        <v>1041</v>
      </c>
      <c r="B2632" s="310" t="s">
        <v>1061</v>
      </c>
      <c r="C2632" s="309">
        <v>153.33655985999999</v>
      </c>
      <c r="D2632" s="307">
        <f>C2632*'[2]Base Costs'!$B$5</f>
        <v>153.33655985999999</v>
      </c>
      <c r="E2632" s="307">
        <f t="shared" si="287"/>
        <v>20</v>
      </c>
      <c r="F2632" s="307">
        <f t="shared" si="288"/>
        <v>4</v>
      </c>
      <c r="G2632" s="307">
        <f t="shared" si="289"/>
        <v>1</v>
      </c>
      <c r="H2632" s="306">
        <f>4*D2632*'[2]Base Costs'!$B$7</f>
        <v>30474.721252815842</v>
      </c>
      <c r="I2632" s="304">
        <f>4*IF(E2632&lt;=3,E2632*'[2]Base Costs'!$B$8,IF(F2632&lt;=3,F2632*'[2]Base Costs'!$B$9,'[2]Base Costs'!$B$10*G2632))</f>
        <v>4400</v>
      </c>
      <c r="J2632" s="308">
        <f>C2632*'[2]Base Costs'!$B$6</f>
        <v>38.947486204439997</v>
      </c>
      <c r="K2632" s="307">
        <f t="shared" si="290"/>
        <v>5</v>
      </c>
      <c r="L2632" s="307">
        <f t="shared" si="291"/>
        <v>1</v>
      </c>
      <c r="M2632" s="307">
        <f t="shared" si="292"/>
        <v>1</v>
      </c>
      <c r="N2632" s="306">
        <f>4*J2632*'[2]Base Costs'!$B$7</f>
        <v>7740.5791982152241</v>
      </c>
      <c r="O2632" s="304">
        <f>4*IF(K2632&lt;=3,K2632*'[2]Base Costs'!$B$8,IF(L2632&lt;=3,L2632*'[2]Base Costs'!$B$9,'[2]Base Costs'!$B$10*M2632))</f>
        <v>1400</v>
      </c>
      <c r="P2632" s="304">
        <f>4*C2632*'[2]Base Costs'!$B$11</f>
        <v>30667.311972</v>
      </c>
      <c r="Q2632" s="269">
        <f>'[2]Base Costs'!$B$13+'[2]Base Costs'!$B$14</f>
        <v>414</v>
      </c>
      <c r="R2632" s="303">
        <f>'[2]Base Costs'!$D$2</f>
        <v>1105.3024868650327</v>
      </c>
      <c r="S2632" s="305">
        <f t="shared" si="293"/>
        <v>10659.881685080258</v>
      </c>
    </row>
    <row r="2633" spans="1:19" s="269" customFormat="1" x14ac:dyDescent="0.25">
      <c r="A2633" s="310" t="s">
        <v>1041</v>
      </c>
      <c r="B2633" s="310" t="s">
        <v>1060</v>
      </c>
      <c r="C2633" s="309">
        <v>158.4048992780514</v>
      </c>
      <c r="D2633" s="307">
        <f>C2633*'[2]Base Costs'!$B$5</f>
        <v>158.4048992780514</v>
      </c>
      <c r="E2633" s="307">
        <f t="shared" si="287"/>
        <v>20</v>
      </c>
      <c r="F2633" s="307">
        <f t="shared" si="288"/>
        <v>4</v>
      </c>
      <c r="G2633" s="307">
        <f t="shared" si="289"/>
        <v>1</v>
      </c>
      <c r="H2633" s="306">
        <f>4*D2633*'[2]Base Costs'!$B$7</f>
        <v>31482.023302117053</v>
      </c>
      <c r="I2633" s="304">
        <f>4*IF(E2633&lt;=3,E2633*'[2]Base Costs'!$B$8,IF(F2633&lt;=3,F2633*'[2]Base Costs'!$B$9,'[2]Base Costs'!$B$10*G2633))</f>
        <v>4400</v>
      </c>
      <c r="J2633" s="308">
        <f>C2633*'[2]Base Costs'!$B$6</f>
        <v>40.234844416625059</v>
      </c>
      <c r="K2633" s="307">
        <f t="shared" si="290"/>
        <v>6</v>
      </c>
      <c r="L2633" s="307">
        <f t="shared" si="291"/>
        <v>2</v>
      </c>
      <c r="M2633" s="307">
        <f t="shared" si="292"/>
        <v>1</v>
      </c>
      <c r="N2633" s="306">
        <f>4*J2633*'[2]Base Costs'!$B$7</f>
        <v>7996.4339187377318</v>
      </c>
      <c r="O2633" s="304">
        <f>4*IF(K2633&lt;=3,K2633*'[2]Base Costs'!$B$8,IF(L2633&lt;=3,L2633*'[2]Base Costs'!$B$9,'[2]Base Costs'!$B$10*M2633))</f>
        <v>2800</v>
      </c>
      <c r="P2633" s="304">
        <f>4*C2633*'[2]Base Costs'!$B$11</f>
        <v>31680.97985561028</v>
      </c>
      <c r="Q2633" s="269">
        <f>'[2]Base Costs'!$B$13+'[2]Base Costs'!$B$14</f>
        <v>414</v>
      </c>
      <c r="R2633" s="303">
        <f>'[2]Base Costs'!$D$2</f>
        <v>1105.3024868650327</v>
      </c>
      <c r="S2633" s="305">
        <f t="shared" si="293"/>
        <v>12315.736405602765</v>
      </c>
    </row>
    <row r="2634" spans="1:19" s="269" customFormat="1" x14ac:dyDescent="0.25">
      <c r="A2634" s="310" t="s">
        <v>1041</v>
      </c>
      <c r="B2634" s="310" t="s">
        <v>1059</v>
      </c>
      <c r="C2634" s="309">
        <v>111.9592064738564</v>
      </c>
      <c r="D2634" s="307">
        <f>C2634*'[2]Base Costs'!$B$5</f>
        <v>111.9592064738564</v>
      </c>
      <c r="E2634" s="307">
        <f t="shared" si="287"/>
        <v>14</v>
      </c>
      <c r="F2634" s="307">
        <f t="shared" si="288"/>
        <v>3</v>
      </c>
      <c r="G2634" s="307">
        <f t="shared" si="289"/>
        <v>1</v>
      </c>
      <c r="H2634" s="306">
        <f>4*D2634*'[2]Base Costs'!$B$7</f>
        <v>22251.220531440118</v>
      </c>
      <c r="I2634" s="304">
        <f>4*IF(E2634&lt;=3,E2634*'[2]Base Costs'!$B$8,IF(F2634&lt;=3,F2634*'[2]Base Costs'!$B$9,'[2]Base Costs'!$B$10*G2634))</f>
        <v>4200</v>
      </c>
      <c r="J2634" s="308">
        <f>C2634*'[2]Base Costs'!$B$6</f>
        <v>28.437638444359525</v>
      </c>
      <c r="K2634" s="307">
        <f t="shared" si="290"/>
        <v>4</v>
      </c>
      <c r="L2634" s="307">
        <f t="shared" si="291"/>
        <v>1</v>
      </c>
      <c r="M2634" s="307">
        <f t="shared" si="292"/>
        <v>1</v>
      </c>
      <c r="N2634" s="306">
        <f>4*J2634*'[2]Base Costs'!$B$7</f>
        <v>5651.8100149857901</v>
      </c>
      <c r="O2634" s="304">
        <f>4*IF(K2634&lt;=3,K2634*'[2]Base Costs'!$B$8,IF(L2634&lt;=3,L2634*'[2]Base Costs'!$B$9,'[2]Base Costs'!$B$10*M2634))</f>
        <v>1400</v>
      </c>
      <c r="P2634" s="304">
        <f>4*C2634*'[2]Base Costs'!$B$11</f>
        <v>22391.841294771279</v>
      </c>
      <c r="Q2634" s="269">
        <f>'[2]Base Costs'!$B$13+'[2]Base Costs'!$B$14</f>
        <v>414</v>
      </c>
      <c r="R2634" s="303">
        <f>'[2]Base Costs'!$D$2</f>
        <v>1105.3024868650327</v>
      </c>
      <c r="S2634" s="305">
        <f t="shared" si="293"/>
        <v>8571.1125018508228</v>
      </c>
    </row>
    <row r="2635" spans="1:19" s="269" customFormat="1" x14ac:dyDescent="0.25">
      <c r="A2635" s="310" t="s">
        <v>1041</v>
      </c>
      <c r="B2635" s="310" t="s">
        <v>1058</v>
      </c>
      <c r="C2635" s="309">
        <v>106.18066791845436</v>
      </c>
      <c r="D2635" s="307">
        <f>C2635*'[2]Base Costs'!$B$5</f>
        <v>106.18066791845436</v>
      </c>
      <c r="E2635" s="307">
        <f t="shared" si="287"/>
        <v>14</v>
      </c>
      <c r="F2635" s="307">
        <f t="shared" si="288"/>
        <v>3</v>
      </c>
      <c r="G2635" s="307">
        <f t="shared" si="289"/>
        <v>1</v>
      </c>
      <c r="H2635" s="306">
        <f>4*D2635*'[2]Base Costs'!$B$7</f>
        <v>21102.770664785297</v>
      </c>
      <c r="I2635" s="304">
        <f>4*IF(E2635&lt;=3,E2635*'[2]Base Costs'!$B$8,IF(F2635&lt;=3,F2635*'[2]Base Costs'!$B$9,'[2]Base Costs'!$B$10*G2635))</f>
        <v>4200</v>
      </c>
      <c r="J2635" s="308">
        <f>C2635*'[2]Base Costs'!$B$6</f>
        <v>26.969889651287406</v>
      </c>
      <c r="K2635" s="307">
        <f t="shared" si="290"/>
        <v>4</v>
      </c>
      <c r="L2635" s="307">
        <f t="shared" si="291"/>
        <v>1</v>
      </c>
      <c r="M2635" s="307">
        <f t="shared" si="292"/>
        <v>1</v>
      </c>
      <c r="N2635" s="306">
        <f>4*J2635*'[2]Base Costs'!$B$7</f>
        <v>5360.1037488554648</v>
      </c>
      <c r="O2635" s="304">
        <f>4*IF(K2635&lt;=3,K2635*'[2]Base Costs'!$B$8,IF(L2635&lt;=3,L2635*'[2]Base Costs'!$B$9,'[2]Base Costs'!$B$10*M2635))</f>
        <v>1400</v>
      </c>
      <c r="P2635" s="304">
        <f>4*C2635*'[2]Base Costs'!$B$11</f>
        <v>21236.133583690873</v>
      </c>
      <c r="Q2635" s="269">
        <f>'[2]Base Costs'!$B$13+'[2]Base Costs'!$B$14</f>
        <v>414</v>
      </c>
      <c r="R2635" s="303">
        <f>'[2]Base Costs'!$D$2</f>
        <v>1105.3024868650327</v>
      </c>
      <c r="S2635" s="305">
        <f t="shared" si="293"/>
        <v>8279.4062357204966</v>
      </c>
    </row>
    <row r="2636" spans="1:19" s="269" customFormat="1" x14ac:dyDescent="0.25">
      <c r="A2636" s="310" t="s">
        <v>1041</v>
      </c>
      <c r="B2636" s="310" t="s">
        <v>1057</v>
      </c>
      <c r="C2636" s="309">
        <v>52.396600489629499</v>
      </c>
      <c r="D2636" s="307">
        <f>C2636*'[2]Base Costs'!$B$5</f>
        <v>52.396600489629499</v>
      </c>
      <c r="E2636" s="307">
        <f t="shared" si="287"/>
        <v>7</v>
      </c>
      <c r="F2636" s="307">
        <f t="shared" si="288"/>
        <v>2</v>
      </c>
      <c r="G2636" s="307">
        <f t="shared" si="289"/>
        <v>1</v>
      </c>
      <c r="H2636" s="306">
        <f>4*D2636*'[2]Base Costs'!$B$7</f>
        <v>10413.509967710927</v>
      </c>
      <c r="I2636" s="304">
        <f>4*IF(E2636&lt;=3,E2636*'[2]Base Costs'!$B$8,IF(F2636&lt;=3,F2636*'[2]Base Costs'!$B$9,'[2]Base Costs'!$B$10*G2636))</f>
        <v>2800</v>
      </c>
      <c r="J2636" s="308">
        <f>C2636*'[2]Base Costs'!$B$6</f>
        <v>13.308736524365893</v>
      </c>
      <c r="K2636" s="307">
        <f t="shared" si="290"/>
        <v>2</v>
      </c>
      <c r="L2636" s="307">
        <f t="shared" si="291"/>
        <v>1</v>
      </c>
      <c r="M2636" s="307">
        <f t="shared" si="292"/>
        <v>1</v>
      </c>
      <c r="N2636" s="306">
        <f>4*J2636*'[2]Base Costs'!$B$7</f>
        <v>2645.0315317985755</v>
      </c>
      <c r="O2636" s="304">
        <f>4*IF(K2636&lt;=3,K2636*'[2]Base Costs'!$B$8,IF(L2636&lt;=3,L2636*'[2]Base Costs'!$B$9,'[2]Base Costs'!$B$10*M2636))</f>
        <v>1000</v>
      </c>
      <c r="P2636" s="304">
        <f>4*C2636*'[2]Base Costs'!$B$11</f>
        <v>10479.3200979259</v>
      </c>
      <c r="Q2636" s="269">
        <f>'[2]Base Costs'!$B$13+'[2]Base Costs'!$B$14</f>
        <v>414</v>
      </c>
      <c r="R2636" s="303">
        <f>'[2]Base Costs'!$D$2</f>
        <v>1105.3024868650327</v>
      </c>
      <c r="S2636" s="305">
        <f t="shared" si="293"/>
        <v>5164.3340186636087</v>
      </c>
    </row>
    <row r="2637" spans="1:19" s="269" customFormat="1" x14ac:dyDescent="0.25">
      <c r="A2637" s="310" t="s">
        <v>1041</v>
      </c>
      <c r="B2637" s="310" t="s">
        <v>1056</v>
      </c>
      <c r="C2637" s="309">
        <v>119.199745425</v>
      </c>
      <c r="D2637" s="307">
        <f>C2637*'[2]Base Costs'!$B$5</f>
        <v>119.199745425</v>
      </c>
      <c r="E2637" s="307">
        <f t="shared" si="287"/>
        <v>15</v>
      </c>
      <c r="F2637" s="307">
        <f t="shared" si="288"/>
        <v>3</v>
      </c>
      <c r="G2637" s="307">
        <f t="shared" si="289"/>
        <v>1</v>
      </c>
      <c r="H2637" s="306">
        <f>4*D2637*'[2]Base Costs'!$B$7</f>
        <v>23690.234204746204</v>
      </c>
      <c r="I2637" s="304">
        <f>4*IF(E2637&lt;=3,E2637*'[2]Base Costs'!$B$8,IF(F2637&lt;=3,F2637*'[2]Base Costs'!$B$9,'[2]Base Costs'!$B$10*G2637))</f>
        <v>4200</v>
      </c>
      <c r="J2637" s="308">
        <f>C2637*'[2]Base Costs'!$B$6</f>
        <v>30.276735337950001</v>
      </c>
      <c r="K2637" s="307">
        <f t="shared" si="290"/>
        <v>4</v>
      </c>
      <c r="L2637" s="307">
        <f t="shared" si="291"/>
        <v>1</v>
      </c>
      <c r="M2637" s="307">
        <f t="shared" si="292"/>
        <v>1</v>
      </c>
      <c r="N2637" s="306">
        <f>4*J2637*'[2]Base Costs'!$B$7</f>
        <v>6017.3194880055362</v>
      </c>
      <c r="O2637" s="304">
        <f>4*IF(K2637&lt;=3,K2637*'[2]Base Costs'!$B$8,IF(L2637&lt;=3,L2637*'[2]Base Costs'!$B$9,'[2]Base Costs'!$B$10*M2637))</f>
        <v>1400</v>
      </c>
      <c r="P2637" s="304">
        <f>4*C2637*'[2]Base Costs'!$B$11</f>
        <v>23839.949085</v>
      </c>
      <c r="Q2637" s="269">
        <f>'[2]Base Costs'!$B$13+'[2]Base Costs'!$B$14</f>
        <v>414</v>
      </c>
      <c r="R2637" s="303">
        <f>'[2]Base Costs'!$D$2</f>
        <v>1105.3024868650327</v>
      </c>
      <c r="S2637" s="305">
        <f t="shared" si="293"/>
        <v>8936.6219748705698</v>
      </c>
    </row>
    <row r="2638" spans="1:19" s="269" customFormat="1" x14ac:dyDescent="0.25">
      <c r="A2638" s="310" t="s">
        <v>1041</v>
      </c>
      <c r="B2638" s="310" t="s">
        <v>1055</v>
      </c>
      <c r="C2638" s="309">
        <v>99.426027120326168</v>
      </c>
      <c r="D2638" s="307">
        <f>C2638*'[2]Base Costs'!$B$5</f>
        <v>99.426027120326168</v>
      </c>
      <c r="E2638" s="307">
        <f t="shared" si="287"/>
        <v>13</v>
      </c>
      <c r="F2638" s="307">
        <f t="shared" si="288"/>
        <v>3</v>
      </c>
      <c r="G2638" s="307">
        <f t="shared" si="289"/>
        <v>1</v>
      </c>
      <c r="H2638" s="306">
        <f>4*D2638*'[2]Base Costs'!$B$7</f>
        <v>19760.326334002108</v>
      </c>
      <c r="I2638" s="304">
        <f>4*IF(E2638&lt;=3,E2638*'[2]Base Costs'!$B$8,IF(F2638&lt;=3,F2638*'[2]Base Costs'!$B$9,'[2]Base Costs'!$B$10*G2638))</f>
        <v>4200</v>
      </c>
      <c r="J2638" s="308">
        <f>C2638*'[2]Base Costs'!$B$6</f>
        <v>25.254210888562849</v>
      </c>
      <c r="K2638" s="307">
        <f t="shared" si="290"/>
        <v>4</v>
      </c>
      <c r="L2638" s="307">
        <f t="shared" si="291"/>
        <v>1</v>
      </c>
      <c r="M2638" s="307">
        <f t="shared" si="292"/>
        <v>1</v>
      </c>
      <c r="N2638" s="306">
        <f>4*J2638*'[2]Base Costs'!$B$7</f>
        <v>5019.1228888365358</v>
      </c>
      <c r="O2638" s="304">
        <f>4*IF(K2638&lt;=3,K2638*'[2]Base Costs'!$B$8,IF(L2638&lt;=3,L2638*'[2]Base Costs'!$B$9,'[2]Base Costs'!$B$10*M2638))</f>
        <v>1400</v>
      </c>
      <c r="P2638" s="304">
        <f>4*C2638*'[2]Base Costs'!$B$11</f>
        <v>19885.205424065232</v>
      </c>
      <c r="Q2638" s="269">
        <f>'[2]Base Costs'!$B$13+'[2]Base Costs'!$B$14</f>
        <v>414</v>
      </c>
      <c r="R2638" s="303">
        <f>'[2]Base Costs'!$D$2</f>
        <v>1105.3024868650327</v>
      </c>
      <c r="S2638" s="305">
        <f t="shared" si="293"/>
        <v>7938.4253757015686</v>
      </c>
    </row>
    <row r="2639" spans="1:19" s="269" customFormat="1" x14ac:dyDescent="0.25">
      <c r="A2639" s="310" t="s">
        <v>1041</v>
      </c>
      <c r="B2639" s="310" t="s">
        <v>1054</v>
      </c>
      <c r="C2639" s="309">
        <v>175.10156826000002</v>
      </c>
      <c r="D2639" s="307">
        <f>C2639*'[2]Base Costs'!$B$5</f>
        <v>175.10156826000002</v>
      </c>
      <c r="E2639" s="307">
        <f t="shared" si="287"/>
        <v>22</v>
      </c>
      <c r="F2639" s="307">
        <f t="shared" si="288"/>
        <v>5</v>
      </c>
      <c r="G2639" s="307">
        <f t="shared" si="289"/>
        <v>2</v>
      </c>
      <c r="H2639" s="306">
        <f>4*D2639*'[2]Base Costs'!$B$7</f>
        <v>34800.386082265446</v>
      </c>
      <c r="I2639" s="304">
        <f>4*IF(E2639&lt;=3,E2639*'[2]Base Costs'!$B$8,IF(F2639&lt;=3,F2639*'[2]Base Costs'!$B$9,'[2]Base Costs'!$B$10*G2639))</f>
        <v>8800</v>
      </c>
      <c r="J2639" s="308">
        <f>C2639*'[2]Base Costs'!$B$6</f>
        <v>44.475798338040008</v>
      </c>
      <c r="K2639" s="307">
        <f t="shared" si="290"/>
        <v>6</v>
      </c>
      <c r="L2639" s="307">
        <f t="shared" si="291"/>
        <v>2</v>
      </c>
      <c r="M2639" s="307">
        <f t="shared" si="292"/>
        <v>1</v>
      </c>
      <c r="N2639" s="306">
        <f>4*J2639*'[2]Base Costs'!$B$7</f>
        <v>8839.2980648954253</v>
      </c>
      <c r="O2639" s="304">
        <f>4*IF(K2639&lt;=3,K2639*'[2]Base Costs'!$B$8,IF(L2639&lt;=3,L2639*'[2]Base Costs'!$B$9,'[2]Base Costs'!$B$10*M2639))</f>
        <v>2800</v>
      </c>
      <c r="P2639" s="304">
        <f>4*C2639*'[2]Base Costs'!$B$11</f>
        <v>35020.313652000004</v>
      </c>
      <c r="Q2639" s="269">
        <f>'[2]Base Costs'!$B$13+'[2]Base Costs'!$B$14</f>
        <v>414</v>
      </c>
      <c r="R2639" s="303">
        <f>'[2]Base Costs'!$D$2</f>
        <v>1105.3024868650327</v>
      </c>
      <c r="S2639" s="305">
        <f t="shared" si="293"/>
        <v>13158.600551760457</v>
      </c>
    </row>
    <row r="2640" spans="1:19" s="269" customFormat="1" x14ac:dyDescent="0.25">
      <c r="A2640" s="310" t="s">
        <v>1041</v>
      </c>
      <c r="B2640" s="310" t="s">
        <v>1053</v>
      </c>
      <c r="C2640" s="309">
        <v>80.600708900000001</v>
      </c>
      <c r="D2640" s="307">
        <f>C2640*'[2]Base Costs'!$B$5</f>
        <v>80.600708900000001</v>
      </c>
      <c r="E2640" s="307">
        <f t="shared" si="287"/>
        <v>11</v>
      </c>
      <c r="F2640" s="307">
        <f t="shared" si="288"/>
        <v>3</v>
      </c>
      <c r="G2640" s="307">
        <f t="shared" si="289"/>
        <v>1</v>
      </c>
      <c r="H2640" s="306">
        <f>4*D2640*'[2]Base Costs'!$B$7</f>
        <v>16018.907289621602</v>
      </c>
      <c r="I2640" s="304">
        <f>4*IF(E2640&lt;=3,E2640*'[2]Base Costs'!$B$8,IF(F2640&lt;=3,F2640*'[2]Base Costs'!$B$9,'[2]Base Costs'!$B$10*G2640))</f>
        <v>4200</v>
      </c>
      <c r="J2640" s="308">
        <f>C2640*'[2]Base Costs'!$B$6</f>
        <v>20.472580060600002</v>
      </c>
      <c r="K2640" s="307">
        <f t="shared" si="290"/>
        <v>3</v>
      </c>
      <c r="L2640" s="307">
        <f t="shared" si="291"/>
        <v>1</v>
      </c>
      <c r="M2640" s="307">
        <f t="shared" si="292"/>
        <v>1</v>
      </c>
      <c r="N2640" s="306">
        <f>4*J2640*'[2]Base Costs'!$B$7</f>
        <v>4068.8024515638872</v>
      </c>
      <c r="O2640" s="304">
        <f>4*IF(K2640&lt;=3,K2640*'[2]Base Costs'!$B$8,IF(L2640&lt;=3,L2640*'[2]Base Costs'!$B$9,'[2]Base Costs'!$B$10*M2640))</f>
        <v>1500</v>
      </c>
      <c r="P2640" s="304">
        <f>4*C2640*'[2]Base Costs'!$B$11</f>
        <v>16120.14178</v>
      </c>
      <c r="Q2640" s="269">
        <f>'[2]Base Costs'!$B$13+'[2]Base Costs'!$B$14</f>
        <v>414</v>
      </c>
      <c r="R2640" s="303">
        <f>'[2]Base Costs'!$D$2</f>
        <v>1105.3024868650327</v>
      </c>
      <c r="S2640" s="305">
        <f t="shared" si="293"/>
        <v>7088.1049384289199</v>
      </c>
    </row>
    <row r="2641" spans="1:19" s="269" customFormat="1" x14ac:dyDescent="0.25">
      <c r="A2641" s="310" t="s">
        <v>1041</v>
      </c>
      <c r="B2641" s="310" t="s">
        <v>1052</v>
      </c>
      <c r="C2641" s="309">
        <v>125.18214933403439</v>
      </c>
      <c r="D2641" s="307">
        <f>C2641*'[2]Base Costs'!$B$5</f>
        <v>125.18214933403439</v>
      </c>
      <c r="E2641" s="307">
        <f t="shared" si="287"/>
        <v>16</v>
      </c>
      <c r="F2641" s="307">
        <f t="shared" si="288"/>
        <v>4</v>
      </c>
      <c r="G2641" s="307">
        <f t="shared" si="289"/>
        <v>1</v>
      </c>
      <c r="H2641" s="306">
        <f>4*D2641*'[2]Base Costs'!$B$7</f>
        <v>24879.201087243335</v>
      </c>
      <c r="I2641" s="304">
        <f>4*IF(E2641&lt;=3,E2641*'[2]Base Costs'!$B$8,IF(F2641&lt;=3,F2641*'[2]Base Costs'!$B$9,'[2]Base Costs'!$B$10*G2641))</f>
        <v>4400</v>
      </c>
      <c r="J2641" s="308">
        <f>C2641*'[2]Base Costs'!$B$6</f>
        <v>31.796265930844736</v>
      </c>
      <c r="K2641" s="307">
        <f t="shared" si="290"/>
        <v>4</v>
      </c>
      <c r="L2641" s="307">
        <f t="shared" si="291"/>
        <v>1</v>
      </c>
      <c r="M2641" s="307">
        <f t="shared" si="292"/>
        <v>1</v>
      </c>
      <c r="N2641" s="306">
        <f>4*J2641*'[2]Base Costs'!$B$7</f>
        <v>6319.3170761598076</v>
      </c>
      <c r="O2641" s="304">
        <f>4*IF(K2641&lt;=3,K2641*'[2]Base Costs'!$B$8,IF(L2641&lt;=3,L2641*'[2]Base Costs'!$B$9,'[2]Base Costs'!$B$10*M2641))</f>
        <v>1400</v>
      </c>
      <c r="P2641" s="304">
        <f>4*C2641*'[2]Base Costs'!$B$11</f>
        <v>25036.429866806877</v>
      </c>
      <c r="Q2641" s="269">
        <f>'[2]Base Costs'!$B$13+'[2]Base Costs'!$B$14</f>
        <v>414</v>
      </c>
      <c r="R2641" s="303">
        <f>'[2]Base Costs'!$D$2</f>
        <v>1105.3024868650327</v>
      </c>
      <c r="S2641" s="305">
        <f t="shared" si="293"/>
        <v>9238.6195630248403</v>
      </c>
    </row>
    <row r="2642" spans="1:19" s="269" customFormat="1" x14ac:dyDescent="0.25">
      <c r="A2642" s="310" t="s">
        <v>1041</v>
      </c>
      <c r="B2642" s="310" t="s">
        <v>1051</v>
      </c>
      <c r="C2642" s="309">
        <v>39.400398039999999</v>
      </c>
      <c r="D2642" s="307">
        <f>C2642*'[2]Base Costs'!$B$5</f>
        <v>39.400398039999999</v>
      </c>
      <c r="E2642" s="307">
        <f t="shared" si="287"/>
        <v>5</v>
      </c>
      <c r="F2642" s="307">
        <f t="shared" si="288"/>
        <v>1</v>
      </c>
      <c r="G2642" s="307">
        <f t="shared" si="289"/>
        <v>1</v>
      </c>
      <c r="H2642" s="306">
        <f>4*D2642*'[2]Base Costs'!$B$7</f>
        <v>7830.5927080617612</v>
      </c>
      <c r="I2642" s="304">
        <f>4*IF(E2642&lt;=3,E2642*'[2]Base Costs'!$B$8,IF(F2642&lt;=3,F2642*'[2]Base Costs'!$B$9,'[2]Base Costs'!$B$10*G2642))</f>
        <v>1400</v>
      </c>
      <c r="J2642" s="308">
        <f>C2642*'[2]Base Costs'!$B$6</f>
        <v>10.00770110216</v>
      </c>
      <c r="K2642" s="307">
        <f t="shared" si="290"/>
        <v>2</v>
      </c>
      <c r="L2642" s="307">
        <f t="shared" si="291"/>
        <v>1</v>
      </c>
      <c r="M2642" s="307">
        <f t="shared" si="292"/>
        <v>1</v>
      </c>
      <c r="N2642" s="306">
        <f>4*J2642*'[2]Base Costs'!$B$7</f>
        <v>1988.9705478476874</v>
      </c>
      <c r="O2642" s="304">
        <f>4*IF(K2642&lt;=3,K2642*'[2]Base Costs'!$B$8,IF(L2642&lt;=3,L2642*'[2]Base Costs'!$B$9,'[2]Base Costs'!$B$10*M2642))</f>
        <v>1000</v>
      </c>
      <c r="P2642" s="304">
        <f>4*C2642*'[2]Base Costs'!$B$11</f>
        <v>7880.079608</v>
      </c>
      <c r="Q2642" s="269">
        <f>'[2]Base Costs'!$B$13+'[2]Base Costs'!$B$14</f>
        <v>414</v>
      </c>
      <c r="R2642" s="303">
        <f>'[2]Base Costs'!$D$2</f>
        <v>1105.3024868650327</v>
      </c>
      <c r="S2642" s="305">
        <f t="shared" si="293"/>
        <v>4508.2730347127199</v>
      </c>
    </row>
    <row r="2643" spans="1:19" s="269" customFormat="1" x14ac:dyDescent="0.25">
      <c r="A2643" s="310" t="s">
        <v>1041</v>
      </c>
      <c r="B2643" s="310" t="s">
        <v>1050</v>
      </c>
      <c r="C2643" s="309">
        <v>129.94110325090995</v>
      </c>
      <c r="D2643" s="307">
        <f>C2643*'[2]Base Costs'!$B$5</f>
        <v>129.94110325090995</v>
      </c>
      <c r="E2643" s="307">
        <f t="shared" si="287"/>
        <v>17</v>
      </c>
      <c r="F2643" s="307">
        <f t="shared" si="288"/>
        <v>4</v>
      </c>
      <c r="G2643" s="307">
        <f t="shared" si="289"/>
        <v>1</v>
      </c>
      <c r="H2643" s="306">
        <f>4*D2643*'[2]Base Costs'!$B$7</f>
        <v>25825.01462449885</v>
      </c>
      <c r="I2643" s="304">
        <f>4*IF(E2643&lt;=3,E2643*'[2]Base Costs'!$B$8,IF(F2643&lt;=3,F2643*'[2]Base Costs'!$B$9,'[2]Base Costs'!$B$10*G2643))</f>
        <v>4400</v>
      </c>
      <c r="J2643" s="308">
        <f>C2643*'[2]Base Costs'!$B$6</f>
        <v>33.005040225731129</v>
      </c>
      <c r="K2643" s="307">
        <f t="shared" si="290"/>
        <v>5</v>
      </c>
      <c r="L2643" s="307">
        <f t="shared" si="291"/>
        <v>1</v>
      </c>
      <c r="M2643" s="307">
        <f t="shared" si="292"/>
        <v>1</v>
      </c>
      <c r="N2643" s="306">
        <f>4*J2643*'[2]Base Costs'!$B$7</f>
        <v>6559.5537146227089</v>
      </c>
      <c r="O2643" s="304">
        <f>4*IF(K2643&lt;=3,K2643*'[2]Base Costs'!$B$8,IF(L2643&lt;=3,L2643*'[2]Base Costs'!$B$9,'[2]Base Costs'!$B$10*M2643))</f>
        <v>1400</v>
      </c>
      <c r="P2643" s="304">
        <f>4*C2643*'[2]Base Costs'!$B$11</f>
        <v>25988.220650181989</v>
      </c>
      <c r="Q2643" s="269">
        <f>'[2]Base Costs'!$B$13+'[2]Base Costs'!$B$14</f>
        <v>414</v>
      </c>
      <c r="R2643" s="303">
        <f>'[2]Base Costs'!$D$2</f>
        <v>1105.3024868650327</v>
      </c>
      <c r="S2643" s="305">
        <f t="shared" si="293"/>
        <v>9478.8562014877425</v>
      </c>
    </row>
    <row r="2644" spans="1:19" s="269" customFormat="1" x14ac:dyDescent="0.25">
      <c r="A2644" s="310" t="s">
        <v>1041</v>
      </c>
      <c r="B2644" s="310" t="s">
        <v>1049</v>
      </c>
      <c r="C2644" s="309">
        <v>129.52885007322271</v>
      </c>
      <c r="D2644" s="307">
        <f>C2644*'[2]Base Costs'!$B$5</f>
        <v>129.52885007322271</v>
      </c>
      <c r="E2644" s="307">
        <f t="shared" si="287"/>
        <v>17</v>
      </c>
      <c r="F2644" s="307">
        <f t="shared" si="288"/>
        <v>4</v>
      </c>
      <c r="G2644" s="307">
        <f t="shared" si="289"/>
        <v>1</v>
      </c>
      <c r="H2644" s="306">
        <f>4*D2644*'[2]Base Costs'!$B$7</f>
        <v>25743.081778952579</v>
      </c>
      <c r="I2644" s="304">
        <f>4*IF(E2644&lt;=3,E2644*'[2]Base Costs'!$B$8,IF(F2644&lt;=3,F2644*'[2]Base Costs'!$B$9,'[2]Base Costs'!$B$10*G2644))</f>
        <v>4400</v>
      </c>
      <c r="J2644" s="308">
        <f>C2644*'[2]Base Costs'!$B$6</f>
        <v>32.90032791859857</v>
      </c>
      <c r="K2644" s="307">
        <f t="shared" si="290"/>
        <v>5</v>
      </c>
      <c r="L2644" s="307">
        <f t="shared" si="291"/>
        <v>1</v>
      </c>
      <c r="M2644" s="307">
        <f t="shared" si="292"/>
        <v>1</v>
      </c>
      <c r="N2644" s="306">
        <f>4*J2644*'[2]Base Costs'!$B$7</f>
        <v>6538.7427718539548</v>
      </c>
      <c r="O2644" s="304">
        <f>4*IF(K2644&lt;=3,K2644*'[2]Base Costs'!$B$8,IF(L2644&lt;=3,L2644*'[2]Base Costs'!$B$9,'[2]Base Costs'!$B$10*M2644))</f>
        <v>1400</v>
      </c>
      <c r="P2644" s="304">
        <f>4*C2644*'[2]Base Costs'!$B$11</f>
        <v>25905.770014644542</v>
      </c>
      <c r="Q2644" s="269">
        <f>'[2]Base Costs'!$B$13+'[2]Base Costs'!$B$14</f>
        <v>414</v>
      </c>
      <c r="R2644" s="303">
        <f>'[2]Base Costs'!$D$2</f>
        <v>1105.3024868650327</v>
      </c>
      <c r="S2644" s="305">
        <f t="shared" si="293"/>
        <v>9458.0452587189866</v>
      </c>
    </row>
    <row r="2645" spans="1:19" s="269" customFormat="1" x14ac:dyDescent="0.25">
      <c r="A2645" s="310" t="s">
        <v>1041</v>
      </c>
      <c r="B2645" s="310" t="s">
        <v>1048</v>
      </c>
      <c r="C2645" s="309">
        <v>107.43816212100772</v>
      </c>
      <c r="D2645" s="307">
        <f>C2645*'[2]Base Costs'!$B$5</f>
        <v>107.43816212100772</v>
      </c>
      <c r="E2645" s="307">
        <f t="shared" si="287"/>
        <v>14</v>
      </c>
      <c r="F2645" s="307">
        <f t="shared" si="288"/>
        <v>3</v>
      </c>
      <c r="G2645" s="307">
        <f t="shared" si="289"/>
        <v>1</v>
      </c>
      <c r="H2645" s="306">
        <f>4*D2645*'[2]Base Costs'!$B$7</f>
        <v>21352.690092577563</v>
      </c>
      <c r="I2645" s="304">
        <f>4*IF(E2645&lt;=3,E2645*'[2]Base Costs'!$B$8,IF(F2645&lt;=3,F2645*'[2]Base Costs'!$B$9,'[2]Base Costs'!$B$10*G2645))</f>
        <v>4200</v>
      </c>
      <c r="J2645" s="308">
        <f>C2645*'[2]Base Costs'!$B$6</f>
        <v>27.28929317873596</v>
      </c>
      <c r="K2645" s="307">
        <f t="shared" si="290"/>
        <v>4</v>
      </c>
      <c r="L2645" s="307">
        <f t="shared" si="291"/>
        <v>1</v>
      </c>
      <c r="M2645" s="307">
        <f t="shared" si="292"/>
        <v>1</v>
      </c>
      <c r="N2645" s="306">
        <f>4*J2645*'[2]Base Costs'!$B$7</f>
        <v>5423.5832835147003</v>
      </c>
      <c r="O2645" s="304">
        <f>4*IF(K2645&lt;=3,K2645*'[2]Base Costs'!$B$8,IF(L2645&lt;=3,L2645*'[2]Base Costs'!$B$9,'[2]Base Costs'!$B$10*M2645))</f>
        <v>1400</v>
      </c>
      <c r="P2645" s="304">
        <f>4*C2645*'[2]Base Costs'!$B$11</f>
        <v>21487.632424201543</v>
      </c>
      <c r="Q2645" s="269">
        <f>'[2]Base Costs'!$B$13+'[2]Base Costs'!$B$14</f>
        <v>414</v>
      </c>
      <c r="R2645" s="303">
        <f>'[2]Base Costs'!$D$2</f>
        <v>1105.3024868650327</v>
      </c>
      <c r="S2645" s="305">
        <f t="shared" si="293"/>
        <v>8342.885770379733</v>
      </c>
    </row>
    <row r="2646" spans="1:19" s="269" customFormat="1" x14ac:dyDescent="0.25">
      <c r="A2646" s="310" t="s">
        <v>1041</v>
      </c>
      <c r="B2646" s="310" t="s">
        <v>1047</v>
      </c>
      <c r="C2646" s="309">
        <v>87.100805925000003</v>
      </c>
      <c r="D2646" s="307">
        <f>C2646*'[2]Base Costs'!$B$5</f>
        <v>87.100805925000003</v>
      </c>
      <c r="E2646" s="307">
        <f t="shared" si="287"/>
        <v>11</v>
      </c>
      <c r="F2646" s="307">
        <f t="shared" si="288"/>
        <v>3</v>
      </c>
      <c r="G2646" s="307">
        <f t="shared" si="289"/>
        <v>1</v>
      </c>
      <c r="H2646" s="306">
        <f>4*D2646*'[2]Base Costs'!$B$7</f>
        <v>17310.762572758202</v>
      </c>
      <c r="I2646" s="304">
        <f>4*IF(E2646&lt;=3,E2646*'[2]Base Costs'!$B$8,IF(F2646&lt;=3,F2646*'[2]Base Costs'!$B$9,'[2]Base Costs'!$B$10*G2646))</f>
        <v>4200</v>
      </c>
      <c r="J2646" s="308">
        <f>C2646*'[2]Base Costs'!$B$6</f>
        <v>22.123604704950001</v>
      </c>
      <c r="K2646" s="307">
        <f t="shared" si="290"/>
        <v>3</v>
      </c>
      <c r="L2646" s="307">
        <f t="shared" si="291"/>
        <v>1</v>
      </c>
      <c r="M2646" s="307">
        <f t="shared" si="292"/>
        <v>1</v>
      </c>
      <c r="N2646" s="306">
        <f>4*J2646*'[2]Base Costs'!$B$7</f>
        <v>4396.9336934805833</v>
      </c>
      <c r="O2646" s="304">
        <f>4*IF(K2646&lt;=3,K2646*'[2]Base Costs'!$B$8,IF(L2646&lt;=3,L2646*'[2]Base Costs'!$B$9,'[2]Base Costs'!$B$10*M2646))</f>
        <v>1500</v>
      </c>
      <c r="P2646" s="304">
        <f>4*C2646*'[2]Base Costs'!$B$11</f>
        <v>17420.161185000001</v>
      </c>
      <c r="Q2646" s="269">
        <f>'[2]Base Costs'!$B$13+'[2]Base Costs'!$B$14</f>
        <v>414</v>
      </c>
      <c r="R2646" s="303">
        <f>'[2]Base Costs'!$D$2</f>
        <v>1105.3024868650327</v>
      </c>
      <c r="S2646" s="305">
        <f t="shared" si="293"/>
        <v>7416.236180345616</v>
      </c>
    </row>
    <row r="2647" spans="1:19" s="269" customFormat="1" x14ac:dyDescent="0.25">
      <c r="A2647" s="310" t="s">
        <v>1041</v>
      </c>
      <c r="B2647" s="310" t="s">
        <v>1046</v>
      </c>
      <c r="C2647" s="309">
        <v>120.56554525018925</v>
      </c>
      <c r="D2647" s="307">
        <f>C2647*'[2]Base Costs'!$B$5</f>
        <v>120.56554525018925</v>
      </c>
      <c r="E2647" s="307">
        <f t="shared" si="287"/>
        <v>16</v>
      </c>
      <c r="F2647" s="307">
        <f t="shared" si="288"/>
        <v>4</v>
      </c>
      <c r="G2647" s="307">
        <f t="shared" si="289"/>
        <v>1</v>
      </c>
      <c r="H2647" s="306">
        <f>4*D2647*'[2]Base Costs'!$B$7</f>
        <v>23961.678725203616</v>
      </c>
      <c r="I2647" s="304">
        <f>4*IF(E2647&lt;=3,E2647*'[2]Base Costs'!$B$8,IF(F2647&lt;=3,F2647*'[2]Base Costs'!$B$9,'[2]Base Costs'!$B$10*G2647))</f>
        <v>4400</v>
      </c>
      <c r="J2647" s="308">
        <f>C2647*'[2]Base Costs'!$B$6</f>
        <v>30.623648493548068</v>
      </c>
      <c r="K2647" s="307">
        <f t="shared" si="290"/>
        <v>4</v>
      </c>
      <c r="L2647" s="307">
        <f t="shared" si="291"/>
        <v>1</v>
      </c>
      <c r="M2647" s="307">
        <f t="shared" si="292"/>
        <v>1</v>
      </c>
      <c r="N2647" s="306">
        <f>4*J2647*'[2]Base Costs'!$B$7</f>
        <v>6086.2663962017177</v>
      </c>
      <c r="O2647" s="304">
        <f>4*IF(K2647&lt;=3,K2647*'[2]Base Costs'!$B$8,IF(L2647&lt;=3,L2647*'[2]Base Costs'!$B$9,'[2]Base Costs'!$B$10*M2647))</f>
        <v>1400</v>
      </c>
      <c r="P2647" s="304">
        <f>4*C2647*'[2]Base Costs'!$B$11</f>
        <v>24113.109050037849</v>
      </c>
      <c r="Q2647" s="269">
        <f>'[2]Base Costs'!$B$13+'[2]Base Costs'!$B$14</f>
        <v>414</v>
      </c>
      <c r="R2647" s="303">
        <f>'[2]Base Costs'!$D$2</f>
        <v>1105.3024868650327</v>
      </c>
      <c r="S2647" s="305">
        <f t="shared" si="293"/>
        <v>9005.5688830667495</v>
      </c>
    </row>
    <row r="2648" spans="1:19" s="269" customFormat="1" x14ac:dyDescent="0.25">
      <c r="A2648" s="310" t="s">
        <v>1041</v>
      </c>
      <c r="B2648" s="310" t="s">
        <v>1045</v>
      </c>
      <c r="C2648" s="309">
        <v>191.4104147659373</v>
      </c>
      <c r="D2648" s="307">
        <f>C2648*'[2]Base Costs'!$B$5</f>
        <v>191.4104147659373</v>
      </c>
      <c r="E2648" s="307">
        <f t="shared" si="287"/>
        <v>24</v>
      </c>
      <c r="F2648" s="307">
        <f t="shared" si="288"/>
        <v>5</v>
      </c>
      <c r="G2648" s="307">
        <f t="shared" si="289"/>
        <v>2</v>
      </c>
      <c r="H2648" s="306">
        <f>4*D2648*'[2]Base Costs'!$B$7</f>
        <v>38041.671472241447</v>
      </c>
      <c r="I2648" s="304">
        <f>4*IF(E2648&lt;=3,E2648*'[2]Base Costs'!$B$8,IF(F2648&lt;=3,F2648*'[2]Base Costs'!$B$9,'[2]Base Costs'!$B$10*G2648))</f>
        <v>8800</v>
      </c>
      <c r="J2648" s="308">
        <f>C2648*'[2]Base Costs'!$B$6</f>
        <v>48.618245350548079</v>
      </c>
      <c r="K2648" s="307">
        <f t="shared" si="290"/>
        <v>7</v>
      </c>
      <c r="L2648" s="307">
        <f t="shared" si="291"/>
        <v>2</v>
      </c>
      <c r="M2648" s="307">
        <f t="shared" si="292"/>
        <v>1</v>
      </c>
      <c r="N2648" s="306">
        <f>4*J2648*'[2]Base Costs'!$B$7</f>
        <v>9662.5845539493293</v>
      </c>
      <c r="O2648" s="304">
        <f>4*IF(K2648&lt;=3,K2648*'[2]Base Costs'!$B$8,IF(L2648&lt;=3,L2648*'[2]Base Costs'!$B$9,'[2]Base Costs'!$B$10*M2648))</f>
        <v>2800</v>
      </c>
      <c r="P2648" s="304">
        <f>4*C2648*'[2]Base Costs'!$B$11</f>
        <v>38282.082953187462</v>
      </c>
      <c r="Q2648" s="269">
        <f>'[2]Base Costs'!$B$13+'[2]Base Costs'!$B$14</f>
        <v>414</v>
      </c>
      <c r="R2648" s="303">
        <f>'[2]Base Costs'!$D$2</f>
        <v>1105.3024868650327</v>
      </c>
      <c r="S2648" s="305">
        <f t="shared" si="293"/>
        <v>13981.887040814363</v>
      </c>
    </row>
    <row r="2649" spans="1:19" s="269" customFormat="1" x14ac:dyDescent="0.25">
      <c r="A2649" s="310" t="s">
        <v>1041</v>
      </c>
      <c r="B2649" s="310" t="s">
        <v>1044</v>
      </c>
      <c r="C2649" s="309">
        <v>92.621839286740382</v>
      </c>
      <c r="D2649" s="307">
        <f>C2649*'[2]Base Costs'!$B$5</f>
        <v>92.621839286740382</v>
      </c>
      <c r="E2649" s="307">
        <f t="shared" si="287"/>
        <v>12</v>
      </c>
      <c r="F2649" s="307">
        <f t="shared" si="288"/>
        <v>3</v>
      </c>
      <c r="G2649" s="307">
        <f t="shared" si="289"/>
        <v>1</v>
      </c>
      <c r="H2649" s="306">
        <f>4*D2649*'[2]Base Costs'!$B$7</f>
        <v>18408.034827203934</v>
      </c>
      <c r="I2649" s="304">
        <f>4*IF(E2649&lt;=3,E2649*'[2]Base Costs'!$B$8,IF(F2649&lt;=3,F2649*'[2]Base Costs'!$B$9,'[2]Base Costs'!$B$10*G2649))</f>
        <v>4200</v>
      </c>
      <c r="J2649" s="308">
        <f>C2649*'[2]Base Costs'!$B$6</f>
        <v>23.525947178832059</v>
      </c>
      <c r="K2649" s="307">
        <f t="shared" si="290"/>
        <v>3</v>
      </c>
      <c r="L2649" s="307">
        <f t="shared" si="291"/>
        <v>1</v>
      </c>
      <c r="M2649" s="307">
        <f t="shared" si="292"/>
        <v>1</v>
      </c>
      <c r="N2649" s="306">
        <f>4*J2649*'[2]Base Costs'!$B$7</f>
        <v>4675.640846109799</v>
      </c>
      <c r="O2649" s="304">
        <f>4*IF(K2649&lt;=3,K2649*'[2]Base Costs'!$B$8,IF(L2649&lt;=3,L2649*'[2]Base Costs'!$B$9,'[2]Base Costs'!$B$10*M2649))</f>
        <v>1500</v>
      </c>
      <c r="P2649" s="304">
        <f>4*C2649*'[2]Base Costs'!$B$11</f>
        <v>18524.367857348076</v>
      </c>
      <c r="Q2649" s="269">
        <f>'[2]Base Costs'!$B$13+'[2]Base Costs'!$B$14</f>
        <v>414</v>
      </c>
      <c r="R2649" s="303">
        <f>'[2]Base Costs'!$D$2</f>
        <v>1105.3024868650327</v>
      </c>
      <c r="S2649" s="305">
        <f t="shared" si="293"/>
        <v>7694.9433329748317</v>
      </c>
    </row>
    <row r="2650" spans="1:19" s="269" customFormat="1" x14ac:dyDescent="0.25">
      <c r="A2650" s="310" t="s">
        <v>1041</v>
      </c>
      <c r="B2650" s="310" t="s">
        <v>1043</v>
      </c>
      <c r="C2650" s="309">
        <v>114.100980855</v>
      </c>
      <c r="D2650" s="307">
        <f>C2650*'[2]Base Costs'!$B$5</f>
        <v>114.100980855</v>
      </c>
      <c r="E2650" s="307">
        <f t="shared" si="287"/>
        <v>15</v>
      </c>
      <c r="F2650" s="307">
        <f t="shared" si="288"/>
        <v>3</v>
      </c>
      <c r="G2650" s="307">
        <f t="shared" si="289"/>
        <v>1</v>
      </c>
      <c r="H2650" s="306">
        <f>4*D2650*'[2]Base Costs'!$B$7</f>
        <v>22676.885339046123</v>
      </c>
      <c r="I2650" s="304">
        <f>4*IF(E2650&lt;=3,E2650*'[2]Base Costs'!$B$8,IF(F2650&lt;=3,F2650*'[2]Base Costs'!$B$9,'[2]Base Costs'!$B$10*G2650))</f>
        <v>4200</v>
      </c>
      <c r="J2650" s="308">
        <f>C2650*'[2]Base Costs'!$B$6</f>
        <v>28.981649137170002</v>
      </c>
      <c r="K2650" s="307">
        <f t="shared" si="290"/>
        <v>4</v>
      </c>
      <c r="L2650" s="307">
        <f t="shared" si="291"/>
        <v>1</v>
      </c>
      <c r="M2650" s="307">
        <f t="shared" si="292"/>
        <v>1</v>
      </c>
      <c r="N2650" s="306">
        <f>4*J2650*'[2]Base Costs'!$B$7</f>
        <v>5759.9288761177158</v>
      </c>
      <c r="O2650" s="304">
        <f>4*IF(K2650&lt;=3,K2650*'[2]Base Costs'!$B$8,IF(L2650&lt;=3,L2650*'[2]Base Costs'!$B$9,'[2]Base Costs'!$B$10*M2650))</f>
        <v>1400</v>
      </c>
      <c r="P2650" s="304">
        <f>4*C2650*'[2]Base Costs'!$B$11</f>
        <v>22820.196171</v>
      </c>
      <c r="Q2650" s="269">
        <f>'[2]Base Costs'!$B$13+'[2]Base Costs'!$B$14</f>
        <v>414</v>
      </c>
      <c r="R2650" s="303">
        <f>'[2]Base Costs'!$D$2</f>
        <v>1105.3024868650327</v>
      </c>
      <c r="S2650" s="305">
        <f t="shared" si="293"/>
        <v>8679.2313629827477</v>
      </c>
    </row>
    <row r="2651" spans="1:19" s="269" customFormat="1" x14ac:dyDescent="0.25">
      <c r="A2651" s="310" t="s">
        <v>1041</v>
      </c>
      <c r="B2651" s="310" t="s">
        <v>1042</v>
      </c>
      <c r="C2651" s="309">
        <v>54.100427385000003</v>
      </c>
      <c r="D2651" s="307">
        <f>C2651*'[2]Base Costs'!$B$5</f>
        <v>54.100427385000003</v>
      </c>
      <c r="E2651" s="307">
        <f t="shared" si="287"/>
        <v>7</v>
      </c>
      <c r="F2651" s="307">
        <f t="shared" si="288"/>
        <v>2</v>
      </c>
      <c r="G2651" s="307">
        <f t="shared" si="289"/>
        <v>1</v>
      </c>
      <c r="H2651" s="306">
        <f>4*D2651*'[2]Base Costs'!$B$7</f>
        <v>10752.135340204442</v>
      </c>
      <c r="I2651" s="304">
        <f>4*IF(E2651&lt;=3,E2651*'[2]Base Costs'!$B$8,IF(F2651&lt;=3,F2651*'[2]Base Costs'!$B$9,'[2]Base Costs'!$B$10*G2651))</f>
        <v>2800</v>
      </c>
      <c r="J2651" s="308">
        <f>C2651*'[2]Base Costs'!$B$6</f>
        <v>13.74150855579</v>
      </c>
      <c r="K2651" s="307">
        <f t="shared" si="290"/>
        <v>2</v>
      </c>
      <c r="L2651" s="307">
        <f t="shared" si="291"/>
        <v>1</v>
      </c>
      <c r="M2651" s="307">
        <f t="shared" si="292"/>
        <v>1</v>
      </c>
      <c r="N2651" s="306">
        <f>4*J2651*'[2]Base Costs'!$B$7</f>
        <v>2731.0423764119282</v>
      </c>
      <c r="O2651" s="304">
        <f>4*IF(K2651&lt;=3,K2651*'[2]Base Costs'!$B$8,IF(L2651&lt;=3,L2651*'[2]Base Costs'!$B$9,'[2]Base Costs'!$B$10*M2651))</f>
        <v>1000</v>
      </c>
      <c r="P2651" s="304">
        <f>4*C2651*'[2]Base Costs'!$B$11</f>
        <v>10820.085477000001</v>
      </c>
      <c r="Q2651" s="269">
        <f>'[2]Base Costs'!$B$13+'[2]Base Costs'!$B$14</f>
        <v>414</v>
      </c>
      <c r="R2651" s="303">
        <f>'[2]Base Costs'!$D$2</f>
        <v>1105.3024868650327</v>
      </c>
      <c r="S2651" s="305">
        <f t="shared" si="293"/>
        <v>5250.3448632769614</v>
      </c>
    </row>
    <row r="2652" spans="1:19" s="269" customFormat="1" x14ac:dyDescent="0.25">
      <c r="A2652" s="310" t="s">
        <v>1041</v>
      </c>
      <c r="B2652" s="310" t="s">
        <v>1040</v>
      </c>
      <c r="C2652" s="309">
        <v>139.001257495</v>
      </c>
      <c r="D2652" s="307">
        <f>C2652*'[2]Base Costs'!$B$5</f>
        <v>139.001257495</v>
      </c>
      <c r="E2652" s="307">
        <f t="shared" si="287"/>
        <v>18</v>
      </c>
      <c r="F2652" s="307">
        <f t="shared" si="288"/>
        <v>4</v>
      </c>
      <c r="G2652" s="307">
        <f t="shared" si="289"/>
        <v>1</v>
      </c>
      <c r="H2652" s="306">
        <f>4*D2652*'[2]Base Costs'!$B$7</f>
        <v>27625.665919586285</v>
      </c>
      <c r="I2652" s="304">
        <f>4*IF(E2652&lt;=3,E2652*'[2]Base Costs'!$B$8,IF(F2652&lt;=3,F2652*'[2]Base Costs'!$B$9,'[2]Base Costs'!$B$10*G2652))</f>
        <v>4400</v>
      </c>
      <c r="J2652" s="308">
        <f>C2652*'[2]Base Costs'!$B$6</f>
        <v>35.306319403730001</v>
      </c>
      <c r="K2652" s="307">
        <f t="shared" si="290"/>
        <v>5</v>
      </c>
      <c r="L2652" s="307">
        <f t="shared" si="291"/>
        <v>1</v>
      </c>
      <c r="M2652" s="307">
        <f t="shared" si="292"/>
        <v>1</v>
      </c>
      <c r="N2652" s="306">
        <f>4*J2652*'[2]Base Costs'!$B$7</f>
        <v>7016.9191435749162</v>
      </c>
      <c r="O2652" s="304">
        <f>4*IF(K2652&lt;=3,K2652*'[2]Base Costs'!$B$8,IF(L2652&lt;=3,L2652*'[2]Base Costs'!$B$9,'[2]Base Costs'!$B$10*M2652))</f>
        <v>1400</v>
      </c>
      <c r="P2652" s="304">
        <f>4*C2652*'[2]Base Costs'!$B$11</f>
        <v>27800.251499000002</v>
      </c>
      <c r="Q2652" s="269">
        <f>'[2]Base Costs'!$B$13+'[2]Base Costs'!$B$14</f>
        <v>414</v>
      </c>
      <c r="R2652" s="303">
        <f>'[2]Base Costs'!$D$2</f>
        <v>1105.3024868650327</v>
      </c>
      <c r="S2652" s="305">
        <f t="shared" si="293"/>
        <v>9936.2216304399481</v>
      </c>
    </row>
    <row r="2653" spans="1:19" s="269" customFormat="1" x14ac:dyDescent="0.25">
      <c r="A2653" s="304"/>
      <c r="B2653" s="304"/>
      <c r="C2653" s="304"/>
      <c r="D2653" s="304"/>
      <c r="E2653" s="304"/>
      <c r="F2653" s="304"/>
      <c r="G2653" s="304"/>
      <c r="R2653" s="303"/>
      <c r="S2653" s="303"/>
    </row>
    <row r="2654" spans="1:19" s="269" customFormat="1" x14ac:dyDescent="0.25">
      <c r="A2654" s="304"/>
      <c r="B2654" s="304"/>
      <c r="C2654" s="304"/>
      <c r="D2654" s="304"/>
      <c r="E2654" s="304"/>
      <c r="F2654" s="304"/>
      <c r="G2654" s="304"/>
      <c r="R2654" s="303"/>
      <c r="S2654" s="303"/>
    </row>
    <row r="2655" spans="1:19" s="269" customFormat="1" x14ac:dyDescent="0.25">
      <c r="A2655" s="304"/>
      <c r="B2655" s="304"/>
      <c r="C2655" s="304"/>
      <c r="D2655" s="304"/>
      <c r="E2655" s="304"/>
      <c r="F2655" s="304"/>
      <c r="G2655" s="304"/>
      <c r="R2655" s="303"/>
      <c r="S2655" s="303"/>
    </row>
    <row r="2656" spans="1:19" s="269" customFormat="1" x14ac:dyDescent="0.25">
      <c r="A2656" s="304"/>
      <c r="B2656" s="304"/>
      <c r="C2656" s="304"/>
      <c r="D2656" s="304"/>
      <c r="E2656" s="304"/>
      <c r="F2656" s="304"/>
      <c r="G2656" s="304"/>
      <c r="R2656" s="303"/>
      <c r="S2656" s="303"/>
    </row>
    <row r="2657" spans="1:7" s="269" customFormat="1" x14ac:dyDescent="0.25">
      <c r="A2657" s="304"/>
      <c r="B2657" s="304"/>
      <c r="C2657" s="304"/>
      <c r="D2657" s="304"/>
      <c r="E2657" s="304"/>
      <c r="F2657" s="304"/>
      <c r="G2657" s="304"/>
    </row>
    <row r="2658" spans="1:7" s="269" customFormat="1" x14ac:dyDescent="0.25">
      <c r="A2658" s="304"/>
      <c r="B2658" s="304"/>
      <c r="C2658" s="304"/>
      <c r="D2658" s="304"/>
      <c r="E2658" s="304"/>
      <c r="F2658" s="304"/>
      <c r="G2658" s="304"/>
    </row>
    <row r="2659" spans="1:7" s="269" customFormat="1" x14ac:dyDescent="0.25">
      <c r="A2659" s="304"/>
      <c r="B2659" s="304"/>
      <c r="C2659" s="304"/>
      <c r="D2659" s="304"/>
      <c r="E2659" s="304"/>
      <c r="F2659" s="304"/>
      <c r="G2659" s="304"/>
    </row>
    <row r="2660" spans="1:7" s="269" customFormat="1" x14ac:dyDescent="0.25">
      <c r="A2660" s="304"/>
      <c r="B2660" s="304"/>
      <c r="C2660" s="304"/>
      <c r="D2660" s="304"/>
      <c r="E2660" s="304"/>
      <c r="F2660" s="304"/>
      <c r="G2660" s="304"/>
    </row>
    <row r="2661" spans="1:7" s="269" customFormat="1" x14ac:dyDescent="0.25">
      <c r="A2661" s="304"/>
      <c r="B2661" s="304"/>
      <c r="C2661" s="304"/>
      <c r="D2661" s="304"/>
      <c r="E2661" s="304"/>
      <c r="F2661" s="304"/>
      <c r="G2661" s="304"/>
    </row>
    <row r="2662" spans="1:7" s="269" customFormat="1" x14ac:dyDescent="0.25">
      <c r="A2662" s="304"/>
      <c r="B2662" s="304"/>
      <c r="C2662" s="304"/>
      <c r="D2662" s="304"/>
      <c r="E2662" s="304"/>
      <c r="F2662" s="304"/>
      <c r="G2662" s="304"/>
    </row>
    <row r="2663" spans="1:7" s="269" customFormat="1" x14ac:dyDescent="0.25">
      <c r="A2663" s="304"/>
      <c r="B2663" s="304"/>
      <c r="C2663" s="304"/>
      <c r="D2663" s="304"/>
      <c r="E2663" s="304"/>
      <c r="F2663" s="304"/>
      <c r="G2663" s="304"/>
    </row>
    <row r="2664" spans="1:7" s="269" customFormat="1" x14ac:dyDescent="0.25">
      <c r="A2664" s="304"/>
      <c r="B2664" s="304"/>
      <c r="C2664" s="304"/>
      <c r="D2664" s="304"/>
      <c r="E2664" s="304"/>
      <c r="F2664" s="304"/>
      <c r="G2664" s="304"/>
    </row>
    <row r="2665" spans="1:7" s="269" customFormat="1" x14ac:dyDescent="0.25">
      <c r="A2665" s="304"/>
      <c r="B2665" s="304"/>
      <c r="C2665" s="304"/>
      <c r="D2665" s="304"/>
      <c r="E2665" s="304"/>
      <c r="F2665" s="304"/>
      <c r="G2665" s="304"/>
    </row>
    <row r="2666" spans="1:7" s="269" customFormat="1" x14ac:dyDescent="0.25">
      <c r="A2666" s="304"/>
      <c r="B2666" s="304"/>
      <c r="C2666" s="304"/>
      <c r="D2666" s="304"/>
      <c r="E2666" s="304"/>
      <c r="F2666" s="304"/>
      <c r="G2666" s="304"/>
    </row>
    <row r="2667" spans="1:7" s="269" customFormat="1" x14ac:dyDescent="0.25">
      <c r="A2667" s="304"/>
      <c r="B2667" s="304"/>
      <c r="C2667" s="304"/>
      <c r="D2667" s="304"/>
      <c r="E2667" s="304"/>
      <c r="F2667" s="304"/>
      <c r="G2667" s="304"/>
    </row>
    <row r="2668" spans="1:7" s="269" customFormat="1" x14ac:dyDescent="0.25">
      <c r="A2668" s="304"/>
      <c r="B2668" s="304"/>
      <c r="C2668" s="304"/>
      <c r="D2668" s="304"/>
      <c r="E2668" s="304"/>
      <c r="F2668" s="304"/>
      <c r="G2668" s="304"/>
    </row>
    <row r="2669" spans="1:7" s="269" customFormat="1" x14ac:dyDescent="0.25">
      <c r="A2669" s="304"/>
      <c r="B2669" s="304"/>
      <c r="C2669" s="304"/>
      <c r="D2669" s="304"/>
      <c r="E2669" s="304"/>
      <c r="F2669" s="304"/>
      <c r="G2669" s="304"/>
    </row>
    <row r="2670" spans="1:7" s="269" customFormat="1" x14ac:dyDescent="0.25">
      <c r="A2670" s="304"/>
      <c r="B2670" s="304"/>
      <c r="C2670" s="304"/>
      <c r="D2670" s="304"/>
      <c r="E2670" s="304"/>
      <c r="F2670" s="304"/>
      <c r="G2670" s="304"/>
    </row>
    <row r="2671" spans="1:7" s="269" customFormat="1" x14ac:dyDescent="0.25">
      <c r="A2671" s="304"/>
      <c r="B2671" s="304"/>
      <c r="C2671" s="304"/>
      <c r="D2671" s="304"/>
      <c r="E2671" s="304"/>
      <c r="F2671" s="304"/>
      <c r="G2671" s="304"/>
    </row>
    <row r="2672" spans="1:7" s="269" customFormat="1" x14ac:dyDescent="0.25">
      <c r="A2672" s="304"/>
      <c r="B2672" s="304"/>
      <c r="C2672" s="304"/>
      <c r="D2672" s="304"/>
      <c r="E2672" s="304"/>
      <c r="F2672" s="304"/>
      <c r="G2672" s="304"/>
    </row>
    <row r="2673" spans="1:7" s="269" customFormat="1" x14ac:dyDescent="0.25">
      <c r="A2673" s="304"/>
      <c r="B2673" s="304"/>
      <c r="C2673" s="304"/>
      <c r="D2673" s="304"/>
      <c r="E2673" s="304"/>
      <c r="F2673" s="304"/>
      <c r="G2673" s="304"/>
    </row>
    <row r="2674" spans="1:7" s="269" customFormat="1" x14ac:dyDescent="0.25">
      <c r="A2674" s="304"/>
      <c r="B2674" s="304"/>
      <c r="C2674" s="304"/>
      <c r="D2674" s="304"/>
      <c r="E2674" s="304"/>
      <c r="F2674" s="304"/>
      <c r="G2674" s="304"/>
    </row>
    <row r="2675" spans="1:7" s="269" customFormat="1" x14ac:dyDescent="0.25">
      <c r="A2675" s="304"/>
      <c r="B2675" s="304"/>
      <c r="C2675" s="304"/>
      <c r="D2675" s="304"/>
      <c r="E2675" s="304"/>
      <c r="F2675" s="304"/>
      <c r="G2675" s="304"/>
    </row>
    <row r="2676" spans="1:7" s="269" customFormat="1" x14ac:dyDescent="0.25">
      <c r="A2676" s="304"/>
      <c r="B2676" s="304"/>
      <c r="C2676" s="304"/>
      <c r="D2676" s="304"/>
      <c r="E2676" s="304"/>
      <c r="F2676" s="304"/>
      <c r="G2676" s="304"/>
    </row>
    <row r="2677" spans="1:7" s="269" customFormat="1" x14ac:dyDescent="0.25">
      <c r="A2677" s="304"/>
      <c r="B2677" s="304"/>
      <c r="C2677" s="304"/>
      <c r="D2677" s="304"/>
      <c r="E2677" s="304"/>
      <c r="F2677" s="304"/>
      <c r="G2677" s="304"/>
    </row>
    <row r="2678" spans="1:7" s="269" customFormat="1" x14ac:dyDescent="0.25">
      <c r="A2678" s="304"/>
      <c r="B2678" s="304"/>
      <c r="C2678" s="304"/>
      <c r="D2678" s="304"/>
      <c r="E2678" s="304"/>
      <c r="F2678" s="304"/>
      <c r="G2678" s="304"/>
    </row>
    <row r="2679" spans="1:7" s="269" customFormat="1" x14ac:dyDescent="0.25">
      <c r="A2679" s="304"/>
      <c r="B2679" s="304"/>
      <c r="C2679" s="304"/>
      <c r="D2679" s="304"/>
      <c r="E2679" s="304"/>
      <c r="F2679" s="304"/>
      <c r="G2679" s="304"/>
    </row>
    <row r="2680" spans="1:7" s="269" customFormat="1" x14ac:dyDescent="0.25">
      <c r="A2680" s="304"/>
      <c r="B2680" s="304"/>
      <c r="C2680" s="304"/>
      <c r="D2680" s="304"/>
      <c r="E2680" s="304"/>
      <c r="F2680" s="304"/>
      <c r="G2680" s="304"/>
    </row>
    <row r="2681" spans="1:7" s="269" customFormat="1" x14ac:dyDescent="0.25">
      <c r="A2681" s="304"/>
      <c r="B2681" s="304"/>
      <c r="C2681" s="304"/>
      <c r="D2681" s="304"/>
      <c r="E2681" s="304"/>
      <c r="F2681" s="304"/>
      <c r="G2681" s="304"/>
    </row>
    <row r="2682" spans="1:7" s="269" customFormat="1" x14ac:dyDescent="0.25">
      <c r="A2682" s="304"/>
      <c r="B2682" s="304"/>
      <c r="C2682" s="304"/>
      <c r="D2682" s="304"/>
      <c r="E2682" s="304"/>
      <c r="F2682" s="304"/>
      <c r="G2682" s="304"/>
    </row>
    <row r="2683" spans="1:7" s="269" customFormat="1" x14ac:dyDescent="0.25">
      <c r="A2683" s="304"/>
      <c r="B2683" s="304"/>
      <c r="C2683" s="304"/>
      <c r="D2683" s="304"/>
      <c r="E2683" s="304"/>
      <c r="F2683" s="304"/>
      <c r="G2683" s="304"/>
    </row>
    <row r="2684" spans="1:7" s="269" customFormat="1" x14ac:dyDescent="0.25">
      <c r="A2684" s="304"/>
      <c r="B2684" s="304"/>
      <c r="C2684" s="304"/>
      <c r="D2684" s="304"/>
      <c r="E2684" s="304"/>
      <c r="F2684" s="304"/>
      <c r="G2684" s="304"/>
    </row>
    <row r="2685" spans="1:7" s="269" customFormat="1" x14ac:dyDescent="0.25">
      <c r="A2685" s="304"/>
      <c r="B2685" s="304"/>
      <c r="C2685" s="304"/>
      <c r="D2685" s="304"/>
      <c r="E2685" s="304"/>
      <c r="F2685" s="304"/>
      <c r="G2685" s="304"/>
    </row>
    <row r="2686" spans="1:7" s="269" customFormat="1" x14ac:dyDescent="0.25">
      <c r="A2686" s="304"/>
      <c r="B2686" s="304"/>
      <c r="C2686" s="304"/>
      <c r="D2686" s="304"/>
      <c r="E2686" s="304"/>
      <c r="F2686" s="304"/>
      <c r="G2686" s="304"/>
    </row>
    <row r="2687" spans="1:7" s="269" customFormat="1" x14ac:dyDescent="0.25">
      <c r="A2687" s="304"/>
      <c r="B2687" s="304"/>
      <c r="C2687" s="304"/>
      <c r="D2687" s="304"/>
      <c r="E2687" s="304"/>
      <c r="F2687" s="304"/>
      <c r="G2687" s="304"/>
    </row>
    <row r="2688" spans="1:7" s="269" customFormat="1" x14ac:dyDescent="0.25">
      <c r="A2688" s="304"/>
      <c r="B2688" s="304"/>
      <c r="C2688" s="304"/>
      <c r="D2688" s="304"/>
      <c r="E2688" s="304"/>
      <c r="F2688" s="304"/>
      <c r="G2688" s="304"/>
    </row>
    <row r="2689" spans="1:7" s="269" customFormat="1" x14ac:dyDescent="0.25">
      <c r="A2689" s="304"/>
      <c r="B2689" s="304"/>
      <c r="C2689" s="304"/>
      <c r="D2689" s="304"/>
      <c r="E2689" s="304"/>
      <c r="F2689" s="304"/>
      <c r="G2689" s="304"/>
    </row>
    <row r="2690" spans="1:7" s="269" customFormat="1" x14ac:dyDescent="0.25">
      <c r="A2690" s="304"/>
      <c r="B2690" s="304"/>
      <c r="C2690" s="304"/>
      <c r="D2690" s="304"/>
      <c r="E2690" s="304"/>
      <c r="F2690" s="304"/>
      <c r="G2690" s="304"/>
    </row>
    <row r="2691" spans="1:7" s="269" customFormat="1" x14ac:dyDescent="0.25">
      <c r="A2691" s="304"/>
      <c r="B2691" s="304"/>
      <c r="C2691" s="304"/>
      <c r="D2691" s="304"/>
      <c r="E2691" s="304"/>
      <c r="F2691" s="304"/>
      <c r="G2691" s="304"/>
    </row>
    <row r="2692" spans="1:7" s="269" customFormat="1" x14ac:dyDescent="0.25">
      <c r="A2692" s="304"/>
      <c r="B2692" s="304"/>
      <c r="C2692" s="304"/>
      <c r="D2692" s="304"/>
      <c r="E2692" s="304"/>
      <c r="F2692" s="304"/>
      <c r="G2692" s="304"/>
    </row>
    <row r="2693" spans="1:7" s="269" customFormat="1" x14ac:dyDescent="0.25">
      <c r="A2693" s="304"/>
      <c r="B2693" s="304"/>
      <c r="C2693" s="304"/>
      <c r="D2693" s="304"/>
      <c r="E2693" s="304"/>
      <c r="F2693" s="304"/>
      <c r="G2693" s="304"/>
    </row>
    <row r="2694" spans="1:7" s="269" customFormat="1" x14ac:dyDescent="0.25">
      <c r="A2694" s="304"/>
      <c r="B2694" s="304"/>
      <c r="C2694" s="304"/>
      <c r="D2694" s="304"/>
      <c r="E2694" s="304"/>
      <c r="F2694" s="304"/>
      <c r="G2694" s="304"/>
    </row>
    <row r="2695" spans="1:7" s="269" customFormat="1" x14ac:dyDescent="0.25">
      <c r="A2695" s="304"/>
      <c r="B2695" s="304"/>
      <c r="C2695" s="304"/>
      <c r="D2695" s="304"/>
      <c r="E2695" s="304"/>
      <c r="F2695" s="304"/>
      <c r="G2695" s="304"/>
    </row>
    <row r="2696" spans="1:7" s="269" customFormat="1" x14ac:dyDescent="0.25">
      <c r="A2696" s="304"/>
      <c r="B2696" s="304"/>
      <c r="C2696" s="304"/>
      <c r="D2696" s="304"/>
      <c r="E2696" s="304"/>
      <c r="F2696" s="304"/>
      <c r="G2696" s="304"/>
    </row>
    <row r="2697" spans="1:7" s="269" customFormat="1" x14ac:dyDescent="0.25">
      <c r="A2697" s="304"/>
      <c r="B2697" s="304"/>
      <c r="C2697" s="304"/>
      <c r="D2697" s="304"/>
      <c r="E2697" s="304"/>
      <c r="F2697" s="304"/>
      <c r="G2697" s="304"/>
    </row>
    <row r="2698" spans="1:7" s="269" customFormat="1" x14ac:dyDescent="0.25">
      <c r="A2698" s="304"/>
      <c r="B2698" s="304"/>
      <c r="C2698" s="304"/>
      <c r="D2698" s="304"/>
      <c r="E2698" s="304"/>
      <c r="F2698" s="304"/>
      <c r="G2698" s="304"/>
    </row>
    <row r="2699" spans="1:7" s="269" customFormat="1" x14ac:dyDescent="0.25">
      <c r="A2699" s="304"/>
      <c r="B2699" s="304"/>
      <c r="C2699" s="304"/>
      <c r="D2699" s="304"/>
      <c r="E2699" s="304"/>
      <c r="F2699" s="304"/>
      <c r="G2699" s="304"/>
    </row>
    <row r="2700" spans="1:7" s="269" customFormat="1" x14ac:dyDescent="0.25">
      <c r="A2700" s="304"/>
      <c r="B2700" s="304"/>
      <c r="C2700" s="304"/>
      <c r="D2700" s="304"/>
      <c r="E2700" s="304"/>
      <c r="F2700" s="304"/>
      <c r="G2700" s="304"/>
    </row>
    <row r="2701" spans="1:7" s="269" customFormat="1" x14ac:dyDescent="0.25">
      <c r="A2701" s="304"/>
      <c r="B2701" s="304"/>
      <c r="C2701" s="304"/>
      <c r="D2701" s="304"/>
      <c r="E2701" s="304"/>
      <c r="F2701" s="304"/>
      <c r="G2701" s="304"/>
    </row>
    <row r="2702" spans="1:7" s="269" customFormat="1" x14ac:dyDescent="0.25">
      <c r="A2702" s="304"/>
      <c r="B2702" s="304"/>
      <c r="C2702" s="304"/>
      <c r="D2702" s="304"/>
      <c r="E2702" s="304"/>
      <c r="F2702" s="304"/>
      <c r="G2702" s="304"/>
    </row>
    <row r="2703" spans="1:7" s="269" customFormat="1" x14ac:dyDescent="0.25">
      <c r="A2703" s="304"/>
      <c r="B2703" s="304"/>
      <c r="C2703" s="304"/>
      <c r="D2703" s="304"/>
      <c r="E2703" s="304"/>
      <c r="F2703" s="304"/>
      <c r="G2703" s="304"/>
    </row>
    <row r="2704" spans="1:7" s="269" customFormat="1" x14ac:dyDescent="0.25">
      <c r="A2704" s="304"/>
      <c r="B2704" s="304"/>
      <c r="C2704" s="304"/>
      <c r="D2704" s="304"/>
      <c r="E2704" s="304"/>
      <c r="F2704" s="304"/>
      <c r="G2704" s="304"/>
    </row>
    <row r="2705" spans="1:7" s="269" customFormat="1" x14ac:dyDescent="0.25">
      <c r="A2705" s="304"/>
      <c r="B2705" s="304"/>
      <c r="C2705" s="304"/>
      <c r="D2705" s="304"/>
      <c r="E2705" s="304"/>
      <c r="F2705" s="304"/>
      <c r="G2705" s="304"/>
    </row>
    <row r="2706" spans="1:7" s="269" customFormat="1" x14ac:dyDescent="0.25">
      <c r="A2706" s="304"/>
      <c r="B2706" s="304"/>
      <c r="C2706" s="304"/>
      <c r="D2706" s="304"/>
      <c r="E2706" s="304"/>
      <c r="F2706" s="304"/>
      <c r="G2706" s="304"/>
    </row>
    <row r="2707" spans="1:7" s="269" customFormat="1" x14ac:dyDescent="0.25">
      <c r="A2707" s="304"/>
      <c r="B2707" s="304"/>
      <c r="C2707" s="304"/>
      <c r="D2707" s="304"/>
      <c r="E2707" s="304"/>
      <c r="F2707" s="304"/>
      <c r="G2707" s="304"/>
    </row>
    <row r="2708" spans="1:7" s="269" customFormat="1" x14ac:dyDescent="0.25">
      <c r="A2708" s="304"/>
      <c r="B2708" s="304"/>
      <c r="C2708" s="304"/>
      <c r="D2708" s="304"/>
      <c r="E2708" s="304"/>
      <c r="F2708" s="304"/>
      <c r="G2708" s="304"/>
    </row>
    <row r="2709" spans="1:7" s="269" customFormat="1" x14ac:dyDescent="0.25">
      <c r="A2709" s="304"/>
      <c r="B2709" s="304"/>
      <c r="C2709" s="304"/>
      <c r="D2709" s="304"/>
      <c r="E2709" s="304"/>
      <c r="F2709" s="304"/>
      <c r="G2709" s="304"/>
    </row>
    <row r="2710" spans="1:7" s="269" customFormat="1" x14ac:dyDescent="0.25">
      <c r="A2710" s="304"/>
      <c r="B2710" s="304"/>
      <c r="C2710" s="304"/>
      <c r="D2710" s="304"/>
      <c r="E2710" s="304"/>
      <c r="F2710" s="304"/>
      <c r="G2710" s="304"/>
    </row>
    <row r="2711" spans="1:7" s="269" customFormat="1" x14ac:dyDescent="0.25">
      <c r="A2711" s="304"/>
      <c r="B2711" s="304"/>
      <c r="C2711" s="304"/>
      <c r="D2711" s="304"/>
      <c r="E2711" s="304"/>
      <c r="F2711" s="304"/>
      <c r="G2711" s="304"/>
    </row>
    <row r="2712" spans="1:7" s="269" customFormat="1" x14ac:dyDescent="0.25">
      <c r="A2712" s="304"/>
      <c r="B2712" s="304"/>
      <c r="C2712" s="304"/>
      <c r="D2712" s="304"/>
      <c r="E2712" s="304"/>
      <c r="F2712" s="304"/>
      <c r="G2712" s="304"/>
    </row>
    <row r="2713" spans="1:7" s="269" customFormat="1" x14ac:dyDescent="0.25">
      <c r="A2713" s="304"/>
      <c r="B2713" s="304"/>
      <c r="C2713" s="304"/>
      <c r="D2713" s="304"/>
      <c r="E2713" s="304"/>
      <c r="F2713" s="304"/>
      <c r="G2713" s="304"/>
    </row>
    <row r="2714" spans="1:7" s="269" customFormat="1" x14ac:dyDescent="0.25">
      <c r="A2714" s="304"/>
      <c r="B2714" s="304"/>
      <c r="C2714" s="304"/>
      <c r="D2714" s="304"/>
      <c r="E2714" s="304"/>
      <c r="F2714" s="304"/>
      <c r="G2714" s="304"/>
    </row>
    <row r="2715" spans="1:7" s="269" customFormat="1" x14ac:dyDescent="0.25">
      <c r="A2715" s="304"/>
      <c r="B2715" s="304"/>
      <c r="C2715" s="304"/>
      <c r="D2715" s="304"/>
      <c r="E2715" s="304"/>
      <c r="F2715" s="304"/>
      <c r="G2715" s="304"/>
    </row>
    <row r="2716" spans="1:7" s="269" customFormat="1" x14ac:dyDescent="0.25">
      <c r="A2716" s="304"/>
      <c r="B2716" s="304"/>
      <c r="C2716" s="304"/>
      <c r="D2716" s="304"/>
      <c r="E2716" s="304"/>
      <c r="F2716" s="304"/>
      <c r="G2716" s="304"/>
    </row>
    <row r="2717" spans="1:7" s="269" customFormat="1" x14ac:dyDescent="0.25">
      <c r="A2717" s="304"/>
      <c r="B2717" s="304"/>
      <c r="C2717" s="304"/>
      <c r="D2717" s="304"/>
      <c r="E2717" s="304"/>
      <c r="F2717" s="304"/>
      <c r="G2717" s="304"/>
    </row>
    <row r="2718" spans="1:7" s="269" customFormat="1" x14ac:dyDescent="0.25">
      <c r="A2718" s="304"/>
      <c r="B2718" s="304"/>
      <c r="C2718" s="304"/>
      <c r="D2718" s="304"/>
      <c r="E2718" s="304"/>
      <c r="F2718" s="304"/>
      <c r="G2718" s="304"/>
    </row>
    <row r="2719" spans="1:7" s="269" customFormat="1" x14ac:dyDescent="0.25">
      <c r="A2719" s="304"/>
      <c r="B2719" s="304"/>
      <c r="C2719" s="304"/>
      <c r="D2719" s="304"/>
      <c r="E2719" s="304"/>
      <c r="F2719" s="304"/>
      <c r="G2719" s="304"/>
    </row>
    <row r="2720" spans="1:7" s="269" customFormat="1" x14ac:dyDescent="0.25">
      <c r="A2720" s="304"/>
      <c r="B2720" s="304"/>
      <c r="C2720" s="304"/>
      <c r="D2720" s="304"/>
      <c r="E2720" s="304"/>
      <c r="F2720" s="304"/>
      <c r="G2720" s="304"/>
    </row>
    <row r="2721" spans="1:7" s="269" customFormat="1" x14ac:dyDescent="0.25">
      <c r="A2721" s="304"/>
      <c r="B2721" s="304"/>
      <c r="C2721" s="304"/>
      <c r="D2721" s="304"/>
      <c r="E2721" s="304"/>
      <c r="F2721" s="304"/>
      <c r="G2721" s="304"/>
    </row>
    <row r="2722" spans="1:7" s="269" customFormat="1" x14ac:dyDescent="0.25">
      <c r="A2722" s="304"/>
      <c r="B2722" s="304"/>
      <c r="C2722" s="304"/>
      <c r="D2722" s="304"/>
      <c r="E2722" s="304"/>
      <c r="F2722" s="304"/>
      <c r="G2722" s="304"/>
    </row>
    <row r="2723" spans="1:7" s="269" customFormat="1" x14ac:dyDescent="0.25">
      <c r="A2723" s="304"/>
      <c r="B2723" s="304"/>
      <c r="C2723" s="304"/>
      <c r="D2723" s="304"/>
      <c r="E2723" s="304"/>
      <c r="F2723" s="304"/>
      <c r="G2723" s="304"/>
    </row>
    <row r="2724" spans="1:7" s="269" customFormat="1" x14ac:dyDescent="0.25">
      <c r="A2724" s="304"/>
      <c r="B2724" s="304"/>
      <c r="C2724" s="304"/>
      <c r="D2724" s="304"/>
      <c r="E2724" s="304"/>
      <c r="F2724" s="304"/>
      <c r="G2724" s="304"/>
    </row>
    <row r="2725" spans="1:7" s="269" customFormat="1" x14ac:dyDescent="0.25">
      <c r="A2725" s="304"/>
      <c r="B2725" s="304"/>
      <c r="C2725" s="304"/>
      <c r="D2725" s="304"/>
      <c r="E2725" s="304"/>
      <c r="F2725" s="304"/>
      <c r="G2725" s="304"/>
    </row>
    <row r="2726" spans="1:7" s="269" customFormat="1" x14ac:dyDescent="0.25">
      <c r="A2726" s="304"/>
      <c r="B2726" s="304"/>
      <c r="C2726" s="304"/>
      <c r="D2726" s="304"/>
      <c r="E2726" s="304"/>
      <c r="F2726" s="304"/>
      <c r="G2726" s="304"/>
    </row>
    <row r="2727" spans="1:7" s="269" customFormat="1" x14ac:dyDescent="0.25">
      <c r="A2727" s="304"/>
      <c r="B2727" s="304"/>
      <c r="C2727" s="304"/>
      <c r="D2727" s="304"/>
      <c r="E2727" s="304"/>
      <c r="F2727" s="304"/>
      <c r="G2727" s="304"/>
    </row>
    <row r="2728" spans="1:7" s="269" customFormat="1" x14ac:dyDescent="0.25">
      <c r="A2728" s="304"/>
      <c r="B2728" s="304"/>
      <c r="C2728" s="304"/>
      <c r="D2728" s="304"/>
      <c r="E2728" s="304"/>
      <c r="F2728" s="304"/>
      <c r="G2728" s="304"/>
    </row>
    <row r="2729" spans="1:7" s="269" customFormat="1" x14ac:dyDescent="0.25">
      <c r="A2729" s="304"/>
      <c r="B2729" s="304"/>
      <c r="C2729" s="304"/>
      <c r="D2729" s="304"/>
      <c r="E2729" s="304"/>
      <c r="F2729" s="304"/>
      <c r="G2729" s="304"/>
    </row>
    <row r="2730" spans="1:7" s="269" customFormat="1" x14ac:dyDescent="0.25">
      <c r="A2730" s="304"/>
      <c r="B2730" s="304"/>
      <c r="C2730" s="304"/>
      <c r="D2730" s="304"/>
      <c r="E2730" s="304"/>
      <c r="F2730" s="304"/>
      <c r="G2730" s="304"/>
    </row>
    <row r="2731" spans="1:7" s="269" customFormat="1" x14ac:dyDescent="0.25">
      <c r="A2731" s="304"/>
      <c r="B2731" s="304"/>
      <c r="C2731" s="304"/>
      <c r="D2731" s="304"/>
      <c r="E2731" s="304"/>
      <c r="F2731" s="304"/>
      <c r="G2731" s="304"/>
    </row>
    <row r="2732" spans="1:7" s="269" customFormat="1" x14ac:dyDescent="0.25">
      <c r="A2732" s="304"/>
      <c r="B2732" s="304"/>
      <c r="C2732" s="304"/>
      <c r="D2732" s="304"/>
      <c r="E2732" s="304"/>
      <c r="F2732" s="304"/>
      <c r="G2732" s="304"/>
    </row>
    <row r="2733" spans="1:7" s="269" customFormat="1" x14ac:dyDescent="0.25">
      <c r="A2733" s="304"/>
      <c r="B2733" s="304"/>
      <c r="C2733" s="304"/>
      <c r="D2733" s="304"/>
      <c r="E2733" s="304"/>
      <c r="F2733" s="304"/>
      <c r="G2733" s="304"/>
    </row>
    <row r="2734" spans="1:7" s="269" customFormat="1" x14ac:dyDescent="0.25">
      <c r="A2734" s="304"/>
      <c r="B2734" s="304"/>
      <c r="C2734" s="304"/>
      <c r="D2734" s="304"/>
      <c r="E2734" s="304"/>
      <c r="F2734" s="304"/>
      <c r="G2734" s="304"/>
    </row>
    <row r="2735" spans="1:7" s="269" customFormat="1" x14ac:dyDescent="0.25">
      <c r="A2735" s="304"/>
      <c r="B2735" s="304"/>
      <c r="C2735" s="304"/>
      <c r="D2735" s="304"/>
      <c r="E2735" s="304"/>
      <c r="F2735" s="304"/>
      <c r="G2735" s="304"/>
    </row>
    <row r="2736" spans="1:7" s="269" customFormat="1" x14ac:dyDescent="0.25">
      <c r="A2736" s="304"/>
      <c r="B2736" s="304"/>
      <c r="C2736" s="304"/>
      <c r="D2736" s="304"/>
      <c r="E2736" s="304"/>
      <c r="F2736" s="304"/>
      <c r="G2736" s="304"/>
    </row>
    <row r="2737" spans="1:7" s="269" customFormat="1" x14ac:dyDescent="0.25">
      <c r="A2737" s="304"/>
      <c r="B2737" s="304"/>
      <c r="C2737" s="304"/>
      <c r="D2737" s="304"/>
      <c r="E2737" s="304"/>
      <c r="F2737" s="304"/>
      <c r="G2737" s="304"/>
    </row>
    <row r="2738" spans="1:7" s="269" customFormat="1" x14ac:dyDescent="0.25">
      <c r="A2738" s="304"/>
      <c r="B2738" s="304"/>
      <c r="C2738" s="304"/>
      <c r="D2738" s="304"/>
      <c r="E2738" s="304"/>
      <c r="F2738" s="304"/>
      <c r="G2738" s="304"/>
    </row>
    <row r="2739" spans="1:7" s="269" customFormat="1" x14ac:dyDescent="0.25">
      <c r="A2739" s="304"/>
      <c r="B2739" s="304"/>
      <c r="C2739" s="304"/>
      <c r="D2739" s="304"/>
      <c r="E2739" s="304"/>
      <c r="F2739" s="304"/>
      <c r="G2739" s="304"/>
    </row>
    <row r="2740" spans="1:7" s="269" customFormat="1" x14ac:dyDescent="0.25">
      <c r="A2740" s="304"/>
      <c r="B2740" s="304"/>
      <c r="C2740" s="304"/>
      <c r="D2740" s="304"/>
      <c r="E2740" s="304"/>
      <c r="F2740" s="304"/>
      <c r="G2740" s="304"/>
    </row>
    <row r="2741" spans="1:7" s="269" customFormat="1" x14ac:dyDescent="0.25">
      <c r="A2741" s="304"/>
      <c r="B2741" s="304"/>
      <c r="C2741" s="304"/>
      <c r="D2741" s="304"/>
      <c r="E2741" s="304"/>
      <c r="F2741" s="304"/>
      <c r="G2741" s="304"/>
    </row>
    <row r="2742" spans="1:7" s="269" customFormat="1" x14ac:dyDescent="0.25">
      <c r="A2742" s="304"/>
      <c r="B2742" s="304"/>
      <c r="C2742" s="304"/>
      <c r="D2742" s="304"/>
      <c r="E2742" s="304"/>
      <c r="F2742" s="304"/>
      <c r="G2742" s="304"/>
    </row>
    <row r="2743" spans="1:7" s="269" customFormat="1" x14ac:dyDescent="0.25">
      <c r="A2743" s="304"/>
      <c r="B2743" s="304"/>
      <c r="C2743" s="304"/>
      <c r="D2743" s="304"/>
      <c r="E2743" s="304"/>
      <c r="F2743" s="304"/>
      <c r="G2743" s="304"/>
    </row>
    <row r="2744" spans="1:7" s="269" customFormat="1" x14ac:dyDescent="0.25">
      <c r="A2744" s="304"/>
      <c r="B2744" s="304"/>
      <c r="C2744" s="304"/>
      <c r="D2744" s="304"/>
      <c r="E2744" s="304"/>
      <c r="F2744" s="304"/>
      <c r="G2744" s="304"/>
    </row>
    <row r="2745" spans="1:7" s="269" customFormat="1" x14ac:dyDescent="0.25">
      <c r="A2745" s="304"/>
      <c r="B2745" s="304"/>
      <c r="C2745" s="304"/>
      <c r="D2745" s="304"/>
      <c r="E2745" s="304"/>
      <c r="F2745" s="304"/>
      <c r="G2745" s="304"/>
    </row>
    <row r="2746" spans="1:7" s="269" customFormat="1" x14ac:dyDescent="0.25">
      <c r="A2746" s="304"/>
      <c r="B2746" s="304"/>
      <c r="C2746" s="304"/>
      <c r="D2746" s="304"/>
      <c r="E2746" s="304"/>
      <c r="F2746" s="304"/>
      <c r="G2746" s="304"/>
    </row>
    <row r="2747" spans="1:7" s="269" customFormat="1" x14ac:dyDescent="0.25">
      <c r="A2747" s="304"/>
      <c r="B2747" s="304"/>
      <c r="C2747" s="304"/>
      <c r="D2747" s="304"/>
      <c r="E2747" s="304"/>
      <c r="F2747" s="304"/>
      <c r="G2747" s="304"/>
    </row>
    <row r="2748" spans="1:7" s="269" customFormat="1" x14ac:dyDescent="0.25">
      <c r="A2748" s="304"/>
      <c r="B2748" s="304"/>
      <c r="C2748" s="304"/>
      <c r="D2748" s="304"/>
      <c r="E2748" s="304"/>
      <c r="F2748" s="304"/>
      <c r="G2748" s="304"/>
    </row>
    <row r="2749" spans="1:7" s="269" customFormat="1" x14ac:dyDescent="0.25">
      <c r="A2749" s="304"/>
      <c r="B2749" s="304"/>
      <c r="C2749" s="304"/>
      <c r="D2749" s="304"/>
      <c r="E2749" s="304"/>
      <c r="F2749" s="304"/>
      <c r="G2749" s="304"/>
    </row>
    <row r="2750" spans="1:7" s="269" customFormat="1" x14ac:dyDescent="0.25">
      <c r="A2750" s="304"/>
      <c r="B2750" s="304"/>
      <c r="C2750" s="304"/>
      <c r="D2750" s="304"/>
      <c r="E2750" s="304"/>
      <c r="F2750" s="304"/>
      <c r="G2750" s="304"/>
    </row>
    <row r="2751" spans="1:7" s="269" customFormat="1" x14ac:dyDescent="0.25">
      <c r="A2751" s="304"/>
      <c r="B2751" s="304"/>
      <c r="C2751" s="304"/>
      <c r="D2751" s="304"/>
      <c r="E2751" s="304"/>
      <c r="F2751" s="304"/>
      <c r="G2751" s="304"/>
    </row>
    <row r="2752" spans="1:7" s="269" customFormat="1" x14ac:dyDescent="0.25">
      <c r="A2752" s="304"/>
      <c r="B2752" s="304"/>
      <c r="C2752" s="304"/>
      <c r="D2752" s="304"/>
      <c r="E2752" s="304"/>
      <c r="F2752" s="304"/>
      <c r="G2752" s="304"/>
    </row>
    <row r="2753" spans="1:7" s="269" customFormat="1" x14ac:dyDescent="0.25">
      <c r="A2753" s="304"/>
      <c r="B2753" s="304"/>
      <c r="C2753" s="304"/>
      <c r="D2753" s="304"/>
      <c r="E2753" s="304"/>
      <c r="F2753" s="304"/>
      <c r="G2753" s="304"/>
    </row>
    <row r="2754" spans="1:7" s="269" customFormat="1" x14ac:dyDescent="0.25">
      <c r="A2754" s="304"/>
      <c r="B2754" s="304"/>
      <c r="C2754" s="304"/>
      <c r="D2754" s="304"/>
      <c r="E2754" s="304"/>
      <c r="F2754" s="304"/>
      <c r="G2754" s="304"/>
    </row>
    <row r="2755" spans="1:7" s="269" customFormat="1" x14ac:dyDescent="0.25">
      <c r="A2755" s="304"/>
      <c r="B2755" s="304"/>
      <c r="C2755" s="304"/>
      <c r="D2755" s="304"/>
      <c r="E2755" s="304"/>
      <c r="F2755" s="304"/>
      <c r="G2755" s="304"/>
    </row>
    <row r="2756" spans="1:7" s="269" customFormat="1" x14ac:dyDescent="0.25">
      <c r="A2756" s="304"/>
      <c r="B2756" s="304"/>
      <c r="C2756" s="304"/>
      <c r="D2756" s="304"/>
      <c r="E2756" s="304"/>
      <c r="F2756" s="304"/>
      <c r="G2756" s="304"/>
    </row>
    <row r="2757" spans="1:7" s="269" customFormat="1" x14ac:dyDescent="0.25">
      <c r="A2757" s="304"/>
      <c r="B2757" s="304"/>
      <c r="C2757" s="304"/>
      <c r="D2757" s="304"/>
      <c r="E2757" s="304"/>
      <c r="F2757" s="304"/>
      <c r="G2757" s="304"/>
    </row>
    <row r="2758" spans="1:7" s="269" customFormat="1" x14ac:dyDescent="0.25">
      <c r="A2758" s="304"/>
      <c r="B2758" s="304"/>
      <c r="C2758" s="304"/>
      <c r="D2758" s="304"/>
      <c r="E2758" s="304"/>
      <c r="F2758" s="304"/>
      <c r="G2758" s="304"/>
    </row>
    <row r="2759" spans="1:7" s="269" customFormat="1" x14ac:dyDescent="0.25">
      <c r="A2759" s="304"/>
      <c r="B2759" s="304"/>
      <c r="C2759" s="304"/>
      <c r="D2759" s="304"/>
      <c r="E2759" s="304"/>
      <c r="F2759" s="304"/>
      <c r="G2759" s="304"/>
    </row>
    <row r="2760" spans="1:7" s="269" customFormat="1" x14ac:dyDescent="0.25">
      <c r="A2760" s="304"/>
      <c r="B2760" s="304"/>
      <c r="C2760" s="304"/>
      <c r="D2760" s="304"/>
      <c r="E2760" s="304"/>
      <c r="F2760" s="304"/>
      <c r="G2760" s="304"/>
    </row>
    <row r="2761" spans="1:7" s="269" customFormat="1" x14ac:dyDescent="0.25">
      <c r="A2761" s="304"/>
      <c r="B2761" s="304"/>
      <c r="C2761" s="304"/>
      <c r="D2761" s="304"/>
      <c r="E2761" s="304"/>
      <c r="F2761" s="304"/>
      <c r="G2761" s="304"/>
    </row>
    <row r="2762" spans="1:7" s="269" customFormat="1" x14ac:dyDescent="0.25">
      <c r="A2762" s="304"/>
      <c r="B2762" s="304"/>
      <c r="C2762" s="304"/>
      <c r="D2762" s="304"/>
      <c r="E2762" s="304"/>
      <c r="F2762" s="304"/>
      <c r="G2762" s="304"/>
    </row>
    <row r="2763" spans="1:7" s="269" customFormat="1" x14ac:dyDescent="0.25">
      <c r="A2763" s="304"/>
      <c r="B2763" s="304"/>
      <c r="C2763" s="304"/>
      <c r="D2763" s="304"/>
      <c r="E2763" s="304"/>
      <c r="F2763" s="304"/>
      <c r="G2763" s="304"/>
    </row>
    <row r="2764" spans="1:7" s="269" customFormat="1" x14ac:dyDescent="0.25">
      <c r="A2764" s="304"/>
      <c r="B2764" s="304"/>
      <c r="C2764" s="304"/>
      <c r="D2764" s="304"/>
      <c r="E2764" s="304"/>
      <c r="F2764" s="304"/>
      <c r="G2764" s="304"/>
    </row>
    <row r="2765" spans="1:7" s="269" customFormat="1" x14ac:dyDescent="0.25">
      <c r="A2765" s="304"/>
      <c r="B2765" s="304"/>
      <c r="C2765" s="304"/>
      <c r="D2765" s="304"/>
      <c r="E2765" s="304"/>
      <c r="F2765" s="304"/>
      <c r="G2765" s="304"/>
    </row>
    <row r="2766" spans="1:7" s="269" customFormat="1" x14ac:dyDescent="0.25">
      <c r="A2766" s="304"/>
      <c r="B2766" s="304"/>
      <c r="C2766" s="304"/>
      <c r="D2766" s="304"/>
      <c r="E2766" s="304"/>
      <c r="F2766" s="304"/>
      <c r="G2766" s="304"/>
    </row>
    <row r="2767" spans="1:7" s="269" customFormat="1" x14ac:dyDescent="0.25">
      <c r="A2767" s="304"/>
      <c r="B2767" s="304"/>
      <c r="C2767" s="304"/>
      <c r="D2767" s="304"/>
      <c r="E2767" s="304"/>
      <c r="F2767" s="304"/>
      <c r="G2767" s="304"/>
    </row>
    <row r="2768" spans="1:7" s="269" customFormat="1" x14ac:dyDescent="0.25">
      <c r="A2768" s="304"/>
      <c r="B2768" s="304"/>
      <c r="C2768" s="304"/>
      <c r="D2768" s="304"/>
      <c r="E2768" s="304"/>
      <c r="F2768" s="304"/>
      <c r="G2768" s="304"/>
    </row>
    <row r="2769" spans="1:7" s="269" customFormat="1" x14ac:dyDescent="0.25">
      <c r="A2769" s="304"/>
      <c r="B2769" s="304"/>
      <c r="C2769" s="304"/>
      <c r="D2769" s="304"/>
      <c r="E2769" s="304"/>
      <c r="F2769" s="304"/>
      <c r="G2769" s="304"/>
    </row>
    <row r="2770" spans="1:7" s="269" customFormat="1" x14ac:dyDescent="0.25">
      <c r="A2770" s="304"/>
      <c r="B2770" s="304"/>
      <c r="C2770" s="304"/>
      <c r="D2770" s="304"/>
      <c r="E2770" s="304"/>
      <c r="F2770" s="304"/>
      <c r="G2770" s="304"/>
    </row>
    <row r="2771" spans="1:7" s="269" customFormat="1" x14ac:dyDescent="0.25">
      <c r="A2771" s="304"/>
      <c r="B2771" s="304"/>
      <c r="C2771" s="304"/>
      <c r="D2771" s="304"/>
      <c r="E2771" s="304"/>
      <c r="F2771" s="304"/>
      <c r="G2771" s="304"/>
    </row>
    <row r="2772" spans="1:7" s="269" customFormat="1" x14ac:dyDescent="0.25">
      <c r="A2772" s="304"/>
      <c r="B2772" s="304"/>
      <c r="C2772" s="304"/>
      <c r="D2772" s="304"/>
      <c r="E2772" s="304"/>
      <c r="F2772" s="304"/>
      <c r="G2772" s="304"/>
    </row>
    <row r="2773" spans="1:7" s="269" customFormat="1" x14ac:dyDescent="0.25">
      <c r="A2773" s="304"/>
      <c r="B2773" s="304"/>
      <c r="C2773" s="304"/>
      <c r="D2773" s="304"/>
      <c r="E2773" s="304"/>
      <c r="F2773" s="304"/>
      <c r="G2773" s="304"/>
    </row>
    <row r="2774" spans="1:7" s="269" customFormat="1" x14ac:dyDescent="0.25">
      <c r="A2774" s="304"/>
      <c r="B2774" s="304"/>
      <c r="C2774" s="304"/>
      <c r="D2774" s="304"/>
      <c r="E2774" s="304"/>
      <c r="F2774" s="304"/>
      <c r="G2774" s="304"/>
    </row>
    <row r="2775" spans="1:7" s="269" customFormat="1" x14ac:dyDescent="0.25">
      <c r="A2775" s="304"/>
      <c r="B2775" s="304"/>
      <c r="C2775" s="304"/>
      <c r="D2775" s="304"/>
      <c r="E2775" s="304"/>
      <c r="F2775" s="304"/>
      <c r="G2775" s="304"/>
    </row>
    <row r="2776" spans="1:7" s="269" customFormat="1" x14ac:dyDescent="0.25">
      <c r="A2776" s="304"/>
      <c r="B2776" s="304"/>
      <c r="C2776" s="304"/>
      <c r="D2776" s="304"/>
      <c r="E2776" s="304"/>
      <c r="F2776" s="304"/>
      <c r="G2776" s="304"/>
    </row>
    <row r="2777" spans="1:7" s="269" customFormat="1" x14ac:dyDescent="0.25">
      <c r="A2777" s="304"/>
      <c r="B2777" s="304"/>
      <c r="C2777" s="304"/>
      <c r="D2777" s="304"/>
      <c r="E2777" s="304"/>
      <c r="F2777" s="304"/>
      <c r="G2777" s="304"/>
    </row>
    <row r="2778" spans="1:7" s="269" customFormat="1" x14ac:dyDescent="0.25">
      <c r="A2778" s="304"/>
      <c r="B2778" s="304"/>
      <c r="C2778" s="304"/>
      <c r="D2778" s="304"/>
      <c r="E2778" s="304"/>
      <c r="F2778" s="304"/>
      <c r="G2778" s="304"/>
    </row>
    <row r="2779" spans="1:7" s="269" customFormat="1" x14ac:dyDescent="0.25">
      <c r="A2779" s="304"/>
      <c r="B2779" s="304"/>
      <c r="C2779" s="304"/>
      <c r="D2779" s="304"/>
      <c r="E2779" s="304"/>
      <c r="F2779" s="304"/>
      <c r="G2779" s="304"/>
    </row>
    <row r="2780" spans="1:7" s="269" customFormat="1" x14ac:dyDescent="0.25">
      <c r="A2780" s="304"/>
      <c r="B2780" s="304"/>
      <c r="C2780" s="304"/>
      <c r="D2780" s="304"/>
      <c r="E2780" s="304"/>
      <c r="F2780" s="304"/>
      <c r="G2780" s="304"/>
    </row>
    <row r="2781" spans="1:7" s="269" customFormat="1" x14ac:dyDescent="0.25">
      <c r="A2781" s="304"/>
      <c r="B2781" s="304"/>
      <c r="C2781" s="304"/>
      <c r="D2781" s="304"/>
      <c r="E2781" s="304"/>
      <c r="F2781" s="304"/>
      <c r="G2781" s="304"/>
    </row>
    <row r="2782" spans="1:7" s="269" customFormat="1" x14ac:dyDescent="0.25">
      <c r="A2782" s="304"/>
      <c r="B2782" s="304"/>
      <c r="C2782" s="304"/>
      <c r="D2782" s="304"/>
      <c r="E2782" s="304"/>
      <c r="F2782" s="304"/>
      <c r="G2782" s="304"/>
    </row>
    <row r="2783" spans="1:7" s="269" customFormat="1" x14ac:dyDescent="0.25">
      <c r="A2783" s="304"/>
      <c r="B2783" s="304"/>
      <c r="C2783" s="304"/>
      <c r="D2783" s="304"/>
      <c r="E2783" s="304"/>
      <c r="F2783" s="304"/>
      <c r="G2783" s="304"/>
    </row>
    <row r="2784" spans="1:7" s="269" customFormat="1" x14ac:dyDescent="0.25">
      <c r="A2784" s="304"/>
      <c r="B2784" s="304"/>
      <c r="C2784" s="304"/>
      <c r="D2784" s="304"/>
      <c r="E2784" s="304"/>
      <c r="F2784" s="304"/>
      <c r="G2784" s="304"/>
    </row>
    <row r="2785" spans="1:7" s="269" customFormat="1" x14ac:dyDescent="0.25">
      <c r="A2785" s="304"/>
      <c r="B2785" s="304"/>
      <c r="C2785" s="304"/>
      <c r="D2785" s="304"/>
      <c r="E2785" s="304"/>
      <c r="F2785" s="304"/>
      <c r="G2785" s="304"/>
    </row>
    <row r="2786" spans="1:7" s="269" customFormat="1" x14ac:dyDescent="0.25">
      <c r="A2786" s="304"/>
      <c r="B2786" s="304"/>
      <c r="C2786" s="304"/>
      <c r="D2786" s="304"/>
      <c r="E2786" s="304"/>
      <c r="F2786" s="304"/>
      <c r="G2786" s="304"/>
    </row>
    <row r="2787" spans="1:7" s="269" customFormat="1" x14ac:dyDescent="0.25">
      <c r="A2787" s="304"/>
      <c r="B2787" s="304"/>
      <c r="C2787" s="304"/>
      <c r="D2787" s="304"/>
      <c r="E2787" s="304"/>
      <c r="F2787" s="304"/>
      <c r="G2787" s="304"/>
    </row>
    <row r="2788" spans="1:7" s="269" customFormat="1" x14ac:dyDescent="0.25">
      <c r="A2788" s="304"/>
      <c r="B2788" s="304"/>
      <c r="C2788" s="304"/>
      <c r="D2788" s="304"/>
      <c r="E2788" s="304"/>
      <c r="F2788" s="304"/>
      <c r="G2788" s="304"/>
    </row>
    <row r="2789" spans="1:7" s="269" customFormat="1" x14ac:dyDescent="0.25">
      <c r="A2789" s="304"/>
      <c r="B2789" s="304"/>
      <c r="C2789" s="304"/>
      <c r="D2789" s="304"/>
      <c r="E2789" s="304"/>
      <c r="F2789" s="304"/>
      <c r="G2789" s="304"/>
    </row>
    <row r="2790" spans="1:7" s="269" customFormat="1" x14ac:dyDescent="0.25">
      <c r="A2790" s="304"/>
      <c r="B2790" s="304"/>
      <c r="C2790" s="304"/>
      <c r="D2790" s="304"/>
      <c r="E2790" s="304"/>
      <c r="F2790" s="304"/>
      <c r="G2790" s="304"/>
    </row>
    <row r="2791" spans="1:7" s="269" customFormat="1" x14ac:dyDescent="0.25">
      <c r="A2791" s="304"/>
      <c r="B2791" s="304"/>
      <c r="C2791" s="304"/>
      <c r="D2791" s="304"/>
      <c r="E2791" s="304"/>
      <c r="F2791" s="304"/>
      <c r="G2791" s="304"/>
    </row>
    <row r="2792" spans="1:7" s="269" customFormat="1" x14ac:dyDescent="0.25">
      <c r="A2792" s="304"/>
      <c r="B2792" s="304"/>
      <c r="C2792" s="304"/>
      <c r="D2792" s="304"/>
      <c r="E2792" s="304"/>
      <c r="F2792" s="304"/>
      <c r="G2792" s="304"/>
    </row>
    <row r="2793" spans="1:7" s="269" customFormat="1" x14ac:dyDescent="0.25">
      <c r="A2793" s="304"/>
      <c r="B2793" s="304"/>
      <c r="C2793" s="304"/>
      <c r="D2793" s="304"/>
      <c r="E2793" s="304"/>
      <c r="F2793" s="304"/>
      <c r="G2793" s="304"/>
    </row>
    <row r="2794" spans="1:7" s="269" customFormat="1" x14ac:dyDescent="0.25">
      <c r="A2794" s="304"/>
      <c r="B2794" s="304"/>
      <c r="C2794" s="304"/>
      <c r="D2794" s="304"/>
      <c r="E2794" s="304"/>
      <c r="F2794" s="304"/>
      <c r="G2794" s="304"/>
    </row>
    <row r="2795" spans="1:7" s="269" customFormat="1" x14ac:dyDescent="0.25">
      <c r="A2795" s="304"/>
      <c r="B2795" s="304"/>
      <c r="C2795" s="304"/>
      <c r="D2795" s="304"/>
      <c r="E2795" s="304"/>
      <c r="F2795" s="304"/>
      <c r="G2795" s="304"/>
    </row>
    <row r="2796" spans="1:7" s="269" customFormat="1" x14ac:dyDescent="0.25">
      <c r="A2796" s="304"/>
      <c r="B2796" s="304"/>
      <c r="C2796" s="304"/>
      <c r="D2796" s="304"/>
      <c r="E2796" s="304"/>
      <c r="F2796" s="304"/>
      <c r="G2796" s="304"/>
    </row>
    <row r="2797" spans="1:7" s="269" customFormat="1" x14ac:dyDescent="0.25">
      <c r="A2797" s="304"/>
      <c r="B2797" s="304"/>
      <c r="C2797" s="304"/>
      <c r="D2797" s="304"/>
      <c r="E2797" s="304"/>
      <c r="F2797" s="304"/>
      <c r="G2797" s="304"/>
    </row>
    <row r="2798" spans="1:7" s="269" customFormat="1" x14ac:dyDescent="0.25">
      <c r="A2798" s="304"/>
      <c r="B2798" s="304"/>
      <c r="C2798" s="304"/>
      <c r="D2798" s="304"/>
      <c r="E2798" s="304"/>
      <c r="F2798" s="304"/>
      <c r="G2798" s="304"/>
    </row>
    <row r="2799" spans="1:7" s="269" customFormat="1" x14ac:dyDescent="0.25">
      <c r="A2799" s="304"/>
      <c r="B2799" s="304"/>
      <c r="C2799" s="304"/>
      <c r="D2799" s="304"/>
      <c r="E2799" s="304"/>
      <c r="F2799" s="304"/>
      <c r="G2799" s="304"/>
    </row>
    <row r="2800" spans="1:7" s="269" customFormat="1" x14ac:dyDescent="0.25">
      <c r="A2800" s="304"/>
      <c r="B2800" s="304"/>
      <c r="C2800" s="304"/>
      <c r="D2800" s="304"/>
      <c r="E2800" s="304"/>
      <c r="F2800" s="304"/>
      <c r="G2800" s="304"/>
    </row>
    <row r="2801" spans="1:7" s="269" customFormat="1" x14ac:dyDescent="0.25">
      <c r="A2801" s="304"/>
      <c r="B2801" s="304"/>
      <c r="C2801" s="304"/>
      <c r="D2801" s="304"/>
      <c r="E2801" s="304"/>
      <c r="F2801" s="304"/>
      <c r="G2801" s="304"/>
    </row>
    <row r="2802" spans="1:7" s="269" customFormat="1" x14ac:dyDescent="0.25">
      <c r="A2802" s="304"/>
      <c r="B2802" s="304"/>
      <c r="C2802" s="304"/>
      <c r="D2802" s="304"/>
      <c r="E2802" s="304"/>
      <c r="F2802" s="304"/>
      <c r="G2802" s="304"/>
    </row>
    <row r="2803" spans="1:7" s="269" customFormat="1" x14ac:dyDescent="0.25">
      <c r="A2803" s="304"/>
      <c r="B2803" s="304"/>
      <c r="C2803" s="304"/>
      <c r="D2803" s="304"/>
      <c r="E2803" s="304"/>
      <c r="F2803" s="304"/>
      <c r="G2803" s="304"/>
    </row>
    <row r="2804" spans="1:7" s="269" customFormat="1" x14ac:dyDescent="0.25">
      <c r="A2804" s="304"/>
      <c r="B2804" s="304"/>
      <c r="C2804" s="304"/>
      <c r="D2804" s="304"/>
      <c r="E2804" s="304"/>
      <c r="F2804" s="304"/>
      <c r="G2804" s="304"/>
    </row>
    <row r="2805" spans="1:7" s="269" customFormat="1" x14ac:dyDescent="0.25">
      <c r="A2805" s="304"/>
      <c r="B2805" s="304"/>
      <c r="C2805" s="304"/>
      <c r="D2805" s="304"/>
      <c r="E2805" s="304"/>
      <c r="F2805" s="304"/>
      <c r="G2805" s="304"/>
    </row>
    <row r="2806" spans="1:7" s="269" customFormat="1" x14ac:dyDescent="0.25">
      <c r="A2806" s="304"/>
      <c r="B2806" s="304"/>
      <c r="C2806" s="304"/>
      <c r="D2806" s="304"/>
      <c r="E2806" s="304"/>
      <c r="F2806" s="304"/>
      <c r="G2806" s="304"/>
    </row>
    <row r="2807" spans="1:7" s="269" customFormat="1" x14ac:dyDescent="0.25">
      <c r="A2807" s="304"/>
      <c r="B2807" s="304"/>
      <c r="C2807" s="304"/>
      <c r="D2807" s="304"/>
      <c r="E2807" s="304"/>
      <c r="F2807" s="304"/>
      <c r="G2807" s="304"/>
    </row>
    <row r="2808" spans="1:7" s="269" customFormat="1" x14ac:dyDescent="0.25">
      <c r="A2808" s="304"/>
      <c r="B2808" s="304"/>
      <c r="C2808" s="304"/>
      <c r="D2808" s="304"/>
      <c r="E2808" s="304"/>
      <c r="F2808" s="304"/>
      <c r="G2808" s="304"/>
    </row>
    <row r="2809" spans="1:7" s="269" customFormat="1" x14ac:dyDescent="0.25">
      <c r="A2809" s="304"/>
      <c r="B2809" s="304"/>
      <c r="C2809" s="304"/>
      <c r="D2809" s="304"/>
      <c r="E2809" s="304"/>
      <c r="F2809" s="304"/>
      <c r="G2809" s="304"/>
    </row>
    <row r="2810" spans="1:7" s="269" customFormat="1" x14ac:dyDescent="0.25">
      <c r="A2810" s="304"/>
      <c r="B2810" s="304"/>
      <c r="C2810" s="304"/>
      <c r="D2810" s="304"/>
      <c r="E2810" s="304"/>
      <c r="F2810" s="304"/>
      <c r="G2810" s="304"/>
    </row>
    <row r="2811" spans="1:7" s="269" customFormat="1" x14ac:dyDescent="0.25">
      <c r="A2811" s="304"/>
      <c r="B2811" s="304"/>
      <c r="C2811" s="304"/>
      <c r="D2811" s="304"/>
      <c r="E2811" s="304"/>
      <c r="F2811" s="304"/>
      <c r="G2811" s="304"/>
    </row>
    <row r="2812" spans="1:7" s="269" customFormat="1" x14ac:dyDescent="0.25">
      <c r="A2812" s="304"/>
      <c r="B2812" s="304"/>
      <c r="C2812" s="304"/>
      <c r="D2812" s="304"/>
      <c r="E2812" s="304"/>
      <c r="F2812" s="304"/>
      <c r="G2812" s="304"/>
    </row>
    <row r="2813" spans="1:7" s="269" customFormat="1" x14ac:dyDescent="0.25">
      <c r="A2813" s="304"/>
      <c r="B2813" s="304"/>
      <c r="C2813" s="304"/>
      <c r="D2813" s="304"/>
      <c r="E2813" s="304"/>
      <c r="F2813" s="304"/>
      <c r="G2813" s="304"/>
    </row>
    <row r="2814" spans="1:7" s="269" customFormat="1" x14ac:dyDescent="0.25">
      <c r="A2814" s="304"/>
      <c r="B2814" s="304"/>
      <c r="C2814" s="304"/>
      <c r="D2814" s="304"/>
      <c r="E2814" s="304"/>
      <c r="F2814" s="304"/>
      <c r="G2814" s="304"/>
    </row>
    <row r="2815" spans="1:7" s="269" customFormat="1" x14ac:dyDescent="0.25">
      <c r="A2815" s="304"/>
      <c r="B2815" s="304"/>
      <c r="C2815" s="304"/>
      <c r="D2815" s="304"/>
      <c r="E2815" s="304"/>
      <c r="F2815" s="304"/>
      <c r="G2815" s="304"/>
    </row>
    <row r="2816" spans="1:7" s="269" customFormat="1" x14ac:dyDescent="0.25">
      <c r="A2816" s="304"/>
      <c r="B2816" s="304"/>
      <c r="C2816" s="304"/>
      <c r="D2816" s="304"/>
      <c r="E2816" s="304"/>
      <c r="F2816" s="304"/>
      <c r="G2816" s="304"/>
    </row>
    <row r="2817" spans="1:7" s="269" customFormat="1" x14ac:dyDescent="0.25">
      <c r="A2817" s="304"/>
      <c r="B2817" s="304"/>
      <c r="C2817" s="304"/>
      <c r="D2817" s="304"/>
      <c r="E2817" s="304"/>
      <c r="F2817" s="304"/>
      <c r="G2817" s="304"/>
    </row>
    <row r="2818" spans="1:7" s="269" customFormat="1" x14ac:dyDescent="0.25">
      <c r="A2818" s="304"/>
      <c r="B2818" s="304"/>
      <c r="C2818" s="304"/>
      <c r="D2818" s="304"/>
      <c r="E2818" s="304"/>
      <c r="F2818" s="304"/>
      <c r="G2818" s="304"/>
    </row>
    <row r="2819" spans="1:7" s="269" customFormat="1" x14ac:dyDescent="0.25">
      <c r="A2819" s="304"/>
      <c r="B2819" s="304"/>
      <c r="C2819" s="304"/>
      <c r="D2819" s="304"/>
      <c r="E2819" s="304"/>
      <c r="F2819" s="304"/>
      <c r="G2819" s="304"/>
    </row>
    <row r="2820" spans="1:7" s="269" customFormat="1" x14ac:dyDescent="0.25">
      <c r="A2820" s="304"/>
      <c r="B2820" s="304"/>
      <c r="C2820" s="304"/>
      <c r="D2820" s="304"/>
      <c r="E2820" s="304"/>
      <c r="F2820" s="304"/>
      <c r="G2820" s="304"/>
    </row>
    <row r="2821" spans="1:7" s="269" customFormat="1" x14ac:dyDescent="0.25">
      <c r="A2821" s="304"/>
      <c r="B2821" s="304"/>
      <c r="C2821" s="304"/>
      <c r="D2821" s="304"/>
      <c r="E2821" s="304"/>
      <c r="F2821" s="304"/>
      <c r="G2821" s="304"/>
    </row>
    <row r="2822" spans="1:7" s="269" customFormat="1" x14ac:dyDescent="0.25">
      <c r="A2822" s="304"/>
      <c r="B2822" s="304"/>
      <c r="C2822" s="304"/>
      <c r="D2822" s="304"/>
      <c r="E2822" s="304"/>
      <c r="F2822" s="304"/>
      <c r="G2822" s="304"/>
    </row>
    <row r="2823" spans="1:7" s="269" customFormat="1" x14ac:dyDescent="0.25">
      <c r="A2823" s="304"/>
      <c r="B2823" s="304"/>
      <c r="C2823" s="304"/>
      <c r="D2823" s="304"/>
      <c r="E2823" s="304"/>
      <c r="F2823" s="304"/>
      <c r="G2823" s="304"/>
    </row>
    <row r="2824" spans="1:7" s="269" customFormat="1" x14ac:dyDescent="0.25">
      <c r="A2824" s="304"/>
      <c r="B2824" s="304"/>
      <c r="C2824" s="304"/>
      <c r="D2824" s="304"/>
      <c r="E2824" s="304"/>
      <c r="F2824" s="304"/>
      <c r="G2824" s="304"/>
    </row>
    <row r="2825" spans="1:7" s="269" customFormat="1" x14ac:dyDescent="0.25">
      <c r="A2825" s="304"/>
      <c r="B2825" s="304"/>
      <c r="C2825" s="304"/>
      <c r="D2825" s="304"/>
      <c r="E2825" s="304"/>
      <c r="F2825" s="304"/>
      <c r="G2825" s="304"/>
    </row>
    <row r="2826" spans="1:7" s="269" customFormat="1" x14ac:dyDescent="0.25">
      <c r="A2826" s="304"/>
      <c r="B2826" s="304"/>
      <c r="C2826" s="304"/>
      <c r="D2826" s="304"/>
      <c r="E2826" s="304"/>
      <c r="F2826" s="304"/>
      <c r="G2826" s="304"/>
    </row>
    <row r="2827" spans="1:7" s="269" customFormat="1" x14ac:dyDescent="0.25">
      <c r="A2827" s="304"/>
      <c r="B2827" s="304"/>
      <c r="C2827" s="304"/>
      <c r="D2827" s="304"/>
      <c r="E2827" s="304"/>
      <c r="F2827" s="304"/>
      <c r="G2827" s="304"/>
    </row>
    <row r="2828" spans="1:7" s="269" customFormat="1" x14ac:dyDescent="0.25">
      <c r="A2828" s="304"/>
      <c r="B2828" s="304"/>
      <c r="C2828" s="304"/>
      <c r="D2828" s="304"/>
      <c r="E2828" s="304"/>
      <c r="F2828" s="304"/>
      <c r="G2828" s="304"/>
    </row>
    <row r="2829" spans="1:7" s="269" customFormat="1" x14ac:dyDescent="0.25">
      <c r="A2829" s="304"/>
      <c r="B2829" s="304"/>
      <c r="C2829" s="304"/>
      <c r="D2829" s="304"/>
      <c r="E2829" s="304"/>
      <c r="F2829" s="304"/>
      <c r="G2829" s="304"/>
    </row>
    <row r="2830" spans="1:7" s="269" customFormat="1" x14ac:dyDescent="0.25">
      <c r="A2830" s="304"/>
      <c r="B2830" s="304"/>
      <c r="C2830" s="304"/>
      <c r="D2830" s="304"/>
      <c r="E2830" s="304"/>
      <c r="F2830" s="304"/>
      <c r="G2830" s="304"/>
    </row>
    <row r="2831" spans="1:7" s="269" customFormat="1" x14ac:dyDescent="0.25">
      <c r="A2831" s="304"/>
      <c r="B2831" s="304"/>
      <c r="C2831" s="304"/>
      <c r="D2831" s="304"/>
      <c r="E2831" s="304"/>
      <c r="F2831" s="304"/>
      <c r="G2831" s="304"/>
    </row>
    <row r="2832" spans="1:7" s="269" customFormat="1" x14ac:dyDescent="0.25">
      <c r="A2832" s="304"/>
      <c r="B2832" s="304"/>
      <c r="C2832" s="304"/>
      <c r="D2832" s="304"/>
      <c r="E2832" s="304"/>
      <c r="F2832" s="304"/>
      <c r="G2832" s="304"/>
    </row>
    <row r="2833" spans="1:7" s="269" customFormat="1" x14ac:dyDescent="0.25">
      <c r="A2833" s="304"/>
      <c r="B2833" s="304"/>
      <c r="C2833" s="304"/>
      <c r="D2833" s="304"/>
      <c r="E2833" s="304"/>
      <c r="F2833" s="304"/>
      <c r="G2833" s="304"/>
    </row>
    <row r="2834" spans="1:7" s="269" customFormat="1" x14ac:dyDescent="0.25">
      <c r="A2834" s="304"/>
      <c r="B2834" s="304"/>
      <c r="C2834" s="304"/>
      <c r="D2834" s="304"/>
      <c r="E2834" s="304"/>
      <c r="F2834" s="304"/>
      <c r="G2834" s="304"/>
    </row>
    <row r="2835" spans="1:7" s="269" customFormat="1" x14ac:dyDescent="0.25">
      <c r="A2835" s="304"/>
      <c r="B2835" s="304"/>
      <c r="C2835" s="304"/>
      <c r="D2835" s="304"/>
      <c r="E2835" s="304"/>
      <c r="F2835" s="304"/>
      <c r="G2835" s="304"/>
    </row>
    <row r="2836" spans="1:7" s="269" customFormat="1" x14ac:dyDescent="0.25">
      <c r="A2836" s="304"/>
      <c r="B2836" s="304"/>
      <c r="C2836" s="304"/>
      <c r="D2836" s="304"/>
      <c r="E2836" s="304"/>
      <c r="F2836" s="304"/>
      <c r="G2836" s="304"/>
    </row>
    <row r="2837" spans="1:7" s="269" customFormat="1" x14ac:dyDescent="0.25">
      <c r="A2837" s="304"/>
      <c r="B2837" s="304"/>
      <c r="C2837" s="304"/>
      <c r="D2837" s="304"/>
      <c r="E2837" s="304"/>
      <c r="F2837" s="304"/>
      <c r="G2837" s="304"/>
    </row>
    <row r="2838" spans="1:7" s="269" customFormat="1" x14ac:dyDescent="0.25">
      <c r="A2838" s="304"/>
      <c r="B2838" s="304"/>
      <c r="C2838" s="304"/>
      <c r="D2838" s="304"/>
      <c r="E2838" s="304"/>
      <c r="F2838" s="304"/>
      <c r="G2838" s="304"/>
    </row>
    <row r="2839" spans="1:7" s="269" customFormat="1" x14ac:dyDescent="0.25">
      <c r="A2839" s="304"/>
      <c r="B2839" s="304"/>
      <c r="C2839" s="304"/>
      <c r="D2839" s="304"/>
      <c r="E2839" s="304"/>
      <c r="F2839" s="304"/>
      <c r="G2839" s="304"/>
    </row>
    <row r="2840" spans="1:7" s="269" customFormat="1" x14ac:dyDescent="0.25">
      <c r="A2840" s="304"/>
      <c r="B2840" s="304"/>
      <c r="C2840" s="304"/>
      <c r="D2840" s="304"/>
      <c r="E2840" s="304"/>
      <c r="F2840" s="304"/>
      <c r="G2840" s="304"/>
    </row>
    <row r="2841" spans="1:7" s="269" customFormat="1" x14ac:dyDescent="0.25">
      <c r="A2841" s="304"/>
      <c r="B2841" s="304"/>
      <c r="C2841" s="304"/>
      <c r="D2841" s="304"/>
      <c r="E2841" s="304"/>
      <c r="F2841" s="304"/>
      <c r="G2841" s="304"/>
    </row>
    <row r="2842" spans="1:7" s="269" customFormat="1" x14ac:dyDescent="0.25">
      <c r="A2842" s="304"/>
      <c r="B2842" s="304"/>
      <c r="C2842" s="304"/>
      <c r="D2842" s="304"/>
      <c r="E2842" s="304"/>
      <c r="F2842" s="304"/>
      <c r="G2842" s="304"/>
    </row>
    <row r="2843" spans="1:7" s="269" customFormat="1" x14ac:dyDescent="0.25">
      <c r="A2843" s="304"/>
      <c r="B2843" s="304"/>
      <c r="C2843" s="304"/>
      <c r="D2843" s="304"/>
      <c r="E2843" s="304"/>
      <c r="F2843" s="304"/>
      <c r="G2843" s="304"/>
    </row>
    <row r="2844" spans="1:7" s="269" customFormat="1" x14ac:dyDescent="0.25">
      <c r="A2844" s="304"/>
      <c r="B2844" s="304"/>
      <c r="C2844" s="304"/>
      <c r="D2844" s="304"/>
      <c r="E2844" s="304"/>
      <c r="F2844" s="304"/>
      <c r="G2844" s="304"/>
    </row>
    <row r="2845" spans="1:7" s="269" customFormat="1" x14ac:dyDescent="0.25">
      <c r="A2845" s="304"/>
      <c r="B2845" s="304"/>
      <c r="C2845" s="304"/>
      <c r="D2845" s="304"/>
      <c r="E2845" s="304"/>
      <c r="F2845" s="304"/>
      <c r="G2845" s="304"/>
    </row>
    <row r="2846" spans="1:7" s="269" customFormat="1" x14ac:dyDescent="0.25">
      <c r="A2846" s="304"/>
      <c r="B2846" s="304"/>
      <c r="C2846" s="304"/>
      <c r="D2846" s="304"/>
      <c r="E2846" s="304"/>
      <c r="F2846" s="304"/>
      <c r="G2846" s="304"/>
    </row>
    <row r="2847" spans="1:7" s="269" customFormat="1" x14ac:dyDescent="0.25">
      <c r="A2847" s="304"/>
      <c r="B2847" s="304"/>
      <c r="C2847" s="304"/>
      <c r="D2847" s="304"/>
      <c r="E2847" s="304"/>
      <c r="F2847" s="304"/>
      <c r="G2847" s="304"/>
    </row>
    <row r="2848" spans="1:7" s="269" customFormat="1" x14ac:dyDescent="0.25">
      <c r="A2848" s="304"/>
      <c r="B2848" s="304"/>
      <c r="C2848" s="304"/>
      <c r="D2848" s="304"/>
      <c r="E2848" s="304"/>
      <c r="F2848" s="304"/>
      <c r="G2848" s="304"/>
    </row>
    <row r="2849" spans="1:7" s="269" customFormat="1" x14ac:dyDescent="0.25">
      <c r="A2849" s="304"/>
      <c r="B2849" s="304"/>
      <c r="C2849" s="304"/>
      <c r="D2849" s="304"/>
      <c r="E2849" s="304"/>
      <c r="F2849" s="304"/>
      <c r="G2849" s="304"/>
    </row>
    <row r="2850" spans="1:7" s="269" customFormat="1" x14ac:dyDescent="0.25">
      <c r="A2850" s="304"/>
      <c r="B2850" s="304"/>
      <c r="C2850" s="304"/>
      <c r="D2850" s="304"/>
      <c r="E2850" s="304"/>
      <c r="F2850" s="304"/>
      <c r="G2850" s="304"/>
    </row>
    <row r="2851" spans="1:7" s="269" customFormat="1" x14ac:dyDescent="0.25">
      <c r="A2851" s="304"/>
      <c r="B2851" s="304"/>
      <c r="C2851" s="304"/>
      <c r="D2851" s="304"/>
      <c r="E2851" s="304"/>
      <c r="F2851" s="304"/>
      <c r="G2851" s="304"/>
    </row>
    <row r="2852" spans="1:7" s="269" customFormat="1" x14ac:dyDescent="0.25">
      <c r="A2852" s="304"/>
      <c r="B2852" s="304"/>
      <c r="C2852" s="304"/>
      <c r="D2852" s="304"/>
      <c r="E2852" s="304"/>
      <c r="F2852" s="304"/>
      <c r="G2852" s="304"/>
    </row>
    <row r="2853" spans="1:7" s="269" customFormat="1" x14ac:dyDescent="0.25">
      <c r="A2853" s="304"/>
      <c r="B2853" s="304"/>
      <c r="C2853" s="304"/>
      <c r="D2853" s="304"/>
      <c r="E2853" s="304"/>
      <c r="F2853" s="304"/>
      <c r="G2853" s="304"/>
    </row>
    <row r="2854" spans="1:7" s="269" customFormat="1" x14ac:dyDescent="0.25">
      <c r="A2854" s="304"/>
      <c r="B2854" s="304"/>
      <c r="C2854" s="304"/>
      <c r="D2854" s="304"/>
      <c r="E2854" s="304"/>
      <c r="F2854" s="304"/>
      <c r="G2854" s="304"/>
    </row>
    <row r="2855" spans="1:7" s="269" customFormat="1" x14ac:dyDescent="0.25">
      <c r="A2855" s="304"/>
      <c r="B2855" s="304"/>
      <c r="C2855" s="304"/>
      <c r="D2855" s="304"/>
      <c r="E2855" s="304"/>
      <c r="F2855" s="304"/>
      <c r="G2855" s="304"/>
    </row>
    <row r="2856" spans="1:7" s="269" customFormat="1" x14ac:dyDescent="0.25">
      <c r="A2856" s="304"/>
      <c r="B2856" s="304"/>
      <c r="C2856" s="304"/>
      <c r="D2856" s="304"/>
      <c r="E2856" s="304"/>
      <c r="F2856" s="304"/>
      <c r="G2856" s="304"/>
    </row>
    <row r="2857" spans="1:7" s="269" customFormat="1" x14ac:dyDescent="0.25">
      <c r="A2857" s="304"/>
      <c r="B2857" s="304"/>
      <c r="C2857" s="304"/>
      <c r="D2857" s="304"/>
      <c r="E2857" s="304"/>
      <c r="F2857" s="304"/>
      <c r="G2857" s="304"/>
    </row>
    <row r="2858" spans="1:7" s="269" customFormat="1" x14ac:dyDescent="0.25">
      <c r="A2858" s="304"/>
      <c r="B2858" s="304"/>
      <c r="C2858" s="304"/>
      <c r="D2858" s="304"/>
      <c r="E2858" s="304"/>
      <c r="F2858" s="304"/>
      <c r="G2858" s="304"/>
    </row>
    <row r="2859" spans="1:7" s="269" customFormat="1" x14ac:dyDescent="0.25">
      <c r="A2859" s="304"/>
      <c r="B2859" s="304"/>
      <c r="C2859" s="304"/>
      <c r="D2859" s="304"/>
      <c r="E2859" s="304"/>
      <c r="F2859" s="304"/>
      <c r="G2859" s="304"/>
    </row>
    <row r="2860" spans="1:7" s="269" customFormat="1" x14ac:dyDescent="0.25">
      <c r="A2860" s="304"/>
      <c r="B2860" s="304"/>
      <c r="C2860" s="304"/>
      <c r="D2860" s="304"/>
      <c r="E2860" s="304"/>
      <c r="F2860" s="304"/>
      <c r="G2860" s="304"/>
    </row>
    <row r="2861" spans="1:7" s="269" customFormat="1" x14ac:dyDescent="0.25">
      <c r="A2861" s="304"/>
      <c r="B2861" s="304"/>
      <c r="C2861" s="304"/>
      <c r="D2861" s="304"/>
      <c r="E2861" s="304"/>
      <c r="F2861" s="304"/>
      <c r="G2861" s="304"/>
    </row>
    <row r="2862" spans="1:7" s="269" customFormat="1" x14ac:dyDescent="0.25">
      <c r="A2862" s="304"/>
      <c r="B2862" s="304"/>
      <c r="C2862" s="304"/>
      <c r="D2862" s="304"/>
      <c r="E2862" s="304"/>
      <c r="F2862" s="304"/>
      <c r="G2862" s="304"/>
    </row>
    <row r="2863" spans="1:7" s="269" customFormat="1" x14ac:dyDescent="0.25">
      <c r="A2863" s="304"/>
      <c r="B2863" s="304"/>
      <c r="C2863" s="304"/>
      <c r="D2863" s="304"/>
      <c r="E2863" s="304"/>
      <c r="F2863" s="304"/>
      <c r="G2863" s="304"/>
    </row>
    <row r="2864" spans="1:7" s="269" customFormat="1" x14ac:dyDescent="0.25">
      <c r="A2864" s="304"/>
      <c r="B2864" s="304"/>
      <c r="C2864" s="304"/>
      <c r="D2864" s="304"/>
      <c r="E2864" s="304"/>
      <c r="F2864" s="304"/>
      <c r="G2864" s="304"/>
    </row>
    <row r="2865" spans="1:7" s="269" customFormat="1" x14ac:dyDescent="0.25">
      <c r="A2865" s="304"/>
      <c r="B2865" s="304"/>
      <c r="C2865" s="304"/>
      <c r="D2865" s="304"/>
      <c r="E2865" s="304"/>
      <c r="F2865" s="304"/>
      <c r="G2865" s="304"/>
    </row>
    <row r="2866" spans="1:7" s="269" customFormat="1" x14ac:dyDescent="0.25">
      <c r="A2866" s="304"/>
      <c r="B2866" s="304"/>
      <c r="C2866" s="304"/>
      <c r="D2866" s="304"/>
      <c r="E2866" s="304"/>
      <c r="F2866" s="304"/>
      <c r="G2866" s="304"/>
    </row>
    <row r="2867" spans="1:7" s="269" customFormat="1" x14ac:dyDescent="0.25">
      <c r="A2867" s="304"/>
      <c r="B2867" s="304"/>
      <c r="C2867" s="304"/>
      <c r="D2867" s="304"/>
      <c r="E2867" s="304"/>
      <c r="F2867" s="304"/>
      <c r="G2867" s="304"/>
    </row>
    <row r="2868" spans="1:7" s="269" customFormat="1" x14ac:dyDescent="0.25">
      <c r="A2868" s="304"/>
      <c r="B2868" s="304"/>
      <c r="C2868" s="304"/>
      <c r="D2868" s="304"/>
      <c r="E2868" s="304"/>
      <c r="F2868" s="304"/>
      <c r="G2868" s="304"/>
    </row>
    <row r="2869" spans="1:7" s="269" customFormat="1" x14ac:dyDescent="0.25">
      <c r="A2869" s="304"/>
      <c r="B2869" s="304"/>
      <c r="C2869" s="304"/>
      <c r="D2869" s="304"/>
      <c r="E2869" s="304"/>
      <c r="F2869" s="304"/>
      <c r="G2869" s="304"/>
    </row>
    <row r="2870" spans="1:7" s="269" customFormat="1" x14ac:dyDescent="0.25">
      <c r="A2870" s="304"/>
      <c r="B2870" s="304"/>
      <c r="C2870" s="304"/>
      <c r="D2870" s="304"/>
      <c r="E2870" s="304"/>
      <c r="F2870" s="304"/>
      <c r="G2870" s="304"/>
    </row>
    <row r="2871" spans="1:7" s="269" customFormat="1" x14ac:dyDescent="0.25">
      <c r="A2871" s="304"/>
      <c r="B2871" s="304"/>
      <c r="C2871" s="304"/>
      <c r="D2871" s="304"/>
      <c r="E2871" s="304"/>
      <c r="F2871" s="304"/>
      <c r="G2871" s="304"/>
    </row>
    <row r="2872" spans="1:7" s="269" customFormat="1" x14ac:dyDescent="0.25">
      <c r="A2872" s="304"/>
      <c r="B2872" s="304"/>
      <c r="C2872" s="304"/>
      <c r="D2872" s="304"/>
      <c r="E2872" s="304"/>
      <c r="F2872" s="304"/>
      <c r="G2872" s="304"/>
    </row>
    <row r="2873" spans="1:7" s="269" customFormat="1" x14ac:dyDescent="0.25">
      <c r="A2873" s="304"/>
      <c r="B2873" s="304"/>
      <c r="C2873" s="304"/>
      <c r="D2873" s="304"/>
      <c r="E2873" s="304"/>
      <c r="F2873" s="304"/>
      <c r="G2873" s="304"/>
    </row>
    <row r="2874" spans="1:7" s="269" customFormat="1" x14ac:dyDescent="0.25">
      <c r="A2874" s="304"/>
      <c r="B2874" s="304"/>
      <c r="C2874" s="304"/>
      <c r="D2874" s="304"/>
      <c r="E2874" s="304"/>
      <c r="F2874" s="304"/>
      <c r="G2874" s="304"/>
    </row>
    <row r="2875" spans="1:7" s="269" customFormat="1" x14ac:dyDescent="0.25">
      <c r="A2875" s="304"/>
      <c r="B2875" s="304"/>
      <c r="C2875" s="304"/>
      <c r="D2875" s="304"/>
      <c r="E2875" s="304"/>
      <c r="F2875" s="304"/>
      <c r="G2875" s="304"/>
    </row>
    <row r="2876" spans="1:7" s="269" customFormat="1" x14ac:dyDescent="0.25">
      <c r="A2876" s="304"/>
      <c r="B2876" s="304"/>
      <c r="C2876" s="304"/>
      <c r="D2876" s="304"/>
      <c r="E2876" s="304"/>
      <c r="F2876" s="304"/>
      <c r="G2876" s="304"/>
    </row>
    <row r="2877" spans="1:7" s="269" customFormat="1" x14ac:dyDescent="0.25">
      <c r="A2877" s="304"/>
      <c r="B2877" s="304"/>
      <c r="C2877" s="304"/>
      <c r="D2877" s="304"/>
      <c r="E2877" s="304"/>
      <c r="F2877" s="304"/>
      <c r="G2877" s="304"/>
    </row>
    <row r="2878" spans="1:7" s="269" customFormat="1" x14ac:dyDescent="0.25">
      <c r="A2878" s="304"/>
      <c r="B2878" s="304"/>
      <c r="C2878" s="304"/>
      <c r="D2878" s="304"/>
      <c r="E2878" s="304"/>
      <c r="F2878" s="304"/>
      <c r="G2878" s="304"/>
    </row>
    <row r="2879" spans="1:7" s="269" customFormat="1" x14ac:dyDescent="0.25">
      <c r="A2879" s="304"/>
      <c r="B2879" s="304"/>
      <c r="C2879" s="304"/>
      <c r="D2879" s="304"/>
      <c r="E2879" s="304"/>
      <c r="F2879" s="304"/>
      <c r="G2879" s="304"/>
    </row>
    <row r="2880" spans="1:7" s="269" customFormat="1" x14ac:dyDescent="0.25">
      <c r="A2880" s="304"/>
      <c r="B2880" s="304"/>
      <c r="C2880" s="304"/>
      <c r="D2880" s="304"/>
      <c r="E2880" s="304"/>
      <c r="F2880" s="304"/>
      <c r="G2880" s="304"/>
    </row>
    <row r="2881" spans="1:7" s="269" customFormat="1" x14ac:dyDescent="0.25">
      <c r="A2881" s="304"/>
      <c r="B2881" s="304"/>
      <c r="C2881" s="304"/>
      <c r="D2881" s="304"/>
      <c r="E2881" s="304"/>
      <c r="F2881" s="304"/>
      <c r="G2881" s="304"/>
    </row>
    <row r="2882" spans="1:7" s="269" customFormat="1" x14ac:dyDescent="0.25">
      <c r="A2882" s="304"/>
      <c r="B2882" s="304"/>
      <c r="C2882" s="304"/>
      <c r="D2882" s="304"/>
      <c r="E2882" s="304"/>
      <c r="F2882" s="304"/>
      <c r="G2882" s="304"/>
    </row>
    <row r="2883" spans="1:7" s="269" customFormat="1" x14ac:dyDescent="0.25">
      <c r="A2883" s="304"/>
      <c r="B2883" s="304"/>
      <c r="C2883" s="304"/>
      <c r="D2883" s="304"/>
      <c r="E2883" s="304"/>
      <c r="F2883" s="304"/>
      <c r="G2883" s="304"/>
    </row>
    <row r="2884" spans="1:7" s="269" customFormat="1" x14ac:dyDescent="0.25">
      <c r="A2884" s="304"/>
      <c r="B2884" s="304"/>
      <c r="C2884" s="304"/>
      <c r="D2884" s="304"/>
      <c r="E2884" s="304"/>
      <c r="F2884" s="304"/>
      <c r="G2884" s="304"/>
    </row>
    <row r="2885" spans="1:7" s="269" customFormat="1" x14ac:dyDescent="0.25">
      <c r="A2885" s="304"/>
      <c r="B2885" s="304"/>
      <c r="C2885" s="304"/>
      <c r="D2885" s="304"/>
      <c r="E2885" s="304"/>
      <c r="F2885" s="304"/>
      <c r="G2885" s="304"/>
    </row>
    <row r="2886" spans="1:7" s="269" customFormat="1" x14ac:dyDescent="0.25">
      <c r="A2886" s="304"/>
      <c r="B2886" s="304"/>
      <c r="C2886" s="304"/>
      <c r="D2886" s="304"/>
      <c r="E2886" s="304"/>
      <c r="F2886" s="304"/>
      <c r="G2886" s="304"/>
    </row>
    <row r="2887" spans="1:7" s="269" customFormat="1" x14ac:dyDescent="0.25">
      <c r="A2887" s="304"/>
      <c r="B2887" s="304"/>
      <c r="C2887" s="304"/>
      <c r="D2887" s="304"/>
      <c r="E2887" s="304"/>
      <c r="F2887" s="304"/>
      <c r="G2887" s="304"/>
    </row>
    <row r="2888" spans="1:7" s="269" customFormat="1" x14ac:dyDescent="0.25">
      <c r="A2888" s="304"/>
      <c r="B2888" s="304"/>
      <c r="C2888" s="304"/>
      <c r="D2888" s="304"/>
      <c r="E2888" s="304"/>
      <c r="F2888" s="304"/>
      <c r="G2888" s="304"/>
    </row>
    <row r="2889" spans="1:7" s="269" customFormat="1" x14ac:dyDescent="0.25">
      <c r="A2889" s="304"/>
      <c r="B2889" s="304"/>
      <c r="C2889" s="304"/>
      <c r="D2889" s="304"/>
      <c r="E2889" s="304"/>
      <c r="F2889" s="304"/>
      <c r="G2889" s="304"/>
    </row>
    <row r="2890" spans="1:7" s="269" customFormat="1" x14ac:dyDescent="0.25">
      <c r="A2890" s="304"/>
      <c r="B2890" s="304"/>
      <c r="C2890" s="304"/>
      <c r="D2890" s="304"/>
      <c r="E2890" s="304"/>
      <c r="F2890" s="304"/>
      <c r="G2890" s="304"/>
    </row>
    <row r="2891" spans="1:7" s="269" customFormat="1" x14ac:dyDescent="0.25">
      <c r="A2891" s="304"/>
      <c r="B2891" s="304"/>
      <c r="C2891" s="304"/>
      <c r="D2891" s="304"/>
      <c r="E2891" s="304"/>
      <c r="F2891" s="304"/>
      <c r="G2891" s="304"/>
    </row>
    <row r="2892" spans="1:7" s="269" customFormat="1" x14ac:dyDescent="0.25">
      <c r="A2892" s="304"/>
      <c r="B2892" s="304"/>
      <c r="C2892" s="304"/>
      <c r="D2892" s="304"/>
      <c r="E2892" s="304"/>
      <c r="F2892" s="304"/>
      <c r="G2892" s="304"/>
    </row>
    <row r="2893" spans="1:7" s="269" customFormat="1" x14ac:dyDescent="0.25">
      <c r="A2893" s="304"/>
      <c r="B2893" s="304"/>
      <c r="C2893" s="304"/>
      <c r="D2893" s="304"/>
      <c r="E2893" s="304"/>
      <c r="F2893" s="304"/>
      <c r="G2893" s="304"/>
    </row>
    <row r="2894" spans="1:7" s="269" customFormat="1" x14ac:dyDescent="0.25">
      <c r="A2894" s="304"/>
      <c r="B2894" s="304"/>
      <c r="C2894" s="304"/>
      <c r="D2894" s="304"/>
      <c r="E2894" s="304"/>
      <c r="F2894" s="304"/>
      <c r="G2894" s="304"/>
    </row>
    <row r="2895" spans="1:7" s="269" customFormat="1" x14ac:dyDescent="0.25">
      <c r="A2895" s="304"/>
      <c r="B2895" s="304"/>
      <c r="C2895" s="304"/>
      <c r="D2895" s="304"/>
      <c r="E2895" s="304"/>
      <c r="F2895" s="304"/>
      <c r="G2895" s="304"/>
    </row>
    <row r="2896" spans="1:7" s="269" customFormat="1" x14ac:dyDescent="0.25">
      <c r="A2896" s="304"/>
      <c r="B2896" s="304"/>
      <c r="C2896" s="304"/>
      <c r="D2896" s="304"/>
      <c r="E2896" s="304"/>
      <c r="F2896" s="304"/>
      <c r="G2896" s="304"/>
    </row>
    <row r="2897" spans="1:7" s="269" customFormat="1" x14ac:dyDescent="0.25">
      <c r="A2897" s="304"/>
      <c r="B2897" s="304"/>
      <c r="C2897" s="304"/>
      <c r="D2897" s="304"/>
      <c r="E2897" s="304"/>
      <c r="F2897" s="304"/>
      <c r="G2897" s="304"/>
    </row>
    <row r="2898" spans="1:7" s="269" customFormat="1" x14ac:dyDescent="0.25">
      <c r="A2898" s="304"/>
      <c r="B2898" s="304"/>
      <c r="C2898" s="304"/>
      <c r="D2898" s="304"/>
      <c r="E2898" s="304"/>
      <c r="F2898" s="304"/>
      <c r="G2898" s="304"/>
    </row>
    <row r="2899" spans="1:7" s="269" customFormat="1" x14ac:dyDescent="0.25">
      <c r="A2899" s="304"/>
      <c r="B2899" s="304"/>
      <c r="C2899" s="304"/>
      <c r="D2899" s="304"/>
      <c r="E2899" s="304"/>
      <c r="F2899" s="304"/>
      <c r="G2899" s="304"/>
    </row>
    <row r="2900" spans="1:7" s="269" customFormat="1" x14ac:dyDescent="0.25">
      <c r="A2900" s="304"/>
      <c r="B2900" s="304"/>
      <c r="C2900" s="304"/>
      <c r="D2900" s="304"/>
      <c r="E2900" s="304"/>
      <c r="F2900" s="304"/>
      <c r="G2900" s="304"/>
    </row>
    <row r="2901" spans="1:7" s="269" customFormat="1" x14ac:dyDescent="0.25">
      <c r="A2901" s="304"/>
      <c r="B2901" s="304"/>
      <c r="C2901" s="304"/>
      <c r="D2901" s="304"/>
      <c r="E2901" s="304"/>
      <c r="F2901" s="304"/>
      <c r="G2901" s="304"/>
    </row>
    <row r="2902" spans="1:7" s="269" customFormat="1" x14ac:dyDescent="0.25">
      <c r="A2902" s="304"/>
      <c r="B2902" s="304"/>
      <c r="C2902" s="304"/>
      <c r="D2902" s="304"/>
      <c r="E2902" s="304"/>
      <c r="F2902" s="304"/>
      <c r="G2902" s="304"/>
    </row>
    <row r="2903" spans="1:7" s="269" customFormat="1" x14ac:dyDescent="0.25">
      <c r="A2903" s="304"/>
      <c r="B2903" s="304"/>
      <c r="C2903" s="304"/>
      <c r="D2903" s="304"/>
      <c r="E2903" s="304"/>
      <c r="F2903" s="304"/>
      <c r="G2903" s="304"/>
    </row>
    <row r="2904" spans="1:7" s="269" customFormat="1" x14ac:dyDescent="0.25">
      <c r="A2904" s="304"/>
      <c r="B2904" s="304"/>
      <c r="C2904" s="304"/>
      <c r="D2904" s="304"/>
      <c r="E2904" s="304"/>
      <c r="F2904" s="304"/>
      <c r="G2904" s="304"/>
    </row>
    <row r="2905" spans="1:7" s="269" customFormat="1" x14ac:dyDescent="0.25">
      <c r="A2905" s="304"/>
      <c r="B2905" s="304"/>
      <c r="C2905" s="304"/>
      <c r="D2905" s="304"/>
      <c r="E2905" s="304"/>
      <c r="F2905" s="304"/>
      <c r="G2905" s="304"/>
    </row>
    <row r="2906" spans="1:7" s="269" customFormat="1" x14ac:dyDescent="0.25">
      <c r="A2906" s="304"/>
      <c r="B2906" s="304"/>
      <c r="C2906" s="304"/>
      <c r="D2906" s="304"/>
      <c r="E2906" s="304"/>
      <c r="F2906" s="304"/>
      <c r="G2906" s="304"/>
    </row>
    <row r="2907" spans="1:7" s="269" customFormat="1" x14ac:dyDescent="0.25">
      <c r="A2907" s="304"/>
      <c r="B2907" s="304"/>
      <c r="C2907" s="304"/>
      <c r="D2907" s="304"/>
      <c r="E2907" s="304"/>
      <c r="F2907" s="304"/>
      <c r="G2907" s="304"/>
    </row>
    <row r="2908" spans="1:7" s="269" customFormat="1" x14ac:dyDescent="0.25">
      <c r="A2908" s="304"/>
      <c r="B2908" s="304"/>
      <c r="C2908" s="304"/>
      <c r="D2908" s="304"/>
      <c r="E2908" s="304"/>
      <c r="F2908" s="304"/>
      <c r="G2908" s="304"/>
    </row>
    <row r="2909" spans="1:7" s="269" customFormat="1" x14ac:dyDescent="0.25">
      <c r="A2909" s="304"/>
      <c r="B2909" s="304"/>
      <c r="C2909" s="304"/>
      <c r="D2909" s="304"/>
      <c r="E2909" s="304"/>
      <c r="F2909" s="304"/>
      <c r="G2909" s="304"/>
    </row>
    <row r="2910" spans="1:7" s="269" customFormat="1" x14ac:dyDescent="0.25">
      <c r="A2910" s="304"/>
      <c r="B2910" s="304"/>
      <c r="C2910" s="304"/>
      <c r="D2910" s="304"/>
      <c r="E2910" s="304"/>
      <c r="F2910" s="304"/>
      <c r="G2910" s="304"/>
    </row>
    <row r="2911" spans="1:7" s="269" customFormat="1" x14ac:dyDescent="0.25">
      <c r="A2911" s="304"/>
      <c r="B2911" s="304"/>
      <c r="C2911" s="304"/>
      <c r="D2911" s="304"/>
      <c r="E2911" s="304"/>
      <c r="F2911" s="304"/>
      <c r="G2911" s="304"/>
    </row>
    <row r="2912" spans="1:7" s="269" customFormat="1" x14ac:dyDescent="0.25">
      <c r="A2912" s="304"/>
      <c r="B2912" s="304"/>
      <c r="C2912" s="304"/>
      <c r="D2912" s="304"/>
      <c r="E2912" s="304"/>
      <c r="F2912" s="304"/>
      <c r="G2912" s="304"/>
    </row>
    <row r="2913" spans="1:7" s="269" customFormat="1" x14ac:dyDescent="0.25">
      <c r="A2913" s="304"/>
      <c r="B2913" s="304"/>
      <c r="C2913" s="304"/>
      <c r="D2913" s="304"/>
      <c r="E2913" s="304"/>
      <c r="F2913" s="304"/>
      <c r="G2913" s="304"/>
    </row>
    <row r="2914" spans="1:7" s="269" customFormat="1" x14ac:dyDescent="0.25">
      <c r="A2914" s="304"/>
      <c r="B2914" s="304"/>
      <c r="C2914" s="304"/>
      <c r="D2914" s="304"/>
      <c r="E2914" s="304"/>
      <c r="F2914" s="304"/>
      <c r="G2914" s="304"/>
    </row>
    <row r="2915" spans="1:7" s="269" customFormat="1" x14ac:dyDescent="0.25">
      <c r="A2915" s="304"/>
      <c r="B2915" s="304"/>
      <c r="C2915" s="304"/>
      <c r="D2915" s="304"/>
      <c r="E2915" s="304"/>
      <c r="F2915" s="304"/>
      <c r="G2915" s="304"/>
    </row>
    <row r="2916" spans="1:7" s="269" customFormat="1" x14ac:dyDescent="0.25">
      <c r="A2916" s="304"/>
      <c r="B2916" s="304"/>
      <c r="C2916" s="304"/>
      <c r="D2916" s="304"/>
      <c r="E2916" s="304"/>
      <c r="F2916" s="304"/>
      <c r="G2916" s="304"/>
    </row>
    <row r="2917" spans="1:7" s="269" customFormat="1" x14ac:dyDescent="0.25">
      <c r="A2917" s="304"/>
      <c r="B2917" s="304"/>
      <c r="C2917" s="304"/>
      <c r="D2917" s="304"/>
      <c r="E2917" s="304"/>
      <c r="F2917" s="304"/>
      <c r="G2917" s="304"/>
    </row>
    <row r="2918" spans="1:7" s="269" customFormat="1" x14ac:dyDescent="0.25">
      <c r="A2918" s="304"/>
      <c r="B2918" s="304"/>
      <c r="C2918" s="304"/>
      <c r="D2918" s="304"/>
      <c r="E2918" s="304"/>
      <c r="F2918" s="304"/>
      <c r="G2918" s="304"/>
    </row>
    <row r="2919" spans="1:7" s="269" customFormat="1" x14ac:dyDescent="0.25">
      <c r="A2919" s="304"/>
      <c r="B2919" s="304"/>
      <c r="C2919" s="304"/>
      <c r="D2919" s="304"/>
      <c r="E2919" s="304"/>
      <c r="F2919" s="304"/>
      <c r="G2919" s="304"/>
    </row>
    <row r="2920" spans="1:7" s="269" customFormat="1" x14ac:dyDescent="0.25">
      <c r="A2920" s="304"/>
      <c r="B2920" s="304"/>
      <c r="C2920" s="304"/>
      <c r="D2920" s="304"/>
      <c r="E2920" s="304"/>
      <c r="F2920" s="304"/>
      <c r="G2920" s="304"/>
    </row>
    <row r="2921" spans="1:7" s="269" customFormat="1" x14ac:dyDescent="0.25">
      <c r="A2921" s="304"/>
      <c r="B2921" s="304"/>
      <c r="C2921" s="304"/>
      <c r="D2921" s="304"/>
      <c r="E2921" s="304"/>
      <c r="F2921" s="304"/>
      <c r="G2921" s="304"/>
    </row>
    <row r="2922" spans="1:7" s="269" customFormat="1" x14ac:dyDescent="0.25">
      <c r="A2922" s="304"/>
      <c r="B2922" s="304"/>
      <c r="C2922" s="304"/>
      <c r="D2922" s="304"/>
      <c r="E2922" s="304"/>
      <c r="F2922" s="304"/>
      <c r="G2922" s="304"/>
    </row>
    <row r="2923" spans="1:7" s="269" customFormat="1" x14ac:dyDescent="0.25">
      <c r="A2923" s="304"/>
      <c r="B2923" s="304"/>
      <c r="C2923" s="304"/>
      <c r="D2923" s="304"/>
      <c r="E2923" s="304"/>
      <c r="F2923" s="304"/>
      <c r="G2923" s="304"/>
    </row>
    <row r="2924" spans="1:7" s="269" customFormat="1" x14ac:dyDescent="0.25">
      <c r="A2924" s="304"/>
      <c r="B2924" s="304"/>
      <c r="C2924" s="304"/>
      <c r="D2924" s="304"/>
      <c r="E2924" s="304"/>
      <c r="F2924" s="304"/>
      <c r="G2924" s="304"/>
    </row>
    <row r="2925" spans="1:7" s="269" customFormat="1" x14ac:dyDescent="0.25">
      <c r="A2925" s="304"/>
      <c r="B2925" s="304"/>
      <c r="C2925" s="304"/>
      <c r="D2925" s="304"/>
      <c r="E2925" s="304"/>
      <c r="F2925" s="304"/>
      <c r="G2925" s="304"/>
    </row>
    <row r="2926" spans="1:7" s="269" customFormat="1" x14ac:dyDescent="0.25">
      <c r="A2926" s="304"/>
      <c r="B2926" s="304"/>
      <c r="C2926" s="304"/>
      <c r="D2926" s="304"/>
      <c r="E2926" s="304"/>
      <c r="F2926" s="304"/>
      <c r="G2926" s="304"/>
    </row>
    <row r="2927" spans="1:7" s="269" customFormat="1" x14ac:dyDescent="0.25">
      <c r="A2927" s="304"/>
      <c r="B2927" s="304"/>
      <c r="C2927" s="304"/>
      <c r="D2927" s="304"/>
      <c r="E2927" s="304"/>
      <c r="F2927" s="304"/>
      <c r="G2927" s="304"/>
    </row>
    <row r="2928" spans="1:7" s="269" customFormat="1" x14ac:dyDescent="0.25">
      <c r="A2928" s="304"/>
      <c r="B2928" s="304"/>
      <c r="C2928" s="304"/>
      <c r="D2928" s="304"/>
      <c r="E2928" s="304"/>
      <c r="F2928" s="304"/>
      <c r="G2928" s="304"/>
    </row>
    <row r="2929" spans="1:7" s="269" customFormat="1" x14ac:dyDescent="0.25">
      <c r="A2929" s="304"/>
      <c r="B2929" s="304"/>
      <c r="C2929" s="304"/>
      <c r="D2929" s="304"/>
      <c r="E2929" s="304"/>
      <c r="F2929" s="304"/>
      <c r="G2929" s="304"/>
    </row>
    <row r="2930" spans="1:7" s="269" customFormat="1" x14ac:dyDescent="0.25">
      <c r="A2930" s="304"/>
      <c r="B2930" s="304"/>
      <c r="C2930" s="304"/>
      <c r="D2930" s="304"/>
      <c r="E2930" s="304"/>
      <c r="F2930" s="304"/>
      <c r="G2930" s="304"/>
    </row>
    <row r="2931" spans="1:7" s="269" customFormat="1" x14ac:dyDescent="0.25">
      <c r="A2931" s="304"/>
      <c r="B2931" s="304"/>
      <c r="C2931" s="304"/>
      <c r="D2931" s="304"/>
      <c r="E2931" s="304"/>
      <c r="F2931" s="304"/>
      <c r="G2931" s="304"/>
    </row>
    <row r="2932" spans="1:7" s="269" customFormat="1" x14ac:dyDescent="0.25">
      <c r="A2932" s="304"/>
      <c r="B2932" s="304"/>
      <c r="C2932" s="304"/>
      <c r="D2932" s="304"/>
      <c r="E2932" s="304"/>
      <c r="F2932" s="304"/>
      <c r="G2932" s="304"/>
    </row>
    <row r="2933" spans="1:7" s="269" customFormat="1" x14ac:dyDescent="0.25">
      <c r="A2933" s="304"/>
      <c r="B2933" s="304"/>
      <c r="C2933" s="304"/>
      <c r="D2933" s="304"/>
      <c r="E2933" s="304"/>
      <c r="F2933" s="304"/>
      <c r="G2933" s="304"/>
    </row>
    <row r="2934" spans="1:7" s="269" customFormat="1" x14ac:dyDescent="0.25">
      <c r="A2934" s="304"/>
      <c r="B2934" s="304"/>
      <c r="C2934" s="304"/>
      <c r="D2934" s="304"/>
      <c r="E2934" s="304"/>
      <c r="F2934" s="304"/>
      <c r="G2934" s="304"/>
    </row>
    <row r="2935" spans="1:7" s="269" customFormat="1" x14ac:dyDescent="0.25">
      <c r="A2935" s="304"/>
      <c r="B2935" s="304"/>
      <c r="C2935" s="304"/>
      <c r="D2935" s="304"/>
      <c r="E2935" s="304"/>
      <c r="F2935" s="304"/>
      <c r="G2935" s="304"/>
    </row>
    <row r="2936" spans="1:7" s="269" customFormat="1" x14ac:dyDescent="0.25">
      <c r="A2936" s="304"/>
      <c r="B2936" s="304"/>
      <c r="C2936" s="304"/>
      <c r="D2936" s="304"/>
      <c r="E2936" s="304"/>
      <c r="F2936" s="304"/>
      <c r="G2936" s="304"/>
    </row>
    <row r="2937" spans="1:7" s="269" customFormat="1" x14ac:dyDescent="0.25">
      <c r="A2937" s="304"/>
      <c r="B2937" s="304"/>
      <c r="C2937" s="304"/>
      <c r="D2937" s="304"/>
      <c r="E2937" s="304"/>
      <c r="F2937" s="304"/>
      <c r="G2937" s="304"/>
    </row>
    <row r="2938" spans="1:7" s="269" customFormat="1" x14ac:dyDescent="0.25">
      <c r="A2938" s="304"/>
      <c r="B2938" s="304"/>
      <c r="C2938" s="304"/>
      <c r="D2938" s="304"/>
      <c r="E2938" s="304"/>
      <c r="F2938" s="304"/>
      <c r="G2938" s="304"/>
    </row>
    <row r="2939" spans="1:7" s="269" customFormat="1" x14ac:dyDescent="0.25">
      <c r="A2939" s="304"/>
      <c r="B2939" s="304"/>
      <c r="C2939" s="304"/>
      <c r="D2939" s="304"/>
      <c r="E2939" s="304"/>
      <c r="F2939" s="304"/>
      <c r="G2939" s="304"/>
    </row>
    <row r="2940" spans="1:7" s="269" customFormat="1" x14ac:dyDescent="0.25">
      <c r="A2940" s="304"/>
      <c r="B2940" s="304"/>
      <c r="C2940" s="304"/>
      <c r="D2940" s="304"/>
      <c r="E2940" s="304"/>
      <c r="F2940" s="304"/>
      <c r="G2940" s="304"/>
    </row>
    <row r="2941" spans="1:7" s="269" customFormat="1" x14ac:dyDescent="0.25">
      <c r="A2941" s="304"/>
      <c r="B2941" s="304"/>
      <c r="C2941" s="304"/>
      <c r="D2941" s="304"/>
      <c r="E2941" s="304"/>
      <c r="F2941" s="304"/>
      <c r="G2941" s="304"/>
    </row>
    <row r="2942" spans="1:7" s="269" customFormat="1" x14ac:dyDescent="0.25">
      <c r="A2942" s="304"/>
      <c r="B2942" s="304"/>
      <c r="C2942" s="304"/>
      <c r="D2942" s="304"/>
      <c r="E2942" s="304"/>
      <c r="F2942" s="304"/>
      <c r="G2942" s="304"/>
    </row>
    <row r="2943" spans="1:7" s="269" customFormat="1" x14ac:dyDescent="0.25">
      <c r="A2943" s="304"/>
      <c r="B2943" s="304"/>
      <c r="C2943" s="304"/>
      <c r="D2943" s="304"/>
      <c r="E2943" s="304"/>
      <c r="F2943" s="304"/>
      <c r="G2943" s="304"/>
    </row>
    <row r="2944" spans="1:7" s="269" customFormat="1" x14ac:dyDescent="0.25">
      <c r="A2944" s="304"/>
      <c r="B2944" s="304"/>
      <c r="C2944" s="304"/>
      <c r="D2944" s="304"/>
      <c r="E2944" s="304"/>
      <c r="F2944" s="304"/>
      <c r="G2944" s="304"/>
    </row>
    <row r="2945" spans="1:7" s="269" customFormat="1" x14ac:dyDescent="0.25">
      <c r="A2945" s="304"/>
      <c r="B2945" s="304"/>
      <c r="C2945" s="304"/>
      <c r="D2945" s="304"/>
      <c r="E2945" s="304"/>
      <c r="F2945" s="304"/>
      <c r="G2945" s="304"/>
    </row>
    <row r="2946" spans="1:7" s="269" customFormat="1" x14ac:dyDescent="0.25">
      <c r="A2946" s="304"/>
      <c r="B2946" s="304"/>
      <c r="C2946" s="304"/>
      <c r="D2946" s="304"/>
      <c r="E2946" s="304"/>
      <c r="F2946" s="304"/>
      <c r="G2946" s="304"/>
    </row>
    <row r="2947" spans="1:7" s="269" customFormat="1" x14ac:dyDescent="0.25">
      <c r="A2947" s="304"/>
      <c r="B2947" s="304"/>
      <c r="C2947" s="304"/>
      <c r="D2947" s="304"/>
      <c r="E2947" s="304"/>
      <c r="F2947" s="304"/>
      <c r="G2947" s="304"/>
    </row>
    <row r="2948" spans="1:7" s="269" customFormat="1" x14ac:dyDescent="0.25">
      <c r="A2948" s="304"/>
      <c r="B2948" s="304"/>
      <c r="C2948" s="304"/>
      <c r="D2948" s="304"/>
      <c r="E2948" s="304"/>
      <c r="F2948" s="304"/>
      <c r="G2948" s="304"/>
    </row>
    <row r="2949" spans="1:7" s="269" customFormat="1" x14ac:dyDescent="0.25">
      <c r="A2949" s="304"/>
      <c r="B2949" s="304"/>
      <c r="C2949" s="304"/>
      <c r="D2949" s="304"/>
      <c r="E2949" s="304"/>
      <c r="F2949" s="304"/>
      <c r="G2949" s="304"/>
    </row>
    <row r="2950" spans="1:7" s="269" customFormat="1" x14ac:dyDescent="0.25">
      <c r="A2950" s="304"/>
      <c r="B2950" s="304"/>
      <c r="C2950" s="304"/>
      <c r="D2950" s="304"/>
      <c r="E2950" s="304"/>
      <c r="F2950" s="304"/>
      <c r="G2950" s="304"/>
    </row>
    <row r="2951" spans="1:7" s="269" customFormat="1" x14ac:dyDescent="0.25">
      <c r="A2951" s="304"/>
      <c r="B2951" s="304"/>
      <c r="C2951" s="304"/>
      <c r="D2951" s="304"/>
      <c r="E2951" s="304"/>
      <c r="F2951" s="304"/>
      <c r="G2951" s="304"/>
    </row>
    <row r="2952" spans="1:7" s="269" customFormat="1" x14ac:dyDescent="0.25">
      <c r="A2952" s="304"/>
      <c r="B2952" s="304"/>
      <c r="C2952" s="304"/>
      <c r="D2952" s="304"/>
      <c r="E2952" s="304"/>
      <c r="F2952" s="304"/>
      <c r="G2952" s="304"/>
    </row>
    <row r="2953" spans="1:7" s="269" customFormat="1" x14ac:dyDescent="0.25">
      <c r="A2953" s="304"/>
      <c r="B2953" s="304"/>
      <c r="C2953" s="304"/>
      <c r="D2953" s="304"/>
      <c r="E2953" s="304"/>
      <c r="F2953" s="304"/>
      <c r="G2953" s="304"/>
    </row>
    <row r="2954" spans="1:7" s="269" customFormat="1" x14ac:dyDescent="0.25">
      <c r="A2954" s="304"/>
      <c r="B2954" s="304"/>
      <c r="C2954" s="304"/>
      <c r="D2954" s="304"/>
      <c r="E2954" s="304"/>
      <c r="F2954" s="304"/>
      <c r="G2954" s="304"/>
    </row>
    <row r="2955" spans="1:7" s="269" customFormat="1" x14ac:dyDescent="0.25">
      <c r="A2955" s="304"/>
      <c r="B2955" s="304"/>
      <c r="C2955" s="304"/>
      <c r="D2955" s="304"/>
      <c r="E2955" s="304"/>
      <c r="F2955" s="304"/>
      <c r="G2955" s="304"/>
    </row>
    <row r="2956" spans="1:7" s="269" customFormat="1" x14ac:dyDescent="0.25">
      <c r="A2956" s="304"/>
      <c r="B2956" s="304"/>
      <c r="C2956" s="304"/>
      <c r="D2956" s="304"/>
      <c r="E2956" s="304"/>
      <c r="F2956" s="304"/>
      <c r="G2956" s="304"/>
    </row>
    <row r="2957" spans="1:7" s="269" customFormat="1" x14ac:dyDescent="0.25">
      <c r="A2957" s="304"/>
      <c r="B2957" s="304"/>
      <c r="C2957" s="304"/>
      <c r="D2957" s="304"/>
      <c r="E2957" s="304"/>
      <c r="F2957" s="304"/>
      <c r="G2957" s="304"/>
    </row>
    <row r="2958" spans="1:7" s="269" customFormat="1" x14ac:dyDescent="0.25">
      <c r="A2958" s="304"/>
      <c r="B2958" s="304"/>
      <c r="C2958" s="304"/>
      <c r="D2958" s="304"/>
      <c r="E2958" s="304"/>
      <c r="F2958" s="304"/>
      <c r="G2958" s="304"/>
    </row>
    <row r="2959" spans="1:7" s="269" customFormat="1" x14ac:dyDescent="0.25">
      <c r="A2959" s="304"/>
      <c r="B2959" s="304"/>
      <c r="C2959" s="304"/>
      <c r="D2959" s="304"/>
      <c r="E2959" s="304"/>
      <c r="F2959" s="304"/>
      <c r="G2959" s="304"/>
    </row>
    <row r="2960" spans="1:7" s="269" customFormat="1" x14ac:dyDescent="0.25">
      <c r="A2960" s="304"/>
      <c r="B2960" s="304"/>
      <c r="C2960" s="304"/>
      <c r="D2960" s="304"/>
      <c r="E2960" s="304"/>
      <c r="F2960" s="304"/>
      <c r="G2960" s="304"/>
    </row>
    <row r="2961" spans="1:7" s="269" customFormat="1" x14ac:dyDescent="0.25">
      <c r="A2961" s="304"/>
      <c r="B2961" s="304"/>
      <c r="C2961" s="304"/>
      <c r="D2961" s="304"/>
      <c r="E2961" s="304"/>
      <c r="F2961" s="304"/>
      <c r="G2961" s="304"/>
    </row>
    <row r="2962" spans="1:7" s="269" customFormat="1" x14ac:dyDescent="0.25">
      <c r="A2962" s="304"/>
      <c r="B2962" s="304"/>
      <c r="C2962" s="304"/>
      <c r="D2962" s="304"/>
      <c r="E2962" s="304"/>
      <c r="F2962" s="304"/>
      <c r="G2962" s="304"/>
    </row>
    <row r="2963" spans="1:7" s="269" customFormat="1" x14ac:dyDescent="0.25">
      <c r="A2963" s="304"/>
      <c r="B2963" s="304"/>
      <c r="C2963" s="304"/>
      <c r="D2963" s="304"/>
      <c r="E2963" s="304"/>
      <c r="F2963" s="304"/>
      <c r="G2963" s="304"/>
    </row>
    <row r="2964" spans="1:7" s="269" customFormat="1" x14ac:dyDescent="0.25">
      <c r="A2964" s="304"/>
      <c r="B2964" s="304"/>
      <c r="C2964" s="304"/>
      <c r="D2964" s="304"/>
      <c r="E2964" s="304"/>
      <c r="F2964" s="304"/>
      <c r="G2964" s="304"/>
    </row>
    <row r="2965" spans="1:7" s="269" customFormat="1" x14ac:dyDescent="0.25">
      <c r="A2965" s="304"/>
      <c r="B2965" s="304"/>
      <c r="C2965" s="304"/>
      <c r="D2965" s="304"/>
      <c r="E2965" s="304"/>
      <c r="F2965" s="304"/>
      <c r="G2965" s="304"/>
    </row>
    <row r="2966" spans="1:7" s="269" customFormat="1" x14ac:dyDescent="0.25">
      <c r="A2966" s="304"/>
      <c r="B2966" s="304"/>
      <c r="C2966" s="304"/>
      <c r="D2966" s="304"/>
      <c r="E2966" s="304"/>
      <c r="F2966" s="304"/>
      <c r="G2966" s="304"/>
    </row>
    <row r="2967" spans="1:7" s="269" customFormat="1" x14ac:dyDescent="0.25">
      <c r="A2967" s="304"/>
      <c r="B2967" s="304"/>
      <c r="C2967" s="304"/>
      <c r="D2967" s="304"/>
      <c r="E2967" s="304"/>
      <c r="F2967" s="304"/>
      <c r="G2967" s="304"/>
    </row>
    <row r="2968" spans="1:7" s="269" customFormat="1" x14ac:dyDescent="0.25">
      <c r="A2968" s="304"/>
      <c r="B2968" s="304"/>
      <c r="C2968" s="304"/>
      <c r="D2968" s="304"/>
      <c r="E2968" s="304"/>
      <c r="F2968" s="304"/>
      <c r="G2968" s="304"/>
    </row>
    <row r="2969" spans="1:7" s="269" customFormat="1" x14ac:dyDescent="0.25">
      <c r="A2969" s="304"/>
      <c r="B2969" s="304"/>
      <c r="C2969" s="304"/>
      <c r="D2969" s="304"/>
      <c r="E2969" s="304"/>
      <c r="F2969" s="304"/>
      <c r="G2969" s="304"/>
    </row>
    <row r="2970" spans="1:7" s="269" customFormat="1" x14ac:dyDescent="0.25">
      <c r="A2970" s="304"/>
      <c r="B2970" s="304"/>
      <c r="C2970" s="304"/>
      <c r="D2970" s="304"/>
      <c r="E2970" s="304"/>
      <c r="F2970" s="304"/>
      <c r="G2970" s="304"/>
    </row>
    <row r="2971" spans="1:7" s="269" customFormat="1" x14ac:dyDescent="0.25">
      <c r="A2971" s="304"/>
      <c r="B2971" s="304"/>
      <c r="C2971" s="304"/>
      <c r="D2971" s="304"/>
      <c r="E2971" s="304"/>
      <c r="F2971" s="304"/>
      <c r="G2971" s="304"/>
    </row>
    <row r="2972" spans="1:7" s="269" customFormat="1" x14ac:dyDescent="0.25">
      <c r="A2972" s="304"/>
      <c r="B2972" s="304"/>
      <c r="C2972" s="304"/>
      <c r="D2972" s="304"/>
      <c r="E2972" s="304"/>
      <c r="F2972" s="304"/>
      <c r="G2972" s="304"/>
    </row>
    <row r="2973" spans="1:7" s="269" customFormat="1" x14ac:dyDescent="0.25">
      <c r="A2973" s="304"/>
      <c r="B2973" s="304"/>
      <c r="C2973" s="304"/>
      <c r="D2973" s="304"/>
      <c r="E2973" s="304"/>
      <c r="F2973" s="304"/>
      <c r="G2973" s="304"/>
    </row>
    <row r="2974" spans="1:7" s="269" customFormat="1" x14ac:dyDescent="0.25">
      <c r="A2974" s="304"/>
      <c r="B2974" s="304"/>
      <c r="C2974" s="304"/>
      <c r="D2974" s="304"/>
      <c r="E2974" s="304"/>
      <c r="F2974" s="304"/>
      <c r="G2974" s="304"/>
    </row>
    <row r="2975" spans="1:7" s="269" customFormat="1" x14ac:dyDescent="0.25">
      <c r="A2975" s="304"/>
      <c r="B2975" s="304"/>
      <c r="C2975" s="304"/>
      <c r="D2975" s="304"/>
      <c r="E2975" s="304"/>
      <c r="F2975" s="304"/>
      <c r="G2975" s="304"/>
    </row>
    <row r="2976" spans="1:7" s="269" customFormat="1" x14ac:dyDescent="0.25">
      <c r="A2976" s="304"/>
      <c r="B2976" s="304"/>
      <c r="C2976" s="304"/>
      <c r="D2976" s="304"/>
      <c r="E2976" s="304"/>
      <c r="F2976" s="304"/>
      <c r="G2976" s="304"/>
    </row>
    <row r="2977" spans="1:7" s="269" customFormat="1" x14ac:dyDescent="0.25">
      <c r="A2977" s="304"/>
      <c r="B2977" s="304"/>
      <c r="C2977" s="304"/>
      <c r="D2977" s="304"/>
      <c r="E2977" s="304"/>
      <c r="F2977" s="304"/>
      <c r="G2977" s="304"/>
    </row>
    <row r="2978" spans="1:7" s="269" customFormat="1" x14ac:dyDescent="0.25">
      <c r="A2978" s="304"/>
      <c r="B2978" s="304"/>
      <c r="C2978" s="304"/>
      <c r="D2978" s="304"/>
      <c r="E2978" s="304"/>
      <c r="F2978" s="304"/>
      <c r="G2978" s="304"/>
    </row>
    <row r="2979" spans="1:7" s="269" customFormat="1" x14ac:dyDescent="0.25">
      <c r="A2979" s="304"/>
      <c r="B2979" s="304"/>
      <c r="C2979" s="304"/>
      <c r="D2979" s="304"/>
      <c r="E2979" s="304"/>
      <c r="F2979" s="304"/>
      <c r="G2979" s="304"/>
    </row>
    <row r="2980" spans="1:7" s="269" customFormat="1" x14ac:dyDescent="0.25">
      <c r="A2980" s="304"/>
      <c r="B2980" s="304"/>
      <c r="C2980" s="304"/>
      <c r="D2980" s="304"/>
      <c r="E2980" s="304"/>
      <c r="F2980" s="304"/>
      <c r="G2980" s="304"/>
    </row>
    <row r="2981" spans="1:7" s="269" customFormat="1" x14ac:dyDescent="0.25">
      <c r="A2981" s="304"/>
      <c r="B2981" s="304"/>
      <c r="C2981" s="304"/>
      <c r="D2981" s="304"/>
      <c r="E2981" s="304"/>
      <c r="F2981" s="304"/>
      <c r="G2981" s="304"/>
    </row>
    <row r="2982" spans="1:7" s="269" customFormat="1" x14ac:dyDescent="0.25">
      <c r="A2982" s="304"/>
      <c r="B2982" s="304"/>
      <c r="C2982" s="304"/>
      <c r="D2982" s="304"/>
      <c r="E2982" s="304"/>
      <c r="F2982" s="304"/>
      <c r="G2982" s="304"/>
    </row>
    <row r="2983" spans="1:7" s="269" customFormat="1" x14ac:dyDescent="0.25">
      <c r="A2983" s="304"/>
      <c r="B2983" s="304"/>
      <c r="C2983" s="304"/>
      <c r="D2983" s="304"/>
      <c r="E2983" s="304"/>
      <c r="F2983" s="304"/>
      <c r="G2983" s="304"/>
    </row>
    <row r="2984" spans="1:7" s="269" customFormat="1" x14ac:dyDescent="0.25">
      <c r="A2984" s="304"/>
      <c r="B2984" s="304"/>
      <c r="C2984" s="304"/>
      <c r="D2984" s="304"/>
      <c r="E2984" s="304"/>
      <c r="F2984" s="304"/>
      <c r="G2984" s="304"/>
    </row>
    <row r="2985" spans="1:7" s="269" customFormat="1" x14ac:dyDescent="0.25">
      <c r="A2985" s="304"/>
      <c r="B2985" s="304"/>
      <c r="C2985" s="304"/>
      <c r="D2985" s="304"/>
      <c r="E2985" s="304"/>
      <c r="F2985" s="304"/>
      <c r="G2985" s="304"/>
    </row>
    <row r="2986" spans="1:7" s="269" customFormat="1" x14ac:dyDescent="0.25">
      <c r="A2986" s="304"/>
      <c r="B2986" s="304"/>
      <c r="C2986" s="304"/>
      <c r="D2986" s="304"/>
      <c r="E2986" s="304"/>
      <c r="F2986" s="304"/>
      <c r="G2986" s="304"/>
    </row>
    <row r="2987" spans="1:7" s="269" customFormat="1" x14ac:dyDescent="0.25">
      <c r="A2987" s="304"/>
      <c r="B2987" s="304"/>
      <c r="C2987" s="304"/>
      <c r="D2987" s="304"/>
      <c r="E2987" s="304"/>
      <c r="F2987" s="304"/>
      <c r="G2987" s="304"/>
    </row>
    <row r="2988" spans="1:7" s="269" customFormat="1" x14ac:dyDescent="0.25">
      <c r="A2988" s="304"/>
      <c r="B2988" s="304"/>
      <c r="C2988" s="304"/>
      <c r="D2988" s="304"/>
      <c r="E2988" s="304"/>
      <c r="F2988" s="304"/>
      <c r="G2988" s="304"/>
    </row>
    <row r="2989" spans="1:7" s="269" customFormat="1" x14ac:dyDescent="0.25">
      <c r="A2989" s="304"/>
      <c r="B2989" s="304"/>
      <c r="C2989" s="304"/>
      <c r="D2989" s="304"/>
      <c r="E2989" s="304"/>
      <c r="F2989" s="304"/>
      <c r="G2989" s="304"/>
    </row>
    <row r="2990" spans="1:7" s="269" customFormat="1" x14ac:dyDescent="0.25">
      <c r="A2990" s="304"/>
      <c r="B2990" s="304"/>
      <c r="C2990" s="304"/>
      <c r="D2990" s="304"/>
      <c r="E2990" s="304"/>
      <c r="F2990" s="304"/>
      <c r="G2990" s="304"/>
    </row>
    <row r="2991" spans="1:7" s="269" customFormat="1" x14ac:dyDescent="0.25">
      <c r="A2991" s="304"/>
      <c r="B2991" s="304"/>
      <c r="C2991" s="304"/>
      <c r="D2991" s="304"/>
      <c r="E2991" s="304"/>
      <c r="F2991" s="304"/>
      <c r="G2991" s="304"/>
    </row>
    <row r="2992" spans="1:7" s="269" customFormat="1" x14ac:dyDescent="0.25">
      <c r="A2992" s="304"/>
      <c r="B2992" s="304"/>
      <c r="C2992" s="304"/>
      <c r="D2992" s="304"/>
      <c r="E2992" s="304"/>
      <c r="F2992" s="304"/>
      <c r="G2992" s="304"/>
    </row>
    <row r="2993" spans="1:7" s="269" customFormat="1" x14ac:dyDescent="0.25">
      <c r="A2993" s="304"/>
      <c r="B2993" s="304"/>
      <c r="C2993" s="304"/>
      <c r="D2993" s="304"/>
      <c r="E2993" s="304"/>
      <c r="F2993" s="304"/>
      <c r="G2993" s="304"/>
    </row>
    <row r="2994" spans="1:7" s="269" customFormat="1" x14ac:dyDescent="0.25">
      <c r="A2994" s="304"/>
      <c r="B2994" s="304"/>
      <c r="C2994" s="304"/>
      <c r="D2994" s="304"/>
      <c r="E2994" s="304"/>
      <c r="F2994" s="304"/>
      <c r="G2994" s="304"/>
    </row>
    <row r="2995" spans="1:7" s="269" customFormat="1" x14ac:dyDescent="0.25">
      <c r="A2995" s="304"/>
      <c r="B2995" s="304"/>
      <c r="C2995" s="304"/>
      <c r="D2995" s="304"/>
      <c r="E2995" s="304"/>
      <c r="F2995" s="304"/>
      <c r="G2995" s="304"/>
    </row>
    <row r="2996" spans="1:7" s="269" customFormat="1" x14ac:dyDescent="0.25">
      <c r="A2996" s="304"/>
      <c r="B2996" s="304"/>
      <c r="C2996" s="304"/>
      <c r="D2996" s="304"/>
      <c r="E2996" s="304"/>
      <c r="F2996" s="304"/>
      <c r="G2996" s="304"/>
    </row>
    <row r="2997" spans="1:7" s="269" customFormat="1" x14ac:dyDescent="0.25">
      <c r="A2997" s="304"/>
      <c r="B2997" s="304"/>
      <c r="C2997" s="304"/>
      <c r="D2997" s="304"/>
      <c r="E2997" s="304"/>
      <c r="F2997" s="304"/>
      <c r="G2997" s="304"/>
    </row>
    <row r="2998" spans="1:7" s="269" customFormat="1" x14ac:dyDescent="0.25">
      <c r="A2998" s="304"/>
      <c r="B2998" s="304"/>
      <c r="C2998" s="304"/>
      <c r="D2998" s="304"/>
      <c r="E2998" s="304"/>
      <c r="F2998" s="304"/>
      <c r="G2998" s="304"/>
    </row>
    <row r="2999" spans="1:7" s="269" customFormat="1" x14ac:dyDescent="0.25">
      <c r="A2999" s="304"/>
      <c r="B2999" s="304"/>
      <c r="C2999" s="304"/>
      <c r="D2999" s="304"/>
      <c r="E2999" s="304"/>
      <c r="F2999" s="304"/>
      <c r="G2999" s="304"/>
    </row>
    <row r="3000" spans="1:7" s="269" customFormat="1" x14ac:dyDescent="0.25">
      <c r="A3000" s="304"/>
      <c r="B3000" s="304"/>
      <c r="C3000" s="304"/>
      <c r="D3000" s="304"/>
      <c r="E3000" s="304"/>
      <c r="F3000" s="304"/>
      <c r="G3000" s="304"/>
    </row>
    <row r="3001" spans="1:7" s="269" customFormat="1" x14ac:dyDescent="0.25">
      <c r="A3001" s="304"/>
      <c r="B3001" s="304"/>
      <c r="C3001" s="304"/>
      <c r="D3001" s="304"/>
      <c r="E3001" s="304"/>
      <c r="F3001" s="304"/>
      <c r="G3001" s="304"/>
    </row>
    <row r="3002" spans="1:7" s="269" customFormat="1" x14ac:dyDescent="0.25">
      <c r="A3002" s="304"/>
      <c r="B3002" s="304"/>
      <c r="C3002" s="304"/>
      <c r="D3002" s="304"/>
      <c r="E3002" s="304"/>
      <c r="F3002" s="304"/>
      <c r="G3002" s="304"/>
    </row>
    <row r="3003" spans="1:7" s="269" customFormat="1" x14ac:dyDescent="0.25">
      <c r="A3003" s="304"/>
      <c r="B3003" s="304"/>
      <c r="C3003" s="304"/>
      <c r="D3003" s="304"/>
      <c r="E3003" s="304"/>
      <c r="F3003" s="304"/>
      <c r="G3003" s="304"/>
    </row>
    <row r="3004" spans="1:7" s="269" customFormat="1" x14ac:dyDescent="0.25">
      <c r="A3004" s="304"/>
      <c r="B3004" s="304"/>
      <c r="C3004" s="304"/>
      <c r="D3004" s="304"/>
      <c r="E3004" s="304"/>
      <c r="F3004" s="304"/>
      <c r="G3004" s="304"/>
    </row>
    <row r="3005" spans="1:7" s="269" customFormat="1" x14ac:dyDescent="0.25">
      <c r="A3005" s="304"/>
      <c r="B3005" s="304"/>
      <c r="C3005" s="304"/>
      <c r="D3005" s="304"/>
      <c r="E3005" s="304"/>
      <c r="F3005" s="304"/>
      <c r="G3005" s="304"/>
    </row>
    <row r="3006" spans="1:7" s="269" customFormat="1" x14ac:dyDescent="0.25">
      <c r="A3006" s="304"/>
      <c r="B3006" s="304"/>
      <c r="C3006" s="304"/>
      <c r="D3006" s="304"/>
      <c r="E3006" s="304"/>
      <c r="F3006" s="304"/>
      <c r="G3006" s="304"/>
    </row>
    <row r="3007" spans="1:7" s="269" customFormat="1" x14ac:dyDescent="0.25">
      <c r="A3007" s="304"/>
      <c r="B3007" s="304"/>
      <c r="C3007" s="304"/>
      <c r="D3007" s="304"/>
      <c r="E3007" s="304"/>
      <c r="F3007" s="304"/>
      <c r="G3007" s="304"/>
    </row>
    <row r="3008" spans="1:7" s="269" customFormat="1" x14ac:dyDescent="0.25">
      <c r="A3008" s="304"/>
      <c r="B3008" s="304"/>
      <c r="C3008" s="304"/>
      <c r="D3008" s="304"/>
      <c r="E3008" s="304"/>
      <c r="F3008" s="304"/>
      <c r="G3008" s="304"/>
    </row>
    <row r="3009" spans="1:7" s="269" customFormat="1" x14ac:dyDescent="0.25">
      <c r="A3009" s="304"/>
      <c r="B3009" s="304"/>
      <c r="C3009" s="304"/>
      <c r="D3009" s="304"/>
      <c r="E3009" s="304"/>
      <c r="F3009" s="304"/>
      <c r="G3009" s="304"/>
    </row>
    <row r="3010" spans="1:7" s="269" customFormat="1" x14ac:dyDescent="0.25">
      <c r="A3010" s="304"/>
      <c r="B3010" s="304"/>
      <c r="C3010" s="304"/>
      <c r="D3010" s="304"/>
      <c r="E3010" s="304"/>
      <c r="F3010" s="304"/>
      <c r="G3010" s="304"/>
    </row>
    <row r="3011" spans="1:7" s="269" customFormat="1" x14ac:dyDescent="0.25">
      <c r="A3011" s="304"/>
      <c r="B3011" s="304"/>
      <c r="C3011" s="304"/>
      <c r="D3011" s="304"/>
      <c r="E3011" s="304"/>
      <c r="F3011" s="304"/>
      <c r="G3011" s="304"/>
    </row>
    <row r="3012" spans="1:7" s="269" customFormat="1" x14ac:dyDescent="0.25">
      <c r="A3012" s="304"/>
      <c r="B3012" s="304"/>
      <c r="C3012" s="304"/>
      <c r="D3012" s="304"/>
      <c r="E3012" s="304"/>
      <c r="F3012" s="304"/>
      <c r="G3012" s="304"/>
    </row>
    <row r="3013" spans="1:7" s="269" customFormat="1" x14ac:dyDescent="0.25">
      <c r="A3013" s="304"/>
      <c r="B3013" s="304"/>
      <c r="C3013" s="304"/>
      <c r="D3013" s="304"/>
      <c r="E3013" s="304"/>
      <c r="F3013" s="304"/>
      <c r="G3013" s="304"/>
    </row>
  </sheetData>
  <mergeCells count="5">
    <mergeCell ref="D1:I1"/>
    <mergeCell ref="J1:O1"/>
    <mergeCell ref="U2:W2"/>
    <mergeCell ref="A1:C1"/>
    <mergeCell ref="U12:Y12"/>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S41"/>
  <sheetViews>
    <sheetView workbookViewId="0">
      <selection activeCell="B60" sqref="B60:R60"/>
    </sheetView>
  </sheetViews>
  <sheetFormatPr defaultRowHeight="15" x14ac:dyDescent="0.25"/>
  <cols>
    <col min="1" max="1" width="47.140625" customWidth="1"/>
    <col min="2" max="2" width="6.28515625" bestFit="1" customWidth="1"/>
    <col min="3" max="3" width="6.85546875" customWidth="1"/>
    <col min="4" max="4" width="6.7109375" customWidth="1"/>
    <col min="5" max="5" width="6.5703125" customWidth="1"/>
    <col min="6" max="6" width="6.140625" customWidth="1"/>
    <col min="7" max="7" width="7.28515625" bestFit="1" customWidth="1"/>
    <col min="8" max="8" width="6.28515625" customWidth="1"/>
    <col min="9" max="9" width="6.42578125" bestFit="1" customWidth="1"/>
    <col min="10" max="10" width="7.28515625" bestFit="1" customWidth="1"/>
    <col min="11" max="11" width="7.140625" customWidth="1"/>
    <col min="12" max="12" width="7.42578125" customWidth="1"/>
    <col min="13" max="13" width="7.28515625" customWidth="1"/>
  </cols>
  <sheetData>
    <row r="1" spans="1:19" x14ac:dyDescent="0.25">
      <c r="K1" s="235" t="s">
        <v>1847</v>
      </c>
    </row>
    <row r="2" spans="1:19" x14ac:dyDescent="0.25">
      <c r="A2" s="25"/>
      <c r="B2" s="239">
        <v>2017</v>
      </c>
      <c r="C2" s="338" t="s">
        <v>1792</v>
      </c>
      <c r="D2" s="338" t="s">
        <v>1793</v>
      </c>
      <c r="E2" s="239">
        <v>2018</v>
      </c>
      <c r="F2" s="338" t="s">
        <v>1792</v>
      </c>
      <c r="G2" s="338" t="s">
        <v>1793</v>
      </c>
      <c r="H2" s="239">
        <v>2019</v>
      </c>
      <c r="I2" s="338" t="s">
        <v>1792</v>
      </c>
      <c r="J2" s="338" t="s">
        <v>1793</v>
      </c>
      <c r="K2" s="240">
        <v>2025</v>
      </c>
      <c r="L2" s="338" t="s">
        <v>1792</v>
      </c>
      <c r="M2" s="338" t="s">
        <v>1793</v>
      </c>
      <c r="N2" s="363" t="s">
        <v>1848</v>
      </c>
      <c r="O2" s="422" t="s">
        <v>1872</v>
      </c>
    </row>
    <row r="3" spans="1:19" ht="30" x14ac:dyDescent="0.25">
      <c r="A3" s="241" t="s">
        <v>946</v>
      </c>
      <c r="B3" s="240">
        <v>1839</v>
      </c>
      <c r="C3" s="414">
        <f>$B3*$L3</f>
        <v>1129</v>
      </c>
      <c r="D3" s="414">
        <f>$B3*$M3</f>
        <v>710</v>
      </c>
      <c r="E3" s="240">
        <v>0</v>
      </c>
      <c r="F3" s="414">
        <f>$E3*$L3</f>
        <v>0</v>
      </c>
      <c r="G3" s="414">
        <f>$E3*$M3</f>
        <v>0</v>
      </c>
      <c r="H3" s="240">
        <v>0</v>
      </c>
      <c r="I3" s="413">
        <f>$H3*$L3</f>
        <v>0</v>
      </c>
      <c r="J3" s="413">
        <f>$H3*$M3</f>
        <v>0</v>
      </c>
      <c r="K3" s="338">
        <v>1839</v>
      </c>
      <c r="L3" s="362">
        <f>1129/K3</f>
        <v>0.61392060902664491</v>
      </c>
      <c r="M3" s="362">
        <f>710/K3</f>
        <v>0.38607939097335509</v>
      </c>
      <c r="N3" s="363" t="s">
        <v>1846</v>
      </c>
      <c r="R3" s="244">
        <f>K13-K7</f>
        <v>785</v>
      </c>
    </row>
    <row r="4" spans="1:19" s="359" customFormat="1" ht="30" x14ac:dyDescent="0.25">
      <c r="A4" s="421" t="s">
        <v>1910</v>
      </c>
      <c r="B4" s="473">
        <f>B13</f>
        <v>785</v>
      </c>
      <c r="C4" s="418">
        <f>$B4*$L3</f>
        <v>481.92767808591628</v>
      </c>
      <c r="D4" s="418">
        <f>$B4*$M3</f>
        <v>303.07232191408372</v>
      </c>
      <c r="E4" s="419">
        <v>0</v>
      </c>
      <c r="F4" s="418">
        <v>0</v>
      </c>
      <c r="G4" s="418">
        <v>0</v>
      </c>
      <c r="H4" s="419">
        <v>0</v>
      </c>
      <c r="I4" s="418">
        <v>0</v>
      </c>
      <c r="J4" s="418">
        <v>0</v>
      </c>
      <c r="K4" s="338"/>
      <c r="L4" s="362"/>
      <c r="M4" s="362"/>
      <c r="N4" s="363"/>
    </row>
    <row r="5" spans="1:19" s="359" customFormat="1" x14ac:dyDescent="0.25">
      <c r="A5" s="421" t="s">
        <v>1869</v>
      </c>
      <c r="B5" s="473">
        <f>B3-B4</f>
        <v>1054</v>
      </c>
      <c r="C5" s="418">
        <f>$B5*$L3</f>
        <v>647.07232191408377</v>
      </c>
      <c r="D5" s="418">
        <f>$B5*$M3</f>
        <v>406.92767808591628</v>
      </c>
      <c r="E5" s="419">
        <v>0</v>
      </c>
      <c r="F5" s="418">
        <v>0</v>
      </c>
      <c r="G5" s="418">
        <v>0</v>
      </c>
      <c r="H5" s="419">
        <v>0</v>
      </c>
      <c r="I5" s="418">
        <v>0</v>
      </c>
      <c r="J5" s="418">
        <v>0</v>
      </c>
      <c r="K5" s="338"/>
      <c r="L5" s="362"/>
      <c r="M5" s="362"/>
      <c r="N5" s="363"/>
    </row>
    <row r="6" spans="1:19" s="359" customFormat="1" x14ac:dyDescent="0.25">
      <c r="A6" s="421" t="s">
        <v>1870</v>
      </c>
      <c r="B6" s="419">
        <f>B14</f>
        <v>538</v>
      </c>
      <c r="C6" s="418">
        <f>$B6*$L$16</f>
        <v>308.55882352941177</v>
      </c>
      <c r="D6" s="418">
        <f>$B6*$M$16</f>
        <v>229.44117647058823</v>
      </c>
      <c r="E6" s="419">
        <f>E14-B6</f>
        <v>4</v>
      </c>
      <c r="F6" s="418">
        <f>$E6*$L$16</f>
        <v>2.2941176470588234</v>
      </c>
      <c r="G6" s="418">
        <f>$E6*$M$16</f>
        <v>1.7058823529411764</v>
      </c>
      <c r="H6" s="419">
        <f>H14-E14</f>
        <v>93</v>
      </c>
      <c r="I6" s="418">
        <f>$H6*$L$16</f>
        <v>53.338235294117645</v>
      </c>
      <c r="J6" s="418">
        <f>$H6*$M$16</f>
        <v>39.661764705882348</v>
      </c>
      <c r="K6" s="338"/>
      <c r="L6" s="362"/>
      <c r="M6" s="362"/>
      <c r="N6" s="363" t="s">
        <v>1871</v>
      </c>
      <c r="O6" s="359" t="s">
        <v>1873</v>
      </c>
    </row>
    <row r="7" spans="1:19" x14ac:dyDescent="0.25">
      <c r="A7" s="271" t="s">
        <v>960</v>
      </c>
      <c r="B7" s="395">
        <v>203</v>
      </c>
      <c r="C7" s="414">
        <f t="shared" ref="C7" si="0">$B7*$L7</f>
        <v>176.60999999999999</v>
      </c>
      <c r="D7" s="414">
        <f t="shared" ref="D7:D16" si="1">$B7*$M7</f>
        <v>26.39</v>
      </c>
      <c r="E7" s="338">
        <f t="shared" ref="E7" si="2">E3</f>
        <v>0</v>
      </c>
      <c r="F7" s="414">
        <f t="shared" ref="F7:F16" si="3">$E7*$L7</f>
        <v>0</v>
      </c>
      <c r="G7" s="414">
        <f t="shared" ref="G7:G16" si="4">$E7*$M7</f>
        <v>0</v>
      </c>
      <c r="H7" s="239">
        <f>H3</f>
        <v>0</v>
      </c>
      <c r="I7" s="413">
        <f t="shared" ref="I7:I16" si="5">$H7*$L7</f>
        <v>0</v>
      </c>
      <c r="J7" s="413">
        <f t="shared" ref="J7:J16" si="6">$H7*$M7</f>
        <v>0</v>
      </c>
      <c r="K7" s="396"/>
      <c r="L7" s="394">
        <f>1-0.13</f>
        <v>0.87</v>
      </c>
      <c r="M7" s="394">
        <v>0.13</v>
      </c>
      <c r="N7" s="397" t="s">
        <v>1856</v>
      </c>
    </row>
    <row r="8" spans="1:19" x14ac:dyDescent="0.25">
      <c r="A8" s="1" t="s">
        <v>1865</v>
      </c>
      <c r="B8" s="420">
        <f>B11-B14</f>
        <v>218</v>
      </c>
      <c r="C8" s="414">
        <f>$B8*$L8</f>
        <v>161.94285714285715</v>
      </c>
      <c r="D8" s="414">
        <f>$B8*$M8</f>
        <v>56.05714285714285</v>
      </c>
      <c r="E8" s="420">
        <f>E11-E14</f>
        <v>214</v>
      </c>
      <c r="F8" s="414">
        <f>$E8*$L8</f>
        <v>158.97142857142859</v>
      </c>
      <c r="G8" s="414">
        <f>$E8*$M8</f>
        <v>55.028571428571425</v>
      </c>
      <c r="H8" s="420">
        <f>H11-H14</f>
        <v>121</v>
      </c>
      <c r="I8" s="413">
        <f>$H8*$L8</f>
        <v>89.885714285714286</v>
      </c>
      <c r="J8" s="413">
        <f>$H8*$M8</f>
        <v>31.11428571428571</v>
      </c>
      <c r="K8" s="240">
        <v>105</v>
      </c>
      <c r="L8" s="362">
        <f>78/K8</f>
        <v>0.74285714285714288</v>
      </c>
      <c r="M8" s="362">
        <f>27/K8</f>
        <v>0.25714285714285712</v>
      </c>
      <c r="N8" s="363" t="s">
        <v>1845</v>
      </c>
      <c r="S8" s="393" t="s">
        <v>1857</v>
      </c>
    </row>
    <row r="9" spans="1:19" s="238" customFormat="1" x14ac:dyDescent="0.25">
      <c r="A9" s="1" t="s">
        <v>945</v>
      </c>
      <c r="B9" s="25">
        <f t="shared" ref="B9:J9" si="7">B8*0.5</f>
        <v>109</v>
      </c>
      <c r="C9" s="414">
        <f t="shared" si="7"/>
        <v>80.971428571428575</v>
      </c>
      <c r="D9" s="414">
        <f t="shared" si="7"/>
        <v>28.028571428571425</v>
      </c>
      <c r="E9" s="338">
        <f t="shared" si="7"/>
        <v>107</v>
      </c>
      <c r="F9" s="414">
        <f t="shared" si="7"/>
        <v>79.485714285714295</v>
      </c>
      <c r="G9" s="414">
        <f t="shared" si="7"/>
        <v>27.514285714285712</v>
      </c>
      <c r="H9" s="239">
        <f t="shared" si="7"/>
        <v>60.5</v>
      </c>
      <c r="I9" s="413">
        <f t="shared" si="7"/>
        <v>44.942857142857143</v>
      </c>
      <c r="J9" s="413">
        <f t="shared" si="7"/>
        <v>15.557142857142855</v>
      </c>
    </row>
    <row r="10" spans="1:19" s="238" customFormat="1" x14ac:dyDescent="0.25">
      <c r="A10" s="240" t="s">
        <v>184</v>
      </c>
      <c r="B10" s="240">
        <f>0.5*B8</f>
        <v>109</v>
      </c>
      <c r="C10" s="414">
        <f>$B10*$L8</f>
        <v>80.971428571428575</v>
      </c>
      <c r="D10" s="414">
        <f>$B10*$M8</f>
        <v>28.028571428571425</v>
      </c>
      <c r="E10" s="415">
        <f>(E8-B8)*0.5</f>
        <v>-2</v>
      </c>
      <c r="F10" s="415">
        <f t="shared" ref="F10:G10" si="8">(F8-C8)*0.5</f>
        <v>-1.4857142857142804</v>
      </c>
      <c r="G10" s="415">
        <f t="shared" si="8"/>
        <v>-0.51428571428571246</v>
      </c>
      <c r="H10" s="415">
        <f>(H8-E8)*0.5</f>
        <v>-46.5</v>
      </c>
      <c r="I10" s="415">
        <f t="shared" ref="I10:J10" si="9">(I8-F8)*0.5</f>
        <v>-34.542857142857152</v>
      </c>
      <c r="J10" s="415">
        <f t="shared" si="9"/>
        <v>-11.957142857142857</v>
      </c>
      <c r="K10" s="337" t="s">
        <v>947</v>
      </c>
    </row>
    <row r="11" spans="1:19" s="359" customFormat="1" x14ac:dyDescent="0.25">
      <c r="A11" s="416" t="s">
        <v>1863</v>
      </c>
      <c r="B11" s="419">
        <v>756</v>
      </c>
      <c r="C11" s="418"/>
      <c r="D11" s="418"/>
      <c r="E11" s="419">
        <v>756</v>
      </c>
      <c r="F11" s="418"/>
      <c r="G11" s="418"/>
      <c r="H11" s="419">
        <v>756</v>
      </c>
      <c r="I11" s="417"/>
      <c r="J11" s="413"/>
      <c r="K11" s="240"/>
      <c r="L11" s="394"/>
      <c r="M11" s="394"/>
      <c r="N11" s="397"/>
    </row>
    <row r="12" spans="1:19" s="359" customFormat="1" x14ac:dyDescent="0.25">
      <c r="A12" s="416" t="s">
        <v>1864</v>
      </c>
      <c r="B12" s="419">
        <v>29</v>
      </c>
      <c r="C12" s="418"/>
      <c r="D12" s="418"/>
      <c r="E12" s="419">
        <v>29</v>
      </c>
      <c r="F12" s="418"/>
      <c r="G12" s="418"/>
      <c r="H12" s="419">
        <v>29</v>
      </c>
      <c r="I12" s="417"/>
      <c r="J12" s="413"/>
      <c r="K12" s="240"/>
      <c r="L12" s="394"/>
      <c r="M12" s="394"/>
      <c r="N12" s="397"/>
    </row>
    <row r="13" spans="1:19" x14ac:dyDescent="0.25">
      <c r="A13" s="398" t="s">
        <v>1866</v>
      </c>
      <c r="B13" s="245">
        <f>B12+B11</f>
        <v>785</v>
      </c>
      <c r="C13" s="414">
        <f>$B13*$L$13</f>
        <v>468</v>
      </c>
      <c r="D13" s="414">
        <f>$B13*$M$13</f>
        <v>317</v>
      </c>
      <c r="E13" s="338">
        <f>E12+E11</f>
        <v>785</v>
      </c>
      <c r="F13" s="414">
        <f t="shared" si="3"/>
        <v>468</v>
      </c>
      <c r="G13" s="414">
        <f t="shared" si="4"/>
        <v>317</v>
      </c>
      <c r="H13" s="338">
        <f>H12+H11</f>
        <v>785</v>
      </c>
      <c r="I13" s="413">
        <f t="shared" si="5"/>
        <v>468</v>
      </c>
      <c r="J13" s="413">
        <f t="shared" si="6"/>
        <v>317</v>
      </c>
      <c r="K13" s="240">
        <f>K16+K8</f>
        <v>785</v>
      </c>
      <c r="L13" s="362">
        <f>(390+78)/K13</f>
        <v>0.59617834394904456</v>
      </c>
      <c r="M13" s="362">
        <f>(290+27)/K13</f>
        <v>0.40382165605095544</v>
      </c>
      <c r="N13" s="397" t="s">
        <v>1858</v>
      </c>
    </row>
    <row r="14" spans="1:19" s="359" customFormat="1" x14ac:dyDescent="0.25">
      <c r="A14" s="416" t="s">
        <v>1867</v>
      </c>
      <c r="B14" s="416">
        <f>D23</f>
        <v>538</v>
      </c>
      <c r="C14" s="418"/>
      <c r="D14" s="418"/>
      <c r="E14" s="416">
        <f>D24</f>
        <v>542</v>
      </c>
      <c r="F14" s="418"/>
      <c r="G14" s="418"/>
      <c r="H14" s="416">
        <f>D25</f>
        <v>635</v>
      </c>
      <c r="I14" s="413"/>
      <c r="J14" s="413"/>
      <c r="K14" s="240"/>
      <c r="L14" s="362"/>
      <c r="M14" s="362"/>
      <c r="N14" s="397"/>
    </row>
    <row r="15" spans="1:19" s="359" customFormat="1" x14ac:dyDescent="0.25">
      <c r="A15" s="416" t="s">
        <v>1868</v>
      </c>
      <c r="B15" s="416">
        <f>E23</f>
        <v>111</v>
      </c>
      <c r="C15" s="418"/>
      <c r="D15" s="418"/>
      <c r="E15" s="416">
        <f>E24</f>
        <v>56</v>
      </c>
      <c r="F15" s="418"/>
      <c r="G15" s="418"/>
      <c r="H15" s="416">
        <f>E25</f>
        <v>52</v>
      </c>
      <c r="I15" s="413"/>
      <c r="J15" s="413"/>
      <c r="K15" s="240"/>
      <c r="L15" s="362"/>
      <c r="M15" s="362"/>
      <c r="N15" s="397"/>
    </row>
    <row r="16" spans="1:19" s="244" customFormat="1" x14ac:dyDescent="0.25">
      <c r="A16" s="245" t="s">
        <v>1874</v>
      </c>
      <c r="B16" s="245">
        <f>F23</f>
        <v>649</v>
      </c>
      <c r="C16" s="414">
        <f>$B16*$L16</f>
        <v>372.22058823529409</v>
      </c>
      <c r="D16" s="414">
        <f t="shared" si="1"/>
        <v>276.77941176470586</v>
      </c>
      <c r="E16" s="338">
        <f>F24</f>
        <v>598</v>
      </c>
      <c r="F16" s="414">
        <f t="shared" si="3"/>
        <v>342.97058823529409</v>
      </c>
      <c r="G16" s="414">
        <f t="shared" si="4"/>
        <v>255.02941176470588</v>
      </c>
      <c r="H16" s="245">
        <f>F25</f>
        <v>687</v>
      </c>
      <c r="I16" s="413">
        <f t="shared" si="5"/>
        <v>394.01470588235293</v>
      </c>
      <c r="J16" s="413">
        <f t="shared" si="6"/>
        <v>292.98529411764707</v>
      </c>
      <c r="K16" s="240">
        <v>680</v>
      </c>
      <c r="L16" s="362">
        <f>390/K16</f>
        <v>0.57352941176470584</v>
      </c>
      <c r="M16" s="362">
        <f>290/K16</f>
        <v>0.4264705882352941</v>
      </c>
      <c r="N16" s="363" t="s">
        <v>1844</v>
      </c>
    </row>
    <row r="17" spans="1:16" x14ac:dyDescent="0.25">
      <c r="A17" s="25" t="s">
        <v>1849</v>
      </c>
      <c r="B17" s="416">
        <f>B7+B13</f>
        <v>988</v>
      </c>
      <c r="C17" s="418">
        <f>C7+C13</f>
        <v>644.61</v>
      </c>
      <c r="D17" s="418">
        <f>D7+D13</f>
        <v>343.39</v>
      </c>
      <c r="E17" s="416">
        <f>B17</f>
        <v>988</v>
      </c>
      <c r="F17" s="418">
        <f>C7+C13</f>
        <v>644.61</v>
      </c>
      <c r="G17" s="418">
        <f>D7+D13</f>
        <v>343.39</v>
      </c>
      <c r="H17" s="416">
        <f>B17</f>
        <v>988</v>
      </c>
      <c r="I17" s="418">
        <f>C13+C7</f>
        <v>644.61</v>
      </c>
      <c r="J17" s="418">
        <f>D13+D7</f>
        <v>343.39</v>
      </c>
      <c r="L17" s="238"/>
      <c r="N17" s="238"/>
    </row>
    <row r="18" spans="1:16" x14ac:dyDescent="0.25">
      <c r="C18" s="361">
        <f>C17/B17</f>
        <v>0.65243927125506074</v>
      </c>
      <c r="D18" s="361">
        <f>D17/B17</f>
        <v>0.34756072874493926</v>
      </c>
      <c r="E18" s="359"/>
      <c r="F18" s="361"/>
      <c r="G18" s="361"/>
      <c r="H18" s="359"/>
      <c r="I18" s="361"/>
      <c r="J18" s="361"/>
    </row>
    <row r="19" spans="1:16" x14ac:dyDescent="0.25">
      <c r="P19">
        <f>B13-B16</f>
        <v>136</v>
      </c>
    </row>
    <row r="20" spans="1:16" x14ac:dyDescent="0.25">
      <c r="A20" s="235" t="s">
        <v>1839</v>
      </c>
      <c r="B20" s="235"/>
      <c r="C20" s="235"/>
      <c r="D20" s="235"/>
    </row>
    <row r="21" spans="1:16" x14ac:dyDescent="0.25">
      <c r="A21" s="236" t="s">
        <v>939</v>
      </c>
      <c r="B21" s="236"/>
      <c r="C21" s="235"/>
      <c r="D21" s="235" t="s">
        <v>1841</v>
      </c>
      <c r="E21" t="s">
        <v>1840</v>
      </c>
      <c r="F21" t="s">
        <v>1843</v>
      </c>
    </row>
    <row r="22" spans="1:16" x14ac:dyDescent="0.25">
      <c r="A22" s="356" t="s">
        <v>940</v>
      </c>
      <c r="B22" s="356" t="s">
        <v>24</v>
      </c>
      <c r="C22" s="356" t="s">
        <v>942</v>
      </c>
      <c r="D22" s="356" t="s">
        <v>941</v>
      </c>
      <c r="E22" s="356" t="s">
        <v>941</v>
      </c>
      <c r="F22" s="356" t="s">
        <v>941</v>
      </c>
    </row>
    <row r="23" spans="1:16" x14ac:dyDescent="0.25">
      <c r="A23" s="354" t="s">
        <v>937</v>
      </c>
      <c r="B23" s="354" t="s">
        <v>938</v>
      </c>
      <c r="C23" s="357" t="s">
        <v>1836</v>
      </c>
      <c r="D23" s="358">
        <v>538</v>
      </c>
      <c r="E23" s="360">
        <v>111</v>
      </c>
      <c r="F23">
        <f>D23+E23</f>
        <v>649</v>
      </c>
    </row>
    <row r="24" spans="1:16" x14ac:dyDescent="0.25">
      <c r="A24" s="354" t="s">
        <v>937</v>
      </c>
      <c r="B24" s="354" t="s">
        <v>938</v>
      </c>
      <c r="C24" s="357" t="s">
        <v>1837</v>
      </c>
      <c r="D24" s="358">
        <v>542</v>
      </c>
      <c r="E24" s="360">
        <v>56</v>
      </c>
      <c r="F24" s="355">
        <f>D24+E24</f>
        <v>598</v>
      </c>
    </row>
    <row r="25" spans="1:16" x14ac:dyDescent="0.25">
      <c r="A25" s="354" t="s">
        <v>937</v>
      </c>
      <c r="B25" s="354" t="s">
        <v>938</v>
      </c>
      <c r="C25" s="357" t="s">
        <v>1838</v>
      </c>
      <c r="D25" s="358">
        <v>635</v>
      </c>
      <c r="E25" s="360">
        <v>52</v>
      </c>
      <c r="F25" s="355">
        <f>D25+E25</f>
        <v>687</v>
      </c>
    </row>
    <row r="26" spans="1:16" x14ac:dyDescent="0.25">
      <c r="C26" s="357" t="s">
        <v>1842</v>
      </c>
      <c r="D26" s="358">
        <v>651</v>
      </c>
      <c r="E26" s="360">
        <v>29</v>
      </c>
      <c r="F26" s="359">
        <f>D26+E26</f>
        <v>680</v>
      </c>
    </row>
    <row r="27" spans="1:16" s="344" customFormat="1" x14ac:dyDescent="0.25">
      <c r="A27" s="340" t="s">
        <v>1830</v>
      </c>
    </row>
    <row r="28" spans="1:16" x14ac:dyDescent="0.25">
      <c r="A28" s="340" t="s">
        <v>1828</v>
      </c>
    </row>
    <row r="29" spans="1:16" x14ac:dyDescent="0.25">
      <c r="A29" s="343" t="s">
        <v>1818</v>
      </c>
    </row>
    <row r="30" spans="1:16" x14ac:dyDescent="0.25">
      <c r="A30" s="343" t="s">
        <v>1819</v>
      </c>
    </row>
    <row r="31" spans="1:16" x14ac:dyDescent="0.25">
      <c r="A31" s="343" t="s">
        <v>1820</v>
      </c>
    </row>
    <row r="32" spans="1:16" x14ac:dyDescent="0.25">
      <c r="A32" s="343" t="s">
        <v>1821</v>
      </c>
      <c r="B32">
        <v>23</v>
      </c>
    </row>
    <row r="33" spans="1:2" x14ac:dyDescent="0.25">
      <c r="A33" s="343" t="s">
        <v>1822</v>
      </c>
      <c r="B33">
        <v>26</v>
      </c>
    </row>
    <row r="34" spans="1:2" x14ac:dyDescent="0.25">
      <c r="A34" s="343" t="s">
        <v>1823</v>
      </c>
      <c r="B34">
        <v>20</v>
      </c>
    </row>
    <row r="35" spans="1:2" x14ac:dyDescent="0.25">
      <c r="A35" s="343" t="s">
        <v>1824</v>
      </c>
    </row>
    <row r="36" spans="1:2" x14ac:dyDescent="0.25">
      <c r="A36" s="343"/>
    </row>
    <row r="37" spans="1:2" x14ac:dyDescent="0.25">
      <c r="A37" s="343" t="s">
        <v>1825</v>
      </c>
    </row>
    <row r="38" spans="1:2" x14ac:dyDescent="0.25">
      <c r="A38" s="341" t="s">
        <v>1826</v>
      </c>
    </row>
    <row r="39" spans="1:2" x14ac:dyDescent="0.25">
      <c r="A39" s="343" t="s">
        <v>1827</v>
      </c>
    </row>
    <row r="40" spans="1:2" x14ac:dyDescent="0.25">
      <c r="A40" s="343"/>
    </row>
    <row r="41" spans="1:2" x14ac:dyDescent="0.25">
      <c r="A41" s="343" t="s">
        <v>1829</v>
      </c>
    </row>
  </sheetData>
  <pageMargins left="0.2" right="0.2" top="0.75" bottom="0.75" header="0.3" footer="0.3"/>
  <pageSetup paperSize="5" scale="90" orientation="landscape" horizontalDpi="4294967295" verticalDpi="4294967295" r:id="rId1"/>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8"/>
  <sheetViews>
    <sheetView zoomScale="110" zoomScaleNormal="110" workbookViewId="0">
      <pane xSplit="2" ySplit="3" topLeftCell="C4" activePane="bottomRight" state="frozen"/>
      <selection activeCell="B60" sqref="B60:R60"/>
      <selection pane="topRight" activeCell="B60" sqref="B60:R60"/>
      <selection pane="bottomLeft" activeCell="B60" sqref="B60:R60"/>
      <selection pane="bottomRight" activeCell="B60" sqref="B60:R60"/>
    </sheetView>
  </sheetViews>
  <sheetFormatPr defaultRowHeight="11.25" x14ac:dyDescent="0.2"/>
  <cols>
    <col min="1" max="1" width="2" style="327" customWidth="1"/>
    <col min="2" max="2" width="38.7109375" style="327" customWidth="1"/>
    <col min="3" max="3" width="8.85546875" style="43" bestFit="1" customWidth="1"/>
    <col min="4" max="5" width="7.85546875" style="43" customWidth="1"/>
    <col min="6" max="6" width="9.28515625" style="43" bestFit="1" customWidth="1"/>
    <col min="7" max="7" width="9.28515625" style="43" customWidth="1"/>
    <col min="8" max="8" width="8.28515625" style="43" customWidth="1"/>
    <col min="9" max="9" width="9.42578125" style="328" bestFit="1" customWidth="1"/>
    <col min="10" max="12" width="6.85546875" style="43" customWidth="1"/>
    <col min="13" max="13" width="8" style="43" customWidth="1"/>
    <col min="14" max="14" width="11" style="43" customWidth="1"/>
    <col min="15" max="15" width="10.140625" style="44" customWidth="1"/>
    <col min="16" max="17" width="10" style="44" customWidth="1"/>
    <col min="18" max="18" width="4.42578125" style="43" customWidth="1"/>
    <col min="19" max="19" width="0.140625" style="327" customWidth="1"/>
    <col min="20" max="20" width="3.7109375" style="327" customWidth="1"/>
    <col min="21" max="22" width="9.42578125" style="328" hidden="1" customWidth="1"/>
    <col min="23" max="29" width="0" style="327" hidden="1" customWidth="1"/>
    <col min="30" max="16384" width="9.140625" style="327"/>
  </cols>
  <sheetData>
    <row r="1" spans="2:30" ht="15" customHeight="1" thickBot="1" x14ac:dyDescent="0.25">
      <c r="B1" s="586" t="s">
        <v>1039</v>
      </c>
      <c r="C1" s="586"/>
      <c r="D1" s="586"/>
      <c r="E1" s="586"/>
      <c r="F1" s="586"/>
      <c r="G1" s="586"/>
      <c r="H1" s="586"/>
      <c r="I1" s="586"/>
      <c r="J1" s="586"/>
      <c r="K1" s="586"/>
      <c r="L1" s="586"/>
      <c r="M1" s="586"/>
      <c r="N1" s="586"/>
      <c r="O1" s="586"/>
      <c r="P1" s="586"/>
      <c r="Q1" s="586"/>
      <c r="R1" s="586"/>
      <c r="U1" s="590" t="s">
        <v>194</v>
      </c>
      <c r="V1" s="591"/>
      <c r="W1" s="592"/>
      <c r="X1" s="590" t="s">
        <v>195</v>
      </c>
      <c r="Y1" s="591"/>
      <c r="Z1" s="592"/>
      <c r="AA1" s="590" t="s">
        <v>196</v>
      </c>
      <c r="AB1" s="591"/>
      <c r="AC1" s="592"/>
    </row>
    <row r="2" spans="2:30" ht="12" thickBot="1" x14ac:dyDescent="0.25">
      <c r="B2" s="587" t="s">
        <v>1038</v>
      </c>
      <c r="C2" s="587"/>
      <c r="D2" s="587"/>
      <c r="E2" s="587"/>
      <c r="F2" s="587"/>
      <c r="G2" s="587"/>
      <c r="H2" s="587"/>
      <c r="I2" s="587"/>
      <c r="J2" s="587"/>
      <c r="K2" s="587"/>
      <c r="L2" s="587"/>
      <c r="M2" s="587"/>
      <c r="N2" s="587"/>
      <c r="O2" s="587"/>
      <c r="P2" s="587"/>
      <c r="Q2" s="587"/>
      <c r="R2" s="587"/>
      <c r="U2" s="333" t="s">
        <v>105</v>
      </c>
      <c r="V2" s="334" t="s">
        <v>1792</v>
      </c>
      <c r="W2" s="335" t="s">
        <v>1793</v>
      </c>
      <c r="X2" s="333" t="s">
        <v>105</v>
      </c>
      <c r="Y2" s="334" t="s">
        <v>1792</v>
      </c>
      <c r="Z2" s="335" t="s">
        <v>1793</v>
      </c>
      <c r="AA2" s="333" t="s">
        <v>105</v>
      </c>
      <c r="AB2" s="334" t="s">
        <v>1792</v>
      </c>
      <c r="AC2" s="335" t="s">
        <v>1793</v>
      </c>
    </row>
    <row r="3" spans="2:30" s="79" customFormat="1" ht="66.75" customHeight="1" x14ac:dyDescent="0.15">
      <c r="B3" s="81" t="s">
        <v>102</v>
      </c>
      <c r="C3" s="81" t="s">
        <v>917</v>
      </c>
      <c r="D3" s="81" t="s">
        <v>1953</v>
      </c>
      <c r="E3" s="81" t="s">
        <v>1954</v>
      </c>
      <c r="F3" s="81" t="s">
        <v>902</v>
      </c>
      <c r="G3" s="81" t="s">
        <v>910</v>
      </c>
      <c r="H3" s="81" t="s">
        <v>903</v>
      </c>
      <c r="I3" s="93" t="s">
        <v>911</v>
      </c>
      <c r="J3" s="94" t="s">
        <v>1803</v>
      </c>
      <c r="K3" s="94" t="s">
        <v>1802</v>
      </c>
      <c r="L3" s="94" t="s">
        <v>1801</v>
      </c>
      <c r="M3" s="94" t="s">
        <v>907</v>
      </c>
      <c r="N3" s="81" t="s">
        <v>908</v>
      </c>
      <c r="O3" s="491" t="s">
        <v>1955</v>
      </c>
      <c r="P3" s="94" t="s">
        <v>918</v>
      </c>
      <c r="Q3" s="94" t="s">
        <v>909</v>
      </c>
      <c r="R3" s="80" t="s">
        <v>101</v>
      </c>
      <c r="S3" s="79" t="s">
        <v>100</v>
      </c>
      <c r="U3" s="326" t="s">
        <v>911</v>
      </c>
      <c r="V3" s="325" t="s">
        <v>911</v>
      </c>
      <c r="W3" s="322" t="s">
        <v>911</v>
      </c>
      <c r="X3" s="326" t="s">
        <v>911</v>
      </c>
      <c r="Y3" s="325" t="s">
        <v>911</v>
      </c>
      <c r="Z3" s="322" t="s">
        <v>911</v>
      </c>
      <c r="AA3" s="323" t="s">
        <v>911</v>
      </c>
      <c r="AB3" s="325" t="s">
        <v>911</v>
      </c>
      <c r="AC3" s="322" t="s">
        <v>911</v>
      </c>
    </row>
    <row r="4" spans="2:30" s="247" customFormat="1" ht="9" x14ac:dyDescent="0.15">
      <c r="B4" s="78" t="s">
        <v>99</v>
      </c>
      <c r="C4" s="588" t="s">
        <v>75</v>
      </c>
      <c r="D4" s="589"/>
      <c r="E4" s="486"/>
      <c r="F4" s="76"/>
      <c r="G4" s="76"/>
      <c r="H4" s="76"/>
      <c r="I4" s="331"/>
      <c r="J4" s="331"/>
      <c r="K4" s="331"/>
      <c r="L4" s="331"/>
      <c r="M4" s="331"/>
      <c r="N4" s="75"/>
      <c r="O4" s="75"/>
      <c r="P4" s="75"/>
      <c r="Q4" s="103"/>
      <c r="R4" s="74"/>
      <c r="U4" s="427"/>
      <c r="V4" s="428"/>
      <c r="W4" s="429"/>
      <c r="X4" s="427"/>
      <c r="Y4" s="428"/>
      <c r="Z4" s="429"/>
      <c r="AA4" s="427"/>
      <c r="AB4" s="428"/>
      <c r="AC4" s="429"/>
    </row>
    <row r="5" spans="2:30" s="247" customFormat="1" ht="9" x14ac:dyDescent="0.15">
      <c r="B5" s="69" t="s">
        <v>98</v>
      </c>
      <c r="C5" s="584" t="s">
        <v>75</v>
      </c>
      <c r="D5" s="585"/>
      <c r="E5" s="485"/>
      <c r="F5" s="351"/>
      <c r="G5" s="351"/>
      <c r="H5" s="351"/>
      <c r="I5" s="352"/>
      <c r="J5" s="352"/>
      <c r="K5" s="352"/>
      <c r="L5" s="352"/>
      <c r="M5" s="352"/>
      <c r="N5" s="349"/>
      <c r="O5" s="349"/>
      <c r="P5" s="349"/>
      <c r="Q5" s="104"/>
      <c r="R5" s="350"/>
      <c r="U5" s="430"/>
      <c r="V5" s="431"/>
      <c r="W5" s="432"/>
      <c r="X5" s="430"/>
      <c r="Y5" s="431"/>
      <c r="Z5" s="432"/>
      <c r="AA5" s="430"/>
      <c r="AB5" s="431"/>
      <c r="AC5" s="432"/>
    </row>
    <row r="6" spans="2:30" s="247" customFormat="1" ht="9" x14ac:dyDescent="0.15">
      <c r="B6" s="69" t="s">
        <v>97</v>
      </c>
      <c r="C6" s="351"/>
      <c r="D6" s="349"/>
      <c r="E6" s="349"/>
      <c r="F6" s="351"/>
      <c r="G6" s="351"/>
      <c r="H6" s="351"/>
      <c r="I6" s="352"/>
      <c r="J6" s="352"/>
      <c r="K6" s="352"/>
      <c r="L6" s="352"/>
      <c r="M6" s="352"/>
      <c r="N6" s="349"/>
      <c r="O6" s="349"/>
      <c r="P6" s="349"/>
      <c r="Q6" s="104"/>
      <c r="R6" s="350"/>
      <c r="U6" s="430"/>
      <c r="V6" s="431"/>
      <c r="W6" s="432"/>
      <c r="X6" s="430"/>
      <c r="Y6" s="431"/>
      <c r="Z6" s="432"/>
      <c r="AA6" s="430"/>
      <c r="AB6" s="431"/>
      <c r="AC6" s="432"/>
      <c r="AD6" s="247" t="s">
        <v>1981</v>
      </c>
    </row>
    <row r="7" spans="2:30" s="247" customFormat="1" ht="9" x14ac:dyDescent="0.15">
      <c r="B7" s="99" t="s">
        <v>96</v>
      </c>
      <c r="R7" s="350"/>
      <c r="U7" s="433"/>
      <c r="V7" s="434"/>
      <c r="W7" s="435"/>
      <c r="X7" s="433"/>
      <c r="Y7" s="434"/>
      <c r="Z7" s="435"/>
      <c r="AA7" s="433"/>
      <c r="AB7" s="434"/>
      <c r="AC7" s="435"/>
    </row>
    <row r="8" spans="2:30" s="247" customFormat="1" ht="9" x14ac:dyDescent="0.15">
      <c r="B8" s="99" t="s">
        <v>1891</v>
      </c>
      <c r="C8" s="351">
        <v>40</v>
      </c>
      <c r="D8" s="349">
        <v>0</v>
      </c>
      <c r="E8" s="349"/>
      <c r="F8" s="351">
        <v>1</v>
      </c>
      <c r="G8" s="351">
        <v>0</v>
      </c>
      <c r="H8" s="351">
        <f>C8*F8</f>
        <v>40</v>
      </c>
      <c r="I8" s="353">
        <f>'Annual # of Respondents'!B4</f>
        <v>785</v>
      </c>
      <c r="J8" s="352">
        <v>0</v>
      </c>
      <c r="K8" s="352">
        <f>H8*I8</f>
        <v>31400</v>
      </c>
      <c r="L8" s="352">
        <f>K8*0.1</f>
        <v>3140</v>
      </c>
      <c r="M8" s="353">
        <f>K8*0.05</f>
        <v>1570</v>
      </c>
      <c r="N8" s="349">
        <f>(J8*'Labor Data'!$K$10)+(K8*'Labor Data'!$K$9)+(L8*'Labor Data'!$K$11)+(M8*'Labor Data'!$K$8)</f>
        <v>2981641.95</v>
      </c>
      <c r="O8" s="349">
        <f>D8*F8*I8</f>
        <v>0</v>
      </c>
      <c r="P8" s="352">
        <v>0</v>
      </c>
      <c r="Q8" s="302"/>
      <c r="R8" s="350" t="s">
        <v>112</v>
      </c>
      <c r="U8" s="436">
        <f>'Annual # of Respondents'!B4</f>
        <v>785</v>
      </c>
      <c r="V8" s="437">
        <f>'Annual # of Respondents'!C4</f>
        <v>481.92767808591628</v>
      </c>
      <c r="W8" s="438">
        <f>'Annual # of Respondents'!D4</f>
        <v>303.07232191408372</v>
      </c>
      <c r="X8" s="436">
        <f>'Annual # of Respondents'!E4</f>
        <v>0</v>
      </c>
      <c r="Y8" s="437">
        <f>'Annual # of Respondents'!F4</f>
        <v>0</v>
      </c>
      <c r="Z8" s="438">
        <f>'Annual # of Respondents'!G4</f>
        <v>0</v>
      </c>
      <c r="AA8" s="436">
        <f>'Annual # of Respondents'!H4</f>
        <v>0</v>
      </c>
      <c r="AB8" s="437">
        <f>'Annual # of Respondents'!I4</f>
        <v>0</v>
      </c>
      <c r="AC8" s="438">
        <f>'Annual # of Respondents'!J4</f>
        <v>0</v>
      </c>
      <c r="AD8" s="522">
        <f>'A1-Public'!N8+'B1-Priv'!N8</f>
        <v>2981641.95</v>
      </c>
    </row>
    <row r="9" spans="2:30" s="247" customFormat="1" ht="8.25" customHeight="1" x14ac:dyDescent="0.15">
      <c r="B9" s="99" t="s">
        <v>1912</v>
      </c>
      <c r="C9" s="351">
        <v>10</v>
      </c>
      <c r="D9" s="349">
        <v>0</v>
      </c>
      <c r="E9" s="349"/>
      <c r="F9" s="351">
        <v>1</v>
      </c>
      <c r="G9" s="351">
        <v>0</v>
      </c>
      <c r="H9" s="351">
        <f>C9*F9</f>
        <v>10</v>
      </c>
      <c r="I9" s="353">
        <f>'Annual # of Respondents'!B5</f>
        <v>1054</v>
      </c>
      <c r="J9" s="352">
        <v>0</v>
      </c>
      <c r="K9" s="352">
        <f>H9*I9</f>
        <v>10540</v>
      </c>
      <c r="L9" s="352">
        <f>K9*0.1</f>
        <v>1054</v>
      </c>
      <c r="M9" s="353">
        <f>K9*0.05</f>
        <v>527</v>
      </c>
      <c r="N9" s="349">
        <f>(J9*'Labor Data'!$K$10)+(K9*'Labor Data'!$K$9)+(L9*'Labor Data'!$K$11)+(M9*'Labor Data'!$K$8)</f>
        <v>1000844.145</v>
      </c>
      <c r="O9" s="349">
        <f>D9*F9*I9</f>
        <v>0</v>
      </c>
      <c r="P9" s="352">
        <v>0</v>
      </c>
      <c r="Q9" s="302"/>
      <c r="R9" s="350" t="s">
        <v>112</v>
      </c>
      <c r="U9" s="436">
        <f>'Annual # of Respondents'!B5</f>
        <v>1054</v>
      </c>
      <c r="V9" s="437">
        <f>'Annual # of Respondents'!C5</f>
        <v>647.07232191408377</v>
      </c>
      <c r="W9" s="438">
        <f>'Annual # of Respondents'!D5</f>
        <v>406.92767808591628</v>
      </c>
      <c r="X9" s="436">
        <f>'Annual # of Respondents'!E5</f>
        <v>0</v>
      </c>
      <c r="Y9" s="437">
        <f>'Annual # of Respondents'!F5</f>
        <v>0</v>
      </c>
      <c r="Z9" s="438">
        <f>'Annual # of Respondents'!G5</f>
        <v>0</v>
      </c>
      <c r="AA9" s="436">
        <f>'Annual # of Respondents'!H5</f>
        <v>0</v>
      </c>
      <c r="AB9" s="437">
        <f>'Annual # of Respondents'!I5</f>
        <v>0</v>
      </c>
      <c r="AC9" s="438">
        <f>'Annual # of Respondents'!J5</f>
        <v>0</v>
      </c>
      <c r="AD9" s="522">
        <f>'A1-Public'!N9+'B1-Priv'!N9</f>
        <v>1000844.145</v>
      </c>
    </row>
    <row r="10" spans="2:30" s="247" customFormat="1" ht="9" x14ac:dyDescent="0.15">
      <c r="B10" s="69" t="s">
        <v>95</v>
      </c>
      <c r="C10" s="351"/>
      <c r="D10" s="349"/>
      <c r="E10" s="349"/>
      <c r="F10" s="351"/>
      <c r="G10" s="351"/>
      <c r="H10" s="351"/>
      <c r="I10" s="352"/>
      <c r="J10" s="352"/>
      <c r="K10" s="352"/>
      <c r="L10" s="352"/>
      <c r="M10" s="352"/>
      <c r="N10" s="349"/>
      <c r="O10" s="349"/>
      <c r="P10" s="349"/>
      <c r="Q10" s="104"/>
      <c r="R10" s="350"/>
      <c r="T10" s="73"/>
      <c r="U10" s="430"/>
      <c r="V10" s="431"/>
      <c r="W10" s="432"/>
      <c r="X10" s="430"/>
      <c r="Y10" s="431"/>
      <c r="Z10" s="432"/>
      <c r="AA10" s="430"/>
      <c r="AB10" s="431"/>
      <c r="AC10" s="432"/>
      <c r="AD10" s="522">
        <f>'A1-Public'!N10+'B1-Priv'!N10</f>
        <v>0</v>
      </c>
    </row>
    <row r="11" spans="2:30" s="247" customFormat="1" ht="9" x14ac:dyDescent="0.15">
      <c r="B11" s="243" t="s">
        <v>94</v>
      </c>
      <c r="C11" s="351">
        <v>12</v>
      </c>
      <c r="D11" s="502">
        <f>'Other Cost Basis'!D2+'Other Cost Basis'!D17+'Other Cost Basis'!D18+'Other Cost Basis'!D19</f>
        <v>1983.6594844730848</v>
      </c>
      <c r="E11" s="502">
        <f>'Other Cost Basis'!D20</f>
        <v>1000</v>
      </c>
      <c r="F11" s="351">
        <v>1</v>
      </c>
      <c r="G11" s="351">
        <v>0</v>
      </c>
      <c r="H11" s="351">
        <f>C11*F11</f>
        <v>12</v>
      </c>
      <c r="I11" s="353">
        <f>'Annual # of Respondents'!B6</f>
        <v>538</v>
      </c>
      <c r="J11" s="352">
        <v>0</v>
      </c>
      <c r="K11" s="352">
        <f>H11*I11</f>
        <v>6456</v>
      </c>
      <c r="L11" s="352">
        <f>K11*0.1</f>
        <v>645.6</v>
      </c>
      <c r="M11" s="352">
        <f>K11*0.05</f>
        <v>322.8</v>
      </c>
      <c r="N11" s="349">
        <f>(J11*'Labor Data'!$K$10)+(K11*'Labor Data'!$K$9)+(L11*'Labor Data'!$K$11)+(M11*'Labor Data'!$K$8)</f>
        <v>613040.77800000005</v>
      </c>
      <c r="O11" s="502">
        <f>(D11+E11)*F11*I11</f>
        <v>1605208.8026465196</v>
      </c>
      <c r="P11" s="352">
        <f>F11*I11</f>
        <v>538</v>
      </c>
      <c r="Q11" s="503">
        <f>'Other Cost Basis'!B2+'Other Cost Basis'!B17+'Other Cost Basis'!B18+'Other Cost Basis'!B19</f>
        <v>18067</v>
      </c>
      <c r="R11" s="350" t="s">
        <v>120</v>
      </c>
      <c r="T11" s="73"/>
      <c r="U11" s="436">
        <f>'Annual # of Respondents'!B6</f>
        <v>538</v>
      </c>
      <c r="V11" s="437">
        <f>'Annual # of Respondents'!C6</f>
        <v>308.55882352941177</v>
      </c>
      <c r="W11" s="438">
        <f>'Annual # of Respondents'!D6</f>
        <v>229.44117647058823</v>
      </c>
      <c r="X11" s="436">
        <f>'Annual # of Respondents'!E6</f>
        <v>4</v>
      </c>
      <c r="Y11" s="437">
        <f>'Annual # of Respondents'!F6</f>
        <v>2.2941176470588234</v>
      </c>
      <c r="Z11" s="438">
        <f>'Annual # of Respondents'!G6</f>
        <v>1.7058823529411764</v>
      </c>
      <c r="AA11" s="436">
        <f>'Annual # of Respondents'!H6</f>
        <v>93</v>
      </c>
      <c r="AB11" s="437">
        <f>'Annual # of Respondents'!I6</f>
        <v>53.338235294117645</v>
      </c>
      <c r="AC11" s="438">
        <f>'Annual # of Respondents'!J6</f>
        <v>39.661764705882348</v>
      </c>
      <c r="AD11" s="523">
        <f>'A1-Public'!N11+'B1-Priv'!N11</f>
        <v>613040.77800000005</v>
      </c>
    </row>
    <row r="12" spans="2:30" s="247" customFormat="1" ht="9" x14ac:dyDescent="0.15">
      <c r="B12" s="243" t="s">
        <v>93</v>
      </c>
      <c r="C12" s="249">
        <f>'Controllers EG acreage'!W3</f>
        <v>42.911462845701998</v>
      </c>
      <c r="D12" s="502">
        <f>'Other Cost Basis'!B9+'Other Cost Basis'!F13+'Other Cost Basis'!F14</f>
        <v>453.5</v>
      </c>
      <c r="E12" s="349"/>
      <c r="F12" s="351">
        <v>4</v>
      </c>
      <c r="G12" s="249">
        <f>C12*F12</f>
        <v>171.64585138280799</v>
      </c>
      <c r="H12" s="351">
        <v>0</v>
      </c>
      <c r="I12" s="353">
        <f>'Annual # of Respondents'!B16</f>
        <v>649</v>
      </c>
      <c r="J12" s="352">
        <f>G12*I12</f>
        <v>111398.15754744239</v>
      </c>
      <c r="K12" s="352">
        <v>0</v>
      </c>
      <c r="L12" s="352">
        <v>0</v>
      </c>
      <c r="M12" s="352">
        <v>0</v>
      </c>
      <c r="N12" s="349">
        <f>(J12*'Labor Data'!$K$10)+(K12*'Labor Data'!$K$9)+(L12*'Labor Data'!$K$11)+(M12*'Labor Data'!$K$8)</f>
        <v>5553643.7463701926</v>
      </c>
      <c r="O12" s="349">
        <f>D12*F12*I12</f>
        <v>1177286</v>
      </c>
      <c r="P12" s="352">
        <v>0</v>
      </c>
      <c r="Q12" s="302"/>
      <c r="R12" s="350" t="s">
        <v>1890</v>
      </c>
      <c r="T12" s="73"/>
      <c r="U12" s="436">
        <f>'Annual # of Respondents'!B16</f>
        <v>649</v>
      </c>
      <c r="V12" s="437">
        <f>'Annual # of Respondents'!C16</f>
        <v>372.22058823529409</v>
      </c>
      <c r="W12" s="438">
        <f>'Annual # of Respondents'!D16</f>
        <v>276.77941176470586</v>
      </c>
      <c r="X12" s="436">
        <f>'Annual # of Respondents'!E16</f>
        <v>598</v>
      </c>
      <c r="Y12" s="437">
        <f>'Annual # of Respondents'!F16</f>
        <v>342.97058823529409</v>
      </c>
      <c r="Z12" s="438">
        <f>'Annual # of Respondents'!G16</f>
        <v>255.02941176470588</v>
      </c>
      <c r="AA12" s="436">
        <f>'Annual # of Respondents'!H16</f>
        <v>687</v>
      </c>
      <c r="AB12" s="437">
        <f>'Annual # of Respondents'!I16</f>
        <v>394.01470588235293</v>
      </c>
      <c r="AC12" s="438">
        <f>'Annual # of Respondents'!J16</f>
        <v>292.98529411764707</v>
      </c>
      <c r="AD12" s="522">
        <f>'A1-Public'!N12+'B1-Priv'!N12</f>
        <v>5553643.7463701926</v>
      </c>
    </row>
    <row r="13" spans="2:30" s="247" customFormat="1" ht="9" x14ac:dyDescent="0.15">
      <c r="B13" s="493" t="s">
        <v>1956</v>
      </c>
      <c r="C13" s="494">
        <f>ROUND(2000/49.85,0)</f>
        <v>40</v>
      </c>
      <c r="D13" s="505">
        <f>'Other Cost Basis'!F15</f>
        <v>17</v>
      </c>
      <c r="E13" s="505"/>
      <c r="F13" s="498">
        <v>12</v>
      </c>
      <c r="G13" s="499">
        <f>C13*F13</f>
        <v>480</v>
      </c>
      <c r="H13" s="498">
        <v>1</v>
      </c>
      <c r="I13" s="500">
        <f>I12</f>
        <v>649</v>
      </c>
      <c r="J13" s="501">
        <f>G13*I13</f>
        <v>311520</v>
      </c>
      <c r="K13" s="501">
        <v>0</v>
      </c>
      <c r="L13" s="501">
        <v>0</v>
      </c>
      <c r="M13" s="501">
        <v>0</v>
      </c>
      <c r="N13" s="502">
        <f>(J13*'Labor Data'!$K$10)+(K13*'Labor Data'!$K$9)+(L13*'Labor Data'!$K$11)+(M13*'Labor Data'!$K$8)</f>
        <v>15530518.08</v>
      </c>
      <c r="O13" s="502">
        <f>D13*F13*I13</f>
        <v>132396</v>
      </c>
      <c r="P13" s="501">
        <v>0</v>
      </c>
      <c r="Q13" s="501"/>
      <c r="R13" s="504" t="s">
        <v>1890</v>
      </c>
      <c r="T13" s="73"/>
      <c r="U13" s="436"/>
      <c r="V13" s="437"/>
      <c r="W13" s="438"/>
      <c r="X13" s="436"/>
      <c r="Y13" s="437"/>
      <c r="Z13" s="438"/>
      <c r="AA13" s="436"/>
      <c r="AB13" s="437"/>
      <c r="AC13" s="438"/>
      <c r="AD13" s="523">
        <f>'A1-Public'!N14+'B1-Priv'!N14</f>
        <v>0</v>
      </c>
    </row>
    <row r="14" spans="2:30" s="247" customFormat="1" ht="9" x14ac:dyDescent="0.15">
      <c r="B14" s="69" t="s">
        <v>92</v>
      </c>
      <c r="C14" s="584" t="s">
        <v>109</v>
      </c>
      <c r="D14" s="585"/>
      <c r="E14" s="485"/>
      <c r="F14" s="351"/>
      <c r="G14" s="351"/>
      <c r="H14" s="351"/>
      <c r="I14" s="352"/>
      <c r="J14" s="352"/>
      <c r="K14" s="352"/>
      <c r="L14" s="352"/>
      <c r="M14" s="352"/>
      <c r="N14" s="349"/>
      <c r="O14" s="349"/>
      <c r="P14" s="349"/>
      <c r="Q14" s="104"/>
      <c r="R14" s="350"/>
      <c r="T14" s="73"/>
      <c r="U14" s="430"/>
      <c r="V14" s="431"/>
      <c r="W14" s="432"/>
      <c r="X14" s="430"/>
      <c r="Y14" s="431"/>
      <c r="Z14" s="432"/>
      <c r="AA14" s="430"/>
      <c r="AB14" s="431"/>
      <c r="AC14" s="432"/>
      <c r="AD14" s="522">
        <f>'A1-Public'!N15+'B1-Priv'!N15</f>
        <v>0</v>
      </c>
    </row>
    <row r="15" spans="2:30" s="247" customFormat="1" ht="9" x14ac:dyDescent="0.15">
      <c r="B15" s="69" t="s">
        <v>91</v>
      </c>
      <c r="C15" s="584" t="s">
        <v>109</v>
      </c>
      <c r="D15" s="585"/>
      <c r="E15" s="485"/>
      <c r="F15" s="351"/>
      <c r="G15" s="351"/>
      <c r="H15" s="351"/>
      <c r="I15" s="352"/>
      <c r="J15" s="352"/>
      <c r="K15" s="352"/>
      <c r="L15" s="352"/>
      <c r="M15" s="352"/>
      <c r="N15" s="349"/>
      <c r="O15" s="349"/>
      <c r="P15" s="349"/>
      <c r="Q15" s="104"/>
      <c r="R15" s="350"/>
      <c r="U15" s="430"/>
      <c r="V15" s="431"/>
      <c r="W15" s="432"/>
      <c r="X15" s="430"/>
      <c r="Y15" s="431"/>
      <c r="Z15" s="432"/>
      <c r="AA15" s="430"/>
      <c r="AB15" s="431"/>
      <c r="AC15" s="432"/>
      <c r="AD15" s="522">
        <f>'A1-Public'!N16+'B1-Priv'!N16</f>
        <v>0</v>
      </c>
    </row>
    <row r="16" spans="2:30" s="247" customFormat="1" ht="9" x14ac:dyDescent="0.15">
      <c r="B16" s="69" t="s">
        <v>90</v>
      </c>
      <c r="C16" s="351"/>
      <c r="D16" s="349"/>
      <c r="E16" s="349"/>
      <c r="F16" s="351"/>
      <c r="G16" s="351"/>
      <c r="H16" s="351"/>
      <c r="I16" s="352"/>
      <c r="J16" s="352"/>
      <c r="K16" s="352"/>
      <c r="L16" s="352"/>
      <c r="M16" s="352"/>
      <c r="N16" s="349"/>
      <c r="O16" s="349"/>
      <c r="P16" s="349"/>
      <c r="Q16" s="104"/>
      <c r="R16" s="350"/>
      <c r="U16" s="430"/>
      <c r="V16" s="431"/>
      <c r="W16" s="432"/>
      <c r="X16" s="430"/>
      <c r="Y16" s="431"/>
      <c r="Z16" s="432"/>
      <c r="AA16" s="430"/>
      <c r="AB16" s="431"/>
      <c r="AC16" s="432"/>
      <c r="AD16" s="522">
        <f>'A1-Public'!N17+'B1-Priv'!N17</f>
        <v>38552.440499999997</v>
      </c>
    </row>
    <row r="17" spans="2:33" s="247" customFormat="1" ht="9" x14ac:dyDescent="0.15">
      <c r="B17" s="251" t="s">
        <v>129</v>
      </c>
      <c r="C17" s="351">
        <v>2</v>
      </c>
      <c r="D17" s="349">
        <v>0</v>
      </c>
      <c r="E17" s="349"/>
      <c r="F17" s="351">
        <v>1</v>
      </c>
      <c r="G17" s="351">
        <v>0</v>
      </c>
      <c r="H17" s="351">
        <f>C17*F17</f>
        <v>2</v>
      </c>
      <c r="I17" s="353">
        <f>'Annual # of Respondents'!B7</f>
        <v>203</v>
      </c>
      <c r="J17" s="352">
        <v>0</v>
      </c>
      <c r="K17" s="352">
        <f>H17*I17</f>
        <v>406</v>
      </c>
      <c r="L17" s="352">
        <f>K17*0.1</f>
        <v>40.6</v>
      </c>
      <c r="M17" s="352">
        <f>K17*0.05</f>
        <v>20.3</v>
      </c>
      <c r="N17" s="349">
        <f>(J17*'Labor Data'!$K$10)+(K17*'Labor Data'!$K$9)+(L17*'Labor Data'!$K$11)+(M17*'Labor Data'!$K$8)</f>
        <v>38552.440500000004</v>
      </c>
      <c r="O17" s="349">
        <f>D17*F17*I17</f>
        <v>0</v>
      </c>
      <c r="P17" s="352">
        <f>F17*I17</f>
        <v>203</v>
      </c>
      <c r="Q17" s="302"/>
      <c r="R17" s="350" t="s">
        <v>115</v>
      </c>
      <c r="U17" s="436">
        <f>'Annual # of Respondents'!B7</f>
        <v>203</v>
      </c>
      <c r="V17" s="437">
        <f>'Annual # of Respondents'!C7</f>
        <v>176.60999999999999</v>
      </c>
      <c r="W17" s="438">
        <f>'Annual # of Respondents'!D7</f>
        <v>26.39</v>
      </c>
      <c r="X17" s="436">
        <f>'Annual # of Respondents'!E7</f>
        <v>0</v>
      </c>
      <c r="Y17" s="437">
        <f>'Annual # of Respondents'!F7</f>
        <v>0</v>
      </c>
      <c r="Z17" s="438">
        <f>'Annual # of Respondents'!G7</f>
        <v>0</v>
      </c>
      <c r="AA17" s="436">
        <f>'Annual # of Respondents'!H7</f>
        <v>0</v>
      </c>
      <c r="AB17" s="437">
        <f>'Annual # of Respondents'!I7</f>
        <v>0</v>
      </c>
      <c r="AC17" s="438">
        <f>'Annual # of Respondents'!J7</f>
        <v>0</v>
      </c>
      <c r="AD17" s="522">
        <f>'A1-Public'!N18+'B1-Priv'!N18</f>
        <v>5051.6991000000007</v>
      </c>
      <c r="AE17" s="423"/>
      <c r="AF17" s="423"/>
      <c r="AG17" s="423"/>
    </row>
    <row r="18" spans="2:33" s="247" customFormat="1" ht="9" x14ac:dyDescent="0.15">
      <c r="B18" s="250" t="s">
        <v>1875</v>
      </c>
      <c r="C18" s="399">
        <v>2</v>
      </c>
      <c r="D18" s="349">
        <v>0</v>
      </c>
      <c r="E18" s="349"/>
      <c r="F18" s="351">
        <v>1</v>
      </c>
      <c r="G18" s="351">
        <v>0</v>
      </c>
      <c r="H18" s="351">
        <f>C18*F18</f>
        <v>2</v>
      </c>
      <c r="I18" s="353">
        <f>133/5</f>
        <v>26.6</v>
      </c>
      <c r="J18" s="352">
        <v>0</v>
      </c>
      <c r="K18" s="352">
        <f>H18*I18</f>
        <v>53.2</v>
      </c>
      <c r="L18" s="352">
        <f>K18*0.1</f>
        <v>5.32</v>
      </c>
      <c r="M18" s="352">
        <f>K18*0.05</f>
        <v>2.66</v>
      </c>
      <c r="N18" s="349">
        <f>(J18*'Labor Data'!$K$10)+(K18*'Labor Data'!$K$9)+(L18*'Labor Data'!$K$11)+(M18*'Labor Data'!$K$8)</f>
        <v>5051.6991000000007</v>
      </c>
      <c r="O18" s="349">
        <f>D18*F18*I18</f>
        <v>0</v>
      </c>
      <c r="P18" s="352">
        <f>F18*I18</f>
        <v>26.6</v>
      </c>
      <c r="Q18" s="302"/>
      <c r="R18" s="350" t="s">
        <v>116</v>
      </c>
      <c r="S18" s="248"/>
      <c r="U18" s="436">
        <f>133/5</f>
        <v>26.6</v>
      </c>
      <c r="V18" s="437">
        <f>133/5*'Annual # of Respondents'!$L7</f>
        <v>23.141999999999999</v>
      </c>
      <c r="W18" s="438">
        <f>133/5*'Annual # of Respondents'!$M7</f>
        <v>3.4580000000000002</v>
      </c>
      <c r="X18" s="436">
        <f t="shared" ref="X18:AA18" si="0">133/5</f>
        <v>26.6</v>
      </c>
      <c r="Y18" s="437">
        <f>133/5*'Annual # of Respondents'!$L7</f>
        <v>23.141999999999999</v>
      </c>
      <c r="Z18" s="438">
        <f>133/5*'Annual # of Respondents'!$M7</f>
        <v>3.4580000000000002</v>
      </c>
      <c r="AA18" s="436">
        <f t="shared" si="0"/>
        <v>26.6</v>
      </c>
      <c r="AB18" s="437">
        <f>133/5*'Annual # of Respondents'!$L7</f>
        <v>23.141999999999999</v>
      </c>
      <c r="AC18" s="438">
        <f>133/5*'Annual # of Respondents'!$M7</f>
        <v>3.4580000000000002</v>
      </c>
      <c r="AD18" s="522">
        <f>'A1-Public'!N19+'B1-Priv'!N19</f>
        <v>82802.286000000022</v>
      </c>
      <c r="AE18" s="423"/>
      <c r="AF18" s="424"/>
      <c r="AG18" s="424"/>
    </row>
    <row r="19" spans="2:33" s="247" customFormat="1" ht="9" x14ac:dyDescent="0.15">
      <c r="B19" s="250" t="s">
        <v>1876</v>
      </c>
      <c r="C19" s="351">
        <v>8</v>
      </c>
      <c r="D19" s="349">
        <v>0</v>
      </c>
      <c r="E19" s="349"/>
      <c r="F19" s="351">
        <v>1</v>
      </c>
      <c r="G19" s="351">
        <v>0</v>
      </c>
      <c r="H19" s="351">
        <f>C19*F19</f>
        <v>8</v>
      </c>
      <c r="I19" s="353">
        <f>'Annual # of Respondents'!B9</f>
        <v>109</v>
      </c>
      <c r="J19" s="352">
        <v>0</v>
      </c>
      <c r="K19" s="352">
        <f>H19*I19</f>
        <v>872</v>
      </c>
      <c r="L19" s="352">
        <f>K19*0.1</f>
        <v>87.2</v>
      </c>
      <c r="M19" s="352">
        <f>K19*0.05</f>
        <v>43.6</v>
      </c>
      <c r="N19" s="349">
        <f>(J19*'Labor Data'!$K$10)+(K19*'Labor Data'!$K$9)+(L19*'Labor Data'!$K$11)+(M19*'Labor Data'!$K$8)</f>
        <v>82802.286000000007</v>
      </c>
      <c r="O19" s="349">
        <f>D19*F19*I19</f>
        <v>0</v>
      </c>
      <c r="P19" s="352">
        <f>F19*I19</f>
        <v>109</v>
      </c>
      <c r="Q19" s="302"/>
      <c r="R19" s="350" t="s">
        <v>117</v>
      </c>
      <c r="S19" s="248"/>
      <c r="U19" s="436">
        <f>'Annual # of Respondents'!B9</f>
        <v>109</v>
      </c>
      <c r="V19" s="437">
        <f>'Annual # of Respondents'!C9</f>
        <v>80.971428571428575</v>
      </c>
      <c r="W19" s="438">
        <f>'Annual # of Respondents'!D9</f>
        <v>28.028571428571425</v>
      </c>
      <c r="X19" s="436">
        <f>'Annual # of Respondents'!E9</f>
        <v>107</v>
      </c>
      <c r="Y19" s="437">
        <f>'Annual # of Respondents'!F9</f>
        <v>79.485714285714295</v>
      </c>
      <c r="Z19" s="438">
        <f>'Annual # of Respondents'!G9</f>
        <v>27.514285714285712</v>
      </c>
      <c r="AA19" s="436">
        <f>'Annual # of Respondents'!H9</f>
        <v>60.5</v>
      </c>
      <c r="AB19" s="437">
        <f>'Annual # of Respondents'!I9</f>
        <v>44.942857142857143</v>
      </c>
      <c r="AC19" s="438">
        <f>'Annual # of Respondents'!J9</f>
        <v>15.557142857142855</v>
      </c>
      <c r="AD19" s="522">
        <f>'A1-Public'!N20+'B1-Priv'!N20</f>
        <v>124203.429</v>
      </c>
      <c r="AE19" s="423"/>
      <c r="AF19" s="424"/>
      <c r="AG19" s="424"/>
    </row>
    <row r="20" spans="2:33" s="247" customFormat="1" ht="9" x14ac:dyDescent="0.15">
      <c r="B20" s="250" t="s">
        <v>1877</v>
      </c>
      <c r="C20" s="249">
        <v>12</v>
      </c>
      <c r="D20" s="502">
        <f>'Other Cost Basis'!D4</f>
        <v>2455.2476209413121</v>
      </c>
      <c r="E20" s="349"/>
      <c r="F20" s="351">
        <v>1</v>
      </c>
      <c r="G20" s="351">
        <v>0</v>
      </c>
      <c r="H20" s="249">
        <f>C20*F20</f>
        <v>12</v>
      </c>
      <c r="I20" s="353">
        <f>'Annual # of Respondents'!B10</f>
        <v>109</v>
      </c>
      <c r="J20" s="352">
        <v>0</v>
      </c>
      <c r="K20" s="352">
        <f>H20*I20</f>
        <v>1308</v>
      </c>
      <c r="L20" s="352">
        <f>K20*0.1</f>
        <v>130.80000000000001</v>
      </c>
      <c r="M20" s="352">
        <f>K20*0.05</f>
        <v>65.400000000000006</v>
      </c>
      <c r="N20" s="349">
        <f>(J20*'Labor Data'!$K$10)+(K20*'Labor Data'!$K$9)+(L20*'Labor Data'!$K$11)+(M20*'Labor Data'!$K$8)</f>
        <v>124203.429</v>
      </c>
      <c r="O20" s="349">
        <f>D20*F20*I20</f>
        <v>267621.99068260303</v>
      </c>
      <c r="P20" s="352">
        <f t="shared" ref="P20:P22" si="1">F20*I20</f>
        <v>109</v>
      </c>
      <c r="Q20" s="503">
        <f>'Other Cost Basis'!B2</f>
        <v>10067</v>
      </c>
      <c r="R20" s="350" t="s">
        <v>1834</v>
      </c>
      <c r="S20" s="248"/>
      <c r="U20" s="436">
        <f>IF('Annual # of Respondents'!B10&lt;0,0,'Annual # of Respondents'!B10)</f>
        <v>109</v>
      </c>
      <c r="V20" s="437">
        <f>IF('Annual # of Respondents'!C10&lt;0,0,'Annual # of Respondents'!C10)</f>
        <v>80.971428571428575</v>
      </c>
      <c r="W20" s="438">
        <f>IF('Annual # of Respondents'!D10&lt;0,0,'Annual # of Respondents'!D10)</f>
        <v>28.028571428571425</v>
      </c>
      <c r="X20" s="436">
        <f>IF('Annual # of Respondents'!E10&lt;0,0,'Annual # of Respondents'!E10)</f>
        <v>0</v>
      </c>
      <c r="Y20" s="437">
        <f>IF('Annual # of Respondents'!F10&lt;0,0,'Annual # of Respondents'!F10)</f>
        <v>0</v>
      </c>
      <c r="Z20" s="438">
        <f>IF('Annual # of Respondents'!G10&lt;0,0,'Annual # of Respondents'!G10)</f>
        <v>0</v>
      </c>
      <c r="AA20" s="436">
        <f>IF('Annual # of Respondents'!H10&lt;0,0,'Annual # of Respondents'!H10)</f>
        <v>0</v>
      </c>
      <c r="AB20" s="437">
        <f>IF('Annual # of Respondents'!I10&lt;0,0,'Annual # of Respondents'!I10)</f>
        <v>0</v>
      </c>
      <c r="AC20" s="438">
        <f>IF('Annual # of Respondents'!J10&lt;0,0,'Annual # of Respondents'!J10)</f>
        <v>0</v>
      </c>
      <c r="AD20" s="523">
        <f>'A1-Public'!N21+'B1-Priv'!N21</f>
        <v>2184.0052500000002</v>
      </c>
      <c r="AE20" s="423"/>
      <c r="AF20" s="424"/>
      <c r="AG20" s="424"/>
    </row>
    <row r="21" spans="2:33" s="247" customFormat="1" ht="9" x14ac:dyDescent="0.15">
      <c r="B21" s="250" t="s">
        <v>1878</v>
      </c>
      <c r="C21" s="351">
        <v>1</v>
      </c>
      <c r="D21" s="349">
        <v>0</v>
      </c>
      <c r="E21" s="349"/>
      <c r="F21" s="351">
        <v>1</v>
      </c>
      <c r="G21" s="351">
        <v>0</v>
      </c>
      <c r="H21" s="351">
        <f t="shared" ref="H21:H22" si="2">C21*F21</f>
        <v>1</v>
      </c>
      <c r="I21" s="353">
        <f>'Annual # of Respondents'!B32</f>
        <v>23</v>
      </c>
      <c r="J21" s="352">
        <v>0</v>
      </c>
      <c r="K21" s="352">
        <f t="shared" ref="K21:K22" si="3">H21*I21</f>
        <v>23</v>
      </c>
      <c r="L21" s="352">
        <f t="shared" ref="L21:L22" si="4">K21*0.1</f>
        <v>2.3000000000000003</v>
      </c>
      <c r="M21" s="352">
        <f t="shared" ref="M21:M22" si="5">K21*0.05</f>
        <v>1.1500000000000001</v>
      </c>
      <c r="N21" s="349">
        <f>(J21*'Labor Data'!$K$10)+(K21*'Labor Data'!$K$9)+(L21*'Labor Data'!$K$11)+(M21*'Labor Data'!$K$8)</f>
        <v>2184.0052500000006</v>
      </c>
      <c r="O21" s="349">
        <f t="shared" ref="O21:O22" si="6">D21*F21*I21</f>
        <v>0</v>
      </c>
      <c r="P21" s="352">
        <f t="shared" si="1"/>
        <v>23</v>
      </c>
      <c r="Q21" s="302"/>
      <c r="R21" s="350" t="s">
        <v>118</v>
      </c>
      <c r="S21" s="248"/>
      <c r="U21" s="436">
        <f>'Annual # of Respondents'!B32</f>
        <v>23</v>
      </c>
      <c r="V21" s="437">
        <f>U21*'Annual # of Respondents'!$L13</f>
        <v>13.712101910828025</v>
      </c>
      <c r="W21" s="438">
        <f>U21*'Annual # of Respondents'!$M13</f>
        <v>9.2878980891719749</v>
      </c>
      <c r="X21" s="436">
        <f>'Annual # of Respondents'!B33</f>
        <v>26</v>
      </c>
      <c r="Y21" s="437">
        <f>X21*'Annual # of Respondents'!$L13</f>
        <v>15.500636942675159</v>
      </c>
      <c r="Z21" s="438">
        <f>X21*'Annual # of Respondents'!$M13</f>
        <v>10.499363057324841</v>
      </c>
      <c r="AA21" s="436">
        <f>'Annual # of Respondents'!B34</f>
        <v>20</v>
      </c>
      <c r="AB21" s="437">
        <f>AA21*'Annual # of Respondents'!$L13</f>
        <v>11.923566878980891</v>
      </c>
      <c r="AC21" s="438">
        <f>AA21*'Annual # of Respondents'!$M13</f>
        <v>8.0764331210191092</v>
      </c>
      <c r="AD21" s="522">
        <f>'A1-Public'!N22+'B1-Priv'!N22</f>
        <v>0</v>
      </c>
      <c r="AE21" s="423"/>
      <c r="AF21" s="424"/>
      <c r="AG21" s="424"/>
    </row>
    <row r="22" spans="2:33" s="247" customFormat="1" ht="9" x14ac:dyDescent="0.15">
      <c r="B22" s="250" t="s">
        <v>1879</v>
      </c>
      <c r="C22" s="351">
        <f>3*C20</f>
        <v>36</v>
      </c>
      <c r="D22" s="349">
        <v>0</v>
      </c>
      <c r="E22" s="349"/>
      <c r="F22" s="351">
        <v>1</v>
      </c>
      <c r="G22" s="351">
        <v>0</v>
      </c>
      <c r="H22" s="351">
        <f t="shared" si="2"/>
        <v>36</v>
      </c>
      <c r="I22" s="353">
        <v>0</v>
      </c>
      <c r="J22" s="352">
        <v>0</v>
      </c>
      <c r="K22" s="352">
        <f t="shared" si="3"/>
        <v>0</v>
      </c>
      <c r="L22" s="352">
        <f t="shared" si="4"/>
        <v>0</v>
      </c>
      <c r="M22" s="352">
        <f t="shared" si="5"/>
        <v>0</v>
      </c>
      <c r="N22" s="349">
        <f>(J22*'Labor Data'!$K$10)+(K22*'Labor Data'!$K$9)+(L22*'Labor Data'!$K$11)+(M22*'Labor Data'!$K$8)</f>
        <v>0</v>
      </c>
      <c r="O22" s="349">
        <f t="shared" si="6"/>
        <v>0</v>
      </c>
      <c r="P22" s="352">
        <f t="shared" si="1"/>
        <v>0</v>
      </c>
      <c r="Q22" s="302"/>
      <c r="R22" s="350" t="s">
        <v>119</v>
      </c>
      <c r="S22" s="248"/>
      <c r="U22" s="436">
        <v>0</v>
      </c>
      <c r="V22" s="437">
        <v>0</v>
      </c>
      <c r="W22" s="438">
        <v>0</v>
      </c>
      <c r="X22" s="436">
        <v>0</v>
      </c>
      <c r="Y22" s="437">
        <v>0</v>
      </c>
      <c r="Z22" s="438">
        <v>0</v>
      </c>
      <c r="AA22" s="436">
        <v>0</v>
      </c>
      <c r="AB22" s="437">
        <v>0</v>
      </c>
      <c r="AC22" s="438">
        <v>0</v>
      </c>
      <c r="AD22" s="522">
        <f>'A1-Public'!N23+'B1-Priv'!N23</f>
        <v>4086938.5200000005</v>
      </c>
      <c r="AE22" s="423"/>
      <c r="AF22" s="424"/>
      <c r="AG22" s="424"/>
    </row>
    <row r="23" spans="2:33" s="247" customFormat="1" ht="9" x14ac:dyDescent="0.15">
      <c r="B23" s="250" t="s">
        <v>1880</v>
      </c>
      <c r="C23" s="351">
        <v>80</v>
      </c>
      <c r="D23" s="349">
        <v>0</v>
      </c>
      <c r="E23" s="349"/>
      <c r="F23" s="351">
        <v>1</v>
      </c>
      <c r="G23" s="351">
        <v>0</v>
      </c>
      <c r="H23" s="351">
        <f>C23*F23</f>
        <v>80</v>
      </c>
      <c r="I23" s="353">
        <f>I$11</f>
        <v>538</v>
      </c>
      <c r="J23" s="352">
        <v>0</v>
      </c>
      <c r="K23" s="352">
        <f>H23*I23</f>
        <v>43040</v>
      </c>
      <c r="L23" s="352">
        <f>K23*0.1</f>
        <v>4304</v>
      </c>
      <c r="M23" s="352">
        <f>K23*0.05</f>
        <v>2152</v>
      </c>
      <c r="N23" s="349">
        <f>(J23*'Labor Data'!$K$10)+(K23*'Labor Data'!$K$9)+(L23*'Labor Data'!$K$11)+(M23*'Labor Data'!$K$8)</f>
        <v>4086938.5200000005</v>
      </c>
      <c r="O23" s="349">
        <f>D23*F23*I23</f>
        <v>0</v>
      </c>
      <c r="P23" s="352">
        <f>F23*I23</f>
        <v>538</v>
      </c>
      <c r="Q23" s="302"/>
      <c r="R23" s="350" t="s">
        <v>113</v>
      </c>
      <c r="S23" s="248"/>
      <c r="U23" s="436">
        <f>U$11</f>
        <v>538</v>
      </c>
      <c r="V23" s="437">
        <f t="shared" ref="V23:AC23" si="7">V$11</f>
        <v>308.55882352941177</v>
      </c>
      <c r="W23" s="438">
        <f t="shared" si="7"/>
        <v>229.44117647058823</v>
      </c>
      <c r="X23" s="436">
        <f t="shared" si="7"/>
        <v>4</v>
      </c>
      <c r="Y23" s="437">
        <f t="shared" si="7"/>
        <v>2.2941176470588234</v>
      </c>
      <c r="Z23" s="438">
        <f t="shared" si="7"/>
        <v>1.7058823529411764</v>
      </c>
      <c r="AA23" s="436">
        <f t="shared" si="7"/>
        <v>93</v>
      </c>
      <c r="AB23" s="437">
        <f t="shared" si="7"/>
        <v>53.338235294117645</v>
      </c>
      <c r="AC23" s="438">
        <f t="shared" si="7"/>
        <v>39.661764705882348</v>
      </c>
      <c r="AD23" s="522">
        <f>'A1-Public'!N24+'B1-Priv'!N24</f>
        <v>102173.46300000002</v>
      </c>
    </row>
    <row r="24" spans="2:33" s="247" customFormat="1" ht="9" x14ac:dyDescent="0.15">
      <c r="B24" s="250" t="s">
        <v>1881</v>
      </c>
      <c r="C24" s="399">
        <v>20</v>
      </c>
      <c r="D24" s="349">
        <v>0</v>
      </c>
      <c r="E24" s="349"/>
      <c r="F24" s="351">
        <v>1</v>
      </c>
      <c r="G24" s="351">
        <v>0</v>
      </c>
      <c r="H24" s="351">
        <f>C24*F24</f>
        <v>20</v>
      </c>
      <c r="I24" s="353">
        <f>I23*0.1</f>
        <v>53.800000000000004</v>
      </c>
      <c r="J24" s="352">
        <v>0</v>
      </c>
      <c r="K24" s="352">
        <f>H24*I24</f>
        <v>1076</v>
      </c>
      <c r="L24" s="352">
        <f>K24*0.1</f>
        <v>107.60000000000001</v>
      </c>
      <c r="M24" s="352">
        <f>K24*0.05</f>
        <v>53.800000000000004</v>
      </c>
      <c r="N24" s="349">
        <f>(J24*'Labor Data'!$K$10)+(K24*'Labor Data'!$K$9)+(L24*'Labor Data'!$K$11)+(M24*'Labor Data'!$K$8)</f>
        <v>102173.463</v>
      </c>
      <c r="O24" s="349">
        <f>D24*F24*I24</f>
        <v>0</v>
      </c>
      <c r="P24" s="352">
        <f>F24*I24</f>
        <v>53.800000000000004</v>
      </c>
      <c r="Q24" s="302"/>
      <c r="R24" s="350" t="s">
        <v>123</v>
      </c>
      <c r="S24" s="248"/>
      <c r="U24" s="436">
        <f>U23*0.1</f>
        <v>53.800000000000004</v>
      </c>
      <c r="V24" s="437">
        <f t="shared" ref="V24:AC24" si="8">V23*0.1</f>
        <v>30.85588235294118</v>
      </c>
      <c r="W24" s="438">
        <f t="shared" si="8"/>
        <v>22.944117647058825</v>
      </c>
      <c r="X24" s="436">
        <f t="shared" si="8"/>
        <v>0.4</v>
      </c>
      <c r="Y24" s="437">
        <f t="shared" si="8"/>
        <v>0.22941176470588234</v>
      </c>
      <c r="Z24" s="438">
        <f t="shared" si="8"/>
        <v>0.17058823529411765</v>
      </c>
      <c r="AA24" s="436">
        <f t="shared" si="8"/>
        <v>9.3000000000000007</v>
      </c>
      <c r="AB24" s="437">
        <f t="shared" si="8"/>
        <v>5.3338235294117649</v>
      </c>
      <c r="AC24" s="438">
        <f t="shared" si="8"/>
        <v>3.966176470588235</v>
      </c>
      <c r="AD24" s="522">
        <f>'A1-Public'!N25+'B1-Priv'!N25</f>
        <v>0</v>
      </c>
    </row>
    <row r="25" spans="2:33" s="247" customFormat="1" ht="9" x14ac:dyDescent="0.15">
      <c r="B25" s="250" t="s">
        <v>1882</v>
      </c>
      <c r="C25" s="584" t="s">
        <v>109</v>
      </c>
      <c r="D25" s="585"/>
      <c r="E25" s="485"/>
      <c r="F25" s="351"/>
      <c r="G25" s="351"/>
      <c r="H25" s="351"/>
      <c r="I25" s="353"/>
      <c r="J25" s="352"/>
      <c r="K25" s="352"/>
      <c r="L25" s="352"/>
      <c r="M25" s="352"/>
      <c r="N25" s="349"/>
      <c r="O25" s="349"/>
      <c r="P25" s="352"/>
      <c r="Q25" s="302"/>
      <c r="R25" s="350"/>
      <c r="S25" s="248"/>
      <c r="U25" s="436"/>
      <c r="V25" s="437"/>
      <c r="W25" s="438"/>
      <c r="X25" s="436"/>
      <c r="Y25" s="437"/>
      <c r="Z25" s="438"/>
      <c r="AA25" s="436"/>
      <c r="AB25" s="437"/>
      <c r="AC25" s="438"/>
      <c r="AD25" s="522">
        <f>'A1-Public'!N26+'B1-Priv'!N26</f>
        <v>0</v>
      </c>
    </row>
    <row r="26" spans="2:33" s="247" customFormat="1" ht="9" x14ac:dyDescent="0.15">
      <c r="B26" s="250" t="s">
        <v>1883</v>
      </c>
      <c r="C26" s="584" t="s">
        <v>109</v>
      </c>
      <c r="D26" s="585"/>
      <c r="E26" s="485"/>
      <c r="F26" s="351"/>
      <c r="G26" s="351"/>
      <c r="H26" s="351"/>
      <c r="I26" s="353"/>
      <c r="J26" s="352"/>
      <c r="K26" s="352"/>
      <c r="L26" s="352"/>
      <c r="M26" s="352"/>
      <c r="N26" s="349"/>
      <c r="O26" s="349"/>
      <c r="P26" s="352"/>
      <c r="Q26" s="302"/>
      <c r="R26" s="350"/>
      <c r="S26" s="248"/>
      <c r="U26" s="436"/>
      <c r="V26" s="437"/>
      <c r="W26" s="438"/>
      <c r="X26" s="436"/>
      <c r="Y26" s="437"/>
      <c r="Z26" s="438"/>
      <c r="AA26" s="436"/>
      <c r="AB26" s="437"/>
      <c r="AC26" s="438"/>
      <c r="AD26" s="522">
        <f>'A1-Public'!N27+'B1-Priv'!N27</f>
        <v>1663927.1302500002</v>
      </c>
    </row>
    <row r="27" spans="2:33" s="247" customFormat="1" ht="9" x14ac:dyDescent="0.15">
      <c r="B27" s="250" t="s">
        <v>1884</v>
      </c>
      <c r="C27" s="498">
        <v>27</v>
      </c>
      <c r="D27" s="349">
        <v>0</v>
      </c>
      <c r="E27" s="349"/>
      <c r="F27" s="351">
        <v>1</v>
      </c>
      <c r="G27" s="351">
        <v>0</v>
      </c>
      <c r="H27" s="351">
        <f>C27*F27</f>
        <v>27</v>
      </c>
      <c r="I27" s="353">
        <f>I12</f>
        <v>649</v>
      </c>
      <c r="J27" s="352">
        <v>0</v>
      </c>
      <c r="K27" s="352">
        <f>H27*I27</f>
        <v>17523</v>
      </c>
      <c r="L27" s="352">
        <f>K27*0.1</f>
        <v>1752.3000000000002</v>
      </c>
      <c r="M27" s="352">
        <f>K27*0.05</f>
        <v>876.15000000000009</v>
      </c>
      <c r="N27" s="349">
        <f>(J27*'Labor Data'!$K$10)+(K27*'Labor Data'!$K$9)+(L27*'Labor Data'!$K$11)+(M27*'Labor Data'!$K$8)</f>
        <v>1663927.1302500002</v>
      </c>
      <c r="O27" s="349">
        <f>D27*F27*I27</f>
        <v>0</v>
      </c>
      <c r="P27" s="352">
        <f t="shared" ref="P27" si="9">F27*I27</f>
        <v>649</v>
      </c>
      <c r="Q27" s="302"/>
      <c r="R27" s="350" t="s">
        <v>227</v>
      </c>
      <c r="S27" s="248"/>
      <c r="U27" s="436">
        <f>U12</f>
        <v>649</v>
      </c>
      <c r="V27" s="437">
        <f t="shared" ref="V27:AC27" si="10">V12</f>
        <v>372.22058823529409</v>
      </c>
      <c r="W27" s="438">
        <f t="shared" si="10"/>
        <v>276.77941176470586</v>
      </c>
      <c r="X27" s="436">
        <f t="shared" si="10"/>
        <v>598</v>
      </c>
      <c r="Y27" s="437">
        <f t="shared" si="10"/>
        <v>342.97058823529409</v>
      </c>
      <c r="Z27" s="438">
        <f t="shared" si="10"/>
        <v>255.02941176470588</v>
      </c>
      <c r="AA27" s="436">
        <f t="shared" si="10"/>
        <v>687</v>
      </c>
      <c r="AB27" s="437">
        <f t="shared" si="10"/>
        <v>394.01470588235293</v>
      </c>
      <c r="AC27" s="438">
        <f t="shared" si="10"/>
        <v>292.98529411764707</v>
      </c>
      <c r="AD27" s="522">
        <f>'A1-Public'!N28+'B1-Priv'!N28</f>
        <v>31785521.672470197</v>
      </c>
    </row>
    <row r="28" spans="2:33" s="247" customFormat="1" ht="9" x14ac:dyDescent="0.15">
      <c r="B28" s="71" t="s">
        <v>88</v>
      </c>
      <c r="C28" s="351"/>
      <c r="D28" s="349"/>
      <c r="E28" s="349"/>
      <c r="F28" s="351"/>
      <c r="G28" s="351"/>
      <c r="H28" s="351"/>
      <c r="I28" s="353"/>
      <c r="J28" s="352">
        <f t="shared" ref="J28:O28" si="11">SUM(J8:J27)</f>
        <v>422918.15754744236</v>
      </c>
      <c r="K28" s="352">
        <f t="shared" si="11"/>
        <v>112697.2</v>
      </c>
      <c r="L28" s="352">
        <f t="shared" si="11"/>
        <v>11269.720000000001</v>
      </c>
      <c r="M28" s="352">
        <f t="shared" si="11"/>
        <v>5634.8600000000006</v>
      </c>
      <c r="N28" s="349">
        <f t="shared" si="11"/>
        <v>31785521.672470186</v>
      </c>
      <c r="O28" s="349">
        <f t="shared" si="11"/>
        <v>3182512.7933291225</v>
      </c>
      <c r="P28" s="352">
        <f>SUM(P17:P27,P11)</f>
        <v>2249.4</v>
      </c>
      <c r="Q28" s="349">
        <f>SUM(Q8:Q27)</f>
        <v>28134</v>
      </c>
      <c r="R28" s="350"/>
      <c r="S28" s="70" t="e">
        <f>SUM(O8,O11:O12,#REF!,#REF!,#REF!,#REF!,#REF!,#REF!,#REF!)</f>
        <v>#REF!</v>
      </c>
      <c r="U28" s="436"/>
      <c r="V28" s="437"/>
      <c r="W28" s="438"/>
      <c r="X28" s="436"/>
      <c r="Y28" s="437"/>
      <c r="Z28" s="438"/>
      <c r="AA28" s="436"/>
      <c r="AB28" s="437"/>
      <c r="AC28" s="438"/>
      <c r="AD28" s="522">
        <f>'A1-Public'!N29+'B1-Priv'!N29</f>
        <v>0</v>
      </c>
    </row>
    <row r="29" spans="2:33" s="247" customFormat="1" ht="9" x14ac:dyDescent="0.15">
      <c r="B29" s="69" t="s">
        <v>87</v>
      </c>
      <c r="C29" s="351"/>
      <c r="D29" s="349"/>
      <c r="E29" s="349"/>
      <c r="F29" s="351"/>
      <c r="G29" s="351"/>
      <c r="H29" s="351"/>
      <c r="I29" s="352"/>
      <c r="J29" s="352"/>
      <c r="K29" s="352"/>
      <c r="L29" s="352"/>
      <c r="M29" s="352"/>
      <c r="N29" s="349"/>
      <c r="O29" s="349"/>
      <c r="P29" s="349"/>
      <c r="Q29" s="104"/>
      <c r="R29" s="350"/>
      <c r="U29" s="430"/>
      <c r="V29" s="431"/>
      <c r="W29" s="432"/>
      <c r="X29" s="430"/>
      <c r="Y29" s="431"/>
      <c r="Z29" s="432"/>
      <c r="AA29" s="430"/>
      <c r="AB29" s="431"/>
      <c r="AC29" s="432"/>
      <c r="AD29" s="522">
        <f>'A1-Public'!N30+'B1-Priv'!N30</f>
        <v>0</v>
      </c>
    </row>
    <row r="30" spans="2:33" s="247" customFormat="1" ht="9" x14ac:dyDescent="0.15">
      <c r="B30" s="69" t="s">
        <v>86</v>
      </c>
      <c r="C30" s="584" t="s">
        <v>85</v>
      </c>
      <c r="D30" s="585"/>
      <c r="E30" s="485"/>
      <c r="F30" s="351"/>
      <c r="G30" s="351"/>
      <c r="H30" s="351"/>
      <c r="I30" s="352"/>
      <c r="J30" s="352"/>
      <c r="K30" s="352"/>
      <c r="L30" s="352"/>
      <c r="M30" s="352"/>
      <c r="N30" s="349"/>
      <c r="O30" s="349"/>
      <c r="P30" s="349"/>
      <c r="Q30" s="104"/>
      <c r="R30" s="350"/>
      <c r="U30" s="430"/>
      <c r="V30" s="431"/>
      <c r="W30" s="432"/>
      <c r="X30" s="430"/>
      <c r="Y30" s="431"/>
      <c r="Z30" s="432"/>
      <c r="AA30" s="430"/>
      <c r="AB30" s="431"/>
      <c r="AC30" s="432"/>
      <c r="AD30" s="522">
        <f>'A1-Public'!N31+'B1-Priv'!N31</f>
        <v>0</v>
      </c>
    </row>
    <row r="31" spans="2:33" s="247" customFormat="1" ht="9" x14ac:dyDescent="0.15">
      <c r="B31" s="69" t="s">
        <v>84</v>
      </c>
      <c r="C31" s="584" t="s">
        <v>75</v>
      </c>
      <c r="D31" s="585"/>
      <c r="E31" s="485"/>
      <c r="F31" s="351"/>
      <c r="G31" s="351"/>
      <c r="H31" s="351"/>
      <c r="I31" s="352"/>
      <c r="J31" s="352"/>
      <c r="K31" s="352"/>
      <c r="L31" s="352"/>
      <c r="M31" s="352"/>
      <c r="N31" s="349"/>
      <c r="O31" s="349"/>
      <c r="P31" s="349"/>
      <c r="Q31" s="104"/>
      <c r="R31" s="350"/>
      <c r="U31" s="430"/>
      <c r="V31" s="431"/>
      <c r="W31" s="432"/>
      <c r="X31" s="430"/>
      <c r="Y31" s="431"/>
      <c r="Z31" s="432"/>
      <c r="AA31" s="430"/>
      <c r="AB31" s="431"/>
      <c r="AC31" s="432"/>
      <c r="AD31" s="522">
        <f>'A1-Public'!N32+'B1-Priv'!N32</f>
        <v>0</v>
      </c>
    </row>
    <row r="32" spans="2:33" s="247" customFormat="1" ht="9" x14ac:dyDescent="0.15">
      <c r="B32" s="69" t="s">
        <v>83</v>
      </c>
      <c r="C32" s="584" t="s">
        <v>75</v>
      </c>
      <c r="D32" s="585"/>
      <c r="E32" s="485"/>
      <c r="F32" s="351"/>
      <c r="G32" s="351"/>
      <c r="H32" s="351"/>
      <c r="I32" s="352"/>
      <c r="J32" s="352"/>
      <c r="K32" s="352"/>
      <c r="L32" s="352"/>
      <c r="M32" s="352"/>
      <c r="N32" s="349"/>
      <c r="O32" s="349"/>
      <c r="P32" s="349"/>
      <c r="Q32" s="104"/>
      <c r="R32" s="350"/>
      <c r="U32" s="430"/>
      <c r="V32" s="431"/>
      <c r="W32" s="432"/>
      <c r="X32" s="430"/>
      <c r="Y32" s="431"/>
      <c r="Z32" s="432"/>
      <c r="AA32" s="430"/>
      <c r="AB32" s="431"/>
      <c r="AC32" s="432"/>
      <c r="AD32" s="522">
        <f>'A1-Public'!N33+'B1-Priv'!N33</f>
        <v>0</v>
      </c>
    </row>
    <row r="33" spans="1:30" s="247" customFormat="1" ht="9" x14ac:dyDescent="0.15">
      <c r="B33" s="69" t="s">
        <v>82</v>
      </c>
      <c r="C33" s="584" t="s">
        <v>75</v>
      </c>
      <c r="D33" s="585"/>
      <c r="E33" s="485"/>
      <c r="F33" s="351"/>
      <c r="G33" s="351"/>
      <c r="H33" s="351"/>
      <c r="I33" s="352"/>
      <c r="J33" s="352"/>
      <c r="K33" s="352"/>
      <c r="L33" s="352"/>
      <c r="M33" s="352"/>
      <c r="N33" s="349"/>
      <c r="O33" s="349"/>
      <c r="P33" s="349"/>
      <c r="Q33" s="104"/>
      <c r="R33" s="350"/>
      <c r="U33" s="430"/>
      <c r="V33" s="431"/>
      <c r="W33" s="432"/>
      <c r="X33" s="430"/>
      <c r="Y33" s="431"/>
      <c r="Z33" s="432"/>
      <c r="AA33" s="430"/>
      <c r="AB33" s="431"/>
      <c r="AC33" s="432"/>
      <c r="AD33" s="522">
        <f>'A1-Public'!N34+'B1-Priv'!N34</f>
        <v>0</v>
      </c>
    </row>
    <row r="34" spans="1:30" s="247" customFormat="1" ht="9" x14ac:dyDescent="0.15">
      <c r="B34" s="69" t="s">
        <v>80</v>
      </c>
      <c r="C34" s="351"/>
      <c r="D34" s="349"/>
      <c r="E34" s="349"/>
      <c r="F34" s="351"/>
      <c r="G34" s="351"/>
      <c r="H34" s="351"/>
      <c r="I34" s="352"/>
      <c r="J34" s="352"/>
      <c r="K34" s="352"/>
      <c r="L34" s="352"/>
      <c r="M34" s="352"/>
      <c r="N34" s="349"/>
      <c r="O34" s="349"/>
      <c r="P34" s="349"/>
      <c r="Q34" s="104"/>
      <c r="R34" s="350"/>
      <c r="U34" s="430"/>
      <c r="V34" s="431"/>
      <c r="W34" s="432"/>
      <c r="X34" s="430"/>
      <c r="Y34" s="431"/>
      <c r="Z34" s="432"/>
      <c r="AA34" s="430"/>
      <c r="AB34" s="431"/>
      <c r="AC34" s="432"/>
      <c r="AD34" s="522">
        <f>'A1-Public'!N35+'B1-Priv'!N35</f>
        <v>3697615.8449999997</v>
      </c>
    </row>
    <row r="35" spans="1:30" s="247" customFormat="1" ht="9.75" customHeight="1" x14ac:dyDescent="0.15">
      <c r="B35" s="506" t="s">
        <v>1964</v>
      </c>
      <c r="C35" s="507">
        <v>5</v>
      </c>
      <c r="D35" s="349">
        <v>0</v>
      </c>
      <c r="E35" s="349"/>
      <c r="F35" s="498">
        <v>12</v>
      </c>
      <c r="G35" s="351">
        <v>0</v>
      </c>
      <c r="H35" s="351">
        <f>C35*F35</f>
        <v>60</v>
      </c>
      <c r="I35" s="353">
        <f>I12</f>
        <v>649</v>
      </c>
      <c r="J35" s="352">
        <v>0</v>
      </c>
      <c r="K35" s="352">
        <f t="shared" ref="K35" si="12">H35*I35</f>
        <v>38940</v>
      </c>
      <c r="L35" s="352">
        <f t="shared" ref="L35:L37" si="13">K35*0.1</f>
        <v>3894</v>
      </c>
      <c r="M35" s="352">
        <f t="shared" ref="M35:M37" si="14">K35*0.05</f>
        <v>1947</v>
      </c>
      <c r="N35" s="349">
        <f>(J35*'Labor Data'!$K$10)+(K35*'Labor Data'!$K$9)+(L35*'Labor Data'!$K$11)+(M35*'Labor Data'!$K$8)</f>
        <v>3697615.8450000002</v>
      </c>
      <c r="O35" s="349">
        <f>D35*F35*I35</f>
        <v>0</v>
      </c>
      <c r="P35" s="352">
        <v>0</v>
      </c>
      <c r="Q35" s="302"/>
      <c r="R35" s="504" t="s">
        <v>1832</v>
      </c>
      <c r="U35" s="436">
        <f>U12</f>
        <v>649</v>
      </c>
      <c r="V35" s="437">
        <f t="shared" ref="V35:AC35" si="15">V12</f>
        <v>372.22058823529409</v>
      </c>
      <c r="W35" s="438">
        <f t="shared" si="15"/>
        <v>276.77941176470586</v>
      </c>
      <c r="X35" s="436">
        <f t="shared" si="15"/>
        <v>598</v>
      </c>
      <c r="Y35" s="437">
        <f t="shared" si="15"/>
        <v>342.97058823529409</v>
      </c>
      <c r="Z35" s="438">
        <f t="shared" si="15"/>
        <v>255.02941176470588</v>
      </c>
      <c r="AA35" s="436">
        <f t="shared" si="15"/>
        <v>687</v>
      </c>
      <c r="AB35" s="437">
        <f t="shared" si="15"/>
        <v>394.01470588235293</v>
      </c>
      <c r="AC35" s="438">
        <f t="shared" si="15"/>
        <v>292.98529411764707</v>
      </c>
      <c r="AD35" s="522">
        <f>'A1-Public'!N36+'B1-Priv'!N36</f>
        <v>8134754.8589999992</v>
      </c>
    </row>
    <row r="36" spans="1:30" s="247" customFormat="1" ht="9.75" customHeight="1" x14ac:dyDescent="0.15">
      <c r="B36" s="508" t="s">
        <v>1965</v>
      </c>
      <c r="C36" s="498">
        <v>11</v>
      </c>
      <c r="D36" s="349">
        <v>0</v>
      </c>
      <c r="E36" s="349"/>
      <c r="F36" s="498">
        <v>12</v>
      </c>
      <c r="G36" s="351">
        <v>0</v>
      </c>
      <c r="H36" s="351">
        <f>C36*F36</f>
        <v>132</v>
      </c>
      <c r="I36" s="353">
        <f>I12</f>
        <v>649</v>
      </c>
      <c r="J36" s="352">
        <v>0</v>
      </c>
      <c r="K36" s="352">
        <f>H36*I36</f>
        <v>85668</v>
      </c>
      <c r="L36" s="352">
        <f>K36*0.1</f>
        <v>8566.8000000000011</v>
      </c>
      <c r="M36" s="352">
        <f>K36*0.05</f>
        <v>4283.4000000000005</v>
      </c>
      <c r="N36" s="349">
        <f>(J36*'Labor Data'!$K$10)+(K36*'Labor Data'!$K$9)+(L36*'Labor Data'!$K$11)+(M36*'Labor Data'!$K$8)</f>
        <v>8134754.8590000011</v>
      </c>
      <c r="O36" s="349">
        <f>D36*F36*I36</f>
        <v>0</v>
      </c>
      <c r="P36" s="352">
        <v>0</v>
      </c>
      <c r="Q36" s="302"/>
      <c r="R36" s="350" t="s">
        <v>1832</v>
      </c>
      <c r="U36" s="436">
        <f>U12</f>
        <v>649</v>
      </c>
      <c r="V36" s="437">
        <f t="shared" ref="V36:AC36" si="16">V12</f>
        <v>372.22058823529409</v>
      </c>
      <c r="W36" s="438">
        <f t="shared" si="16"/>
        <v>276.77941176470586</v>
      </c>
      <c r="X36" s="436">
        <f t="shared" si="16"/>
        <v>598</v>
      </c>
      <c r="Y36" s="437">
        <f t="shared" si="16"/>
        <v>342.97058823529409</v>
      </c>
      <c r="Z36" s="438">
        <f t="shared" si="16"/>
        <v>255.02941176470588</v>
      </c>
      <c r="AA36" s="436">
        <f t="shared" si="16"/>
        <v>687</v>
      </c>
      <c r="AB36" s="437">
        <f t="shared" si="16"/>
        <v>394.01470588235293</v>
      </c>
      <c r="AC36" s="438">
        <f t="shared" si="16"/>
        <v>292.98529411764707</v>
      </c>
      <c r="AD36" s="522">
        <f>'A1-Public'!N37+'B1-Priv'!N37</f>
        <v>128761.35300000003</v>
      </c>
    </row>
    <row r="37" spans="1:30" s="509" customFormat="1" ht="9" x14ac:dyDescent="0.15">
      <c r="B37" s="508" t="s">
        <v>1966</v>
      </c>
      <c r="C37" s="507">
        <v>4</v>
      </c>
      <c r="D37" s="502">
        <v>0</v>
      </c>
      <c r="E37" s="502"/>
      <c r="F37" s="498">
        <v>1</v>
      </c>
      <c r="G37" s="498">
        <v>0</v>
      </c>
      <c r="H37" s="498">
        <f>C37*F37</f>
        <v>4</v>
      </c>
      <c r="I37" s="500">
        <f>'Annual # of Respondents'!B17-I36</f>
        <v>339</v>
      </c>
      <c r="J37" s="501">
        <v>0</v>
      </c>
      <c r="K37" s="501">
        <f>H37*I37</f>
        <v>1356</v>
      </c>
      <c r="L37" s="501">
        <f t="shared" si="13"/>
        <v>135.6</v>
      </c>
      <c r="M37" s="501">
        <f t="shared" si="14"/>
        <v>67.8</v>
      </c>
      <c r="N37" s="502">
        <f>(J37*'Labor Data'!$K$10)+(K37*'Labor Data'!$K$9)+(L37*'Labor Data'!$K$11)+(M37*'Labor Data'!$K$8)</f>
        <v>128761.353</v>
      </c>
      <c r="O37" s="502">
        <f>D37*F37*I37</f>
        <v>0</v>
      </c>
      <c r="P37" s="501">
        <v>0</v>
      </c>
      <c r="Q37" s="503"/>
      <c r="R37" s="504" t="s">
        <v>1967</v>
      </c>
      <c r="U37" s="510">
        <f>'Annual # of Respondents'!B17</f>
        <v>988</v>
      </c>
      <c r="V37" s="511">
        <f>'Annual # of Respondents'!C17</f>
        <v>644.61</v>
      </c>
      <c r="W37" s="512">
        <f>'Annual # of Respondents'!D17</f>
        <v>343.39</v>
      </c>
      <c r="X37" s="510">
        <f>'Annual # of Respondents'!E17</f>
        <v>988</v>
      </c>
      <c r="Y37" s="511">
        <f>'Annual # of Respondents'!F17</f>
        <v>644.61</v>
      </c>
      <c r="Z37" s="512">
        <f>'Annual # of Respondents'!G17</f>
        <v>343.39</v>
      </c>
      <c r="AA37" s="510">
        <f>'Annual # of Respondents'!H17</f>
        <v>988</v>
      </c>
      <c r="AB37" s="511">
        <f>'Annual # of Respondents'!I17</f>
        <v>644.61</v>
      </c>
      <c r="AC37" s="512">
        <f>'Annual # of Respondents'!J17</f>
        <v>343.39</v>
      </c>
      <c r="AD37" s="522">
        <f>'A1-Public'!N38+'B1-Priv'!N38</f>
        <v>0</v>
      </c>
    </row>
    <row r="38" spans="1:30" s="247" customFormat="1" ht="9" x14ac:dyDescent="0.15">
      <c r="B38" s="250"/>
      <c r="C38" s="484"/>
      <c r="D38" s="492"/>
      <c r="E38" s="492"/>
      <c r="F38" s="351"/>
      <c r="G38" s="351"/>
      <c r="H38" s="351"/>
      <c r="I38" s="353"/>
      <c r="J38" s="352"/>
      <c r="K38" s="352"/>
      <c r="L38" s="352"/>
      <c r="M38" s="352"/>
      <c r="N38" s="349"/>
      <c r="O38" s="349"/>
      <c r="P38" s="352"/>
      <c r="Q38" s="302"/>
      <c r="R38" s="350"/>
      <c r="U38" s="436"/>
      <c r="V38" s="437"/>
      <c r="W38" s="438"/>
      <c r="X38" s="436"/>
      <c r="Y38" s="437"/>
      <c r="Z38" s="438"/>
      <c r="AA38" s="436"/>
      <c r="AB38" s="437"/>
      <c r="AC38" s="438"/>
    </row>
    <row r="39" spans="1:30" s="247" customFormat="1" ht="9" x14ac:dyDescent="0.15">
      <c r="B39" s="69" t="s">
        <v>78</v>
      </c>
      <c r="C39" s="584" t="s">
        <v>75</v>
      </c>
      <c r="D39" s="585"/>
      <c r="E39" s="485"/>
      <c r="F39" s="351"/>
      <c r="G39" s="351"/>
      <c r="H39" s="351"/>
      <c r="I39" s="353"/>
      <c r="J39" s="352"/>
      <c r="K39" s="352"/>
      <c r="L39" s="352"/>
      <c r="M39" s="352"/>
      <c r="N39" s="349"/>
      <c r="O39" s="349"/>
      <c r="P39" s="352"/>
      <c r="Q39" s="302"/>
      <c r="R39" s="350"/>
      <c r="U39" s="436"/>
      <c r="V39" s="437"/>
      <c r="W39" s="438"/>
      <c r="X39" s="436"/>
      <c r="Y39" s="437"/>
      <c r="Z39" s="438"/>
      <c r="AA39" s="436"/>
      <c r="AB39" s="437"/>
      <c r="AC39" s="438"/>
    </row>
    <row r="40" spans="1:30" s="247" customFormat="1" ht="9" x14ac:dyDescent="0.15">
      <c r="B40" s="97" t="s">
        <v>76</v>
      </c>
      <c r="C40" s="584" t="s">
        <v>75</v>
      </c>
      <c r="D40" s="585"/>
      <c r="E40" s="485"/>
      <c r="F40" s="351"/>
      <c r="G40" s="351"/>
      <c r="H40" s="351"/>
      <c r="I40" s="353"/>
      <c r="J40" s="352"/>
      <c r="K40" s="352"/>
      <c r="L40" s="352"/>
      <c r="M40" s="352"/>
      <c r="N40" s="349"/>
      <c r="O40" s="349"/>
      <c r="P40" s="349"/>
      <c r="Q40" s="104"/>
      <c r="R40" s="350"/>
      <c r="U40" s="436"/>
      <c r="V40" s="437"/>
      <c r="W40" s="438"/>
      <c r="X40" s="436"/>
      <c r="Y40" s="437"/>
      <c r="Z40" s="438"/>
      <c r="AA40" s="436"/>
      <c r="AB40" s="437"/>
      <c r="AC40" s="438"/>
    </row>
    <row r="41" spans="1:30" s="247" customFormat="1" ht="9" x14ac:dyDescent="0.15">
      <c r="B41" s="64" t="s">
        <v>74</v>
      </c>
      <c r="C41" s="63"/>
      <c r="D41" s="62"/>
      <c r="E41" s="62"/>
      <c r="F41" s="63"/>
      <c r="G41" s="63"/>
      <c r="H41" s="63"/>
      <c r="I41" s="330"/>
      <c r="J41" s="330">
        <f>SUM(J30:J40)</f>
        <v>0</v>
      </c>
      <c r="K41" s="330">
        <f t="shared" ref="K41:Q41" si="17">SUM(K30:K40)</f>
        <v>125964</v>
      </c>
      <c r="L41" s="330">
        <f t="shared" si="17"/>
        <v>12596.400000000001</v>
      </c>
      <c r="M41" s="330">
        <f t="shared" si="17"/>
        <v>6298.2000000000007</v>
      </c>
      <c r="N41" s="62">
        <f>SUM(N30:N40)</f>
        <v>11961132.057000002</v>
      </c>
      <c r="O41" s="62">
        <f t="shared" si="17"/>
        <v>0</v>
      </c>
      <c r="P41" s="330">
        <f>SUM(P30:P40)</f>
        <v>0</v>
      </c>
      <c r="Q41" s="62">
        <f t="shared" si="17"/>
        <v>0</v>
      </c>
      <c r="R41" s="60"/>
      <c r="S41" s="349">
        <f>SUM(S30:S40)</f>
        <v>0</v>
      </c>
      <c r="U41" s="439"/>
      <c r="V41" s="440"/>
      <c r="W41" s="441"/>
      <c r="X41" s="439"/>
      <c r="Y41" s="440"/>
      <c r="Z41" s="441"/>
      <c r="AA41" s="439"/>
      <c r="AB41" s="440"/>
      <c r="AC41" s="441"/>
    </row>
    <row r="42" spans="1:30" s="50" customFormat="1" ht="12" thickBot="1" x14ac:dyDescent="0.25">
      <c r="B42" s="57" t="s">
        <v>73</v>
      </c>
      <c r="C42" s="55"/>
      <c r="D42" s="56"/>
      <c r="E42" s="56"/>
      <c r="F42" s="55"/>
      <c r="G42" s="55"/>
      <c r="H42" s="55"/>
      <c r="I42" s="54"/>
      <c r="J42" s="52">
        <f t="shared" ref="J42:Q42" si="18">J28+J41</f>
        <v>422918.15754744236</v>
      </c>
      <c r="K42" s="52">
        <f t="shared" si="18"/>
        <v>238661.2</v>
      </c>
      <c r="L42" s="52">
        <f t="shared" si="18"/>
        <v>23866.120000000003</v>
      </c>
      <c r="M42" s="52">
        <f t="shared" si="18"/>
        <v>11933.060000000001</v>
      </c>
      <c r="N42" s="53">
        <f>N28+N41</f>
        <v>43746653.729470186</v>
      </c>
      <c r="O42" s="53">
        <f>O28+O41</f>
        <v>3182512.7933291225</v>
      </c>
      <c r="P42" s="52">
        <f t="shared" si="18"/>
        <v>2249.4</v>
      </c>
      <c r="Q42" s="53">
        <f t="shared" si="18"/>
        <v>28134</v>
      </c>
      <c r="R42" s="51"/>
      <c r="U42" s="321"/>
      <c r="V42" s="320"/>
      <c r="W42" s="324"/>
      <c r="X42" s="321"/>
      <c r="Y42" s="320"/>
      <c r="Z42" s="324"/>
      <c r="AA42" s="321"/>
      <c r="AB42" s="320"/>
      <c r="AC42" s="324"/>
    </row>
    <row r="43" spans="1:30" ht="6" customHeight="1" x14ac:dyDescent="0.2"/>
    <row r="44" spans="1:30" s="442" customFormat="1" ht="12.75" customHeight="1" x14ac:dyDescent="0.15">
      <c r="A44" s="448" t="s">
        <v>110</v>
      </c>
      <c r="B44" s="449"/>
      <c r="C44" s="449"/>
      <c r="D44" s="449"/>
      <c r="E44" s="449"/>
      <c r="F44" s="449"/>
      <c r="G44" s="449"/>
      <c r="H44" s="449"/>
      <c r="I44" s="449"/>
      <c r="J44" s="449"/>
      <c r="K44" s="449"/>
      <c r="L44" s="449"/>
      <c r="M44" s="449"/>
      <c r="N44" s="449"/>
      <c r="O44" s="449"/>
      <c r="P44" s="449"/>
      <c r="Q44" s="449"/>
      <c r="R44" s="446"/>
      <c r="U44" s="449"/>
      <c r="V44" s="449"/>
    </row>
    <row r="45" spans="1:30" s="442" customFormat="1" ht="9" customHeight="1" x14ac:dyDescent="0.15">
      <c r="A45" s="444" t="s">
        <v>89</v>
      </c>
      <c r="B45" s="515" t="s">
        <v>1968</v>
      </c>
    </row>
    <row r="46" spans="1:30" s="442" customFormat="1" ht="19.5" customHeight="1" x14ac:dyDescent="0.15">
      <c r="A46" s="444" t="s">
        <v>111</v>
      </c>
      <c r="B46" s="593" t="s">
        <v>1887</v>
      </c>
      <c r="C46" s="593"/>
      <c r="D46" s="593"/>
      <c r="E46" s="593"/>
      <c r="F46" s="593"/>
      <c r="G46" s="593"/>
      <c r="H46" s="593"/>
      <c r="I46" s="593"/>
      <c r="J46" s="593"/>
      <c r="K46" s="593"/>
      <c r="L46" s="593"/>
      <c r="M46" s="593"/>
      <c r="N46" s="593"/>
      <c r="O46" s="593"/>
      <c r="P46" s="593"/>
      <c r="Q46" s="593"/>
      <c r="R46" s="593"/>
    </row>
    <row r="47" spans="1:30" s="442" customFormat="1" ht="9" customHeight="1" x14ac:dyDescent="0.15">
      <c r="A47" s="444" t="s">
        <v>79</v>
      </c>
      <c r="B47" s="445" t="s">
        <v>916</v>
      </c>
    </row>
    <row r="48" spans="1:30" s="442" customFormat="1" ht="18.75" customHeight="1" x14ac:dyDescent="0.15">
      <c r="A48" s="444" t="s">
        <v>112</v>
      </c>
      <c r="B48" s="593" t="s">
        <v>1911</v>
      </c>
      <c r="C48" s="593"/>
      <c r="D48" s="593"/>
      <c r="E48" s="593"/>
      <c r="F48" s="593"/>
      <c r="G48" s="593"/>
      <c r="H48" s="593"/>
      <c r="I48" s="593"/>
      <c r="J48" s="593"/>
      <c r="K48" s="593"/>
      <c r="L48" s="593"/>
      <c r="M48" s="593"/>
      <c r="N48" s="593"/>
      <c r="O48" s="593"/>
      <c r="P48" s="593"/>
      <c r="Q48" s="593"/>
      <c r="R48" s="593"/>
      <c r="U48" s="443"/>
      <c r="V48" s="443"/>
    </row>
    <row r="49" spans="1:22" s="442" customFormat="1" ht="31.5" customHeight="1" x14ac:dyDescent="0.15">
      <c r="A49" s="444" t="s">
        <v>81</v>
      </c>
      <c r="B49" s="594" t="s">
        <v>1969</v>
      </c>
      <c r="C49" s="594"/>
      <c r="D49" s="594"/>
      <c r="E49" s="594"/>
      <c r="F49" s="594"/>
      <c r="G49" s="594"/>
      <c r="H49" s="594"/>
      <c r="I49" s="594"/>
      <c r="J49" s="594"/>
      <c r="K49" s="594"/>
      <c r="L49" s="594"/>
      <c r="M49" s="594"/>
      <c r="N49" s="594"/>
      <c r="O49" s="594"/>
      <c r="P49" s="594"/>
      <c r="Q49" s="594"/>
      <c r="R49" s="594"/>
      <c r="U49" s="443"/>
      <c r="V49" s="443"/>
    </row>
    <row r="50" spans="1:22" s="442" customFormat="1" ht="18" customHeight="1" x14ac:dyDescent="0.15">
      <c r="A50" s="444" t="s">
        <v>113</v>
      </c>
      <c r="B50" s="593" t="s">
        <v>1939</v>
      </c>
      <c r="C50" s="593"/>
      <c r="D50" s="593"/>
      <c r="E50" s="593"/>
      <c r="F50" s="593"/>
      <c r="G50" s="593"/>
      <c r="H50" s="593"/>
      <c r="I50" s="593"/>
      <c r="J50" s="593"/>
      <c r="K50" s="593"/>
      <c r="L50" s="593"/>
      <c r="M50" s="593"/>
      <c r="N50" s="593"/>
      <c r="O50" s="593"/>
      <c r="P50" s="593"/>
      <c r="Q50" s="593"/>
      <c r="R50" s="593"/>
    </row>
    <row r="51" spans="1:22" s="442" customFormat="1" ht="44.25" customHeight="1" x14ac:dyDescent="0.15">
      <c r="A51" s="444" t="s">
        <v>114</v>
      </c>
      <c r="B51" s="594" t="s">
        <v>1970</v>
      </c>
      <c r="C51" s="594"/>
      <c r="D51" s="594"/>
      <c r="E51" s="594"/>
      <c r="F51" s="594"/>
      <c r="G51" s="594"/>
      <c r="H51" s="594"/>
      <c r="I51" s="594"/>
      <c r="J51" s="594"/>
      <c r="K51" s="594"/>
      <c r="L51" s="594"/>
      <c r="M51" s="594"/>
      <c r="N51" s="594"/>
      <c r="O51" s="594"/>
      <c r="P51" s="594"/>
      <c r="Q51" s="594"/>
      <c r="R51" s="594"/>
      <c r="U51" s="443"/>
      <c r="V51" s="443"/>
    </row>
    <row r="52" spans="1:22" s="442" customFormat="1" ht="18" customHeight="1" x14ac:dyDescent="0.15">
      <c r="A52" s="444" t="s">
        <v>115</v>
      </c>
      <c r="B52" s="593" t="s">
        <v>1896</v>
      </c>
      <c r="C52" s="593"/>
      <c r="D52" s="593"/>
      <c r="E52" s="593"/>
      <c r="F52" s="593"/>
      <c r="G52" s="593"/>
      <c r="H52" s="593"/>
      <c r="I52" s="593"/>
      <c r="J52" s="593"/>
      <c r="K52" s="593"/>
      <c r="L52" s="593"/>
      <c r="M52" s="593"/>
      <c r="N52" s="593"/>
      <c r="O52" s="593"/>
      <c r="P52" s="593"/>
      <c r="Q52" s="593"/>
      <c r="R52" s="593"/>
    </row>
    <row r="53" spans="1:22" s="442" customFormat="1" ht="36" customHeight="1" x14ac:dyDescent="0.15">
      <c r="A53" s="444" t="s">
        <v>116</v>
      </c>
      <c r="B53" s="593" t="s">
        <v>1899</v>
      </c>
      <c r="C53" s="593"/>
      <c r="D53" s="593"/>
      <c r="E53" s="593"/>
      <c r="F53" s="593"/>
      <c r="G53" s="593"/>
      <c r="H53" s="593"/>
      <c r="I53" s="593"/>
      <c r="J53" s="593"/>
      <c r="K53" s="593"/>
      <c r="L53" s="593"/>
      <c r="M53" s="593"/>
      <c r="N53" s="593"/>
      <c r="O53" s="593"/>
      <c r="P53" s="593"/>
      <c r="Q53" s="593"/>
      <c r="R53" s="593"/>
      <c r="U53" s="450"/>
      <c r="V53" s="450"/>
    </row>
    <row r="54" spans="1:22" s="348" customFormat="1" ht="19.5" customHeight="1" x14ac:dyDescent="0.15">
      <c r="A54" s="89" t="s">
        <v>117</v>
      </c>
      <c r="B54" s="593" t="s">
        <v>1937</v>
      </c>
      <c r="C54" s="593"/>
      <c r="D54" s="593"/>
      <c r="E54" s="593"/>
      <c r="F54" s="593"/>
      <c r="G54" s="593"/>
      <c r="H54" s="593"/>
      <c r="I54" s="593"/>
      <c r="J54" s="593"/>
      <c r="K54" s="593"/>
      <c r="L54" s="593"/>
      <c r="M54" s="593"/>
      <c r="N54" s="593"/>
      <c r="O54" s="593"/>
      <c r="P54" s="593"/>
      <c r="Q54" s="593"/>
      <c r="R54" s="593"/>
      <c r="T54" s="329"/>
      <c r="U54" s="329"/>
    </row>
    <row r="55" spans="1:22" s="348" customFormat="1" ht="9" x14ac:dyDescent="0.15">
      <c r="A55" s="89" t="s">
        <v>77</v>
      </c>
      <c r="B55" s="516" t="s">
        <v>1973</v>
      </c>
      <c r="C55" s="446"/>
      <c r="D55" s="446"/>
      <c r="E55" s="446"/>
      <c r="F55" s="446"/>
      <c r="G55" s="446"/>
      <c r="H55" s="446"/>
      <c r="I55" s="447"/>
      <c r="J55" s="446"/>
      <c r="K55" s="446"/>
      <c r="L55" s="446"/>
      <c r="M55" s="446"/>
      <c r="N55" s="442"/>
      <c r="O55" s="442"/>
      <c r="P55" s="476"/>
      <c r="Q55" s="477"/>
      <c r="R55" s="442"/>
      <c r="T55" s="329"/>
      <c r="U55" s="329"/>
    </row>
    <row r="56" spans="1:22" s="348" customFormat="1" ht="9" customHeight="1" x14ac:dyDescent="0.15">
      <c r="A56" s="89" t="s">
        <v>118</v>
      </c>
      <c r="B56" s="445" t="s">
        <v>1938</v>
      </c>
      <c r="C56" s="446"/>
      <c r="D56" s="446"/>
      <c r="E56" s="446"/>
      <c r="F56" s="446"/>
      <c r="G56" s="446"/>
      <c r="H56" s="446"/>
      <c r="I56" s="447"/>
      <c r="J56" s="446"/>
      <c r="K56" s="446"/>
      <c r="L56" s="446"/>
      <c r="M56" s="446"/>
      <c r="N56" s="442"/>
      <c r="O56" s="442"/>
      <c r="P56" s="476"/>
      <c r="Q56" s="477"/>
      <c r="R56" s="442"/>
      <c r="T56" s="329"/>
      <c r="U56" s="329"/>
    </row>
    <row r="57" spans="1:22" s="348" customFormat="1" ht="9" x14ac:dyDescent="0.15">
      <c r="A57" s="89" t="s">
        <v>119</v>
      </c>
      <c r="B57" s="442" t="s">
        <v>1835</v>
      </c>
      <c r="C57" s="442"/>
      <c r="D57" s="442"/>
      <c r="E57" s="442"/>
      <c r="F57" s="442"/>
      <c r="G57" s="442"/>
      <c r="H57" s="442"/>
      <c r="I57" s="442"/>
      <c r="J57" s="442"/>
      <c r="K57" s="442"/>
      <c r="L57" s="442"/>
      <c r="M57" s="442"/>
      <c r="N57" s="442"/>
      <c r="O57" s="442"/>
      <c r="P57" s="476"/>
      <c r="Q57" s="477"/>
      <c r="R57" s="442"/>
    </row>
    <row r="58" spans="1:22" s="348" customFormat="1" ht="9" x14ac:dyDescent="0.15">
      <c r="A58" s="89" t="s">
        <v>123</v>
      </c>
      <c r="B58" s="442" t="s">
        <v>1889</v>
      </c>
      <c r="C58" s="442"/>
      <c r="D58" s="442"/>
      <c r="E58" s="442"/>
      <c r="F58" s="442"/>
      <c r="G58" s="442"/>
      <c r="H58" s="442"/>
      <c r="I58" s="442"/>
      <c r="J58" s="442"/>
      <c r="K58" s="442"/>
      <c r="L58" s="442"/>
      <c r="M58" s="442"/>
      <c r="N58" s="442"/>
      <c r="O58" s="442"/>
      <c r="P58" s="476"/>
      <c r="Q58" s="477"/>
      <c r="R58" s="442"/>
    </row>
    <row r="59" spans="1:22" s="348" customFormat="1" ht="26.25" customHeight="1" x14ac:dyDescent="0.15">
      <c r="A59" s="89" t="s">
        <v>227</v>
      </c>
      <c r="B59" s="594" t="s">
        <v>1974</v>
      </c>
      <c r="C59" s="594"/>
      <c r="D59" s="594"/>
      <c r="E59" s="594"/>
      <c r="F59" s="594"/>
      <c r="G59" s="594"/>
      <c r="H59" s="594"/>
      <c r="I59" s="594"/>
      <c r="J59" s="594"/>
      <c r="K59" s="594"/>
      <c r="L59" s="594"/>
      <c r="M59" s="594"/>
      <c r="N59" s="594"/>
      <c r="O59" s="594"/>
      <c r="P59" s="594"/>
      <c r="Q59" s="594"/>
      <c r="R59" s="594"/>
      <c r="U59" s="329"/>
      <c r="V59" s="329"/>
    </row>
    <row r="60" spans="1:22" s="348" customFormat="1" ht="26.25" customHeight="1" x14ac:dyDescent="0.15">
      <c r="A60" s="89" t="s">
        <v>1832</v>
      </c>
      <c r="B60" s="594" t="s">
        <v>1975</v>
      </c>
      <c r="C60" s="594"/>
      <c r="D60" s="594"/>
      <c r="E60" s="594"/>
      <c r="F60" s="594"/>
      <c r="G60" s="594"/>
      <c r="H60" s="594"/>
      <c r="I60" s="594"/>
      <c r="J60" s="594"/>
      <c r="K60" s="594"/>
      <c r="L60" s="594"/>
      <c r="M60" s="594"/>
      <c r="N60" s="594"/>
      <c r="O60" s="594"/>
      <c r="P60" s="594"/>
      <c r="Q60" s="594"/>
      <c r="R60" s="594"/>
      <c r="U60" s="329"/>
      <c r="V60" s="329"/>
    </row>
    <row r="61" spans="1:22" s="348" customFormat="1" ht="9" x14ac:dyDescent="0.15">
      <c r="A61" s="444" t="s">
        <v>1967</v>
      </c>
      <c r="B61" s="516" t="s">
        <v>1976</v>
      </c>
      <c r="C61" s="474"/>
      <c r="D61" s="474"/>
      <c r="E61" s="487"/>
      <c r="F61" s="474"/>
      <c r="G61" s="474"/>
      <c r="H61" s="474"/>
      <c r="I61" s="474"/>
      <c r="J61" s="474"/>
      <c r="K61" s="474"/>
      <c r="L61" s="474"/>
      <c r="M61" s="474"/>
      <c r="N61" s="474"/>
      <c r="O61" s="474"/>
      <c r="P61" s="474"/>
      <c r="Q61" s="474"/>
      <c r="R61" s="474"/>
      <c r="U61" s="364"/>
      <c r="V61" s="364"/>
    </row>
    <row r="62" spans="1:22" s="348" customFormat="1" ht="9" x14ac:dyDescent="0.15">
      <c r="B62" s="474"/>
      <c r="C62" s="474"/>
      <c r="D62" s="474"/>
      <c r="E62" s="487"/>
      <c r="F62" s="474"/>
      <c r="G62" s="474"/>
      <c r="H62" s="474"/>
      <c r="I62" s="474"/>
      <c r="J62" s="474"/>
      <c r="K62" s="474"/>
      <c r="L62" s="474"/>
      <c r="M62" s="474"/>
      <c r="N62" s="474"/>
      <c r="O62" s="474"/>
      <c r="P62" s="474"/>
      <c r="Q62" s="474"/>
      <c r="R62" s="474"/>
      <c r="U62" s="364"/>
      <c r="V62" s="364"/>
    </row>
    <row r="63" spans="1:22" s="348" customFormat="1" ht="9" x14ac:dyDescent="0.15">
      <c r="C63" s="364"/>
      <c r="D63" s="364"/>
      <c r="E63" s="483"/>
      <c r="F63" s="364"/>
      <c r="G63" s="364"/>
      <c r="H63" s="364"/>
      <c r="I63" s="364"/>
      <c r="J63" s="364"/>
      <c r="K63" s="364"/>
      <c r="L63" s="364"/>
      <c r="M63" s="364"/>
      <c r="N63" s="364"/>
      <c r="O63" s="364"/>
      <c r="P63" s="364"/>
      <c r="Q63" s="364"/>
      <c r="R63" s="364"/>
      <c r="U63" s="364"/>
      <c r="V63" s="364"/>
    </row>
    <row r="64" spans="1:22" s="348" customFormat="1" ht="9" x14ac:dyDescent="0.15">
      <c r="B64" s="442"/>
      <c r="C64" s="446"/>
      <c r="D64" s="446"/>
      <c r="E64" s="446"/>
      <c r="F64" s="446"/>
      <c r="G64" s="446"/>
      <c r="H64" s="446"/>
      <c r="I64" s="447"/>
      <c r="J64" s="446"/>
      <c r="K64" s="446"/>
      <c r="L64" s="446"/>
      <c r="M64" s="364"/>
      <c r="N64" s="364"/>
      <c r="O64" s="364"/>
      <c r="P64" s="364"/>
      <c r="Q64" s="364"/>
      <c r="U64" s="364"/>
      <c r="V64" s="364"/>
    </row>
    <row r="65" spans="2:18" s="348" customFormat="1" ht="9" x14ac:dyDescent="0.15">
      <c r="C65" s="442"/>
      <c r="D65" s="442"/>
      <c r="E65" s="442"/>
      <c r="F65" s="442"/>
      <c r="G65" s="442"/>
      <c r="H65" s="442"/>
      <c r="I65" s="442"/>
      <c r="J65" s="442"/>
      <c r="K65" s="442"/>
      <c r="L65" s="442"/>
      <c r="R65" s="347"/>
    </row>
    <row r="66" spans="2:18" x14ac:dyDescent="0.2">
      <c r="B66" s="445"/>
      <c r="C66" s="442"/>
      <c r="D66" s="442"/>
      <c r="E66" s="442"/>
      <c r="F66" s="442"/>
      <c r="G66" s="442"/>
      <c r="H66" s="442"/>
      <c r="I66" s="442"/>
      <c r="J66" s="442"/>
      <c r="K66" s="442"/>
      <c r="L66" s="442"/>
    </row>
    <row r="67" spans="2:18" x14ac:dyDescent="0.2">
      <c r="C67" s="446"/>
      <c r="D67" s="446"/>
      <c r="E67" s="446"/>
      <c r="F67" s="446"/>
      <c r="G67" s="446"/>
      <c r="H67" s="446"/>
      <c r="I67" s="447"/>
      <c r="J67" s="446"/>
      <c r="K67" s="446"/>
      <c r="L67" s="446"/>
    </row>
    <row r="68" spans="2:18" x14ac:dyDescent="0.2">
      <c r="C68" s="443"/>
      <c r="D68" s="443"/>
      <c r="E68" s="487"/>
      <c r="F68" s="443"/>
      <c r="G68" s="443"/>
      <c r="H68" s="443"/>
      <c r="I68" s="443"/>
      <c r="J68" s="443"/>
      <c r="K68" s="443"/>
      <c r="L68" s="443"/>
    </row>
  </sheetData>
  <mergeCells count="27">
    <mergeCell ref="B46:R46"/>
    <mergeCell ref="C33:D33"/>
    <mergeCell ref="C39:D39"/>
    <mergeCell ref="C40:D40"/>
    <mergeCell ref="C31:D31"/>
    <mergeCell ref="C32:D32"/>
    <mergeCell ref="C26:D26"/>
    <mergeCell ref="C30:D30"/>
    <mergeCell ref="C5:D5"/>
    <mergeCell ref="C14:D14"/>
    <mergeCell ref="C15:D15"/>
    <mergeCell ref="C25:D25"/>
    <mergeCell ref="C4:D4"/>
    <mergeCell ref="B1:R1"/>
    <mergeCell ref="U1:W1"/>
    <mergeCell ref="X1:Z1"/>
    <mergeCell ref="AA1:AC1"/>
    <mergeCell ref="B2:R2"/>
    <mergeCell ref="B59:R59"/>
    <mergeCell ref="B60:R60"/>
    <mergeCell ref="B54:R54"/>
    <mergeCell ref="B48:R48"/>
    <mergeCell ref="B51:R51"/>
    <mergeCell ref="B52:R52"/>
    <mergeCell ref="B53:R53"/>
    <mergeCell ref="B50:R50"/>
    <mergeCell ref="B49:R49"/>
  </mergeCells>
  <pageMargins left="0.25" right="0.25" top="0.5" bottom="0.5" header="0.5" footer="0.5"/>
  <pageSetup scale="75" orientation="landscape" horizontalDpi="4294967295" verticalDpi="4294967295"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6"/>
  <sheetViews>
    <sheetView tabSelected="1" view="pageBreakPreview" zoomScaleNormal="110" zoomScaleSheetLayoutView="100" workbookViewId="0">
      <pane xSplit="2" ySplit="3" topLeftCell="C26" activePane="bottomRight" state="frozen"/>
      <selection activeCell="O55" sqref="O55"/>
      <selection pane="topRight" activeCell="O55" sqref="O55"/>
      <selection pane="bottomLeft" activeCell="O55" sqref="O55"/>
      <selection pane="bottomRight" activeCell="B48" sqref="B48:R48"/>
    </sheetView>
  </sheetViews>
  <sheetFormatPr defaultRowHeight="11.25" x14ac:dyDescent="0.2"/>
  <cols>
    <col min="1" max="1" width="2" style="327" customWidth="1"/>
    <col min="2" max="2" width="38.7109375" style="327" customWidth="1"/>
    <col min="3" max="3" width="8.85546875" style="43" bestFit="1" customWidth="1"/>
    <col min="4" max="5" width="7.85546875" style="43" customWidth="1"/>
    <col min="6" max="6" width="9.28515625" style="43" bestFit="1" customWidth="1"/>
    <col min="7" max="7" width="9.28515625" style="43" customWidth="1"/>
    <col min="8" max="8" width="8.28515625" style="43" customWidth="1"/>
    <col min="9" max="9" width="9.42578125" style="328" bestFit="1" customWidth="1"/>
    <col min="10" max="12" width="6.85546875" style="43" customWidth="1"/>
    <col min="13" max="13" width="8" style="43" customWidth="1"/>
    <col min="14" max="14" width="11" style="43" customWidth="1"/>
    <col min="15" max="15" width="10.140625" style="44" customWidth="1"/>
    <col min="16" max="17" width="10" style="44" customWidth="1"/>
    <col min="18" max="18" width="4.42578125" style="43" customWidth="1"/>
    <col min="19" max="19" width="0.140625" style="327" customWidth="1"/>
    <col min="20" max="20" width="3.7109375" style="327" customWidth="1"/>
    <col min="21" max="27" width="0" style="549" hidden="1" customWidth="1"/>
    <col min="28" max="30" width="9.140625" style="549"/>
    <col min="31" max="16384" width="9.140625" style="327"/>
  </cols>
  <sheetData>
    <row r="1" spans="2:30" ht="15" customHeight="1" x14ac:dyDescent="0.2">
      <c r="B1" s="586" t="s">
        <v>1039</v>
      </c>
      <c r="C1" s="586"/>
      <c r="D1" s="586"/>
      <c r="E1" s="586"/>
      <c r="F1" s="586"/>
      <c r="G1" s="586"/>
      <c r="H1" s="586"/>
      <c r="I1" s="586"/>
      <c r="J1" s="586"/>
      <c r="K1" s="586"/>
      <c r="L1" s="586"/>
      <c r="M1" s="586"/>
      <c r="N1" s="586"/>
      <c r="O1" s="586"/>
      <c r="P1" s="586"/>
      <c r="Q1" s="586"/>
      <c r="R1" s="586"/>
    </row>
    <row r="2" spans="2:30" x14ac:dyDescent="0.2">
      <c r="B2" s="587" t="s">
        <v>1940</v>
      </c>
      <c r="C2" s="587"/>
      <c r="D2" s="587"/>
      <c r="E2" s="587"/>
      <c r="F2" s="587"/>
      <c r="G2" s="587"/>
      <c r="H2" s="587"/>
      <c r="I2" s="587"/>
      <c r="J2" s="587"/>
      <c r="K2" s="587"/>
      <c r="L2" s="587"/>
      <c r="M2" s="587"/>
      <c r="N2" s="587"/>
      <c r="O2" s="587"/>
      <c r="P2" s="587"/>
      <c r="Q2" s="587"/>
      <c r="R2" s="587"/>
    </row>
    <row r="3" spans="2:30" s="79" customFormat="1" ht="66.75" customHeight="1" x14ac:dyDescent="0.15">
      <c r="B3" s="81" t="s">
        <v>102</v>
      </c>
      <c r="C3" s="81" t="s">
        <v>917</v>
      </c>
      <c r="D3" s="81" t="s">
        <v>1953</v>
      </c>
      <c r="E3" s="81" t="s">
        <v>1954</v>
      </c>
      <c r="F3" s="81" t="s">
        <v>902</v>
      </c>
      <c r="G3" s="81" t="s">
        <v>910</v>
      </c>
      <c r="H3" s="81" t="s">
        <v>903</v>
      </c>
      <c r="I3" s="93" t="s">
        <v>911</v>
      </c>
      <c r="J3" s="94" t="s">
        <v>1803</v>
      </c>
      <c r="K3" s="94" t="s">
        <v>1802</v>
      </c>
      <c r="L3" s="94" t="s">
        <v>1801</v>
      </c>
      <c r="M3" s="94" t="s">
        <v>907</v>
      </c>
      <c r="N3" s="81" t="s">
        <v>908</v>
      </c>
      <c r="O3" s="94" t="s">
        <v>1955</v>
      </c>
      <c r="P3" s="94" t="s">
        <v>918</v>
      </c>
      <c r="Q3" s="94" t="s">
        <v>909</v>
      </c>
      <c r="R3" s="80" t="s">
        <v>101</v>
      </c>
      <c r="S3" s="79" t="s">
        <v>100</v>
      </c>
      <c r="U3" s="550"/>
      <c r="V3" s="550"/>
      <c r="W3" s="550"/>
      <c r="X3" s="550"/>
      <c r="Y3" s="550"/>
      <c r="Z3" s="550"/>
      <c r="AA3" s="550"/>
      <c r="AB3" s="550"/>
      <c r="AC3" s="550"/>
      <c r="AD3" s="550"/>
    </row>
    <row r="4" spans="2:30" s="247" customFormat="1" ht="9" x14ac:dyDescent="0.15">
      <c r="B4" s="78" t="s">
        <v>99</v>
      </c>
      <c r="C4" s="588" t="s">
        <v>75</v>
      </c>
      <c r="D4" s="589"/>
      <c r="E4" s="520"/>
      <c r="F4" s="76"/>
      <c r="G4" s="76"/>
      <c r="H4" s="76"/>
      <c r="I4" s="331"/>
      <c r="J4" s="331"/>
      <c r="K4" s="331"/>
      <c r="L4" s="331"/>
      <c r="M4" s="331"/>
      <c r="N4" s="75"/>
      <c r="O4" s="75"/>
      <c r="P4" s="75"/>
      <c r="Q4" s="103"/>
      <c r="R4" s="74"/>
      <c r="U4" s="551"/>
      <c r="V4" s="551"/>
      <c r="W4" s="551"/>
      <c r="X4" s="551"/>
      <c r="Y4" s="551"/>
      <c r="Z4" s="551"/>
      <c r="AA4" s="551"/>
      <c r="AB4" s="551"/>
      <c r="AC4" s="551"/>
      <c r="AD4" s="551"/>
    </row>
    <row r="5" spans="2:30" s="247" customFormat="1" ht="9" x14ac:dyDescent="0.15">
      <c r="B5" s="69" t="s">
        <v>98</v>
      </c>
      <c r="C5" s="584" t="s">
        <v>75</v>
      </c>
      <c r="D5" s="585"/>
      <c r="E5" s="519"/>
      <c r="F5" s="351"/>
      <c r="G5" s="351"/>
      <c r="H5" s="351"/>
      <c r="I5" s="352"/>
      <c r="J5" s="352"/>
      <c r="K5" s="352"/>
      <c r="L5" s="352"/>
      <c r="M5" s="352"/>
      <c r="N5" s="349"/>
      <c r="O5" s="349"/>
      <c r="P5" s="349"/>
      <c r="Q5" s="104"/>
      <c r="R5" s="350"/>
      <c r="U5" s="551"/>
      <c r="V5" s="551"/>
      <c r="W5" s="551"/>
      <c r="X5" s="551"/>
      <c r="Y5" s="551"/>
      <c r="Z5" s="551"/>
      <c r="AA5" s="551"/>
      <c r="AB5" s="551"/>
      <c r="AC5" s="551"/>
      <c r="AD5" s="551"/>
    </row>
    <row r="6" spans="2:30" s="247" customFormat="1" ht="9" x14ac:dyDescent="0.15">
      <c r="B6" s="69" t="s">
        <v>97</v>
      </c>
      <c r="C6" s="351"/>
      <c r="D6" s="349"/>
      <c r="E6" s="349"/>
      <c r="F6" s="351"/>
      <c r="G6" s="351"/>
      <c r="H6" s="351"/>
      <c r="I6" s="352"/>
      <c r="J6" s="352"/>
      <c r="K6" s="352"/>
      <c r="L6" s="352"/>
      <c r="M6" s="352"/>
      <c r="N6" s="349"/>
      <c r="O6" s="349"/>
      <c r="P6" s="349"/>
      <c r="Q6" s="104"/>
      <c r="R6" s="350"/>
      <c r="U6" s="551"/>
      <c r="V6" s="551"/>
      <c r="W6" s="551"/>
      <c r="X6" s="551"/>
      <c r="Y6" s="551"/>
      <c r="Z6" s="551"/>
      <c r="AA6" s="551"/>
      <c r="AB6" s="551"/>
      <c r="AC6" s="551"/>
      <c r="AD6" s="551"/>
    </row>
    <row r="7" spans="2:30" s="247" customFormat="1" ht="9" x14ac:dyDescent="0.15">
      <c r="B7" s="99" t="s">
        <v>96</v>
      </c>
      <c r="R7" s="350"/>
      <c r="U7" s="551"/>
      <c r="V7" s="551"/>
      <c r="W7" s="551"/>
      <c r="X7" s="551"/>
      <c r="Y7" s="551"/>
      <c r="Z7" s="551"/>
      <c r="AA7" s="551"/>
      <c r="AB7" s="551"/>
      <c r="AC7" s="551"/>
      <c r="AD7" s="551"/>
    </row>
    <row r="8" spans="2:30" s="247" customFormat="1" ht="9" x14ac:dyDescent="0.15">
      <c r="B8" s="99" t="s">
        <v>1891</v>
      </c>
      <c r="C8" s="351">
        <v>40</v>
      </c>
      <c r="D8" s="349">
        <v>0</v>
      </c>
      <c r="E8" s="349"/>
      <c r="F8" s="351">
        <v>1</v>
      </c>
      <c r="G8" s="351">
        <v>0</v>
      </c>
      <c r="H8" s="351">
        <f>C8*F8</f>
        <v>40</v>
      </c>
      <c r="I8" s="353">
        <f>'Annual # of Respondents'!C4</f>
        <v>481.92767808591628</v>
      </c>
      <c r="J8" s="352">
        <v>0</v>
      </c>
      <c r="K8" s="352">
        <f>H8*I8</f>
        <v>19277.10712343665</v>
      </c>
      <c r="L8" s="352">
        <f>K8*0.1</f>
        <v>1927.7107123436651</v>
      </c>
      <c r="M8" s="353">
        <f>K8*0.05</f>
        <v>963.85535617183257</v>
      </c>
      <c r="N8" s="349">
        <f>(J8*'Labor Data'!$K$10)+(K8*'Labor Data'!$K$9)+(L8*'Labor Data'!$K$11)+(M8*'Labor Data'!$K$8)</f>
        <v>1830491.4418433933</v>
      </c>
      <c r="O8" s="349">
        <f>D8*F8*I8</f>
        <v>0</v>
      </c>
      <c r="P8" s="352">
        <v>0</v>
      </c>
      <c r="Q8" s="302"/>
      <c r="R8" s="350" t="s">
        <v>112</v>
      </c>
      <c r="U8" s="551"/>
      <c r="V8" s="551"/>
      <c r="W8" s="551"/>
      <c r="X8" s="551"/>
      <c r="Y8" s="551"/>
      <c r="Z8" s="551"/>
      <c r="AA8" s="551"/>
      <c r="AB8" s="551"/>
      <c r="AC8" s="551"/>
      <c r="AD8" s="551"/>
    </row>
    <row r="9" spans="2:30" s="247" customFormat="1" ht="8.25" customHeight="1" x14ac:dyDescent="0.15">
      <c r="B9" s="99" t="s">
        <v>1912</v>
      </c>
      <c r="C9" s="351">
        <v>10</v>
      </c>
      <c r="D9" s="349">
        <v>0</v>
      </c>
      <c r="E9" s="349"/>
      <c r="F9" s="351">
        <v>1</v>
      </c>
      <c r="G9" s="351">
        <v>0</v>
      </c>
      <c r="H9" s="351">
        <f>C9*F9</f>
        <v>10</v>
      </c>
      <c r="I9" s="353">
        <f>'Annual # of Respondents'!C5</f>
        <v>647.07232191408377</v>
      </c>
      <c r="J9" s="352">
        <v>0</v>
      </c>
      <c r="K9" s="352">
        <f>H9*I9</f>
        <v>6470.7232191408375</v>
      </c>
      <c r="L9" s="352">
        <f>K9*0.1</f>
        <v>647.07232191408377</v>
      </c>
      <c r="M9" s="353">
        <f>K9*0.05</f>
        <v>323.53616095704189</v>
      </c>
      <c r="N9" s="349">
        <f>(J9*'Labor Data'!$K$10)+(K9*'Labor Data'!$K$9)+(L9*'Labor Data'!$K$11)+(M9*'Labor Data'!$K$8)</f>
        <v>614438.8470391517</v>
      </c>
      <c r="O9" s="349">
        <f>D9*F9*I9</f>
        <v>0</v>
      </c>
      <c r="P9" s="352">
        <v>0</v>
      </c>
      <c r="Q9" s="302"/>
      <c r="R9" s="350" t="s">
        <v>112</v>
      </c>
      <c r="U9" s="551"/>
      <c r="V9" s="551"/>
      <c r="W9" s="551"/>
      <c r="X9" s="551"/>
      <c r="Y9" s="551"/>
      <c r="Z9" s="551"/>
      <c r="AA9" s="551"/>
      <c r="AB9" s="551"/>
      <c r="AC9" s="551"/>
      <c r="AD9" s="551"/>
    </row>
    <row r="10" spans="2:30" s="247" customFormat="1" ht="9" x14ac:dyDescent="0.15">
      <c r="B10" s="69" t="s">
        <v>95</v>
      </c>
      <c r="C10" s="351"/>
      <c r="D10" s="349"/>
      <c r="E10" s="349"/>
      <c r="F10" s="351"/>
      <c r="G10" s="351"/>
      <c r="H10" s="351"/>
      <c r="I10" s="352"/>
      <c r="J10" s="352"/>
      <c r="K10" s="352"/>
      <c r="L10" s="352"/>
      <c r="M10" s="352"/>
      <c r="N10" s="349"/>
      <c r="O10" s="349"/>
      <c r="P10" s="349"/>
      <c r="Q10" s="104"/>
      <c r="R10" s="350"/>
      <c r="T10" s="73"/>
      <c r="U10" s="551"/>
      <c r="V10" s="551"/>
      <c r="W10" s="551"/>
      <c r="X10" s="551"/>
      <c r="Y10" s="551"/>
      <c r="Z10" s="551"/>
      <c r="AA10" s="551"/>
      <c r="AB10" s="551"/>
      <c r="AC10" s="551"/>
      <c r="AD10" s="551"/>
    </row>
    <row r="11" spans="2:30" s="247" customFormat="1" ht="9" x14ac:dyDescent="0.15">
      <c r="B11" s="99" t="s">
        <v>94</v>
      </c>
      <c r="C11" s="351">
        <v>12</v>
      </c>
      <c r="D11" s="349">
        <f>'Other Cost Basis'!D2+'Other Cost Basis'!D17+'Other Cost Basis'!D18+'Other Cost Basis'!D19</f>
        <v>1983.6594844730848</v>
      </c>
      <c r="E11" s="349">
        <f>'Other Cost Basis'!D20</f>
        <v>1000</v>
      </c>
      <c r="F11" s="351">
        <v>1</v>
      </c>
      <c r="G11" s="351">
        <v>0</v>
      </c>
      <c r="H11" s="351">
        <f>C11*F11</f>
        <v>12</v>
      </c>
      <c r="I11" s="353">
        <f>'Annual # of Respondents'!C6</f>
        <v>308.55882352941177</v>
      </c>
      <c r="J11" s="352">
        <v>0</v>
      </c>
      <c r="K11" s="352">
        <f>H11*I11</f>
        <v>3702.7058823529414</v>
      </c>
      <c r="L11" s="352">
        <f>K11*0.1</f>
        <v>370.27058823529416</v>
      </c>
      <c r="M11" s="352">
        <f>K11*0.05</f>
        <v>185.13529411764708</v>
      </c>
      <c r="N11" s="349">
        <f>(J11*'Labor Data'!$K$10)+(K11*'Labor Data'!$K$9)+(L11*'Labor Data'!$K$11)+(M11*'Labor Data'!$K$8)</f>
        <v>351596.91679411771</v>
      </c>
      <c r="O11" s="349">
        <f>(D11+E11)*F11*I11</f>
        <v>920634.46034138626</v>
      </c>
      <c r="P11" s="352">
        <f>F11*I11</f>
        <v>308.55882352941177</v>
      </c>
      <c r="Q11" s="302">
        <f>'Other Cost Basis'!B2+'Other Cost Basis'!B17+'Other Cost Basis'!B18+'Other Cost Basis'!B19</f>
        <v>18067</v>
      </c>
      <c r="R11" s="350" t="s">
        <v>120</v>
      </c>
      <c r="T11" s="73"/>
      <c r="U11" s="551"/>
      <c r="V11" s="551"/>
      <c r="W11" s="551"/>
      <c r="X11" s="551"/>
      <c r="Y11" s="551"/>
      <c r="Z11" s="551"/>
      <c r="AA11" s="551"/>
      <c r="AB11" s="551"/>
      <c r="AC11" s="551"/>
      <c r="AD11" s="551"/>
    </row>
    <row r="12" spans="2:30" s="247" customFormat="1" ht="9" x14ac:dyDescent="0.15">
      <c r="B12" s="99" t="s">
        <v>93</v>
      </c>
      <c r="C12" s="249">
        <f>'Controllers EG acreage'!W3</f>
        <v>42.911462845701998</v>
      </c>
      <c r="D12" s="349">
        <f>'Other Cost Basis'!B9+'Other Cost Basis'!F13+'Other Cost Basis'!F14</f>
        <v>453.5</v>
      </c>
      <c r="E12" s="349"/>
      <c r="F12" s="351">
        <v>4</v>
      </c>
      <c r="G12" s="249">
        <f>C12*F12</f>
        <v>171.64585138280799</v>
      </c>
      <c r="H12" s="351">
        <v>0</v>
      </c>
      <c r="I12" s="353">
        <f>'Annual # of Respondents'!C16</f>
        <v>372.22058823529409</v>
      </c>
      <c r="J12" s="352">
        <f>G12*I12</f>
        <v>63890.119769856654</v>
      </c>
      <c r="K12" s="352">
        <v>0</v>
      </c>
      <c r="L12" s="352">
        <v>0</v>
      </c>
      <c r="M12" s="352">
        <v>0</v>
      </c>
      <c r="N12" s="349">
        <f>(J12*'Labor Data'!$K$10)+(K12*'Labor Data'!$K$9)+(L12*'Labor Data'!$K$11)+(M12*'Labor Data'!$K$8)</f>
        <v>3185178.0310064335</v>
      </c>
      <c r="O12" s="349">
        <f>D12*F12*I12</f>
        <v>675208.1470588235</v>
      </c>
      <c r="P12" s="352">
        <v>0</v>
      </c>
      <c r="Q12" s="302"/>
      <c r="R12" s="350" t="s">
        <v>1890</v>
      </c>
      <c r="T12" s="73"/>
      <c r="U12" s="551"/>
      <c r="V12" s="551"/>
      <c r="W12" s="551"/>
      <c r="X12" s="551"/>
      <c r="Y12" s="551"/>
      <c r="Z12" s="551"/>
      <c r="AA12" s="551"/>
      <c r="AB12" s="551"/>
      <c r="AC12" s="551"/>
      <c r="AD12" s="551"/>
    </row>
    <row r="13" spans="2:30" s="247" customFormat="1" ht="9" x14ac:dyDescent="0.15">
      <c r="B13" s="99" t="s">
        <v>1956</v>
      </c>
      <c r="C13" s="548">
        <f>ROUND(2000/49.85,0)</f>
        <v>40</v>
      </c>
      <c r="D13" s="492">
        <f>'Other Cost Basis'!F15</f>
        <v>17</v>
      </c>
      <c r="E13" s="492"/>
      <c r="F13" s="351">
        <v>12</v>
      </c>
      <c r="G13" s="249">
        <f>C13*F13</f>
        <v>480</v>
      </c>
      <c r="H13" s="351">
        <v>1</v>
      </c>
      <c r="I13" s="353">
        <f>I12</f>
        <v>372.22058823529409</v>
      </c>
      <c r="J13" s="352">
        <f>G13*I13</f>
        <v>178665.88235294117</v>
      </c>
      <c r="K13" s="352">
        <v>0</v>
      </c>
      <c r="L13" s="352">
        <v>0</v>
      </c>
      <c r="M13" s="352">
        <v>0</v>
      </c>
      <c r="N13" s="349">
        <f>(J13*'Labor Data'!$K$10)+(K13*'Labor Data'!$K$9)+(L13*'Labor Data'!$K$11)+(M13*'Labor Data'!$K$8)</f>
        <v>8907208.8988235295</v>
      </c>
      <c r="O13" s="349">
        <f>D13*F13*I13</f>
        <v>75933</v>
      </c>
      <c r="P13" s="352">
        <v>0</v>
      </c>
      <c r="Q13" s="352"/>
      <c r="R13" s="350" t="s">
        <v>1890</v>
      </c>
      <c r="T13" s="73"/>
      <c r="U13" s="552"/>
      <c r="V13" s="552"/>
      <c r="W13" s="552"/>
      <c r="X13" s="552"/>
      <c r="Y13" s="552"/>
      <c r="Z13" s="552"/>
      <c r="AA13" s="553">
        <f>'A1-Public'!N14+'B1-Priv'!N14</f>
        <v>0</v>
      </c>
      <c r="AB13" s="551"/>
      <c r="AC13" s="551"/>
      <c r="AD13" s="551"/>
    </row>
    <row r="14" spans="2:30" s="247" customFormat="1" ht="9" x14ac:dyDescent="0.15">
      <c r="B14" s="69" t="s">
        <v>92</v>
      </c>
      <c r="C14" s="584" t="s">
        <v>109</v>
      </c>
      <c r="D14" s="585"/>
      <c r="E14" s="519"/>
      <c r="F14" s="351"/>
      <c r="G14" s="351"/>
      <c r="H14" s="351"/>
      <c r="I14" s="352"/>
      <c r="J14" s="352"/>
      <c r="K14" s="352"/>
      <c r="L14" s="352"/>
      <c r="M14" s="352"/>
      <c r="N14" s="349"/>
      <c r="O14" s="349"/>
      <c r="P14" s="349"/>
      <c r="Q14" s="104"/>
      <c r="R14" s="350"/>
      <c r="T14" s="73"/>
      <c r="U14" s="551"/>
      <c r="V14" s="551"/>
      <c r="W14" s="551"/>
      <c r="X14" s="551"/>
      <c r="Y14" s="551"/>
      <c r="Z14" s="551"/>
      <c r="AA14" s="551"/>
      <c r="AB14" s="551"/>
      <c r="AC14" s="551"/>
      <c r="AD14" s="551"/>
    </row>
    <row r="15" spans="2:30" s="247" customFormat="1" ht="9" x14ac:dyDescent="0.15">
      <c r="B15" s="69" t="s">
        <v>91</v>
      </c>
      <c r="C15" s="584" t="s">
        <v>109</v>
      </c>
      <c r="D15" s="585"/>
      <c r="E15" s="519"/>
      <c r="F15" s="351"/>
      <c r="G15" s="351"/>
      <c r="H15" s="351"/>
      <c r="I15" s="352"/>
      <c r="J15" s="352"/>
      <c r="K15" s="352"/>
      <c r="L15" s="352"/>
      <c r="M15" s="352"/>
      <c r="N15" s="349"/>
      <c r="O15" s="349"/>
      <c r="P15" s="349"/>
      <c r="Q15" s="104"/>
      <c r="R15" s="350"/>
      <c r="U15" s="551"/>
      <c r="V15" s="551"/>
      <c r="W15" s="551"/>
      <c r="X15" s="551"/>
      <c r="Y15" s="551"/>
      <c r="Z15" s="551"/>
      <c r="AA15" s="551"/>
      <c r="AB15" s="551"/>
      <c r="AC15" s="551"/>
      <c r="AD15" s="551"/>
    </row>
    <row r="16" spans="2:30" s="247" customFormat="1" ht="9" x14ac:dyDescent="0.15">
      <c r="B16" s="69" t="s">
        <v>90</v>
      </c>
      <c r="C16" s="351"/>
      <c r="D16" s="349"/>
      <c r="E16" s="349"/>
      <c r="F16" s="351"/>
      <c r="G16" s="351"/>
      <c r="H16" s="351"/>
      <c r="I16" s="352"/>
      <c r="J16" s="352"/>
      <c r="K16" s="352"/>
      <c r="L16" s="352"/>
      <c r="M16" s="352"/>
      <c r="N16" s="349"/>
      <c r="O16" s="349"/>
      <c r="P16" s="349"/>
      <c r="Q16" s="104"/>
      <c r="R16" s="350"/>
      <c r="U16" s="551"/>
      <c r="V16" s="551"/>
      <c r="W16" s="551"/>
      <c r="X16" s="551"/>
      <c r="Y16" s="551"/>
      <c r="Z16" s="551"/>
      <c r="AA16" s="551"/>
      <c r="AB16" s="551"/>
      <c r="AC16" s="551"/>
      <c r="AD16" s="551"/>
    </row>
    <row r="17" spans="2:30" s="247" customFormat="1" ht="9" x14ac:dyDescent="0.15">
      <c r="B17" s="251" t="s">
        <v>129</v>
      </c>
      <c r="C17" s="351">
        <v>2</v>
      </c>
      <c r="D17" s="349">
        <v>0</v>
      </c>
      <c r="E17" s="349"/>
      <c r="F17" s="351">
        <v>1</v>
      </c>
      <c r="G17" s="351">
        <v>0</v>
      </c>
      <c r="H17" s="351">
        <f>C17*F17</f>
        <v>2</v>
      </c>
      <c r="I17" s="353">
        <f>'Annual # of Respondents'!C7</f>
        <v>176.60999999999999</v>
      </c>
      <c r="J17" s="352">
        <v>0</v>
      </c>
      <c r="K17" s="352">
        <f t="shared" ref="K17:K24" si="0">H17*I17</f>
        <v>353.21999999999997</v>
      </c>
      <c r="L17" s="352">
        <f>K17*0.1</f>
        <v>35.321999999999996</v>
      </c>
      <c r="M17" s="352">
        <f>K17*0.05</f>
        <v>17.660999999999998</v>
      </c>
      <c r="N17" s="349">
        <f>(J17*'Labor Data'!$K$10)+(K17*'Labor Data'!$K$9)+(L17*'Labor Data'!$K$11)+(M17*'Labor Data'!$K$8)</f>
        <v>33540.623234999999</v>
      </c>
      <c r="O17" s="349">
        <f t="shared" ref="O17:O24" si="1">D17*F17*I17</f>
        <v>0</v>
      </c>
      <c r="P17" s="352">
        <f t="shared" ref="P17:P24" si="2">F17*I17</f>
        <v>176.60999999999999</v>
      </c>
      <c r="Q17" s="302"/>
      <c r="R17" s="350" t="s">
        <v>115</v>
      </c>
      <c r="U17" s="554"/>
      <c r="V17" s="554"/>
      <c r="W17" s="554"/>
      <c r="X17" s="551"/>
      <c r="Y17" s="551"/>
      <c r="Z17" s="551"/>
      <c r="AA17" s="551"/>
      <c r="AB17" s="551"/>
      <c r="AC17" s="551"/>
      <c r="AD17" s="551"/>
    </row>
    <row r="18" spans="2:30" s="247" customFormat="1" ht="9" x14ac:dyDescent="0.15">
      <c r="B18" s="250" t="s">
        <v>1875</v>
      </c>
      <c r="C18" s="518">
        <v>2</v>
      </c>
      <c r="D18" s="349">
        <v>0</v>
      </c>
      <c r="E18" s="349"/>
      <c r="F18" s="351">
        <v>1</v>
      </c>
      <c r="G18" s="351">
        <v>0</v>
      </c>
      <c r="H18" s="351">
        <f>C18*F18</f>
        <v>2</v>
      </c>
      <c r="I18" s="353">
        <f>133/5*'Annual # of Respondents'!$L7</f>
        <v>23.141999999999999</v>
      </c>
      <c r="J18" s="352">
        <v>0</v>
      </c>
      <c r="K18" s="352">
        <f t="shared" si="0"/>
        <v>46.283999999999999</v>
      </c>
      <c r="L18" s="352">
        <f>K18*0.1</f>
        <v>4.6284000000000001</v>
      </c>
      <c r="M18" s="352">
        <f>K18*0.05</f>
        <v>2.3142</v>
      </c>
      <c r="N18" s="349">
        <f>(J18*'Labor Data'!$K$10)+(K18*'Labor Data'!$K$9)+(L18*'Labor Data'!$K$11)+(M18*'Labor Data'!$K$8)</f>
        <v>4394.9782170000008</v>
      </c>
      <c r="O18" s="349">
        <f t="shared" si="1"/>
        <v>0</v>
      </c>
      <c r="P18" s="352">
        <f t="shared" si="2"/>
        <v>23.141999999999999</v>
      </c>
      <c r="Q18" s="302"/>
      <c r="R18" s="350" t="s">
        <v>116</v>
      </c>
      <c r="S18" s="248"/>
      <c r="U18" s="554"/>
      <c r="V18" s="555"/>
      <c r="W18" s="555"/>
      <c r="X18" s="551"/>
      <c r="Y18" s="551"/>
      <c r="Z18" s="551"/>
      <c r="AA18" s="551"/>
      <c r="AB18" s="551"/>
      <c r="AC18" s="551"/>
      <c r="AD18" s="551"/>
    </row>
    <row r="19" spans="2:30" s="247" customFormat="1" ht="9" x14ac:dyDescent="0.15">
      <c r="B19" s="250" t="s">
        <v>1876</v>
      </c>
      <c r="C19" s="351">
        <v>8</v>
      </c>
      <c r="D19" s="349">
        <v>0</v>
      </c>
      <c r="E19" s="349"/>
      <c r="F19" s="351">
        <v>1</v>
      </c>
      <c r="G19" s="351">
        <v>0</v>
      </c>
      <c r="H19" s="351">
        <f>C19*F19</f>
        <v>8</v>
      </c>
      <c r="I19" s="353">
        <f>'Annual # of Respondents'!C9</f>
        <v>80.971428571428575</v>
      </c>
      <c r="J19" s="352">
        <v>0</v>
      </c>
      <c r="K19" s="352">
        <f t="shared" si="0"/>
        <v>647.7714285714286</v>
      </c>
      <c r="L19" s="352">
        <f>K19*0.1</f>
        <v>64.777142857142863</v>
      </c>
      <c r="M19" s="352">
        <f>K19*0.05</f>
        <v>32.388571428571431</v>
      </c>
      <c r="N19" s="349">
        <f>(J19*'Labor Data'!$K$10)+(K19*'Labor Data'!$K$9)+(L19*'Labor Data'!$K$11)+(M19*'Labor Data'!$K$8)</f>
        <v>61510.269600000014</v>
      </c>
      <c r="O19" s="349">
        <f t="shared" si="1"/>
        <v>0</v>
      </c>
      <c r="P19" s="352">
        <f t="shared" si="2"/>
        <v>80.971428571428575</v>
      </c>
      <c r="Q19" s="302"/>
      <c r="R19" s="350" t="s">
        <v>117</v>
      </c>
      <c r="S19" s="248"/>
      <c r="U19" s="554"/>
      <c r="V19" s="555"/>
      <c r="W19" s="555"/>
      <c r="X19" s="551"/>
      <c r="Y19" s="551"/>
      <c r="Z19" s="551"/>
      <c r="AA19" s="551"/>
      <c r="AB19" s="551"/>
      <c r="AC19" s="551"/>
      <c r="AD19" s="551"/>
    </row>
    <row r="20" spans="2:30" s="247" customFormat="1" ht="9" x14ac:dyDescent="0.15">
      <c r="B20" s="250" t="s">
        <v>1877</v>
      </c>
      <c r="C20" s="249">
        <v>12</v>
      </c>
      <c r="D20" s="349">
        <f>'Other Cost Basis'!D4</f>
        <v>2455.2476209413121</v>
      </c>
      <c r="E20" s="349"/>
      <c r="F20" s="351">
        <v>1</v>
      </c>
      <c r="G20" s="351">
        <v>0</v>
      </c>
      <c r="H20" s="249">
        <f>C20*F20</f>
        <v>12</v>
      </c>
      <c r="I20" s="353">
        <f>'Annual # of Respondents'!C10</f>
        <v>80.971428571428575</v>
      </c>
      <c r="J20" s="352">
        <v>0</v>
      </c>
      <c r="K20" s="352">
        <f t="shared" si="0"/>
        <v>971.65714285714284</v>
      </c>
      <c r="L20" s="352">
        <f>K20*0.1</f>
        <v>97.165714285714287</v>
      </c>
      <c r="M20" s="352">
        <f>K20*0.05</f>
        <v>48.582857142857144</v>
      </c>
      <c r="N20" s="349">
        <f>(J20*'Labor Data'!$K$10)+(K20*'Labor Data'!$K$9)+(L20*'Labor Data'!$K$11)+(M20*'Labor Data'!$K$8)</f>
        <v>92265.404399999999</v>
      </c>
      <c r="O20" s="349">
        <f t="shared" si="1"/>
        <v>198804.9073642194</v>
      </c>
      <c r="P20" s="352">
        <f t="shared" si="2"/>
        <v>80.971428571428575</v>
      </c>
      <c r="Q20" s="302">
        <f>'Other Cost Basis'!B2</f>
        <v>10067</v>
      </c>
      <c r="R20" s="350" t="s">
        <v>1834</v>
      </c>
      <c r="S20" s="248"/>
      <c r="U20" s="554"/>
      <c r="V20" s="555"/>
      <c r="W20" s="555"/>
      <c r="X20" s="551"/>
      <c r="Y20" s="551"/>
      <c r="Z20" s="551"/>
      <c r="AA20" s="551"/>
      <c r="AB20" s="551"/>
      <c r="AC20" s="551"/>
      <c r="AD20" s="551"/>
    </row>
    <row r="21" spans="2:30" s="247" customFormat="1" ht="9" x14ac:dyDescent="0.15">
      <c r="B21" s="250" t="s">
        <v>1878</v>
      </c>
      <c r="C21" s="351">
        <v>1</v>
      </c>
      <c r="D21" s="349">
        <v>0</v>
      </c>
      <c r="E21" s="349"/>
      <c r="F21" s="351">
        <v>1</v>
      </c>
      <c r="G21" s="351">
        <v>0</v>
      </c>
      <c r="H21" s="351">
        <f t="shared" ref="H21:H22" si="3">C21*F21</f>
        <v>1</v>
      </c>
      <c r="I21" s="353">
        <f>'Annual # of Respondents'!B32*'Annual # of Respondents'!$L13</f>
        <v>13.712101910828025</v>
      </c>
      <c r="J21" s="352">
        <v>0</v>
      </c>
      <c r="K21" s="352">
        <f t="shared" si="0"/>
        <v>13.712101910828025</v>
      </c>
      <c r="L21" s="352">
        <f t="shared" ref="L21:L22" si="4">K21*0.1</f>
        <v>1.3712101910828025</v>
      </c>
      <c r="M21" s="352">
        <f t="shared" ref="M21:M22" si="5">K21*0.05</f>
        <v>0.68560509554140125</v>
      </c>
      <c r="N21" s="349">
        <f>(J21*'Labor Data'!$K$10)+(K21*'Labor Data'!$K$9)+(L21*'Labor Data'!$K$11)+(M21*'Labor Data'!$K$8)</f>
        <v>1302.0566331210191</v>
      </c>
      <c r="O21" s="349">
        <f t="shared" si="1"/>
        <v>0</v>
      </c>
      <c r="P21" s="352">
        <f t="shared" si="2"/>
        <v>13.712101910828025</v>
      </c>
      <c r="Q21" s="302"/>
      <c r="R21" s="350" t="s">
        <v>118</v>
      </c>
      <c r="S21" s="248"/>
      <c r="U21" s="554"/>
      <c r="V21" s="555"/>
      <c r="W21" s="555"/>
      <c r="X21" s="551"/>
      <c r="Y21" s="551"/>
      <c r="Z21" s="551"/>
      <c r="AA21" s="551"/>
      <c r="AB21" s="551"/>
      <c r="AC21" s="551"/>
      <c r="AD21" s="551"/>
    </row>
    <row r="22" spans="2:30" s="247" customFormat="1" ht="9" x14ac:dyDescent="0.15">
      <c r="B22" s="250" t="s">
        <v>1879</v>
      </c>
      <c r="C22" s="351">
        <f>3*C20</f>
        <v>36</v>
      </c>
      <c r="D22" s="349">
        <v>0</v>
      </c>
      <c r="E22" s="349"/>
      <c r="F22" s="351">
        <v>1</v>
      </c>
      <c r="G22" s="351">
        <v>0</v>
      </c>
      <c r="H22" s="351">
        <f t="shared" si="3"/>
        <v>36</v>
      </c>
      <c r="I22" s="353">
        <v>0</v>
      </c>
      <c r="J22" s="352">
        <v>0</v>
      </c>
      <c r="K22" s="352">
        <f t="shared" si="0"/>
        <v>0</v>
      </c>
      <c r="L22" s="352">
        <f t="shared" si="4"/>
        <v>0</v>
      </c>
      <c r="M22" s="352">
        <f t="shared" si="5"/>
        <v>0</v>
      </c>
      <c r="N22" s="349">
        <f>(J22*'Labor Data'!$K$10)+(K22*'Labor Data'!$K$9)+(L22*'Labor Data'!$K$11)+(M22*'Labor Data'!$K$8)</f>
        <v>0</v>
      </c>
      <c r="O22" s="349">
        <f t="shared" si="1"/>
        <v>0</v>
      </c>
      <c r="P22" s="352">
        <f t="shared" si="2"/>
        <v>0</v>
      </c>
      <c r="Q22" s="302"/>
      <c r="R22" s="350" t="s">
        <v>119</v>
      </c>
      <c r="S22" s="248"/>
      <c r="U22" s="554"/>
      <c r="V22" s="555"/>
      <c r="W22" s="555"/>
      <c r="X22" s="551"/>
      <c r="Y22" s="551"/>
      <c r="Z22" s="551"/>
      <c r="AA22" s="551"/>
      <c r="AB22" s="551"/>
      <c r="AC22" s="551"/>
      <c r="AD22" s="551"/>
    </row>
    <row r="23" spans="2:30" s="247" customFormat="1" ht="9" x14ac:dyDescent="0.15">
      <c r="B23" s="250" t="s">
        <v>1880</v>
      </c>
      <c r="C23" s="351">
        <v>80</v>
      </c>
      <c r="D23" s="349">
        <v>0</v>
      </c>
      <c r="E23" s="349"/>
      <c r="F23" s="351">
        <v>1</v>
      </c>
      <c r="G23" s="351">
        <v>0</v>
      </c>
      <c r="H23" s="351">
        <f>C23*F23</f>
        <v>80</v>
      </c>
      <c r="I23" s="353">
        <f>I$11</f>
        <v>308.55882352941177</v>
      </c>
      <c r="J23" s="352">
        <v>0</v>
      </c>
      <c r="K23" s="352">
        <f t="shared" si="0"/>
        <v>24684.705882352941</v>
      </c>
      <c r="L23" s="352">
        <f>K23*0.1</f>
        <v>2468.4705882352941</v>
      </c>
      <c r="M23" s="352">
        <f>K23*0.05</f>
        <v>1234.2352941176471</v>
      </c>
      <c r="N23" s="349">
        <f>(J23*'Labor Data'!$K$10)+(K23*'Labor Data'!$K$9)+(L23*'Labor Data'!$K$11)+(M23*'Labor Data'!$K$8)</f>
        <v>2343979.445294118</v>
      </c>
      <c r="O23" s="349">
        <f t="shared" si="1"/>
        <v>0</v>
      </c>
      <c r="P23" s="352">
        <f t="shared" si="2"/>
        <v>308.55882352941177</v>
      </c>
      <c r="Q23" s="302"/>
      <c r="R23" s="350" t="s">
        <v>113</v>
      </c>
      <c r="S23" s="248"/>
      <c r="U23" s="551"/>
      <c r="V23" s="551"/>
      <c r="W23" s="551"/>
      <c r="X23" s="551"/>
      <c r="Y23" s="551"/>
      <c r="Z23" s="551"/>
      <c r="AA23" s="551"/>
      <c r="AB23" s="551"/>
      <c r="AC23" s="551"/>
      <c r="AD23" s="551"/>
    </row>
    <row r="24" spans="2:30" s="247" customFormat="1" ht="9" x14ac:dyDescent="0.15">
      <c r="B24" s="250" t="s">
        <v>1881</v>
      </c>
      <c r="C24" s="518">
        <v>20</v>
      </c>
      <c r="D24" s="349">
        <v>0</v>
      </c>
      <c r="E24" s="349"/>
      <c r="F24" s="351">
        <v>1</v>
      </c>
      <c r="G24" s="351">
        <v>0</v>
      </c>
      <c r="H24" s="351">
        <f>C24*F24</f>
        <v>20</v>
      </c>
      <c r="I24" s="353">
        <f>I23*0.1</f>
        <v>30.85588235294118</v>
      </c>
      <c r="J24" s="352">
        <v>0</v>
      </c>
      <c r="K24" s="352">
        <f t="shared" si="0"/>
        <v>617.11764705882365</v>
      </c>
      <c r="L24" s="352">
        <f>K24*0.1</f>
        <v>61.711764705882366</v>
      </c>
      <c r="M24" s="352">
        <f>K24*0.05</f>
        <v>30.855882352941183</v>
      </c>
      <c r="N24" s="349">
        <f>(J24*'Labor Data'!$K$10)+(K24*'Labor Data'!$K$9)+(L24*'Labor Data'!$K$11)+(M24*'Labor Data'!$K$8)</f>
        <v>58599.486132352955</v>
      </c>
      <c r="O24" s="349">
        <f t="shared" si="1"/>
        <v>0</v>
      </c>
      <c r="P24" s="352">
        <f t="shared" si="2"/>
        <v>30.85588235294118</v>
      </c>
      <c r="Q24" s="302"/>
      <c r="R24" s="350" t="s">
        <v>123</v>
      </c>
      <c r="S24" s="248"/>
      <c r="U24" s="551"/>
      <c r="V24" s="551"/>
      <c r="W24" s="551"/>
      <c r="X24" s="551"/>
      <c r="Y24" s="551"/>
      <c r="Z24" s="551"/>
      <c r="AA24" s="551"/>
      <c r="AB24" s="551"/>
      <c r="AC24" s="551"/>
      <c r="AD24" s="551"/>
    </row>
    <row r="25" spans="2:30" s="247" customFormat="1" ht="9" x14ac:dyDescent="0.15">
      <c r="B25" s="250" t="s">
        <v>1882</v>
      </c>
      <c r="C25" s="584" t="s">
        <v>109</v>
      </c>
      <c r="D25" s="585"/>
      <c r="E25" s="519"/>
      <c r="F25" s="351"/>
      <c r="G25" s="351"/>
      <c r="H25" s="351"/>
      <c r="I25" s="353"/>
      <c r="J25" s="352"/>
      <c r="K25" s="352"/>
      <c r="L25" s="352"/>
      <c r="M25" s="352"/>
      <c r="N25" s="349"/>
      <c r="O25" s="349"/>
      <c r="P25" s="352"/>
      <c r="Q25" s="302"/>
      <c r="R25" s="350"/>
      <c r="S25" s="248"/>
      <c r="U25" s="551"/>
      <c r="V25" s="551"/>
      <c r="W25" s="551"/>
      <c r="X25" s="551"/>
      <c r="Y25" s="551"/>
      <c r="Z25" s="551"/>
      <c r="AA25" s="551"/>
      <c r="AB25" s="551"/>
      <c r="AC25" s="551"/>
      <c r="AD25" s="551"/>
    </row>
    <row r="26" spans="2:30" s="247" customFormat="1" ht="9" x14ac:dyDescent="0.15">
      <c r="B26" s="250" t="s">
        <v>1883</v>
      </c>
      <c r="C26" s="584" t="s">
        <v>109</v>
      </c>
      <c r="D26" s="585"/>
      <c r="E26" s="519"/>
      <c r="F26" s="351"/>
      <c r="G26" s="351"/>
      <c r="H26" s="351"/>
      <c r="I26" s="353"/>
      <c r="J26" s="352"/>
      <c r="K26" s="352"/>
      <c r="L26" s="352"/>
      <c r="M26" s="352"/>
      <c r="N26" s="349"/>
      <c r="O26" s="349"/>
      <c r="P26" s="352"/>
      <c r="Q26" s="302"/>
      <c r="R26" s="350"/>
      <c r="S26" s="248"/>
      <c r="U26" s="551"/>
      <c r="V26" s="551"/>
      <c r="W26" s="551"/>
      <c r="X26" s="551"/>
      <c r="Y26" s="551"/>
      <c r="Z26" s="551"/>
      <c r="AA26" s="551"/>
      <c r="AB26" s="551"/>
      <c r="AC26" s="551"/>
      <c r="AD26" s="551"/>
    </row>
    <row r="27" spans="2:30" s="247" customFormat="1" ht="9" x14ac:dyDescent="0.15">
      <c r="B27" s="250" t="s">
        <v>1884</v>
      </c>
      <c r="C27" s="351">
        <v>27</v>
      </c>
      <c r="D27" s="349">
        <v>0</v>
      </c>
      <c r="E27" s="349"/>
      <c r="F27" s="351">
        <v>1</v>
      </c>
      <c r="G27" s="351">
        <v>0</v>
      </c>
      <c r="H27" s="351">
        <f>C27*F27</f>
        <v>27</v>
      </c>
      <c r="I27" s="353">
        <f>I12</f>
        <v>372.22058823529409</v>
      </c>
      <c r="J27" s="352">
        <v>0</v>
      </c>
      <c r="K27" s="352">
        <f>H27*I27</f>
        <v>10049.955882352941</v>
      </c>
      <c r="L27" s="352">
        <f>K27*0.1</f>
        <v>1004.9955882352941</v>
      </c>
      <c r="M27" s="352">
        <f>K27*0.05</f>
        <v>502.49779411764706</v>
      </c>
      <c r="N27" s="349">
        <f>(J27*'Labor Data'!$K$10)+(K27*'Labor Data'!$K$9)+(L27*'Labor Data'!$K$11)+(M27*'Labor Data'!$K$8)</f>
        <v>954311.14823161776</v>
      </c>
      <c r="O27" s="349">
        <f>D27*F27*I27</f>
        <v>0</v>
      </c>
      <c r="P27" s="352">
        <f>F27*I27</f>
        <v>372.22058823529409</v>
      </c>
      <c r="Q27" s="302"/>
      <c r="R27" s="350" t="s">
        <v>227</v>
      </c>
      <c r="S27" s="248"/>
      <c r="U27" s="551"/>
      <c r="V27" s="551"/>
      <c r="W27" s="551"/>
      <c r="X27" s="551"/>
      <c r="Y27" s="551"/>
      <c r="Z27" s="551"/>
      <c r="AA27" s="551"/>
      <c r="AB27" s="551"/>
      <c r="AC27" s="551"/>
      <c r="AD27" s="551"/>
    </row>
    <row r="28" spans="2:30" s="247" customFormat="1" ht="9" x14ac:dyDescent="0.15">
      <c r="B28" s="71" t="s">
        <v>88</v>
      </c>
      <c r="C28" s="351"/>
      <c r="D28" s="349"/>
      <c r="E28" s="349"/>
      <c r="F28" s="351"/>
      <c r="G28" s="351"/>
      <c r="H28" s="351"/>
      <c r="I28" s="353"/>
      <c r="J28" s="352">
        <f t="shared" ref="J28:O28" si="6">SUM(J8:J27)</f>
        <v>242556.00212279783</v>
      </c>
      <c r="K28" s="352">
        <f t="shared" si="6"/>
        <v>66834.960310034527</v>
      </c>
      <c r="L28" s="352">
        <f t="shared" si="6"/>
        <v>6683.4960310034539</v>
      </c>
      <c r="M28" s="352">
        <f t="shared" si="6"/>
        <v>3341.748015501727</v>
      </c>
      <c r="N28" s="349">
        <f t="shared" si="6"/>
        <v>18438817.547249839</v>
      </c>
      <c r="O28" s="349">
        <f t="shared" si="6"/>
        <v>1870580.5147644291</v>
      </c>
      <c r="P28" s="352">
        <f>SUM(P17:P27,P11)</f>
        <v>1395.601076700744</v>
      </c>
      <c r="Q28" s="349">
        <f>SUM(Q8:Q27)</f>
        <v>28134</v>
      </c>
      <c r="R28" s="350"/>
      <c r="S28" s="70" t="e">
        <f>SUM(O8,O11:O12,#REF!,#REF!,#REF!,#REF!,#REF!,#REF!,#REF!)</f>
        <v>#REF!</v>
      </c>
      <c r="U28" s="551"/>
      <c r="V28" s="551"/>
      <c r="W28" s="551"/>
      <c r="X28" s="551"/>
      <c r="Y28" s="551"/>
      <c r="Z28" s="551"/>
      <c r="AA28" s="551"/>
      <c r="AB28" s="551"/>
      <c r="AC28" s="551"/>
      <c r="AD28" s="551"/>
    </row>
    <row r="29" spans="2:30" s="247" customFormat="1" ht="9" x14ac:dyDescent="0.15">
      <c r="B29" s="69" t="s">
        <v>87</v>
      </c>
      <c r="C29" s="351"/>
      <c r="D29" s="349"/>
      <c r="E29" s="349"/>
      <c r="F29" s="351"/>
      <c r="G29" s="351"/>
      <c r="H29" s="351"/>
      <c r="I29" s="352"/>
      <c r="J29" s="352"/>
      <c r="K29" s="352"/>
      <c r="L29" s="352"/>
      <c r="M29" s="352"/>
      <c r="N29" s="349"/>
      <c r="O29" s="349"/>
      <c r="P29" s="349"/>
      <c r="Q29" s="104"/>
      <c r="R29" s="350"/>
      <c r="U29" s="551"/>
      <c r="V29" s="551"/>
      <c r="W29" s="551"/>
      <c r="X29" s="551"/>
      <c r="Y29" s="551"/>
      <c r="Z29" s="551"/>
      <c r="AA29" s="551"/>
      <c r="AB29" s="551"/>
      <c r="AC29" s="551"/>
      <c r="AD29" s="551"/>
    </row>
    <row r="30" spans="2:30" s="247" customFormat="1" ht="9" x14ac:dyDescent="0.15">
      <c r="B30" s="69" t="s">
        <v>86</v>
      </c>
      <c r="C30" s="584" t="s">
        <v>85</v>
      </c>
      <c r="D30" s="585"/>
      <c r="E30" s="519"/>
      <c r="F30" s="351"/>
      <c r="G30" s="351"/>
      <c r="H30" s="351"/>
      <c r="I30" s="352"/>
      <c r="J30" s="352"/>
      <c r="K30" s="352"/>
      <c r="L30" s="352"/>
      <c r="M30" s="352"/>
      <c r="N30" s="349"/>
      <c r="O30" s="349"/>
      <c r="P30" s="349"/>
      <c r="Q30" s="104"/>
      <c r="R30" s="350"/>
      <c r="U30" s="551"/>
      <c r="V30" s="551"/>
      <c r="W30" s="551"/>
      <c r="X30" s="551"/>
      <c r="Y30" s="551"/>
      <c r="Z30" s="551"/>
      <c r="AA30" s="551"/>
      <c r="AB30" s="551"/>
      <c r="AC30" s="551"/>
      <c r="AD30" s="551"/>
    </row>
    <row r="31" spans="2:30" s="247" customFormat="1" ht="9" x14ac:dyDescent="0.15">
      <c r="B31" s="69" t="s">
        <v>84</v>
      </c>
      <c r="C31" s="584" t="s">
        <v>75</v>
      </c>
      <c r="D31" s="585"/>
      <c r="E31" s="519"/>
      <c r="F31" s="351"/>
      <c r="G31" s="351"/>
      <c r="H31" s="351"/>
      <c r="I31" s="352"/>
      <c r="J31" s="352"/>
      <c r="K31" s="352"/>
      <c r="L31" s="352"/>
      <c r="M31" s="352"/>
      <c r="N31" s="349"/>
      <c r="O31" s="349"/>
      <c r="P31" s="349"/>
      <c r="Q31" s="104"/>
      <c r="R31" s="350"/>
      <c r="U31" s="551"/>
      <c r="V31" s="551"/>
      <c r="W31" s="551"/>
      <c r="X31" s="551"/>
      <c r="Y31" s="551"/>
      <c r="Z31" s="551"/>
      <c r="AA31" s="551"/>
      <c r="AB31" s="551"/>
      <c r="AC31" s="551"/>
      <c r="AD31" s="551"/>
    </row>
    <row r="32" spans="2:30" s="247" customFormat="1" ht="9" x14ac:dyDescent="0.15">
      <c r="B32" s="69" t="s">
        <v>83</v>
      </c>
      <c r="C32" s="584" t="s">
        <v>75</v>
      </c>
      <c r="D32" s="585"/>
      <c r="E32" s="519"/>
      <c r="F32" s="351"/>
      <c r="G32" s="351"/>
      <c r="H32" s="351"/>
      <c r="I32" s="352"/>
      <c r="J32" s="352"/>
      <c r="K32" s="352"/>
      <c r="L32" s="352"/>
      <c r="M32" s="352"/>
      <c r="N32" s="349"/>
      <c r="O32" s="349"/>
      <c r="P32" s="349"/>
      <c r="Q32" s="104"/>
      <c r="R32" s="350"/>
      <c r="U32" s="551"/>
      <c r="V32" s="551"/>
      <c r="W32" s="551"/>
      <c r="X32" s="551"/>
      <c r="Y32" s="551"/>
      <c r="Z32" s="551"/>
      <c r="AA32" s="551"/>
      <c r="AB32" s="551"/>
      <c r="AC32" s="551"/>
      <c r="AD32" s="551"/>
    </row>
    <row r="33" spans="1:30" s="247" customFormat="1" ht="9" x14ac:dyDescent="0.15">
      <c r="B33" s="69" t="s">
        <v>82</v>
      </c>
      <c r="C33" s="584" t="s">
        <v>75</v>
      </c>
      <c r="D33" s="585"/>
      <c r="E33" s="519"/>
      <c r="F33" s="351"/>
      <c r="G33" s="351"/>
      <c r="H33" s="351"/>
      <c r="I33" s="352"/>
      <c r="J33" s="352"/>
      <c r="K33" s="352"/>
      <c r="L33" s="352"/>
      <c r="M33" s="352"/>
      <c r="N33" s="349"/>
      <c r="O33" s="349"/>
      <c r="P33" s="349"/>
      <c r="Q33" s="104"/>
      <c r="R33" s="350"/>
      <c r="U33" s="551"/>
      <c r="V33" s="551"/>
      <c r="W33" s="551"/>
      <c r="X33" s="551"/>
      <c r="Y33" s="551"/>
      <c r="Z33" s="551"/>
      <c r="AA33" s="551"/>
      <c r="AB33" s="551"/>
      <c r="AC33" s="551"/>
      <c r="AD33" s="551"/>
    </row>
    <row r="34" spans="1:30" s="247" customFormat="1" ht="9" x14ac:dyDescent="0.15">
      <c r="B34" s="69" t="s">
        <v>80</v>
      </c>
      <c r="C34" s="351"/>
      <c r="D34" s="349"/>
      <c r="E34" s="349"/>
      <c r="F34" s="351"/>
      <c r="G34" s="351"/>
      <c r="H34" s="351"/>
      <c r="I34" s="352"/>
      <c r="J34" s="352"/>
      <c r="K34" s="352"/>
      <c r="L34" s="352"/>
      <c r="M34" s="352"/>
      <c r="N34" s="349"/>
      <c r="O34" s="349"/>
      <c r="P34" s="349"/>
      <c r="Q34" s="104"/>
      <c r="R34" s="350"/>
      <c r="U34" s="551"/>
      <c r="V34" s="551"/>
      <c r="W34" s="551"/>
      <c r="X34" s="551"/>
      <c r="Y34" s="551"/>
      <c r="Z34" s="551"/>
      <c r="AA34" s="551"/>
      <c r="AB34" s="551"/>
      <c r="AC34" s="551"/>
      <c r="AD34" s="551"/>
    </row>
    <row r="35" spans="1:30" s="247" customFormat="1" ht="9.75" customHeight="1" x14ac:dyDescent="0.15">
      <c r="B35" s="251" t="s">
        <v>1964</v>
      </c>
      <c r="C35" s="518">
        <v>5</v>
      </c>
      <c r="D35" s="349">
        <v>0</v>
      </c>
      <c r="E35" s="349"/>
      <c r="F35" s="351">
        <v>12</v>
      </c>
      <c r="G35" s="351">
        <v>0</v>
      </c>
      <c r="H35" s="351">
        <f>C35*F35</f>
        <v>60</v>
      </c>
      <c r="I35" s="353">
        <f>I12</f>
        <v>372.22058823529409</v>
      </c>
      <c r="J35" s="352">
        <v>0</v>
      </c>
      <c r="K35" s="352">
        <f>H35*I35</f>
        <v>22333.235294117647</v>
      </c>
      <c r="L35" s="352">
        <f t="shared" ref="L35:L37" si="7">K35*0.1</f>
        <v>2233.3235294117649</v>
      </c>
      <c r="M35" s="352">
        <f t="shared" ref="M35:M37" si="8">K35*0.05</f>
        <v>1116.6617647058824</v>
      </c>
      <c r="N35" s="349">
        <f>(J35*'Labor Data'!$K$10)+(K35*'Labor Data'!$K$9)+(L35*'Labor Data'!$K$11)+(M35*'Labor Data'!$K$8)</f>
        <v>2120691.4405147061</v>
      </c>
      <c r="O35" s="349">
        <f>D35*F35*I35</f>
        <v>0</v>
      </c>
      <c r="P35" s="352">
        <v>0</v>
      </c>
      <c r="Q35" s="302"/>
      <c r="R35" s="350" t="s">
        <v>1832</v>
      </c>
      <c r="U35" s="551"/>
      <c r="V35" s="551"/>
      <c r="W35" s="551"/>
      <c r="X35" s="551"/>
      <c r="Y35" s="551"/>
      <c r="Z35" s="551"/>
      <c r="AA35" s="551"/>
      <c r="AB35" s="551"/>
      <c r="AC35" s="551"/>
      <c r="AD35" s="551"/>
    </row>
    <row r="36" spans="1:30" s="247" customFormat="1" ht="9.75" customHeight="1" x14ac:dyDescent="0.15">
      <c r="B36" s="250" t="s">
        <v>1965</v>
      </c>
      <c r="C36" s="351">
        <v>11</v>
      </c>
      <c r="D36" s="349">
        <v>0</v>
      </c>
      <c r="E36" s="349"/>
      <c r="F36" s="351">
        <v>12</v>
      </c>
      <c r="G36" s="351">
        <v>0</v>
      </c>
      <c r="H36" s="351">
        <f>C36*F36</f>
        <v>132</v>
      </c>
      <c r="I36" s="353">
        <f>I12</f>
        <v>372.22058823529409</v>
      </c>
      <c r="J36" s="352">
        <v>0</v>
      </c>
      <c r="K36" s="352">
        <f>H36*I36</f>
        <v>49133.117647058818</v>
      </c>
      <c r="L36" s="352">
        <f>K36*0.1</f>
        <v>4913.3117647058825</v>
      </c>
      <c r="M36" s="352">
        <f>K36*0.05</f>
        <v>2456.6558823529413</v>
      </c>
      <c r="N36" s="349">
        <f>(J36*'Labor Data'!$K$10)+(K36*'Labor Data'!$K$9)+(L36*'Labor Data'!$K$11)+(M36*'Labor Data'!$K$8)</f>
        <v>4665521.1691323519</v>
      </c>
      <c r="O36" s="349">
        <f>D36*F36*I36</f>
        <v>0</v>
      </c>
      <c r="P36" s="352">
        <v>0</v>
      </c>
      <c r="Q36" s="302"/>
      <c r="R36" s="350" t="s">
        <v>1832</v>
      </c>
      <c r="U36" s="551"/>
      <c r="V36" s="551"/>
      <c r="W36" s="551"/>
      <c r="X36" s="551"/>
      <c r="Y36" s="551"/>
      <c r="Z36" s="551"/>
      <c r="AA36" s="551"/>
      <c r="AB36" s="551"/>
      <c r="AC36" s="551"/>
      <c r="AD36" s="551"/>
    </row>
    <row r="37" spans="1:30" s="247" customFormat="1" ht="9" x14ac:dyDescent="0.15">
      <c r="B37" s="250" t="s">
        <v>1966</v>
      </c>
      <c r="C37" s="518">
        <v>4</v>
      </c>
      <c r="D37" s="349">
        <v>0</v>
      </c>
      <c r="E37" s="349"/>
      <c r="F37" s="351">
        <v>1</v>
      </c>
      <c r="G37" s="351">
        <v>0</v>
      </c>
      <c r="H37" s="351">
        <f>C37*F37</f>
        <v>4</v>
      </c>
      <c r="I37" s="353">
        <f>'Annual # of Respondents'!C17-I36</f>
        <v>272.38941176470593</v>
      </c>
      <c r="J37" s="352">
        <v>0</v>
      </c>
      <c r="K37" s="352">
        <f>H37*I37</f>
        <v>1089.5576470588237</v>
      </c>
      <c r="L37" s="352">
        <f t="shared" si="7"/>
        <v>108.95576470588237</v>
      </c>
      <c r="M37" s="352">
        <f t="shared" si="8"/>
        <v>54.477882352941187</v>
      </c>
      <c r="N37" s="349">
        <f>(J37*'Labor Data'!$K$10)+(K37*'Labor Data'!$K$9)+(L37*'Labor Data'!$K$11)+(M37*'Labor Data'!$K$8)</f>
        <v>103460.85310235296</v>
      </c>
      <c r="O37" s="349">
        <f>D37*F37*I37</f>
        <v>0</v>
      </c>
      <c r="P37" s="352">
        <v>0</v>
      </c>
      <c r="Q37" s="302"/>
      <c r="R37" s="350" t="s">
        <v>1967</v>
      </c>
      <c r="U37" s="551"/>
      <c r="V37" s="551"/>
      <c r="W37" s="551"/>
      <c r="X37" s="551"/>
      <c r="Y37" s="551"/>
      <c r="Z37" s="551"/>
      <c r="AA37" s="551"/>
      <c r="AB37" s="551"/>
      <c r="AC37" s="551"/>
      <c r="AD37" s="551"/>
    </row>
    <row r="38" spans="1:30" s="247" customFormat="1" ht="9" x14ac:dyDescent="0.15">
      <c r="B38" s="69" t="s">
        <v>78</v>
      </c>
      <c r="C38" s="584" t="s">
        <v>75</v>
      </c>
      <c r="D38" s="585"/>
      <c r="E38" s="519"/>
      <c r="F38" s="351"/>
      <c r="G38" s="351"/>
      <c r="H38" s="351"/>
      <c r="I38" s="353"/>
      <c r="J38" s="352"/>
      <c r="K38" s="352"/>
      <c r="L38" s="352"/>
      <c r="M38" s="352"/>
      <c r="N38" s="349"/>
      <c r="O38" s="349"/>
      <c r="P38" s="352"/>
      <c r="Q38" s="302"/>
      <c r="R38" s="350"/>
      <c r="U38" s="551"/>
      <c r="V38" s="551"/>
      <c r="W38" s="551"/>
      <c r="X38" s="551"/>
      <c r="Y38" s="551"/>
      <c r="Z38" s="551"/>
      <c r="AA38" s="551"/>
      <c r="AB38" s="551"/>
      <c r="AC38" s="551"/>
      <c r="AD38" s="551"/>
    </row>
    <row r="39" spans="1:30" s="247" customFormat="1" ht="9" x14ac:dyDescent="0.15">
      <c r="B39" s="97" t="s">
        <v>76</v>
      </c>
      <c r="C39" s="584" t="s">
        <v>75</v>
      </c>
      <c r="D39" s="585"/>
      <c r="E39" s="519"/>
      <c r="F39" s="351"/>
      <c r="G39" s="351"/>
      <c r="H39" s="351"/>
      <c r="I39" s="353"/>
      <c r="J39" s="352"/>
      <c r="K39" s="352"/>
      <c r="L39" s="352"/>
      <c r="M39" s="352"/>
      <c r="N39" s="349"/>
      <c r="O39" s="349"/>
      <c r="P39" s="349"/>
      <c r="Q39" s="104"/>
      <c r="R39" s="350"/>
      <c r="U39" s="551"/>
      <c r="V39" s="551"/>
      <c r="W39" s="551"/>
      <c r="X39" s="551"/>
      <c r="Y39" s="551"/>
      <c r="Z39" s="551"/>
      <c r="AA39" s="551"/>
      <c r="AB39" s="551"/>
      <c r="AC39" s="551"/>
      <c r="AD39" s="551"/>
    </row>
    <row r="40" spans="1:30" s="247" customFormat="1" ht="9" x14ac:dyDescent="0.15">
      <c r="B40" s="64" t="s">
        <v>74</v>
      </c>
      <c r="C40" s="63"/>
      <c r="D40" s="62"/>
      <c r="E40" s="62"/>
      <c r="F40" s="63"/>
      <c r="G40" s="63"/>
      <c r="H40" s="63"/>
      <c r="I40" s="330"/>
      <c r="J40" s="330">
        <f>SUM(J30:J39)</f>
        <v>0</v>
      </c>
      <c r="K40" s="330">
        <f t="shared" ref="K40:Q40" si="9">SUM(K30:K39)</f>
        <v>72555.910588235289</v>
      </c>
      <c r="L40" s="330">
        <f t="shared" si="9"/>
        <v>7255.5910588235301</v>
      </c>
      <c r="M40" s="330">
        <f t="shared" si="9"/>
        <v>3627.7955294117651</v>
      </c>
      <c r="N40" s="62">
        <f>SUM(N30:N39)</f>
        <v>6889673.4627494114</v>
      </c>
      <c r="O40" s="62">
        <f t="shared" si="9"/>
        <v>0</v>
      </c>
      <c r="P40" s="330">
        <f>SUM(P30:P39)</f>
        <v>0</v>
      </c>
      <c r="Q40" s="62">
        <f t="shared" si="9"/>
        <v>0</v>
      </c>
      <c r="R40" s="60"/>
      <c r="S40" s="349">
        <f>SUM(S30:S39)</f>
        <v>0</v>
      </c>
      <c r="U40" s="551"/>
      <c r="V40" s="551"/>
      <c r="W40" s="551"/>
      <c r="X40" s="551"/>
      <c r="Y40" s="551"/>
      <c r="Z40" s="551"/>
      <c r="AA40" s="551"/>
      <c r="AB40" s="551"/>
      <c r="AC40" s="551"/>
      <c r="AD40" s="551"/>
    </row>
    <row r="41" spans="1:30" s="50" customFormat="1" x14ac:dyDescent="0.2">
      <c r="B41" s="57" t="s">
        <v>73</v>
      </c>
      <c r="C41" s="55"/>
      <c r="D41" s="56"/>
      <c r="E41" s="56"/>
      <c r="F41" s="55"/>
      <c r="G41" s="55"/>
      <c r="H41" s="55"/>
      <c r="I41" s="54"/>
      <c r="J41" s="52">
        <f t="shared" ref="J41:Q41" si="10">J28+J40</f>
        <v>242556.00212279783</v>
      </c>
      <c r="K41" s="52">
        <f t="shared" si="10"/>
        <v>139390.87089826982</v>
      </c>
      <c r="L41" s="52">
        <f t="shared" si="10"/>
        <v>13939.087089826984</v>
      </c>
      <c r="M41" s="52">
        <f t="shared" si="10"/>
        <v>6969.543544913492</v>
      </c>
      <c r="N41" s="53">
        <f>N28+N40</f>
        <v>25328491.009999249</v>
      </c>
      <c r="O41" s="53">
        <f>O28+O40</f>
        <v>1870580.5147644291</v>
      </c>
      <c r="P41" s="52">
        <f t="shared" si="10"/>
        <v>1395.601076700744</v>
      </c>
      <c r="Q41" s="53">
        <f t="shared" si="10"/>
        <v>28134</v>
      </c>
      <c r="R41" s="51"/>
      <c r="U41" s="556"/>
      <c r="V41" s="556"/>
      <c r="W41" s="556"/>
      <c r="X41" s="556"/>
      <c r="Y41" s="556"/>
      <c r="Z41" s="556"/>
      <c r="AA41" s="556"/>
      <c r="AB41" s="556"/>
      <c r="AC41" s="556"/>
      <c r="AD41" s="556"/>
    </row>
    <row r="42" spans="1:30" ht="6" customHeight="1" x14ac:dyDescent="0.2"/>
    <row r="43" spans="1:30" s="442" customFormat="1" ht="12.75" customHeight="1" x14ac:dyDescent="0.15">
      <c r="A43" s="448" t="s">
        <v>110</v>
      </c>
      <c r="B43" s="449"/>
      <c r="C43" s="449"/>
      <c r="D43" s="449"/>
      <c r="E43" s="449"/>
      <c r="F43" s="449"/>
      <c r="G43" s="449"/>
      <c r="H43" s="449"/>
      <c r="I43" s="449"/>
      <c r="J43" s="449"/>
      <c r="K43" s="449"/>
      <c r="L43" s="449"/>
      <c r="M43" s="449"/>
      <c r="N43" s="449"/>
      <c r="O43" s="449"/>
      <c r="P43" s="449"/>
      <c r="Q43" s="449"/>
      <c r="R43" s="446"/>
      <c r="U43" s="557"/>
      <c r="V43" s="557"/>
      <c r="W43" s="557"/>
      <c r="X43" s="557"/>
      <c r="Y43" s="557"/>
      <c r="Z43" s="557"/>
      <c r="AA43" s="557"/>
      <c r="AB43" s="557"/>
      <c r="AC43" s="557"/>
      <c r="AD43" s="557"/>
    </row>
    <row r="44" spans="1:30" s="442" customFormat="1" ht="9" customHeight="1" x14ac:dyDescent="0.15">
      <c r="A44" s="444" t="s">
        <v>89</v>
      </c>
      <c r="B44" s="442" t="s">
        <v>1968</v>
      </c>
      <c r="U44" s="557"/>
      <c r="V44" s="557"/>
      <c r="W44" s="557"/>
      <c r="X44" s="557"/>
      <c r="Y44" s="557"/>
      <c r="Z44" s="557"/>
      <c r="AA44" s="557"/>
      <c r="AB44" s="557"/>
      <c r="AC44" s="557"/>
      <c r="AD44" s="557"/>
    </row>
    <row r="45" spans="1:30" s="442" customFormat="1" ht="21" customHeight="1" x14ac:dyDescent="0.15">
      <c r="A45" s="444" t="s">
        <v>111</v>
      </c>
      <c r="B45" s="593" t="s">
        <v>1887</v>
      </c>
      <c r="C45" s="593"/>
      <c r="D45" s="593"/>
      <c r="E45" s="593"/>
      <c r="F45" s="593"/>
      <c r="G45" s="593"/>
      <c r="H45" s="593"/>
      <c r="I45" s="593"/>
      <c r="J45" s="593"/>
      <c r="K45" s="593"/>
      <c r="L45" s="593"/>
      <c r="M45" s="593"/>
      <c r="N45" s="593"/>
      <c r="O45" s="593"/>
      <c r="P45" s="593"/>
      <c r="Q45" s="593"/>
      <c r="R45" s="593"/>
      <c r="U45" s="557"/>
      <c r="V45" s="557"/>
      <c r="W45" s="557"/>
      <c r="X45" s="557"/>
      <c r="Y45" s="557"/>
      <c r="Z45" s="557"/>
      <c r="AA45" s="557"/>
      <c r="AB45" s="557"/>
      <c r="AC45" s="557"/>
      <c r="AD45" s="557"/>
    </row>
    <row r="46" spans="1:30" s="442" customFormat="1" ht="20.25" customHeight="1" x14ac:dyDescent="0.15">
      <c r="A46" s="444" t="s">
        <v>79</v>
      </c>
      <c r="B46" s="445" t="s">
        <v>916</v>
      </c>
      <c r="U46" s="557"/>
      <c r="V46" s="557"/>
      <c r="W46" s="557"/>
      <c r="X46" s="557"/>
      <c r="Y46" s="557"/>
      <c r="Z46" s="557"/>
      <c r="AA46" s="557"/>
      <c r="AB46" s="557"/>
      <c r="AC46" s="557"/>
      <c r="AD46" s="557"/>
    </row>
    <row r="47" spans="1:30" s="442" customFormat="1" ht="18.75" customHeight="1" x14ac:dyDescent="0.15">
      <c r="A47" s="444" t="s">
        <v>112</v>
      </c>
      <c r="B47" s="593" t="s">
        <v>1911</v>
      </c>
      <c r="C47" s="593"/>
      <c r="D47" s="593"/>
      <c r="E47" s="593"/>
      <c r="F47" s="593"/>
      <c r="G47" s="593"/>
      <c r="H47" s="593"/>
      <c r="I47" s="593"/>
      <c r="J47" s="593"/>
      <c r="K47" s="593"/>
      <c r="L47" s="593"/>
      <c r="M47" s="593"/>
      <c r="N47" s="593"/>
      <c r="O47" s="593"/>
      <c r="P47" s="593"/>
      <c r="Q47" s="593"/>
      <c r="R47" s="593"/>
      <c r="U47" s="557"/>
      <c r="V47" s="557"/>
      <c r="W47" s="557"/>
      <c r="X47" s="557"/>
      <c r="Y47" s="557"/>
      <c r="Z47" s="557"/>
      <c r="AA47" s="557"/>
      <c r="AB47" s="557"/>
      <c r="AC47" s="557"/>
      <c r="AD47" s="557"/>
    </row>
    <row r="48" spans="1:30" s="442" customFormat="1" ht="32.25" customHeight="1" x14ac:dyDescent="0.15">
      <c r="A48" s="444" t="s">
        <v>81</v>
      </c>
      <c r="B48" s="593" t="s">
        <v>1969</v>
      </c>
      <c r="C48" s="593"/>
      <c r="D48" s="593"/>
      <c r="E48" s="593"/>
      <c r="F48" s="593"/>
      <c r="G48" s="593"/>
      <c r="H48" s="593"/>
      <c r="I48" s="593"/>
      <c r="J48" s="593"/>
      <c r="K48" s="593"/>
      <c r="L48" s="593"/>
      <c r="M48" s="593"/>
      <c r="N48" s="593"/>
      <c r="O48" s="593"/>
      <c r="P48" s="593"/>
      <c r="Q48" s="593"/>
      <c r="R48" s="593"/>
      <c r="U48" s="557"/>
      <c r="V48" s="557"/>
      <c r="W48" s="557"/>
      <c r="X48" s="557"/>
      <c r="Y48" s="557"/>
      <c r="Z48" s="557"/>
      <c r="AA48" s="557"/>
      <c r="AB48" s="557"/>
      <c r="AC48" s="557"/>
      <c r="AD48" s="557"/>
    </row>
    <row r="49" spans="1:30" s="442" customFormat="1" ht="18" customHeight="1" x14ac:dyDescent="0.15">
      <c r="A49" s="444" t="s">
        <v>113</v>
      </c>
      <c r="B49" s="593" t="s">
        <v>1939</v>
      </c>
      <c r="C49" s="593"/>
      <c r="D49" s="593"/>
      <c r="E49" s="593"/>
      <c r="F49" s="593"/>
      <c r="G49" s="593"/>
      <c r="H49" s="593"/>
      <c r="I49" s="593"/>
      <c r="J49" s="593"/>
      <c r="K49" s="593"/>
      <c r="L49" s="593"/>
      <c r="M49" s="593"/>
      <c r="N49" s="593"/>
      <c r="O49" s="593"/>
      <c r="P49" s="593"/>
      <c r="Q49" s="593"/>
      <c r="R49" s="593"/>
      <c r="U49" s="557"/>
      <c r="V49" s="557"/>
      <c r="W49" s="557"/>
      <c r="X49" s="557"/>
      <c r="Y49" s="557"/>
      <c r="Z49" s="557"/>
      <c r="AA49" s="557"/>
      <c r="AB49" s="557"/>
      <c r="AC49" s="557"/>
      <c r="AD49" s="557"/>
    </row>
    <row r="50" spans="1:30" s="442" customFormat="1" ht="48" customHeight="1" x14ac:dyDescent="0.15">
      <c r="A50" s="444" t="s">
        <v>114</v>
      </c>
      <c r="B50" s="593" t="s">
        <v>1970</v>
      </c>
      <c r="C50" s="593"/>
      <c r="D50" s="593"/>
      <c r="E50" s="593"/>
      <c r="F50" s="593"/>
      <c r="G50" s="593"/>
      <c r="H50" s="593"/>
      <c r="I50" s="593"/>
      <c r="J50" s="593"/>
      <c r="K50" s="593"/>
      <c r="L50" s="593"/>
      <c r="M50" s="593"/>
      <c r="N50" s="593"/>
      <c r="O50" s="593"/>
      <c r="P50" s="593"/>
      <c r="Q50" s="593"/>
      <c r="R50" s="593"/>
      <c r="U50" s="557"/>
      <c r="V50" s="557"/>
      <c r="W50" s="557"/>
      <c r="X50" s="557"/>
      <c r="Y50" s="557"/>
      <c r="Z50" s="557"/>
      <c r="AA50" s="557"/>
      <c r="AB50" s="557"/>
      <c r="AC50" s="557"/>
      <c r="AD50" s="557"/>
    </row>
    <row r="51" spans="1:30" s="442" customFormat="1" ht="18" customHeight="1" x14ac:dyDescent="0.15">
      <c r="A51" s="444" t="s">
        <v>115</v>
      </c>
      <c r="B51" s="593" t="s">
        <v>1896</v>
      </c>
      <c r="C51" s="593"/>
      <c r="D51" s="593"/>
      <c r="E51" s="593"/>
      <c r="F51" s="593"/>
      <c r="G51" s="593"/>
      <c r="H51" s="593"/>
      <c r="I51" s="593"/>
      <c r="J51" s="593"/>
      <c r="K51" s="593"/>
      <c r="L51" s="593"/>
      <c r="M51" s="593"/>
      <c r="N51" s="593"/>
      <c r="O51" s="593"/>
      <c r="P51" s="593"/>
      <c r="Q51" s="593"/>
      <c r="R51" s="593"/>
      <c r="U51" s="557"/>
      <c r="V51" s="557"/>
      <c r="W51" s="557"/>
      <c r="X51" s="557"/>
      <c r="Y51" s="557"/>
      <c r="Z51" s="557"/>
      <c r="AA51" s="557"/>
      <c r="AB51" s="557"/>
      <c r="AC51" s="557"/>
      <c r="AD51" s="557"/>
    </row>
    <row r="52" spans="1:30" s="442" customFormat="1" ht="36" customHeight="1" x14ac:dyDescent="0.15">
      <c r="A52" s="444" t="s">
        <v>116</v>
      </c>
      <c r="B52" s="593" t="s">
        <v>1899</v>
      </c>
      <c r="C52" s="593"/>
      <c r="D52" s="593"/>
      <c r="E52" s="593"/>
      <c r="F52" s="593"/>
      <c r="G52" s="593"/>
      <c r="H52" s="593"/>
      <c r="I52" s="593"/>
      <c r="J52" s="593"/>
      <c r="K52" s="593"/>
      <c r="L52" s="593"/>
      <c r="M52" s="593"/>
      <c r="N52" s="593"/>
      <c r="O52" s="593"/>
      <c r="P52" s="593"/>
      <c r="Q52" s="593"/>
      <c r="R52" s="593"/>
      <c r="U52" s="557"/>
      <c r="V52" s="557"/>
      <c r="W52" s="557"/>
      <c r="X52" s="557"/>
      <c r="Y52" s="557"/>
      <c r="Z52" s="557"/>
      <c r="AA52" s="557"/>
      <c r="AB52" s="557"/>
      <c r="AC52" s="557"/>
      <c r="AD52" s="557"/>
    </row>
    <row r="53" spans="1:30" s="348" customFormat="1" ht="18.75" customHeight="1" x14ac:dyDescent="0.15">
      <c r="A53" s="89" t="s">
        <v>117</v>
      </c>
      <c r="B53" s="593" t="s">
        <v>1937</v>
      </c>
      <c r="C53" s="593"/>
      <c r="D53" s="593"/>
      <c r="E53" s="593"/>
      <c r="F53" s="593"/>
      <c r="G53" s="593"/>
      <c r="H53" s="593"/>
      <c r="I53" s="593"/>
      <c r="J53" s="593"/>
      <c r="K53" s="593"/>
      <c r="L53" s="593"/>
      <c r="M53" s="593"/>
      <c r="N53" s="593"/>
      <c r="O53" s="593"/>
      <c r="P53" s="593"/>
      <c r="Q53" s="593"/>
      <c r="R53" s="593"/>
      <c r="T53" s="329"/>
      <c r="U53" s="558"/>
      <c r="V53" s="558"/>
      <c r="W53" s="558"/>
      <c r="X53" s="558"/>
      <c r="Y53" s="558"/>
      <c r="Z53" s="558"/>
      <c r="AA53" s="558"/>
      <c r="AB53" s="558"/>
      <c r="AC53" s="558"/>
      <c r="AD53" s="558"/>
    </row>
    <row r="54" spans="1:30" s="348" customFormat="1" ht="9" x14ac:dyDescent="0.15">
      <c r="A54" s="89" t="s">
        <v>77</v>
      </c>
      <c r="B54" s="445" t="s">
        <v>1973</v>
      </c>
      <c r="C54" s="446"/>
      <c r="D54" s="446"/>
      <c r="E54" s="446"/>
      <c r="F54" s="446"/>
      <c r="G54" s="446"/>
      <c r="H54" s="446"/>
      <c r="I54" s="447"/>
      <c r="J54" s="446"/>
      <c r="K54" s="446"/>
      <c r="L54" s="446"/>
      <c r="M54" s="446"/>
      <c r="N54" s="442"/>
      <c r="O54" s="442"/>
      <c r="P54" s="476"/>
      <c r="Q54" s="477"/>
      <c r="R54" s="442"/>
      <c r="T54" s="329"/>
      <c r="U54" s="558"/>
      <c r="V54" s="558"/>
      <c r="W54" s="558"/>
      <c r="X54" s="558"/>
      <c r="Y54" s="558"/>
      <c r="Z54" s="558"/>
      <c r="AA54" s="558"/>
      <c r="AB54" s="558"/>
      <c r="AC54" s="558"/>
      <c r="AD54" s="558"/>
    </row>
    <row r="55" spans="1:30" s="348" customFormat="1" ht="9" customHeight="1" x14ac:dyDescent="0.15">
      <c r="A55" s="89" t="s">
        <v>118</v>
      </c>
      <c r="B55" s="445" t="s">
        <v>1938</v>
      </c>
      <c r="C55" s="446"/>
      <c r="D55" s="446"/>
      <c r="E55" s="446"/>
      <c r="F55" s="446"/>
      <c r="G55" s="446"/>
      <c r="H55" s="446"/>
      <c r="I55" s="447"/>
      <c r="J55" s="446"/>
      <c r="K55" s="446"/>
      <c r="L55" s="446"/>
      <c r="M55" s="446"/>
      <c r="N55" s="442"/>
      <c r="O55" s="442"/>
      <c r="P55" s="476"/>
      <c r="Q55" s="477"/>
      <c r="R55" s="442"/>
      <c r="T55" s="329"/>
      <c r="U55" s="558"/>
      <c r="V55" s="558"/>
      <c r="W55" s="558"/>
      <c r="X55" s="558"/>
      <c r="Y55" s="558"/>
      <c r="Z55" s="558"/>
      <c r="AA55" s="558"/>
      <c r="AB55" s="558"/>
      <c r="AC55" s="558"/>
      <c r="AD55" s="558"/>
    </row>
    <row r="56" spans="1:30" s="348" customFormat="1" ht="9" x14ac:dyDescent="0.15">
      <c r="A56" s="89" t="s">
        <v>119</v>
      </c>
      <c r="B56" s="442" t="s">
        <v>1835</v>
      </c>
      <c r="C56" s="442"/>
      <c r="D56" s="442"/>
      <c r="E56" s="442"/>
      <c r="F56" s="442"/>
      <c r="G56" s="442"/>
      <c r="H56" s="442"/>
      <c r="I56" s="442"/>
      <c r="J56" s="442"/>
      <c r="K56" s="442"/>
      <c r="L56" s="442"/>
      <c r="M56" s="442"/>
      <c r="N56" s="442"/>
      <c r="O56" s="442"/>
      <c r="P56" s="476"/>
      <c r="Q56" s="477"/>
      <c r="R56" s="442"/>
      <c r="U56" s="558"/>
      <c r="V56" s="558"/>
      <c r="W56" s="558"/>
      <c r="X56" s="558"/>
      <c r="Y56" s="558"/>
      <c r="Z56" s="558"/>
      <c r="AA56" s="558"/>
      <c r="AB56" s="558"/>
      <c r="AC56" s="558"/>
      <c r="AD56" s="558"/>
    </row>
    <row r="57" spans="1:30" s="348" customFormat="1" ht="9" x14ac:dyDescent="0.15">
      <c r="A57" s="89" t="s">
        <v>123</v>
      </c>
      <c r="B57" s="442" t="s">
        <v>1889</v>
      </c>
      <c r="C57" s="442"/>
      <c r="D57" s="442"/>
      <c r="E57" s="442"/>
      <c r="F57" s="442"/>
      <c r="G57" s="442"/>
      <c r="H57" s="442"/>
      <c r="I57" s="442"/>
      <c r="J57" s="442"/>
      <c r="K57" s="442"/>
      <c r="L57" s="442"/>
      <c r="M57" s="442"/>
      <c r="N57" s="442"/>
      <c r="O57" s="442"/>
      <c r="P57" s="476"/>
      <c r="Q57" s="477"/>
      <c r="R57" s="442"/>
      <c r="U57" s="558"/>
      <c r="V57" s="558"/>
      <c r="W57" s="558"/>
      <c r="X57" s="558"/>
      <c r="Y57" s="558"/>
      <c r="Z57" s="558"/>
      <c r="AA57" s="558"/>
      <c r="AB57" s="558"/>
      <c r="AC57" s="558"/>
      <c r="AD57" s="558"/>
    </row>
    <row r="58" spans="1:30" s="348" customFormat="1" ht="21.75" customHeight="1" x14ac:dyDescent="0.15">
      <c r="A58" s="89" t="s">
        <v>227</v>
      </c>
      <c r="B58" s="593" t="s">
        <v>1974</v>
      </c>
      <c r="C58" s="593"/>
      <c r="D58" s="593"/>
      <c r="E58" s="593"/>
      <c r="F58" s="593"/>
      <c r="G58" s="593"/>
      <c r="H58" s="593"/>
      <c r="I58" s="593"/>
      <c r="J58" s="593"/>
      <c r="K58" s="593"/>
      <c r="L58" s="593"/>
      <c r="M58" s="593"/>
      <c r="N58" s="593"/>
      <c r="O58" s="593"/>
      <c r="P58" s="593"/>
      <c r="Q58" s="593"/>
      <c r="R58" s="593"/>
      <c r="U58" s="558"/>
      <c r="V58" s="558"/>
      <c r="W58" s="558"/>
      <c r="X58" s="558"/>
      <c r="Y58" s="558"/>
      <c r="Z58" s="558"/>
      <c r="AA58" s="558"/>
      <c r="AB58" s="558"/>
      <c r="AC58" s="558"/>
      <c r="AD58" s="558"/>
    </row>
    <row r="59" spans="1:30" s="348" customFormat="1" ht="21.75" customHeight="1" x14ac:dyDescent="0.15">
      <c r="A59" s="89" t="s">
        <v>1832</v>
      </c>
      <c r="B59" s="593" t="s">
        <v>1975</v>
      </c>
      <c r="C59" s="593"/>
      <c r="D59" s="593"/>
      <c r="E59" s="593"/>
      <c r="F59" s="593"/>
      <c r="G59" s="593"/>
      <c r="H59" s="593"/>
      <c r="I59" s="593"/>
      <c r="J59" s="593"/>
      <c r="K59" s="593"/>
      <c r="L59" s="593"/>
      <c r="M59" s="593"/>
      <c r="N59" s="593"/>
      <c r="O59" s="593"/>
      <c r="P59" s="593"/>
      <c r="Q59" s="593"/>
      <c r="R59" s="593"/>
      <c r="U59" s="558"/>
      <c r="V59" s="558"/>
      <c r="W59" s="558"/>
      <c r="X59" s="558"/>
      <c r="Y59" s="558"/>
      <c r="Z59" s="558"/>
      <c r="AA59" s="558"/>
      <c r="AB59" s="558"/>
      <c r="AC59" s="558"/>
      <c r="AD59" s="558"/>
    </row>
    <row r="60" spans="1:30" s="348" customFormat="1" ht="9" x14ac:dyDescent="0.15">
      <c r="A60" s="444" t="s">
        <v>1967</v>
      </c>
      <c r="B60" s="445" t="s">
        <v>1976</v>
      </c>
      <c r="C60" s="521"/>
      <c r="D60" s="521"/>
      <c r="E60" s="521"/>
      <c r="F60" s="521"/>
      <c r="G60" s="521"/>
      <c r="H60" s="521"/>
      <c r="I60" s="521"/>
      <c r="J60" s="521"/>
      <c r="K60" s="521"/>
      <c r="L60" s="521"/>
      <c r="M60" s="521"/>
      <c r="N60" s="521"/>
      <c r="O60" s="521"/>
      <c r="P60" s="521"/>
      <c r="Q60" s="521"/>
      <c r="R60" s="521"/>
      <c r="U60" s="558"/>
      <c r="V60" s="558"/>
      <c r="W60" s="558"/>
      <c r="X60" s="558"/>
      <c r="Y60" s="558"/>
      <c r="Z60" s="558"/>
      <c r="AA60" s="558"/>
      <c r="AB60" s="558"/>
      <c r="AC60" s="558"/>
      <c r="AD60" s="558"/>
    </row>
    <row r="61" spans="1:30" s="348" customFormat="1" ht="9" x14ac:dyDescent="0.15">
      <c r="C61" s="517"/>
      <c r="D61" s="517"/>
      <c r="E61" s="517"/>
      <c r="F61" s="517"/>
      <c r="G61" s="517"/>
      <c r="H61" s="517"/>
      <c r="I61" s="517"/>
      <c r="J61" s="517"/>
      <c r="K61" s="517"/>
      <c r="L61" s="517"/>
      <c r="M61" s="517"/>
      <c r="N61" s="517"/>
      <c r="O61" s="517"/>
      <c r="P61" s="517"/>
      <c r="Q61" s="517"/>
      <c r="R61" s="517"/>
      <c r="U61" s="558"/>
      <c r="V61" s="558"/>
      <c r="W61" s="558"/>
      <c r="X61" s="558"/>
      <c r="Y61" s="558"/>
      <c r="Z61" s="558"/>
      <c r="AA61" s="558"/>
      <c r="AB61" s="558"/>
      <c r="AC61" s="558"/>
      <c r="AD61" s="558"/>
    </row>
    <row r="62" spans="1:30" s="348" customFormat="1" ht="9" x14ac:dyDescent="0.15">
      <c r="B62" s="442"/>
      <c r="C62" s="446"/>
      <c r="D62" s="446"/>
      <c r="E62" s="446"/>
      <c r="F62" s="446"/>
      <c r="G62" s="446"/>
      <c r="H62" s="446"/>
      <c r="I62" s="447"/>
      <c r="J62" s="446"/>
      <c r="K62" s="446"/>
      <c r="L62" s="446"/>
      <c r="M62" s="517"/>
      <c r="N62" s="517"/>
      <c r="O62" s="517"/>
      <c r="P62" s="517"/>
      <c r="Q62" s="517"/>
      <c r="U62" s="558"/>
      <c r="V62" s="558"/>
      <c r="W62" s="558"/>
      <c r="X62" s="558"/>
      <c r="Y62" s="558"/>
      <c r="Z62" s="558"/>
      <c r="AA62" s="558"/>
      <c r="AB62" s="558"/>
      <c r="AC62" s="558"/>
      <c r="AD62" s="558"/>
    </row>
    <row r="63" spans="1:30" s="348" customFormat="1" ht="9" x14ac:dyDescent="0.15">
      <c r="C63" s="442"/>
      <c r="D63" s="442"/>
      <c r="E63" s="442"/>
      <c r="F63" s="442"/>
      <c r="G63" s="442"/>
      <c r="H63" s="442"/>
      <c r="I63" s="442"/>
      <c r="J63" s="442"/>
      <c r="K63" s="442"/>
      <c r="L63" s="442"/>
      <c r="R63" s="347"/>
      <c r="U63" s="558"/>
      <c r="V63" s="558"/>
      <c r="W63" s="558"/>
      <c r="X63" s="558"/>
      <c r="Y63" s="558"/>
      <c r="Z63" s="558"/>
      <c r="AA63" s="558"/>
      <c r="AB63" s="558"/>
      <c r="AC63" s="558"/>
      <c r="AD63" s="558"/>
    </row>
    <row r="64" spans="1:30" x14ac:dyDescent="0.2">
      <c r="B64" s="445"/>
      <c r="C64" s="442"/>
      <c r="D64" s="442"/>
      <c r="E64" s="442"/>
      <c r="F64" s="442"/>
      <c r="G64" s="442"/>
      <c r="H64" s="442"/>
      <c r="I64" s="442"/>
      <c r="J64" s="442"/>
      <c r="K64" s="442"/>
      <c r="L64" s="442"/>
    </row>
    <row r="65" spans="3:12" x14ac:dyDescent="0.2">
      <c r="C65" s="446"/>
      <c r="D65" s="446"/>
      <c r="E65" s="446"/>
      <c r="F65" s="446"/>
      <c r="G65" s="446"/>
      <c r="H65" s="446"/>
      <c r="I65" s="447"/>
      <c r="J65" s="446"/>
      <c r="K65" s="446"/>
      <c r="L65" s="446"/>
    </row>
    <row r="66" spans="3:12" x14ac:dyDescent="0.2">
      <c r="C66" s="521"/>
      <c r="D66" s="521"/>
      <c r="E66" s="521"/>
      <c r="F66" s="521"/>
      <c r="G66" s="521"/>
      <c r="H66" s="521"/>
      <c r="I66" s="521"/>
      <c r="J66" s="521"/>
      <c r="K66" s="521"/>
      <c r="L66" s="521"/>
    </row>
  </sheetData>
  <mergeCells count="24">
    <mergeCell ref="B58:R58"/>
    <mergeCell ref="B59:R59"/>
    <mergeCell ref="C30:D30"/>
    <mergeCell ref="B1:R1"/>
    <mergeCell ref="B2:R2"/>
    <mergeCell ref="C4:D4"/>
    <mergeCell ref="C5:D5"/>
    <mergeCell ref="C14:D14"/>
    <mergeCell ref="C15:D15"/>
    <mergeCell ref="C25:D25"/>
    <mergeCell ref="C26:D26"/>
    <mergeCell ref="B53:R53"/>
    <mergeCell ref="C31:D31"/>
    <mergeCell ref="C32:D32"/>
    <mergeCell ref="C33:D33"/>
    <mergeCell ref="B50:R50"/>
    <mergeCell ref="B51:R51"/>
    <mergeCell ref="B52:R52"/>
    <mergeCell ref="B48:R48"/>
    <mergeCell ref="C38:D38"/>
    <mergeCell ref="C39:D39"/>
    <mergeCell ref="B45:R45"/>
    <mergeCell ref="B47:R47"/>
    <mergeCell ref="B49:R49"/>
  </mergeCells>
  <pageMargins left="0.25" right="0.25" top="0.5" bottom="0.5" header="0.5" footer="0.5"/>
  <pageSetup scale="77" fitToHeight="0" orientation="landscape" horizontalDpi="4294967295" verticalDpi="4294967295"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6"/>
  <sheetViews>
    <sheetView zoomScale="110" zoomScaleNormal="110" workbookViewId="0">
      <pane xSplit="2" ySplit="3" topLeftCell="C4" activePane="bottomRight" state="frozen"/>
      <selection activeCell="C69" sqref="C69"/>
      <selection pane="topRight" activeCell="C69" sqref="C69"/>
      <selection pane="bottomLeft" activeCell="C69" sqref="C69"/>
      <selection pane="bottomRight" activeCell="B2" sqref="B2:R2"/>
    </sheetView>
  </sheetViews>
  <sheetFormatPr defaultRowHeight="11.25" x14ac:dyDescent="0.2"/>
  <cols>
    <col min="1" max="1" width="2" style="327" customWidth="1"/>
    <col min="2" max="2" width="38.7109375" style="327" customWidth="1"/>
    <col min="3" max="3" width="8.85546875" style="43" bestFit="1" customWidth="1"/>
    <col min="4" max="5" width="7.85546875" style="43" customWidth="1"/>
    <col min="6" max="6" width="9.28515625" style="43" bestFit="1" customWidth="1"/>
    <col min="7" max="7" width="9.28515625" style="43" customWidth="1"/>
    <col min="8" max="8" width="8.28515625" style="43" customWidth="1"/>
    <col min="9" max="9" width="9.42578125" style="328" bestFit="1" customWidth="1"/>
    <col min="10" max="12" width="6.85546875" style="43" customWidth="1"/>
    <col min="13" max="13" width="8" style="43" customWidth="1"/>
    <col min="14" max="14" width="11" style="43" customWidth="1"/>
    <col min="15" max="15" width="10.140625" style="44" customWidth="1"/>
    <col min="16" max="17" width="10" style="44" customWidth="1"/>
    <col min="18" max="18" width="4.42578125" style="43" customWidth="1"/>
    <col min="19" max="19" width="0.140625" style="327" customWidth="1"/>
    <col min="20" max="20" width="3.7109375" style="327" customWidth="1"/>
    <col min="21" max="23" width="0" style="549" hidden="1" customWidth="1"/>
    <col min="24" max="27" width="0" style="327" hidden="1" customWidth="1"/>
    <col min="28" max="16384" width="9.140625" style="327"/>
  </cols>
  <sheetData>
    <row r="1" spans="2:27" ht="15" customHeight="1" x14ac:dyDescent="0.2">
      <c r="B1" s="586" t="s">
        <v>2009</v>
      </c>
      <c r="C1" s="586"/>
      <c r="D1" s="586"/>
      <c r="E1" s="586"/>
      <c r="F1" s="586"/>
      <c r="G1" s="586"/>
      <c r="H1" s="586"/>
      <c r="I1" s="586"/>
      <c r="J1" s="586"/>
      <c r="K1" s="586"/>
      <c r="L1" s="586"/>
      <c r="M1" s="586"/>
      <c r="N1" s="586"/>
      <c r="O1" s="586"/>
      <c r="P1" s="586"/>
      <c r="Q1" s="586"/>
      <c r="R1" s="586"/>
    </row>
    <row r="2" spans="2:27" x14ac:dyDescent="0.2">
      <c r="B2" s="587" t="s">
        <v>1941</v>
      </c>
      <c r="C2" s="587"/>
      <c r="D2" s="587"/>
      <c r="E2" s="587"/>
      <c r="F2" s="587"/>
      <c r="G2" s="587"/>
      <c r="H2" s="587"/>
      <c r="I2" s="587"/>
      <c r="J2" s="587"/>
      <c r="K2" s="587"/>
      <c r="L2" s="587"/>
      <c r="M2" s="587"/>
      <c r="N2" s="587"/>
      <c r="O2" s="587"/>
      <c r="P2" s="587"/>
      <c r="Q2" s="587"/>
      <c r="R2" s="587"/>
    </row>
    <row r="3" spans="2:27" s="79" customFormat="1" ht="66.75" customHeight="1" x14ac:dyDescent="0.15">
      <c r="B3" s="81" t="s">
        <v>102</v>
      </c>
      <c r="C3" s="81" t="s">
        <v>917</v>
      </c>
      <c r="D3" s="81" t="s">
        <v>1953</v>
      </c>
      <c r="E3" s="81" t="s">
        <v>1954</v>
      </c>
      <c r="F3" s="81" t="s">
        <v>902</v>
      </c>
      <c r="G3" s="81" t="s">
        <v>910</v>
      </c>
      <c r="H3" s="81" t="s">
        <v>903</v>
      </c>
      <c r="I3" s="93" t="s">
        <v>911</v>
      </c>
      <c r="J3" s="94" t="s">
        <v>1803</v>
      </c>
      <c r="K3" s="94" t="s">
        <v>1802</v>
      </c>
      <c r="L3" s="94" t="s">
        <v>1801</v>
      </c>
      <c r="M3" s="94" t="s">
        <v>907</v>
      </c>
      <c r="N3" s="81" t="s">
        <v>908</v>
      </c>
      <c r="O3" s="94" t="s">
        <v>1955</v>
      </c>
      <c r="P3" s="94" t="s">
        <v>918</v>
      </c>
      <c r="Q3" s="94" t="s">
        <v>909</v>
      </c>
      <c r="R3" s="80" t="s">
        <v>101</v>
      </c>
      <c r="S3" s="79" t="s">
        <v>100</v>
      </c>
      <c r="U3" s="550"/>
      <c r="V3" s="550"/>
      <c r="W3" s="550"/>
    </row>
    <row r="4" spans="2:27" s="247" customFormat="1" ht="9" x14ac:dyDescent="0.15">
      <c r="B4" s="78" t="s">
        <v>99</v>
      </c>
      <c r="C4" s="588" t="s">
        <v>75</v>
      </c>
      <c r="D4" s="589"/>
      <c r="E4" s="520"/>
      <c r="F4" s="76"/>
      <c r="G4" s="76"/>
      <c r="H4" s="76"/>
      <c r="I4" s="331"/>
      <c r="J4" s="331"/>
      <c r="K4" s="331"/>
      <c r="L4" s="331"/>
      <c r="M4" s="331"/>
      <c r="N4" s="75"/>
      <c r="O4" s="75"/>
      <c r="P4" s="75"/>
      <c r="Q4" s="103"/>
      <c r="R4" s="74"/>
      <c r="U4" s="551"/>
      <c r="V4" s="551"/>
      <c r="W4" s="551"/>
    </row>
    <row r="5" spans="2:27" s="247" customFormat="1" ht="9" x14ac:dyDescent="0.15">
      <c r="B5" s="69" t="s">
        <v>98</v>
      </c>
      <c r="C5" s="584" t="s">
        <v>75</v>
      </c>
      <c r="D5" s="585"/>
      <c r="E5" s="519"/>
      <c r="F5" s="351"/>
      <c r="G5" s="351"/>
      <c r="H5" s="351"/>
      <c r="I5" s="352"/>
      <c r="J5" s="352"/>
      <c r="K5" s="352"/>
      <c r="L5" s="352"/>
      <c r="M5" s="352"/>
      <c r="N5" s="349"/>
      <c r="O5" s="349"/>
      <c r="P5" s="349"/>
      <c r="Q5" s="104"/>
      <c r="R5" s="350"/>
      <c r="U5" s="551"/>
      <c r="V5" s="551"/>
      <c r="W5" s="551"/>
    </row>
    <row r="6" spans="2:27" s="247" customFormat="1" ht="9" x14ac:dyDescent="0.15">
      <c r="B6" s="69" t="s">
        <v>97</v>
      </c>
      <c r="C6" s="351"/>
      <c r="D6" s="349"/>
      <c r="E6" s="349"/>
      <c r="F6" s="351"/>
      <c r="G6" s="351"/>
      <c r="H6" s="351"/>
      <c r="I6" s="352"/>
      <c r="J6" s="352"/>
      <c r="K6" s="352"/>
      <c r="L6" s="352"/>
      <c r="M6" s="352"/>
      <c r="N6" s="349"/>
      <c r="O6" s="349"/>
      <c r="P6" s="349"/>
      <c r="Q6" s="104"/>
      <c r="R6" s="350"/>
      <c r="U6" s="551"/>
      <c r="V6" s="551"/>
      <c r="W6" s="551"/>
    </row>
    <row r="7" spans="2:27" s="247" customFormat="1" ht="9" x14ac:dyDescent="0.15">
      <c r="B7" s="99" t="s">
        <v>96</v>
      </c>
      <c r="R7" s="350"/>
      <c r="U7" s="551"/>
      <c r="V7" s="551"/>
      <c r="W7" s="551"/>
    </row>
    <row r="8" spans="2:27" s="247" customFormat="1" ht="9" x14ac:dyDescent="0.15">
      <c r="B8" s="99" t="s">
        <v>1891</v>
      </c>
      <c r="C8" s="351">
        <v>40</v>
      </c>
      <c r="D8" s="349">
        <v>0</v>
      </c>
      <c r="E8" s="349"/>
      <c r="F8" s="351">
        <v>1</v>
      </c>
      <c r="G8" s="351">
        <v>0</v>
      </c>
      <c r="H8" s="351">
        <f>C8*F8</f>
        <v>40</v>
      </c>
      <c r="I8" s="353">
        <f>'Annual # of Respondents'!D4</f>
        <v>303.07232191408372</v>
      </c>
      <c r="J8" s="352">
        <v>0</v>
      </c>
      <c r="K8" s="352">
        <f>H8*I8</f>
        <v>12122.892876563348</v>
      </c>
      <c r="L8" s="352">
        <f>K8*0.1</f>
        <v>1212.2892876563349</v>
      </c>
      <c r="M8" s="353">
        <f>K8*0.05</f>
        <v>606.14464382816743</v>
      </c>
      <c r="N8" s="349">
        <f>(J8*'Labor Data'!$K$10)+(K8*'Labor Data'!$K$9)+(L8*'Labor Data'!$K$11)+(M8*'Labor Data'!$K$8)</f>
        <v>1151150.5081566067</v>
      </c>
      <c r="O8" s="349">
        <f>D8*F8*I8</f>
        <v>0</v>
      </c>
      <c r="P8" s="352">
        <v>0</v>
      </c>
      <c r="Q8" s="302"/>
      <c r="R8" s="350" t="s">
        <v>112</v>
      </c>
      <c r="U8" s="551"/>
      <c r="V8" s="551"/>
      <c r="W8" s="551"/>
    </row>
    <row r="9" spans="2:27" s="247" customFormat="1" ht="8.25" customHeight="1" x14ac:dyDescent="0.15">
      <c r="B9" s="99" t="s">
        <v>1912</v>
      </c>
      <c r="C9" s="351">
        <v>10</v>
      </c>
      <c r="D9" s="349">
        <v>0</v>
      </c>
      <c r="E9" s="349"/>
      <c r="F9" s="351">
        <v>1</v>
      </c>
      <c r="G9" s="351">
        <v>0</v>
      </c>
      <c r="H9" s="351">
        <f>C9*F9</f>
        <v>10</v>
      </c>
      <c r="I9" s="353">
        <f>'Annual # of Respondents'!D5</f>
        <v>406.92767808591628</v>
      </c>
      <c r="J9" s="352">
        <v>0</v>
      </c>
      <c r="K9" s="352">
        <f>H9*I9</f>
        <v>4069.276780859163</v>
      </c>
      <c r="L9" s="352">
        <f>K9*0.1</f>
        <v>406.92767808591634</v>
      </c>
      <c r="M9" s="353">
        <f>K9*0.05</f>
        <v>203.46383904295817</v>
      </c>
      <c r="N9" s="349">
        <f>(J9*'Labor Data'!$K$10)+(K9*'Labor Data'!$K$9)+(L9*'Labor Data'!$K$11)+(M9*'Labor Data'!$K$8)</f>
        <v>386405.29796084837</v>
      </c>
      <c r="O9" s="349">
        <f>D9*F9*I9</f>
        <v>0</v>
      </c>
      <c r="P9" s="352">
        <v>0</v>
      </c>
      <c r="Q9" s="302"/>
      <c r="R9" s="350" t="s">
        <v>112</v>
      </c>
      <c r="U9" s="551"/>
      <c r="V9" s="551"/>
      <c r="W9" s="551"/>
    </row>
    <row r="10" spans="2:27" s="247" customFormat="1" ht="9" x14ac:dyDescent="0.15">
      <c r="B10" s="69" t="s">
        <v>95</v>
      </c>
      <c r="C10" s="351"/>
      <c r="D10" s="349"/>
      <c r="E10" s="349"/>
      <c r="F10" s="351"/>
      <c r="G10" s="351"/>
      <c r="H10" s="351"/>
      <c r="I10" s="352"/>
      <c r="J10" s="352"/>
      <c r="K10" s="352"/>
      <c r="L10" s="352"/>
      <c r="M10" s="352"/>
      <c r="N10" s="349"/>
      <c r="O10" s="349"/>
      <c r="P10" s="349"/>
      <c r="Q10" s="104"/>
      <c r="R10" s="350"/>
      <c r="T10" s="73"/>
      <c r="U10" s="551"/>
      <c r="V10" s="551"/>
      <c r="W10" s="551"/>
    </row>
    <row r="11" spans="2:27" s="247" customFormat="1" ht="9" x14ac:dyDescent="0.15">
      <c r="B11" s="99" t="s">
        <v>94</v>
      </c>
      <c r="C11" s="351">
        <v>12</v>
      </c>
      <c r="D11" s="349">
        <f>'Other Cost Basis'!D2+'Other Cost Basis'!D17+'Other Cost Basis'!D18+'Other Cost Basis'!D19</f>
        <v>1983.6594844730848</v>
      </c>
      <c r="E11" s="349">
        <f>'Other Cost Basis'!D20</f>
        <v>1000</v>
      </c>
      <c r="F11" s="351">
        <v>1</v>
      </c>
      <c r="G11" s="351">
        <v>0</v>
      </c>
      <c r="H11" s="351">
        <f>C11*F11</f>
        <v>12</v>
      </c>
      <c r="I11" s="353">
        <f>'Annual # of Respondents'!D6</f>
        <v>229.44117647058823</v>
      </c>
      <c r="J11" s="352">
        <v>0</v>
      </c>
      <c r="K11" s="352">
        <f>H11*I11</f>
        <v>2753.2941176470586</v>
      </c>
      <c r="L11" s="352">
        <f>K11*0.1</f>
        <v>275.32941176470587</v>
      </c>
      <c r="M11" s="352">
        <f>K11*0.05</f>
        <v>137.66470588235293</v>
      </c>
      <c r="N11" s="349">
        <f>(J11*'Labor Data'!$K$10)+(K11*'Labor Data'!$K$9)+(L11*'Labor Data'!$K$11)+(M11*'Labor Data'!$K$8)</f>
        <v>261443.86120588236</v>
      </c>
      <c r="O11" s="349">
        <f>(D11+E11)*F11*I11</f>
        <v>684574.34230513335</v>
      </c>
      <c r="P11" s="352">
        <f>F11*I11</f>
        <v>229.44117647058823</v>
      </c>
      <c r="Q11" s="302">
        <f>'Other Cost Basis'!B2+'Other Cost Basis'!B17+'Other Cost Basis'!B18+'Other Cost Basis'!B19</f>
        <v>18067</v>
      </c>
      <c r="R11" s="350" t="s">
        <v>120</v>
      </c>
      <c r="T11" s="73"/>
      <c r="U11" s="551"/>
      <c r="V11" s="551"/>
      <c r="W11" s="551"/>
    </row>
    <row r="12" spans="2:27" s="247" customFormat="1" ht="9" x14ac:dyDescent="0.15">
      <c r="B12" s="99" t="s">
        <v>93</v>
      </c>
      <c r="C12" s="249">
        <f>'Controllers EG acreage'!W3</f>
        <v>42.911462845701998</v>
      </c>
      <c r="D12" s="349">
        <f>'Other Cost Basis'!B9+'Other Cost Basis'!F13+'Other Cost Basis'!F14</f>
        <v>453.5</v>
      </c>
      <c r="E12" s="349"/>
      <c r="F12" s="351">
        <v>4</v>
      </c>
      <c r="G12" s="249">
        <f>C12*F12</f>
        <v>171.64585138280799</v>
      </c>
      <c r="H12" s="351">
        <v>0</v>
      </c>
      <c r="I12" s="353">
        <f>'Annual # of Respondents'!D16</f>
        <v>276.77941176470586</v>
      </c>
      <c r="J12" s="352">
        <f>G12*I12</f>
        <v>47508.03777758572</v>
      </c>
      <c r="K12" s="352">
        <v>0</v>
      </c>
      <c r="L12" s="352">
        <v>0</v>
      </c>
      <c r="M12" s="352">
        <v>0</v>
      </c>
      <c r="N12" s="349">
        <f>(J12*'Labor Data'!$K$10)+(K12*'Labor Data'!$K$9)+(L12*'Labor Data'!$K$11)+(M12*'Labor Data'!$K$8)</f>
        <v>2368465.7153637586</v>
      </c>
      <c r="O12" s="349">
        <f>D12*F12*I12</f>
        <v>502077.85294117645</v>
      </c>
      <c r="P12" s="352">
        <v>0</v>
      </c>
      <c r="Q12" s="302"/>
      <c r="R12" s="350" t="s">
        <v>1890</v>
      </c>
      <c r="T12" s="73"/>
      <c r="U12" s="551"/>
      <c r="V12" s="551"/>
      <c r="W12" s="551"/>
    </row>
    <row r="13" spans="2:27" s="247" customFormat="1" ht="9" x14ac:dyDescent="0.15">
      <c r="B13" s="99" t="s">
        <v>1956</v>
      </c>
      <c r="C13" s="548">
        <f>ROUND(2000/49.85,0)</f>
        <v>40</v>
      </c>
      <c r="D13" s="492">
        <f>'Other Cost Basis'!F15</f>
        <v>17</v>
      </c>
      <c r="E13" s="492"/>
      <c r="F13" s="351">
        <v>12</v>
      </c>
      <c r="G13" s="249">
        <f>C13*F13</f>
        <v>480</v>
      </c>
      <c r="H13" s="351">
        <v>1</v>
      </c>
      <c r="I13" s="353">
        <f>I12</f>
        <v>276.77941176470586</v>
      </c>
      <c r="J13" s="352">
        <f>G13*I13</f>
        <v>132854.1176470588</v>
      </c>
      <c r="K13" s="352">
        <v>0</v>
      </c>
      <c r="L13" s="352">
        <v>0</v>
      </c>
      <c r="M13" s="352">
        <v>0</v>
      </c>
      <c r="N13" s="349">
        <f>(J13*'Labor Data'!$K$10)+(K13*'Labor Data'!$K$9)+(L13*'Labor Data'!$K$11)+(M13*'Labor Data'!$K$8)</f>
        <v>6623309.1811764687</v>
      </c>
      <c r="O13" s="349">
        <f>D13*F13*I13</f>
        <v>56462.999999999993</v>
      </c>
      <c r="P13" s="352">
        <v>0</v>
      </c>
      <c r="Q13" s="352"/>
      <c r="R13" s="350" t="s">
        <v>1890</v>
      </c>
      <c r="T13" s="73"/>
      <c r="U13" s="552"/>
      <c r="V13" s="552"/>
      <c r="W13" s="552"/>
      <c r="X13" s="559"/>
      <c r="Y13" s="437"/>
      <c r="Z13" s="438"/>
      <c r="AA13" s="522">
        <f>'A1-Public'!N14+'B1-Priv'!N14</f>
        <v>0</v>
      </c>
    </row>
    <row r="14" spans="2:27" s="247" customFormat="1" ht="9" x14ac:dyDescent="0.15">
      <c r="B14" s="69" t="s">
        <v>92</v>
      </c>
      <c r="C14" s="584" t="s">
        <v>109</v>
      </c>
      <c r="D14" s="585"/>
      <c r="E14" s="519"/>
      <c r="F14" s="351"/>
      <c r="G14" s="351"/>
      <c r="H14" s="351"/>
      <c r="I14" s="352"/>
      <c r="J14" s="352"/>
      <c r="K14" s="352"/>
      <c r="L14" s="352"/>
      <c r="M14" s="352"/>
      <c r="N14" s="349"/>
      <c r="O14" s="349"/>
      <c r="P14" s="349"/>
      <c r="Q14" s="104"/>
      <c r="R14" s="350"/>
      <c r="T14" s="73"/>
      <c r="U14" s="551"/>
      <c r="V14" s="551"/>
      <c r="W14" s="551"/>
    </row>
    <row r="15" spans="2:27" s="247" customFormat="1" ht="9" x14ac:dyDescent="0.15">
      <c r="B15" s="69" t="s">
        <v>91</v>
      </c>
      <c r="C15" s="584" t="s">
        <v>109</v>
      </c>
      <c r="D15" s="585"/>
      <c r="E15" s="519"/>
      <c r="F15" s="351"/>
      <c r="G15" s="351"/>
      <c r="H15" s="351"/>
      <c r="I15" s="352"/>
      <c r="J15" s="352"/>
      <c r="K15" s="352"/>
      <c r="L15" s="352"/>
      <c r="M15" s="352"/>
      <c r="N15" s="349"/>
      <c r="O15" s="349"/>
      <c r="P15" s="349"/>
      <c r="Q15" s="104"/>
      <c r="R15" s="350"/>
      <c r="U15" s="551"/>
      <c r="V15" s="551"/>
      <c r="W15" s="551"/>
    </row>
    <row r="16" spans="2:27" s="247" customFormat="1" ht="9" x14ac:dyDescent="0.15">
      <c r="B16" s="69" t="s">
        <v>90</v>
      </c>
      <c r="C16" s="351"/>
      <c r="D16" s="349"/>
      <c r="E16" s="349"/>
      <c r="F16" s="351"/>
      <c r="G16" s="351"/>
      <c r="H16" s="351"/>
      <c r="I16" s="352"/>
      <c r="J16" s="352"/>
      <c r="K16" s="352"/>
      <c r="L16" s="352"/>
      <c r="M16" s="352"/>
      <c r="N16" s="349"/>
      <c r="O16" s="349"/>
      <c r="P16" s="349"/>
      <c r="Q16" s="104"/>
      <c r="R16" s="350"/>
      <c r="U16" s="551"/>
      <c r="V16" s="551"/>
      <c r="W16" s="551"/>
    </row>
    <row r="17" spans="2:23" s="247" customFormat="1" ht="9" x14ac:dyDescent="0.15">
      <c r="B17" s="251" t="s">
        <v>129</v>
      </c>
      <c r="C17" s="351">
        <v>2</v>
      </c>
      <c r="D17" s="349">
        <v>0</v>
      </c>
      <c r="E17" s="349"/>
      <c r="F17" s="351">
        <v>1</v>
      </c>
      <c r="G17" s="351">
        <v>0</v>
      </c>
      <c r="H17" s="351">
        <f>C17*F17</f>
        <v>2</v>
      </c>
      <c r="I17" s="353">
        <f>'Annual # of Respondents'!D7</f>
        <v>26.39</v>
      </c>
      <c r="J17" s="352">
        <v>0</v>
      </c>
      <c r="K17" s="352">
        <f>H17*I17</f>
        <v>52.78</v>
      </c>
      <c r="L17" s="352">
        <f>K17*0.1</f>
        <v>5.2780000000000005</v>
      </c>
      <c r="M17" s="352">
        <f>K17*0.05</f>
        <v>2.6390000000000002</v>
      </c>
      <c r="N17" s="349">
        <f>(J17*'Labor Data'!$K$10)+(K17*'Labor Data'!$K$9)+(L17*'Labor Data'!$K$11)+(M17*'Labor Data'!$K$8)</f>
        <v>5011.8172650000006</v>
      </c>
      <c r="O17" s="349">
        <f>D17*F17*I17</f>
        <v>0</v>
      </c>
      <c r="P17" s="352">
        <f>F17*I17</f>
        <v>26.39</v>
      </c>
      <c r="Q17" s="302"/>
      <c r="R17" s="350" t="s">
        <v>115</v>
      </c>
      <c r="U17" s="554"/>
      <c r="V17" s="554"/>
      <c r="W17" s="554"/>
    </row>
    <row r="18" spans="2:23" s="247" customFormat="1" ht="9" x14ac:dyDescent="0.15">
      <c r="B18" s="250" t="s">
        <v>1875</v>
      </c>
      <c r="C18" s="518">
        <v>2</v>
      </c>
      <c r="D18" s="349">
        <v>0</v>
      </c>
      <c r="E18" s="349"/>
      <c r="F18" s="351">
        <v>1</v>
      </c>
      <c r="G18" s="351">
        <v>0</v>
      </c>
      <c r="H18" s="351">
        <f>C18*F18</f>
        <v>2</v>
      </c>
      <c r="I18" s="353">
        <f>133/5*'Annual # of Respondents'!$M7</f>
        <v>3.4580000000000002</v>
      </c>
      <c r="J18" s="352">
        <v>0</v>
      </c>
      <c r="K18" s="352">
        <f>H18*I18</f>
        <v>6.9160000000000004</v>
      </c>
      <c r="L18" s="352">
        <f>K18*0.1</f>
        <v>0.6916000000000001</v>
      </c>
      <c r="M18" s="352">
        <f>K18*0.05</f>
        <v>0.34580000000000005</v>
      </c>
      <c r="N18" s="349">
        <f>(J18*'Labor Data'!$K$10)+(K18*'Labor Data'!$K$9)+(L18*'Labor Data'!$K$11)+(M18*'Labor Data'!$K$8)</f>
        <v>656.72088300000019</v>
      </c>
      <c r="O18" s="349">
        <f>D18*F18*I18</f>
        <v>0</v>
      </c>
      <c r="P18" s="352">
        <f>F18*I18</f>
        <v>3.4580000000000002</v>
      </c>
      <c r="Q18" s="302"/>
      <c r="R18" s="350" t="s">
        <v>116</v>
      </c>
      <c r="S18" s="248"/>
      <c r="U18" s="554"/>
      <c r="V18" s="555"/>
      <c r="W18" s="555"/>
    </row>
    <row r="19" spans="2:23" s="247" customFormat="1" ht="9" x14ac:dyDescent="0.15">
      <c r="B19" s="250" t="s">
        <v>1876</v>
      </c>
      <c r="C19" s="351">
        <v>8</v>
      </c>
      <c r="D19" s="349">
        <v>0</v>
      </c>
      <c r="E19" s="349"/>
      <c r="F19" s="351">
        <v>1</v>
      </c>
      <c r="G19" s="351">
        <v>0</v>
      </c>
      <c r="H19" s="351">
        <f>C19*F19</f>
        <v>8</v>
      </c>
      <c r="I19" s="353">
        <f>'Annual # of Respondents'!D9</f>
        <v>28.028571428571425</v>
      </c>
      <c r="J19" s="352">
        <v>0</v>
      </c>
      <c r="K19" s="352">
        <f>H19*I19</f>
        <v>224.2285714285714</v>
      </c>
      <c r="L19" s="352">
        <f>K19*0.1</f>
        <v>22.42285714285714</v>
      </c>
      <c r="M19" s="352">
        <f>K19*0.05</f>
        <v>11.21142857142857</v>
      </c>
      <c r="N19" s="349">
        <f>(J19*'Labor Data'!$K$10)+(K19*'Labor Data'!$K$9)+(L19*'Labor Data'!$K$11)+(M19*'Labor Data'!$K$8)</f>
        <v>21292.0164</v>
      </c>
      <c r="O19" s="349">
        <f>D19*F19*I19</f>
        <v>0</v>
      </c>
      <c r="P19" s="352">
        <f>F19*I19</f>
        <v>28.028571428571425</v>
      </c>
      <c r="Q19" s="302"/>
      <c r="R19" s="350" t="s">
        <v>117</v>
      </c>
      <c r="S19" s="248"/>
      <c r="U19" s="554"/>
      <c r="V19" s="555"/>
      <c r="W19" s="555"/>
    </row>
    <row r="20" spans="2:23" s="247" customFormat="1" ht="9" x14ac:dyDescent="0.15">
      <c r="B20" s="250" t="s">
        <v>1877</v>
      </c>
      <c r="C20" s="249">
        <v>12</v>
      </c>
      <c r="D20" s="349">
        <f>'Other Cost Basis'!D4</f>
        <v>2455.2476209413121</v>
      </c>
      <c r="E20" s="349"/>
      <c r="F20" s="351">
        <v>1</v>
      </c>
      <c r="G20" s="351">
        <v>0</v>
      </c>
      <c r="H20" s="249">
        <f>C20*F20</f>
        <v>12</v>
      </c>
      <c r="I20" s="353">
        <f>'Annual # of Respondents'!D10</f>
        <v>28.028571428571425</v>
      </c>
      <c r="J20" s="352">
        <v>0</v>
      </c>
      <c r="K20" s="352">
        <f>H20*I20</f>
        <v>336.3428571428571</v>
      </c>
      <c r="L20" s="352">
        <f>K20*0.1</f>
        <v>33.63428571428571</v>
      </c>
      <c r="M20" s="352">
        <f>K20*0.05</f>
        <v>16.817142857142855</v>
      </c>
      <c r="N20" s="349">
        <f>(J20*'Labor Data'!$K$10)+(K20*'Labor Data'!$K$9)+(L20*'Labor Data'!$K$11)+(M20*'Labor Data'!$K$8)</f>
        <v>31938.024600000001</v>
      </c>
      <c r="O20" s="349">
        <f>D20*F20*I20</f>
        <v>68817.083318383622</v>
      </c>
      <c r="P20" s="352">
        <f t="shared" ref="P20:P22" si="0">F20*I20</f>
        <v>28.028571428571425</v>
      </c>
      <c r="Q20" s="302">
        <f>'Other Cost Basis'!B2</f>
        <v>10067</v>
      </c>
      <c r="R20" s="350" t="s">
        <v>1834</v>
      </c>
      <c r="S20" s="248"/>
      <c r="U20" s="554"/>
      <c r="V20" s="555"/>
      <c r="W20" s="555"/>
    </row>
    <row r="21" spans="2:23" s="247" customFormat="1" ht="9" x14ac:dyDescent="0.15">
      <c r="B21" s="250" t="s">
        <v>1878</v>
      </c>
      <c r="C21" s="351">
        <v>1</v>
      </c>
      <c r="D21" s="349">
        <v>0</v>
      </c>
      <c r="E21" s="349"/>
      <c r="F21" s="351">
        <v>1</v>
      </c>
      <c r="G21" s="351">
        <v>0</v>
      </c>
      <c r="H21" s="351">
        <f t="shared" ref="H21:H22" si="1">C21*F21</f>
        <v>1</v>
      </c>
      <c r="I21" s="353">
        <f>'Annual # of Respondents'!B32*'Annual # of Respondents'!$M13</f>
        <v>9.2878980891719749</v>
      </c>
      <c r="J21" s="352">
        <v>0</v>
      </c>
      <c r="K21" s="352">
        <f t="shared" ref="K21:K22" si="2">H21*I21</f>
        <v>9.2878980891719749</v>
      </c>
      <c r="L21" s="352">
        <f t="shared" ref="L21:L22" si="3">K21*0.1</f>
        <v>0.92878980891719753</v>
      </c>
      <c r="M21" s="352">
        <f t="shared" ref="M21:M22" si="4">K21*0.05</f>
        <v>0.46439490445859877</v>
      </c>
      <c r="N21" s="349">
        <f>(J21*'Labor Data'!$K$10)+(K21*'Labor Data'!$K$9)+(L21*'Labor Data'!$K$11)+(M21*'Labor Data'!$K$8)</f>
        <v>881.94861687898106</v>
      </c>
      <c r="O21" s="349">
        <f t="shared" ref="O21:O22" si="5">D21*F21*I21</f>
        <v>0</v>
      </c>
      <c r="P21" s="352">
        <f t="shared" si="0"/>
        <v>9.2878980891719749</v>
      </c>
      <c r="Q21" s="302"/>
      <c r="R21" s="350" t="s">
        <v>118</v>
      </c>
      <c r="S21" s="248"/>
      <c r="U21" s="554"/>
      <c r="V21" s="555"/>
      <c r="W21" s="555"/>
    </row>
    <row r="22" spans="2:23" s="247" customFormat="1" ht="9" x14ac:dyDescent="0.15">
      <c r="B22" s="250" t="s">
        <v>1879</v>
      </c>
      <c r="C22" s="351">
        <f>3*C20</f>
        <v>36</v>
      </c>
      <c r="D22" s="349">
        <v>0</v>
      </c>
      <c r="E22" s="349"/>
      <c r="F22" s="351">
        <v>1</v>
      </c>
      <c r="G22" s="351">
        <v>0</v>
      </c>
      <c r="H22" s="351">
        <f t="shared" si="1"/>
        <v>36</v>
      </c>
      <c r="I22" s="353">
        <v>0</v>
      </c>
      <c r="J22" s="352">
        <v>0</v>
      </c>
      <c r="K22" s="352">
        <f t="shared" si="2"/>
        <v>0</v>
      </c>
      <c r="L22" s="352">
        <f t="shared" si="3"/>
        <v>0</v>
      </c>
      <c r="M22" s="352">
        <f t="shared" si="4"/>
        <v>0</v>
      </c>
      <c r="N22" s="349">
        <f>(J22*'Labor Data'!$K$10)+(K22*'Labor Data'!$K$9)+(L22*'Labor Data'!$K$11)+(M22*'Labor Data'!$K$8)</f>
        <v>0</v>
      </c>
      <c r="O22" s="349">
        <f t="shared" si="5"/>
        <v>0</v>
      </c>
      <c r="P22" s="352">
        <f t="shared" si="0"/>
        <v>0</v>
      </c>
      <c r="Q22" s="302"/>
      <c r="R22" s="350" t="s">
        <v>119</v>
      </c>
      <c r="S22" s="248"/>
      <c r="U22" s="554"/>
      <c r="V22" s="555"/>
      <c r="W22" s="555"/>
    </row>
    <row r="23" spans="2:23" s="247" customFormat="1" ht="9" x14ac:dyDescent="0.15">
      <c r="B23" s="250" t="s">
        <v>1880</v>
      </c>
      <c r="C23" s="351">
        <v>80</v>
      </c>
      <c r="D23" s="349">
        <v>0</v>
      </c>
      <c r="E23" s="349"/>
      <c r="F23" s="351">
        <v>1</v>
      </c>
      <c r="G23" s="351">
        <v>0</v>
      </c>
      <c r="H23" s="351">
        <f>C23*F23</f>
        <v>80</v>
      </c>
      <c r="I23" s="353">
        <f>I$11</f>
        <v>229.44117647058823</v>
      </c>
      <c r="J23" s="352">
        <v>0</v>
      </c>
      <c r="K23" s="352">
        <f>H23*I23</f>
        <v>18355.294117647059</v>
      </c>
      <c r="L23" s="352">
        <f>K23*0.1</f>
        <v>1835.5294117647061</v>
      </c>
      <c r="M23" s="352">
        <f>K23*0.05</f>
        <v>917.76470588235304</v>
      </c>
      <c r="N23" s="349">
        <f>(J23*'Labor Data'!$K$10)+(K23*'Labor Data'!$K$9)+(L23*'Labor Data'!$K$11)+(M23*'Labor Data'!$K$8)</f>
        <v>1742959.0747058825</v>
      </c>
      <c r="O23" s="349">
        <f>D23*F23*I23</f>
        <v>0</v>
      </c>
      <c r="P23" s="352">
        <f>F23*I23</f>
        <v>229.44117647058823</v>
      </c>
      <c r="Q23" s="302"/>
      <c r="R23" s="350" t="s">
        <v>113</v>
      </c>
      <c r="S23" s="248"/>
      <c r="U23" s="551"/>
      <c r="V23" s="551"/>
      <c r="W23" s="551"/>
    </row>
    <row r="24" spans="2:23" s="247" customFormat="1" ht="9" x14ac:dyDescent="0.15">
      <c r="B24" s="250" t="s">
        <v>1881</v>
      </c>
      <c r="C24" s="518">
        <v>20</v>
      </c>
      <c r="D24" s="349">
        <v>0</v>
      </c>
      <c r="E24" s="349"/>
      <c r="F24" s="351">
        <v>1</v>
      </c>
      <c r="G24" s="351">
        <v>0</v>
      </c>
      <c r="H24" s="351">
        <f>C24*F24</f>
        <v>20</v>
      </c>
      <c r="I24" s="353">
        <f>I23*0.1</f>
        <v>22.944117647058825</v>
      </c>
      <c r="J24" s="352">
        <v>0</v>
      </c>
      <c r="K24" s="352">
        <f>H24*I24</f>
        <v>458.88235294117646</v>
      </c>
      <c r="L24" s="352">
        <f>K24*0.1</f>
        <v>45.888235294117649</v>
      </c>
      <c r="M24" s="352">
        <f>K24*0.05</f>
        <v>22.944117647058825</v>
      </c>
      <c r="N24" s="349">
        <f>(J24*'Labor Data'!$K$10)+(K24*'Labor Data'!$K$9)+(L24*'Labor Data'!$K$11)+(M24*'Labor Data'!$K$8)</f>
        <v>43573.97686764707</v>
      </c>
      <c r="O24" s="349">
        <f>D24*F24*I24</f>
        <v>0</v>
      </c>
      <c r="P24" s="352">
        <f>F24*I24</f>
        <v>22.944117647058825</v>
      </c>
      <c r="Q24" s="302"/>
      <c r="R24" s="350" t="s">
        <v>123</v>
      </c>
      <c r="S24" s="248"/>
      <c r="U24" s="551"/>
      <c r="V24" s="551"/>
      <c r="W24" s="551"/>
    </row>
    <row r="25" spans="2:23" s="247" customFormat="1" ht="9" x14ac:dyDescent="0.15">
      <c r="B25" s="250" t="s">
        <v>1882</v>
      </c>
      <c r="C25" s="584" t="s">
        <v>109</v>
      </c>
      <c r="D25" s="585"/>
      <c r="E25" s="519"/>
      <c r="F25" s="351"/>
      <c r="G25" s="351"/>
      <c r="H25" s="351"/>
      <c r="I25" s="353"/>
      <c r="J25" s="352"/>
      <c r="K25" s="352"/>
      <c r="L25" s="352"/>
      <c r="M25" s="352"/>
      <c r="N25" s="349"/>
      <c r="O25" s="349"/>
      <c r="P25" s="352"/>
      <c r="Q25" s="302"/>
      <c r="R25" s="350"/>
      <c r="S25" s="248"/>
      <c r="U25" s="551"/>
      <c r="V25" s="551"/>
      <c r="W25" s="551"/>
    </row>
    <row r="26" spans="2:23" s="247" customFormat="1" ht="9" x14ac:dyDescent="0.15">
      <c r="B26" s="250" t="s">
        <v>1883</v>
      </c>
      <c r="C26" s="584" t="s">
        <v>109</v>
      </c>
      <c r="D26" s="585"/>
      <c r="E26" s="519"/>
      <c r="F26" s="351"/>
      <c r="G26" s="351"/>
      <c r="H26" s="351"/>
      <c r="I26" s="353"/>
      <c r="J26" s="352"/>
      <c r="K26" s="352"/>
      <c r="L26" s="352"/>
      <c r="M26" s="352"/>
      <c r="N26" s="349"/>
      <c r="O26" s="349"/>
      <c r="P26" s="352"/>
      <c r="Q26" s="302"/>
      <c r="R26" s="350"/>
      <c r="S26" s="248"/>
      <c r="U26" s="551"/>
      <c r="V26" s="551"/>
      <c r="W26" s="551"/>
    </row>
    <row r="27" spans="2:23" s="247" customFormat="1" ht="9" x14ac:dyDescent="0.15">
      <c r="B27" s="250" t="s">
        <v>1884</v>
      </c>
      <c r="C27" s="351">
        <v>27</v>
      </c>
      <c r="D27" s="349">
        <v>0</v>
      </c>
      <c r="E27" s="349"/>
      <c r="F27" s="351">
        <v>1</v>
      </c>
      <c r="G27" s="351">
        <v>0</v>
      </c>
      <c r="H27" s="351">
        <f>C27*F27</f>
        <v>27</v>
      </c>
      <c r="I27" s="353">
        <f>I12</f>
        <v>276.77941176470586</v>
      </c>
      <c r="J27" s="352">
        <v>0</v>
      </c>
      <c r="K27" s="352">
        <f>H27*I27</f>
        <v>7473.0441176470576</v>
      </c>
      <c r="L27" s="352">
        <f>K27*0.1</f>
        <v>747.30441176470583</v>
      </c>
      <c r="M27" s="352">
        <f>K27*0.05</f>
        <v>373.65220588235292</v>
      </c>
      <c r="N27" s="349">
        <f>(J27*'Labor Data'!$K$10)+(K27*'Labor Data'!$K$9)+(L27*'Labor Data'!$K$11)+(M27*'Labor Data'!$K$8)</f>
        <v>709615.9820183824</v>
      </c>
      <c r="O27" s="349">
        <f>D27*F27*I27</f>
        <v>0</v>
      </c>
      <c r="P27" s="352">
        <f t="shared" ref="P27" si="6">F27*I27</f>
        <v>276.77941176470586</v>
      </c>
      <c r="Q27" s="302"/>
      <c r="R27" s="350" t="s">
        <v>227</v>
      </c>
      <c r="S27" s="248"/>
      <c r="U27" s="551"/>
      <c r="V27" s="551"/>
      <c r="W27" s="551"/>
    </row>
    <row r="28" spans="2:23" s="247" customFormat="1" ht="9" x14ac:dyDescent="0.15">
      <c r="B28" s="71" t="s">
        <v>88</v>
      </c>
      <c r="C28" s="351"/>
      <c r="D28" s="349"/>
      <c r="E28" s="349"/>
      <c r="F28" s="351"/>
      <c r="G28" s="351"/>
      <c r="H28" s="351"/>
      <c r="I28" s="353"/>
      <c r="J28" s="352">
        <f t="shared" ref="J28:O28" si="7">SUM(J8:J27)</f>
        <v>180362.15542464453</v>
      </c>
      <c r="K28" s="352">
        <f t="shared" si="7"/>
        <v>45862.239689965463</v>
      </c>
      <c r="L28" s="352">
        <f t="shared" si="7"/>
        <v>4586.2239689965463</v>
      </c>
      <c r="M28" s="352">
        <f t="shared" si="7"/>
        <v>2293.1119844982732</v>
      </c>
      <c r="N28" s="349">
        <f t="shared" si="7"/>
        <v>13346704.125220357</v>
      </c>
      <c r="O28" s="349">
        <f t="shared" si="7"/>
        <v>1311932.2785646934</v>
      </c>
      <c r="P28" s="352">
        <f>SUM(P17:P27,P11)</f>
        <v>853.7989232992561</v>
      </c>
      <c r="Q28" s="349">
        <f>SUM(Q8:Q27)</f>
        <v>28134</v>
      </c>
      <c r="R28" s="350"/>
      <c r="S28" s="70" t="e">
        <f>SUM(O8,O11:O12,#REF!,#REF!,#REF!,#REF!,#REF!,#REF!,#REF!)</f>
        <v>#REF!</v>
      </c>
      <c r="U28" s="551"/>
      <c r="V28" s="551"/>
      <c r="W28" s="551"/>
    </row>
    <row r="29" spans="2:23" s="247" customFormat="1" ht="9" x14ac:dyDescent="0.15">
      <c r="B29" s="69" t="s">
        <v>87</v>
      </c>
      <c r="C29" s="351"/>
      <c r="D29" s="349"/>
      <c r="E29" s="349"/>
      <c r="F29" s="351"/>
      <c r="G29" s="351"/>
      <c r="H29" s="351"/>
      <c r="I29" s="352"/>
      <c r="J29" s="352"/>
      <c r="K29" s="352"/>
      <c r="L29" s="352"/>
      <c r="M29" s="352"/>
      <c r="N29" s="349"/>
      <c r="O29" s="349"/>
      <c r="P29" s="349"/>
      <c r="Q29" s="104"/>
      <c r="R29" s="350"/>
      <c r="U29" s="551"/>
      <c r="V29" s="551"/>
      <c r="W29" s="551"/>
    </row>
    <row r="30" spans="2:23" s="247" customFormat="1" ht="9" x14ac:dyDescent="0.15">
      <c r="B30" s="69" t="s">
        <v>86</v>
      </c>
      <c r="C30" s="584" t="s">
        <v>85</v>
      </c>
      <c r="D30" s="585"/>
      <c r="E30" s="519"/>
      <c r="F30" s="351"/>
      <c r="G30" s="351"/>
      <c r="H30" s="351"/>
      <c r="I30" s="352"/>
      <c r="J30" s="352"/>
      <c r="K30" s="352"/>
      <c r="L30" s="352"/>
      <c r="M30" s="352"/>
      <c r="N30" s="349"/>
      <c r="O30" s="349"/>
      <c r="P30" s="349"/>
      <c r="Q30" s="104"/>
      <c r="R30" s="350"/>
      <c r="U30" s="551"/>
      <c r="V30" s="551"/>
      <c r="W30" s="551"/>
    </row>
    <row r="31" spans="2:23" s="247" customFormat="1" ht="9" x14ac:dyDescent="0.15">
      <c r="B31" s="69" t="s">
        <v>84</v>
      </c>
      <c r="C31" s="584" t="s">
        <v>75</v>
      </c>
      <c r="D31" s="585"/>
      <c r="E31" s="519"/>
      <c r="F31" s="351"/>
      <c r="G31" s="351"/>
      <c r="H31" s="351"/>
      <c r="I31" s="352"/>
      <c r="J31" s="352"/>
      <c r="K31" s="352"/>
      <c r="L31" s="352"/>
      <c r="M31" s="352"/>
      <c r="N31" s="349"/>
      <c r="O31" s="349"/>
      <c r="P31" s="349"/>
      <c r="Q31" s="104"/>
      <c r="R31" s="350"/>
      <c r="U31" s="551"/>
      <c r="V31" s="551"/>
      <c r="W31" s="551"/>
    </row>
    <row r="32" spans="2:23" s="247" customFormat="1" ht="9" x14ac:dyDescent="0.15">
      <c r="B32" s="69" t="s">
        <v>83</v>
      </c>
      <c r="C32" s="584" t="s">
        <v>75</v>
      </c>
      <c r="D32" s="585"/>
      <c r="E32" s="519"/>
      <c r="F32" s="351"/>
      <c r="G32" s="351"/>
      <c r="H32" s="351"/>
      <c r="I32" s="352"/>
      <c r="J32" s="352"/>
      <c r="K32" s="352"/>
      <c r="L32" s="352"/>
      <c r="M32" s="352"/>
      <c r="N32" s="349"/>
      <c r="O32" s="349"/>
      <c r="P32" s="349"/>
      <c r="Q32" s="104"/>
      <c r="R32" s="350"/>
      <c r="U32" s="551"/>
      <c r="V32" s="551"/>
      <c r="W32" s="551"/>
    </row>
    <row r="33" spans="1:23" s="247" customFormat="1" ht="9" x14ac:dyDescent="0.15">
      <c r="B33" s="69" t="s">
        <v>82</v>
      </c>
      <c r="C33" s="584" t="s">
        <v>75</v>
      </c>
      <c r="D33" s="585"/>
      <c r="E33" s="519"/>
      <c r="F33" s="351"/>
      <c r="G33" s="351"/>
      <c r="H33" s="351"/>
      <c r="I33" s="352"/>
      <c r="J33" s="352"/>
      <c r="K33" s="352"/>
      <c r="L33" s="352"/>
      <c r="M33" s="352"/>
      <c r="N33" s="349"/>
      <c r="O33" s="349"/>
      <c r="P33" s="349"/>
      <c r="Q33" s="104"/>
      <c r="R33" s="350"/>
      <c r="U33" s="551"/>
      <c r="V33" s="551"/>
      <c r="W33" s="551"/>
    </row>
    <row r="34" spans="1:23" s="247" customFormat="1" ht="9" x14ac:dyDescent="0.15">
      <c r="B34" s="69" t="s">
        <v>80</v>
      </c>
      <c r="C34" s="351"/>
      <c r="D34" s="349"/>
      <c r="E34" s="349"/>
      <c r="F34" s="351"/>
      <c r="G34" s="351"/>
      <c r="H34" s="351"/>
      <c r="I34" s="352"/>
      <c r="J34" s="352"/>
      <c r="K34" s="352"/>
      <c r="L34" s="352"/>
      <c r="M34" s="352"/>
      <c r="N34" s="349"/>
      <c r="O34" s="349"/>
      <c r="P34" s="349"/>
      <c r="Q34" s="104"/>
      <c r="R34" s="350"/>
      <c r="U34" s="551"/>
      <c r="V34" s="551"/>
      <c r="W34" s="551"/>
    </row>
    <row r="35" spans="1:23" s="247" customFormat="1" ht="9.75" customHeight="1" x14ac:dyDescent="0.15">
      <c r="B35" s="251" t="s">
        <v>1964</v>
      </c>
      <c r="C35" s="518">
        <v>5</v>
      </c>
      <c r="D35" s="349">
        <v>0</v>
      </c>
      <c r="E35" s="349"/>
      <c r="F35" s="351">
        <v>12</v>
      </c>
      <c r="G35" s="351">
        <v>0</v>
      </c>
      <c r="H35" s="351">
        <f>C35*F35</f>
        <v>60</v>
      </c>
      <c r="I35" s="353">
        <f>I12</f>
        <v>276.77941176470586</v>
      </c>
      <c r="J35" s="352">
        <v>0</v>
      </c>
      <c r="K35" s="352">
        <f t="shared" ref="K35" si="8">H35*I35</f>
        <v>16606.76470588235</v>
      </c>
      <c r="L35" s="352">
        <f t="shared" ref="L35:L37" si="9">K35*0.1</f>
        <v>1660.6764705882351</v>
      </c>
      <c r="M35" s="352">
        <f t="shared" ref="M35:M37" si="10">K35*0.05</f>
        <v>830.33823529411757</v>
      </c>
      <c r="N35" s="349">
        <f>(J35*'Labor Data'!$K$10)+(K35*'Labor Data'!$K$9)+(L35*'Labor Data'!$K$11)+(M35*'Labor Data'!$K$8)</f>
        <v>1576924.4044852939</v>
      </c>
      <c r="O35" s="349">
        <f>D35*F35*I35</f>
        <v>0</v>
      </c>
      <c r="P35" s="352">
        <v>0</v>
      </c>
      <c r="Q35" s="302"/>
      <c r="R35" s="350" t="s">
        <v>1832</v>
      </c>
      <c r="U35" s="551"/>
      <c r="V35" s="551"/>
      <c r="W35" s="551"/>
    </row>
    <row r="36" spans="1:23" s="247" customFormat="1" ht="9.75" customHeight="1" x14ac:dyDescent="0.15">
      <c r="B36" s="250" t="s">
        <v>1965</v>
      </c>
      <c r="C36" s="351">
        <v>11</v>
      </c>
      <c r="D36" s="349">
        <v>0</v>
      </c>
      <c r="E36" s="349"/>
      <c r="F36" s="351">
        <v>12</v>
      </c>
      <c r="G36" s="351">
        <v>0</v>
      </c>
      <c r="H36" s="351">
        <f>C36*F36</f>
        <v>132</v>
      </c>
      <c r="I36" s="353">
        <f>I12</f>
        <v>276.77941176470586</v>
      </c>
      <c r="J36" s="352">
        <v>0</v>
      </c>
      <c r="K36" s="352">
        <f>H36*I36</f>
        <v>36534.882352941175</v>
      </c>
      <c r="L36" s="352">
        <f>K36*0.1</f>
        <v>3653.4882352941177</v>
      </c>
      <c r="M36" s="352">
        <f>K36*0.05</f>
        <v>1826.7441176470588</v>
      </c>
      <c r="N36" s="349">
        <f>(J36*'Labor Data'!$K$10)+(K36*'Labor Data'!$K$9)+(L36*'Labor Data'!$K$11)+(M36*'Labor Data'!$K$8)</f>
        <v>3469233.6898676469</v>
      </c>
      <c r="O36" s="349">
        <f>D36*F36*I36</f>
        <v>0</v>
      </c>
      <c r="P36" s="352">
        <v>0</v>
      </c>
      <c r="Q36" s="302"/>
      <c r="R36" s="350" t="s">
        <v>1832</v>
      </c>
      <c r="U36" s="551"/>
      <c r="V36" s="551"/>
      <c r="W36" s="551"/>
    </row>
    <row r="37" spans="1:23" s="247" customFormat="1" ht="9" x14ac:dyDescent="0.15">
      <c r="B37" s="250" t="s">
        <v>1966</v>
      </c>
      <c r="C37" s="518">
        <v>4</v>
      </c>
      <c r="D37" s="349">
        <v>0</v>
      </c>
      <c r="E37" s="349"/>
      <c r="F37" s="351">
        <v>1</v>
      </c>
      <c r="G37" s="351">
        <v>0</v>
      </c>
      <c r="H37" s="351">
        <f>C37*F37</f>
        <v>4</v>
      </c>
      <c r="I37" s="353">
        <f>'Annual # of Respondents'!D17-I36</f>
        <v>66.610588235294131</v>
      </c>
      <c r="J37" s="352">
        <v>0</v>
      </c>
      <c r="K37" s="352">
        <f>H37*I37</f>
        <v>266.44235294117652</v>
      </c>
      <c r="L37" s="352">
        <f t="shared" si="9"/>
        <v>26.644235294117653</v>
      </c>
      <c r="M37" s="352">
        <f t="shared" si="10"/>
        <v>13.322117647058827</v>
      </c>
      <c r="N37" s="349">
        <f>(J37*'Labor Data'!$K$10)+(K37*'Labor Data'!$K$9)+(L37*'Labor Data'!$K$11)+(M37*'Labor Data'!$K$8)</f>
        <v>25300.499897647067</v>
      </c>
      <c r="O37" s="349">
        <f>D37*F37*I37</f>
        <v>0</v>
      </c>
      <c r="P37" s="352">
        <v>0</v>
      </c>
      <c r="Q37" s="302"/>
      <c r="R37" s="350" t="s">
        <v>1967</v>
      </c>
      <c r="U37" s="551"/>
      <c r="V37" s="551"/>
      <c r="W37" s="551"/>
    </row>
    <row r="38" spans="1:23" s="247" customFormat="1" ht="9" x14ac:dyDescent="0.15">
      <c r="B38" s="69" t="s">
        <v>78</v>
      </c>
      <c r="C38" s="584" t="s">
        <v>75</v>
      </c>
      <c r="D38" s="585"/>
      <c r="E38" s="519"/>
      <c r="F38" s="351"/>
      <c r="G38" s="351"/>
      <c r="H38" s="351"/>
      <c r="I38" s="353"/>
      <c r="J38" s="352"/>
      <c r="K38" s="352"/>
      <c r="L38" s="352"/>
      <c r="M38" s="352"/>
      <c r="N38" s="349"/>
      <c r="O38" s="349"/>
      <c r="P38" s="352"/>
      <c r="Q38" s="302"/>
      <c r="R38" s="350"/>
      <c r="U38" s="551"/>
      <c r="V38" s="551"/>
      <c r="W38" s="551"/>
    </row>
    <row r="39" spans="1:23" s="247" customFormat="1" ht="9" x14ac:dyDescent="0.15">
      <c r="B39" s="97" t="s">
        <v>76</v>
      </c>
      <c r="C39" s="584" t="s">
        <v>75</v>
      </c>
      <c r="D39" s="585"/>
      <c r="E39" s="519"/>
      <c r="F39" s="351"/>
      <c r="G39" s="351"/>
      <c r="H39" s="351"/>
      <c r="I39" s="353"/>
      <c r="J39" s="352"/>
      <c r="K39" s="352"/>
      <c r="L39" s="352"/>
      <c r="M39" s="352"/>
      <c r="N39" s="349"/>
      <c r="O39" s="349"/>
      <c r="P39" s="349"/>
      <c r="Q39" s="104"/>
      <c r="R39" s="350"/>
      <c r="U39" s="551"/>
      <c r="V39" s="551"/>
      <c r="W39" s="551"/>
    </row>
    <row r="40" spans="1:23" s="247" customFormat="1" ht="9" x14ac:dyDescent="0.15">
      <c r="B40" s="64" t="s">
        <v>74</v>
      </c>
      <c r="C40" s="63"/>
      <c r="D40" s="62"/>
      <c r="E40" s="62"/>
      <c r="F40" s="63"/>
      <c r="G40" s="63"/>
      <c r="H40" s="63"/>
      <c r="I40" s="330"/>
      <c r="J40" s="330">
        <f>SUM(J30:J39)</f>
        <v>0</v>
      </c>
      <c r="K40" s="330">
        <f t="shared" ref="K40:Q40" si="11">SUM(K30:K39)</f>
        <v>53408.089411764704</v>
      </c>
      <c r="L40" s="330">
        <f t="shared" si="11"/>
        <v>5340.8089411764704</v>
      </c>
      <c r="M40" s="330">
        <f t="shared" si="11"/>
        <v>2670.4044705882352</v>
      </c>
      <c r="N40" s="62">
        <f>SUM(N30:N39)</f>
        <v>5071458.5942505877</v>
      </c>
      <c r="O40" s="62">
        <f t="shared" si="11"/>
        <v>0</v>
      </c>
      <c r="P40" s="330">
        <f>SUM(P30:P39)</f>
        <v>0</v>
      </c>
      <c r="Q40" s="62">
        <f t="shared" si="11"/>
        <v>0</v>
      </c>
      <c r="R40" s="60"/>
      <c r="S40" s="349">
        <f>SUM(S30:S39)</f>
        <v>0</v>
      </c>
      <c r="U40" s="551"/>
      <c r="V40" s="551"/>
      <c r="W40" s="551"/>
    </row>
    <row r="41" spans="1:23" s="50" customFormat="1" x14ac:dyDescent="0.2">
      <c r="B41" s="57" t="s">
        <v>73</v>
      </c>
      <c r="C41" s="55"/>
      <c r="D41" s="56"/>
      <c r="E41" s="56"/>
      <c r="F41" s="55"/>
      <c r="G41" s="55"/>
      <c r="H41" s="55"/>
      <c r="I41" s="54"/>
      <c r="J41" s="52">
        <f t="shared" ref="J41:Q41" si="12">J28+J40</f>
        <v>180362.15542464453</v>
      </c>
      <c r="K41" s="52">
        <f t="shared" si="12"/>
        <v>99270.329101730167</v>
      </c>
      <c r="L41" s="52">
        <f t="shared" si="12"/>
        <v>9927.0329101730167</v>
      </c>
      <c r="M41" s="52">
        <f t="shared" si="12"/>
        <v>4963.5164550865084</v>
      </c>
      <c r="N41" s="53">
        <f>N28+N40</f>
        <v>18418162.719470944</v>
      </c>
      <c r="O41" s="53">
        <f>O28+O40</f>
        <v>1311932.2785646934</v>
      </c>
      <c r="P41" s="52">
        <f t="shared" si="12"/>
        <v>853.7989232992561</v>
      </c>
      <c r="Q41" s="53">
        <f t="shared" si="12"/>
        <v>28134</v>
      </c>
      <c r="R41" s="51"/>
      <c r="U41" s="556"/>
      <c r="V41" s="556"/>
      <c r="W41" s="556"/>
    </row>
    <row r="42" spans="1:23" ht="6" customHeight="1" x14ac:dyDescent="0.2"/>
    <row r="43" spans="1:23" s="442" customFormat="1" ht="12.75" customHeight="1" x14ac:dyDescent="0.15">
      <c r="A43" s="448" t="s">
        <v>110</v>
      </c>
      <c r="B43" s="449"/>
      <c r="C43" s="449"/>
      <c r="D43" s="449"/>
      <c r="E43" s="449"/>
      <c r="F43" s="449"/>
      <c r="G43" s="449"/>
      <c r="H43" s="449"/>
      <c r="I43" s="449"/>
      <c r="J43" s="449"/>
      <c r="K43" s="449"/>
      <c r="L43" s="449"/>
      <c r="M43" s="449"/>
      <c r="N43" s="449"/>
      <c r="O43" s="449"/>
      <c r="P43" s="449"/>
      <c r="Q43" s="449"/>
      <c r="R43" s="446"/>
      <c r="U43" s="557"/>
      <c r="V43" s="557"/>
      <c r="W43" s="557"/>
    </row>
    <row r="44" spans="1:23" s="442" customFormat="1" ht="17.25" customHeight="1" x14ac:dyDescent="0.15">
      <c r="A44" s="444" t="s">
        <v>89</v>
      </c>
      <c r="B44" s="442" t="s">
        <v>1968</v>
      </c>
      <c r="U44" s="557"/>
      <c r="V44" s="557"/>
      <c r="W44" s="557"/>
    </row>
    <row r="45" spans="1:23" s="442" customFormat="1" ht="19.5" customHeight="1" x14ac:dyDescent="0.15">
      <c r="A45" s="444" t="s">
        <v>111</v>
      </c>
      <c r="B45" s="593" t="s">
        <v>1887</v>
      </c>
      <c r="C45" s="593"/>
      <c r="D45" s="593"/>
      <c r="E45" s="593"/>
      <c r="F45" s="593"/>
      <c r="G45" s="593"/>
      <c r="H45" s="593"/>
      <c r="I45" s="593"/>
      <c r="J45" s="593"/>
      <c r="K45" s="593"/>
      <c r="L45" s="593"/>
      <c r="M45" s="593"/>
      <c r="N45" s="593"/>
      <c r="O45" s="593"/>
      <c r="P45" s="593"/>
      <c r="Q45" s="593"/>
      <c r="R45" s="593"/>
      <c r="U45" s="557"/>
      <c r="V45" s="557"/>
      <c r="W45" s="557"/>
    </row>
    <row r="46" spans="1:23" s="442" customFormat="1" ht="16.5" customHeight="1" x14ac:dyDescent="0.15">
      <c r="A46" s="444" t="s">
        <v>79</v>
      </c>
      <c r="B46" s="445" t="s">
        <v>916</v>
      </c>
      <c r="U46" s="557"/>
      <c r="V46" s="557"/>
      <c r="W46" s="557"/>
    </row>
    <row r="47" spans="1:23" s="442" customFormat="1" ht="18.75" customHeight="1" x14ac:dyDescent="0.15">
      <c r="A47" s="444" t="s">
        <v>112</v>
      </c>
      <c r="B47" s="593" t="s">
        <v>1911</v>
      </c>
      <c r="C47" s="593"/>
      <c r="D47" s="593"/>
      <c r="E47" s="593"/>
      <c r="F47" s="593"/>
      <c r="G47" s="593"/>
      <c r="H47" s="593"/>
      <c r="I47" s="593"/>
      <c r="J47" s="593"/>
      <c r="K47" s="593"/>
      <c r="L47" s="593"/>
      <c r="M47" s="593"/>
      <c r="N47" s="593"/>
      <c r="O47" s="593"/>
      <c r="P47" s="593"/>
      <c r="Q47" s="593"/>
      <c r="R47" s="593"/>
      <c r="U47" s="557"/>
      <c r="V47" s="557"/>
      <c r="W47" s="557"/>
    </row>
    <row r="48" spans="1:23" s="442" customFormat="1" ht="34.5" customHeight="1" x14ac:dyDescent="0.15">
      <c r="A48" s="444" t="s">
        <v>81</v>
      </c>
      <c r="B48" s="593" t="s">
        <v>1969</v>
      </c>
      <c r="C48" s="593"/>
      <c r="D48" s="593"/>
      <c r="E48" s="593"/>
      <c r="F48" s="593"/>
      <c r="G48" s="593"/>
      <c r="H48" s="593"/>
      <c r="I48" s="593"/>
      <c r="J48" s="593"/>
      <c r="K48" s="593"/>
      <c r="L48" s="593"/>
      <c r="M48" s="593"/>
      <c r="N48" s="593"/>
      <c r="O48" s="593"/>
      <c r="P48" s="593"/>
      <c r="Q48" s="593"/>
      <c r="R48" s="593"/>
      <c r="U48" s="557"/>
      <c r="V48" s="557"/>
      <c r="W48" s="557"/>
    </row>
    <row r="49" spans="1:23" s="442" customFormat="1" ht="18" customHeight="1" x14ac:dyDescent="0.15">
      <c r="A49" s="444" t="s">
        <v>113</v>
      </c>
      <c r="B49" s="593" t="s">
        <v>1939</v>
      </c>
      <c r="C49" s="593"/>
      <c r="D49" s="593"/>
      <c r="E49" s="593"/>
      <c r="F49" s="593"/>
      <c r="G49" s="593"/>
      <c r="H49" s="593"/>
      <c r="I49" s="593"/>
      <c r="J49" s="593"/>
      <c r="K49" s="593"/>
      <c r="L49" s="593"/>
      <c r="M49" s="593"/>
      <c r="N49" s="593"/>
      <c r="O49" s="593"/>
      <c r="P49" s="593"/>
      <c r="Q49" s="593"/>
      <c r="R49" s="593"/>
      <c r="U49" s="557"/>
      <c r="V49" s="557"/>
      <c r="W49" s="557"/>
    </row>
    <row r="50" spans="1:23" s="442" customFormat="1" ht="45.75" customHeight="1" x14ac:dyDescent="0.15">
      <c r="A50" s="444" t="s">
        <v>114</v>
      </c>
      <c r="B50" s="593" t="s">
        <v>1970</v>
      </c>
      <c r="C50" s="593"/>
      <c r="D50" s="593"/>
      <c r="E50" s="593"/>
      <c r="F50" s="593"/>
      <c r="G50" s="593"/>
      <c r="H50" s="593"/>
      <c r="I50" s="593"/>
      <c r="J50" s="593"/>
      <c r="K50" s="593"/>
      <c r="L50" s="593"/>
      <c r="M50" s="593"/>
      <c r="N50" s="593"/>
      <c r="O50" s="593"/>
      <c r="P50" s="593"/>
      <c r="Q50" s="593"/>
      <c r="R50" s="593"/>
      <c r="U50" s="557"/>
      <c r="V50" s="557"/>
      <c r="W50" s="557"/>
    </row>
    <row r="51" spans="1:23" s="442" customFormat="1" ht="18" customHeight="1" x14ac:dyDescent="0.15">
      <c r="A51" s="444" t="s">
        <v>115</v>
      </c>
      <c r="B51" s="593" t="s">
        <v>1896</v>
      </c>
      <c r="C51" s="593"/>
      <c r="D51" s="593"/>
      <c r="E51" s="593"/>
      <c r="F51" s="593"/>
      <c r="G51" s="593"/>
      <c r="H51" s="593"/>
      <c r="I51" s="593"/>
      <c r="J51" s="593"/>
      <c r="K51" s="593"/>
      <c r="L51" s="593"/>
      <c r="M51" s="593"/>
      <c r="N51" s="593"/>
      <c r="O51" s="593"/>
      <c r="P51" s="593"/>
      <c r="Q51" s="593"/>
      <c r="R51" s="593"/>
      <c r="U51" s="557"/>
      <c r="V51" s="557"/>
      <c r="W51" s="557"/>
    </row>
    <row r="52" spans="1:23" s="442" customFormat="1" ht="36" customHeight="1" x14ac:dyDescent="0.15">
      <c r="A52" s="444" t="s">
        <v>116</v>
      </c>
      <c r="B52" s="593" t="s">
        <v>1899</v>
      </c>
      <c r="C52" s="593"/>
      <c r="D52" s="593"/>
      <c r="E52" s="593"/>
      <c r="F52" s="593"/>
      <c r="G52" s="593"/>
      <c r="H52" s="593"/>
      <c r="I52" s="593"/>
      <c r="J52" s="593"/>
      <c r="K52" s="593"/>
      <c r="L52" s="593"/>
      <c r="M52" s="593"/>
      <c r="N52" s="593"/>
      <c r="O52" s="593"/>
      <c r="P52" s="593"/>
      <c r="Q52" s="593"/>
      <c r="R52" s="593"/>
      <c r="U52" s="557"/>
      <c r="V52" s="557"/>
      <c r="W52" s="557"/>
    </row>
    <row r="53" spans="1:23" s="348" customFormat="1" ht="18.75" customHeight="1" x14ac:dyDescent="0.15">
      <c r="A53" s="89" t="s">
        <v>117</v>
      </c>
      <c r="B53" s="593" t="s">
        <v>1937</v>
      </c>
      <c r="C53" s="593"/>
      <c r="D53" s="593"/>
      <c r="E53" s="593"/>
      <c r="F53" s="593"/>
      <c r="G53" s="593"/>
      <c r="H53" s="593"/>
      <c r="I53" s="593"/>
      <c r="J53" s="593"/>
      <c r="K53" s="593"/>
      <c r="L53" s="593"/>
      <c r="M53" s="593"/>
      <c r="N53" s="593"/>
      <c r="O53" s="593"/>
      <c r="P53" s="593"/>
      <c r="Q53" s="593"/>
      <c r="R53" s="593"/>
      <c r="T53" s="329"/>
      <c r="U53" s="558"/>
      <c r="V53" s="558"/>
      <c r="W53" s="558"/>
    </row>
    <row r="54" spans="1:23" s="348" customFormat="1" ht="9" x14ac:dyDescent="0.15">
      <c r="A54" s="89" t="s">
        <v>77</v>
      </c>
      <c r="B54" s="445" t="s">
        <v>1973</v>
      </c>
      <c r="C54" s="446"/>
      <c r="D54" s="446"/>
      <c r="E54" s="446"/>
      <c r="F54" s="446"/>
      <c r="G54" s="446"/>
      <c r="H54" s="446"/>
      <c r="I54" s="447"/>
      <c r="J54" s="446"/>
      <c r="K54" s="446"/>
      <c r="L54" s="446"/>
      <c r="M54" s="446"/>
      <c r="N54" s="442"/>
      <c r="O54" s="442"/>
      <c r="P54" s="476"/>
      <c r="Q54" s="477"/>
      <c r="R54" s="442"/>
      <c r="T54" s="329"/>
      <c r="U54" s="558"/>
      <c r="V54" s="558"/>
      <c r="W54" s="558"/>
    </row>
    <row r="55" spans="1:23" s="348" customFormat="1" ht="9" customHeight="1" x14ac:dyDescent="0.15">
      <c r="A55" s="89" t="s">
        <v>118</v>
      </c>
      <c r="B55" s="445" t="s">
        <v>1938</v>
      </c>
      <c r="C55" s="446"/>
      <c r="D55" s="446"/>
      <c r="E55" s="446"/>
      <c r="F55" s="446"/>
      <c r="G55" s="446"/>
      <c r="H55" s="446"/>
      <c r="I55" s="447"/>
      <c r="J55" s="446"/>
      <c r="K55" s="446"/>
      <c r="L55" s="446"/>
      <c r="M55" s="446"/>
      <c r="N55" s="442"/>
      <c r="O55" s="442"/>
      <c r="P55" s="476"/>
      <c r="Q55" s="477"/>
      <c r="R55" s="442"/>
      <c r="T55" s="329"/>
      <c r="U55" s="558"/>
      <c r="V55" s="558"/>
      <c r="W55" s="558"/>
    </row>
    <row r="56" spans="1:23" s="348" customFormat="1" ht="9" x14ac:dyDescent="0.15">
      <c r="A56" s="89" t="s">
        <v>119</v>
      </c>
      <c r="B56" s="442" t="s">
        <v>1835</v>
      </c>
      <c r="C56" s="442"/>
      <c r="D56" s="442"/>
      <c r="E56" s="442"/>
      <c r="F56" s="442"/>
      <c r="G56" s="442"/>
      <c r="H56" s="442"/>
      <c r="I56" s="442"/>
      <c r="J56" s="442"/>
      <c r="K56" s="442"/>
      <c r="L56" s="442"/>
      <c r="M56" s="442"/>
      <c r="N56" s="442"/>
      <c r="O56" s="442"/>
      <c r="P56" s="476"/>
      <c r="Q56" s="477"/>
      <c r="R56" s="442"/>
      <c r="U56" s="558"/>
      <c r="V56" s="558"/>
      <c r="W56" s="558"/>
    </row>
    <row r="57" spans="1:23" s="348" customFormat="1" ht="9" x14ac:dyDescent="0.15">
      <c r="A57" s="89" t="s">
        <v>123</v>
      </c>
      <c r="B57" s="442" t="s">
        <v>1889</v>
      </c>
      <c r="C57" s="442"/>
      <c r="D57" s="442"/>
      <c r="E57" s="442"/>
      <c r="F57" s="442"/>
      <c r="G57" s="442"/>
      <c r="H57" s="442"/>
      <c r="I57" s="442"/>
      <c r="J57" s="442"/>
      <c r="K57" s="442"/>
      <c r="L57" s="442"/>
      <c r="M57" s="442"/>
      <c r="N57" s="442"/>
      <c r="O57" s="442"/>
      <c r="P57" s="476"/>
      <c r="Q57" s="477"/>
      <c r="R57" s="442"/>
      <c r="U57" s="558"/>
      <c r="V57" s="558"/>
      <c r="W57" s="558"/>
    </row>
    <row r="58" spans="1:23" s="348" customFormat="1" ht="24" customHeight="1" x14ac:dyDescent="0.15">
      <c r="A58" s="89" t="s">
        <v>227</v>
      </c>
      <c r="B58" s="593" t="s">
        <v>1974</v>
      </c>
      <c r="C58" s="593"/>
      <c r="D58" s="593"/>
      <c r="E58" s="593"/>
      <c r="F58" s="593"/>
      <c r="G58" s="593"/>
      <c r="H58" s="593"/>
      <c r="I58" s="593"/>
      <c r="J58" s="593"/>
      <c r="K58" s="593"/>
      <c r="L58" s="593"/>
      <c r="M58" s="593"/>
      <c r="N58" s="593"/>
      <c r="O58" s="593"/>
      <c r="P58" s="593"/>
      <c r="Q58" s="593"/>
      <c r="R58" s="593"/>
      <c r="U58" s="558"/>
      <c r="V58" s="558"/>
      <c r="W58" s="558"/>
    </row>
    <row r="59" spans="1:23" s="348" customFormat="1" ht="24" customHeight="1" x14ac:dyDescent="0.15">
      <c r="A59" s="89" t="s">
        <v>1832</v>
      </c>
      <c r="B59" s="593" t="s">
        <v>1975</v>
      </c>
      <c r="C59" s="593"/>
      <c r="D59" s="593"/>
      <c r="E59" s="593"/>
      <c r="F59" s="593"/>
      <c r="G59" s="593"/>
      <c r="H59" s="593"/>
      <c r="I59" s="593"/>
      <c r="J59" s="593"/>
      <c r="K59" s="593"/>
      <c r="L59" s="593"/>
      <c r="M59" s="593"/>
      <c r="N59" s="593"/>
      <c r="O59" s="593"/>
      <c r="P59" s="593"/>
      <c r="Q59" s="593"/>
      <c r="R59" s="593"/>
      <c r="U59" s="558"/>
      <c r="V59" s="558"/>
      <c r="W59" s="558"/>
    </row>
    <row r="60" spans="1:23" s="348" customFormat="1" ht="9" x14ac:dyDescent="0.15">
      <c r="A60" s="444" t="s">
        <v>1967</v>
      </c>
      <c r="B60" s="445" t="s">
        <v>1976</v>
      </c>
      <c r="C60" s="521"/>
      <c r="D60" s="521"/>
      <c r="E60" s="521"/>
      <c r="F60" s="521"/>
      <c r="G60" s="521"/>
      <c r="H60" s="521"/>
      <c r="I60" s="521"/>
      <c r="J60" s="521"/>
      <c r="K60" s="521"/>
      <c r="L60" s="521"/>
      <c r="M60" s="521"/>
      <c r="N60" s="521"/>
      <c r="O60" s="521"/>
      <c r="P60" s="521"/>
      <c r="Q60" s="521"/>
      <c r="R60" s="521"/>
      <c r="U60" s="558"/>
      <c r="V60" s="558"/>
      <c r="W60" s="558"/>
    </row>
    <row r="61" spans="1:23" s="348" customFormat="1" ht="9" x14ac:dyDescent="0.15">
      <c r="C61" s="517"/>
      <c r="D61" s="517"/>
      <c r="E61" s="517"/>
      <c r="F61" s="517"/>
      <c r="G61" s="517"/>
      <c r="H61" s="517"/>
      <c r="I61" s="517"/>
      <c r="J61" s="517"/>
      <c r="K61" s="517"/>
      <c r="L61" s="517"/>
      <c r="M61" s="517"/>
      <c r="N61" s="517"/>
      <c r="O61" s="517"/>
      <c r="P61" s="517"/>
      <c r="Q61" s="517"/>
      <c r="R61" s="517"/>
      <c r="U61" s="558"/>
      <c r="V61" s="558"/>
      <c r="W61" s="558"/>
    </row>
    <row r="62" spans="1:23" s="348" customFormat="1" ht="9" x14ac:dyDescent="0.15">
      <c r="B62" s="442"/>
      <c r="C62" s="446"/>
      <c r="D62" s="446"/>
      <c r="E62" s="446"/>
      <c r="F62" s="446"/>
      <c r="G62" s="446"/>
      <c r="H62" s="446"/>
      <c r="I62" s="447"/>
      <c r="J62" s="446"/>
      <c r="K62" s="446"/>
      <c r="L62" s="446"/>
      <c r="M62" s="517"/>
      <c r="N62" s="517"/>
      <c r="O62" s="517"/>
      <c r="P62" s="517"/>
      <c r="Q62" s="517"/>
      <c r="U62" s="558"/>
      <c r="V62" s="558"/>
      <c r="W62" s="558"/>
    </row>
    <row r="63" spans="1:23" s="348" customFormat="1" ht="9" x14ac:dyDescent="0.15">
      <c r="C63" s="442"/>
      <c r="D63" s="442"/>
      <c r="E63" s="442"/>
      <c r="F63" s="442"/>
      <c r="G63" s="442"/>
      <c r="H63" s="442"/>
      <c r="I63" s="442"/>
      <c r="J63" s="442"/>
      <c r="K63" s="442"/>
      <c r="L63" s="442"/>
      <c r="R63" s="347"/>
      <c r="U63" s="558"/>
      <c r="V63" s="558"/>
      <c r="W63" s="558"/>
    </row>
    <row r="64" spans="1:23" x14ac:dyDescent="0.2">
      <c r="B64" s="445"/>
      <c r="C64" s="442"/>
      <c r="D64" s="442"/>
      <c r="E64" s="442"/>
      <c r="F64" s="442"/>
      <c r="G64" s="442"/>
      <c r="H64" s="442"/>
      <c r="I64" s="442"/>
      <c r="J64" s="442"/>
      <c r="K64" s="442"/>
      <c r="L64" s="442"/>
    </row>
    <row r="65" spans="3:12" x14ac:dyDescent="0.2">
      <c r="C65" s="446"/>
      <c r="D65" s="446"/>
      <c r="E65" s="446"/>
      <c r="F65" s="446"/>
      <c r="G65" s="446"/>
      <c r="H65" s="446"/>
      <c r="I65" s="447"/>
      <c r="J65" s="446"/>
      <c r="K65" s="446"/>
      <c r="L65" s="446"/>
    </row>
    <row r="66" spans="3:12" x14ac:dyDescent="0.2">
      <c r="C66" s="521"/>
      <c r="D66" s="521"/>
      <c r="E66" s="521"/>
      <c r="F66" s="521"/>
      <c r="G66" s="521"/>
      <c r="H66" s="521"/>
      <c r="I66" s="521"/>
      <c r="J66" s="521"/>
      <c r="K66" s="521"/>
      <c r="L66" s="521"/>
    </row>
  </sheetData>
  <mergeCells count="24">
    <mergeCell ref="B58:R58"/>
    <mergeCell ref="B59:R59"/>
    <mergeCell ref="C30:D30"/>
    <mergeCell ref="B1:R1"/>
    <mergeCell ref="B2:R2"/>
    <mergeCell ref="C4:D4"/>
    <mergeCell ref="C5:D5"/>
    <mergeCell ref="C14:D14"/>
    <mergeCell ref="C15:D15"/>
    <mergeCell ref="C25:D25"/>
    <mergeCell ref="C26:D26"/>
    <mergeCell ref="B53:R53"/>
    <mergeCell ref="C31:D31"/>
    <mergeCell ref="C32:D32"/>
    <mergeCell ref="C33:D33"/>
    <mergeCell ref="B50:R50"/>
    <mergeCell ref="B51:R51"/>
    <mergeCell ref="B52:R52"/>
    <mergeCell ref="B48:R48"/>
    <mergeCell ref="C38:D38"/>
    <mergeCell ref="C39:D39"/>
    <mergeCell ref="B45:R45"/>
    <mergeCell ref="B47:R47"/>
    <mergeCell ref="B49:R49"/>
  </mergeCells>
  <pageMargins left="0.25" right="0.25" top="0.5" bottom="0.5" header="0.5" footer="0.5"/>
  <pageSetup scale="72" fitToHeight="0" orientation="landscape" horizontalDpi="4294967295" verticalDpi="4294967295"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3"/>
  <sheetViews>
    <sheetView zoomScale="110" zoomScaleNormal="110" workbookViewId="0">
      <pane xSplit="2" ySplit="3" topLeftCell="C4" activePane="bottomRight" state="frozen"/>
      <selection activeCell="B60" sqref="B60:R60"/>
      <selection pane="topRight" activeCell="B60" sqref="B60:R60"/>
      <selection pane="bottomLeft" activeCell="B60" sqref="B60:R60"/>
      <selection pane="bottomRight" activeCell="B60" sqref="B60:R60"/>
    </sheetView>
  </sheetViews>
  <sheetFormatPr defaultRowHeight="11.25" x14ac:dyDescent="0.2"/>
  <cols>
    <col min="1" max="1" width="2" style="327" customWidth="1"/>
    <col min="2" max="2" width="38.7109375" style="327" customWidth="1"/>
    <col min="3" max="3" width="8.85546875" style="43" bestFit="1" customWidth="1"/>
    <col min="4" max="5" width="7.85546875" style="43" customWidth="1"/>
    <col min="6" max="6" width="9.28515625" style="43" bestFit="1" customWidth="1"/>
    <col min="7" max="7" width="9.28515625" style="43" customWidth="1"/>
    <col min="8" max="8" width="8.28515625" style="43" customWidth="1"/>
    <col min="9" max="9" width="9.42578125" style="328" bestFit="1" customWidth="1"/>
    <col min="10" max="12" width="6.85546875" style="43" customWidth="1"/>
    <col min="13" max="13" width="8" style="43" customWidth="1"/>
    <col min="14" max="14" width="11" style="43" customWidth="1"/>
    <col min="15" max="15" width="10.140625" style="44" customWidth="1"/>
    <col min="16" max="17" width="10" style="44" customWidth="1"/>
    <col min="18" max="18" width="4.42578125" style="43" customWidth="1"/>
    <col min="19" max="19" width="0.140625" style="327" customWidth="1"/>
    <col min="20" max="20" width="3.7109375" style="327" customWidth="1"/>
    <col min="21" max="16384" width="9.140625" style="327"/>
  </cols>
  <sheetData>
    <row r="1" spans="2:29" ht="15" customHeight="1" thickBot="1" x14ac:dyDescent="0.25">
      <c r="B1" s="586" t="s">
        <v>1039</v>
      </c>
      <c r="C1" s="586"/>
      <c r="D1" s="586"/>
      <c r="E1" s="586"/>
      <c r="F1" s="586"/>
      <c r="G1" s="586"/>
      <c r="H1" s="586"/>
      <c r="I1" s="586"/>
      <c r="J1" s="586"/>
      <c r="K1" s="586"/>
      <c r="L1" s="586"/>
      <c r="M1" s="586"/>
      <c r="N1" s="586"/>
      <c r="O1" s="586"/>
      <c r="P1" s="586"/>
      <c r="Q1" s="586"/>
      <c r="R1" s="586"/>
      <c r="U1" s="590" t="s">
        <v>195</v>
      </c>
      <c r="V1" s="591"/>
      <c r="W1" s="592"/>
    </row>
    <row r="2" spans="2:29" ht="12" thickBot="1" x14ac:dyDescent="0.25">
      <c r="B2" s="587" t="s">
        <v>1898</v>
      </c>
      <c r="C2" s="587"/>
      <c r="D2" s="587"/>
      <c r="E2" s="587"/>
      <c r="F2" s="587"/>
      <c r="G2" s="587"/>
      <c r="H2" s="587"/>
      <c r="I2" s="587"/>
      <c r="J2" s="587"/>
      <c r="K2" s="587"/>
      <c r="L2" s="587"/>
      <c r="M2" s="587"/>
      <c r="N2" s="587"/>
      <c r="O2" s="587"/>
      <c r="P2" s="587"/>
      <c r="Q2" s="587"/>
      <c r="R2" s="587"/>
      <c r="U2" s="333" t="s">
        <v>105</v>
      </c>
      <c r="V2" s="334" t="s">
        <v>1792</v>
      </c>
      <c r="W2" s="335" t="s">
        <v>1793</v>
      </c>
    </row>
    <row r="3" spans="2:29" s="79" customFormat="1" ht="66.75" customHeight="1" x14ac:dyDescent="0.15">
      <c r="B3" s="81" t="s">
        <v>102</v>
      </c>
      <c r="C3" s="81" t="s">
        <v>917</v>
      </c>
      <c r="D3" s="513" t="s">
        <v>1953</v>
      </c>
      <c r="E3" s="513" t="s">
        <v>1954</v>
      </c>
      <c r="F3" s="81" t="s">
        <v>902</v>
      </c>
      <c r="G3" s="81" t="s">
        <v>910</v>
      </c>
      <c r="H3" s="81" t="s">
        <v>903</v>
      </c>
      <c r="I3" s="93" t="s">
        <v>911</v>
      </c>
      <c r="J3" s="94" t="s">
        <v>1803</v>
      </c>
      <c r="K3" s="94" t="s">
        <v>1802</v>
      </c>
      <c r="L3" s="94" t="s">
        <v>1801</v>
      </c>
      <c r="M3" s="94" t="s">
        <v>907</v>
      </c>
      <c r="N3" s="81" t="s">
        <v>908</v>
      </c>
      <c r="O3" s="491" t="s">
        <v>1955</v>
      </c>
      <c r="P3" s="94" t="s">
        <v>918</v>
      </c>
      <c r="Q3" s="94" t="s">
        <v>909</v>
      </c>
      <c r="R3" s="80" t="s">
        <v>101</v>
      </c>
      <c r="S3" s="79" t="s">
        <v>100</v>
      </c>
      <c r="U3" s="326" t="s">
        <v>911</v>
      </c>
      <c r="V3" s="325" t="s">
        <v>911</v>
      </c>
      <c r="W3" s="322" t="s">
        <v>911</v>
      </c>
    </row>
    <row r="4" spans="2:29" s="247" customFormat="1" ht="9" x14ac:dyDescent="0.15">
      <c r="B4" s="78" t="s">
        <v>99</v>
      </c>
      <c r="C4" s="588" t="s">
        <v>75</v>
      </c>
      <c r="D4" s="589"/>
      <c r="E4" s="486"/>
      <c r="F4" s="76"/>
      <c r="G4" s="76"/>
      <c r="H4" s="76"/>
      <c r="I4" s="331"/>
      <c r="J4" s="331"/>
      <c r="K4" s="331"/>
      <c r="L4" s="331"/>
      <c r="M4" s="331"/>
      <c r="N4" s="75"/>
      <c r="O4" s="75"/>
      <c r="P4" s="75"/>
      <c r="Q4" s="103"/>
      <c r="R4" s="74"/>
      <c r="U4" s="427"/>
      <c r="V4" s="428"/>
      <c r="W4" s="429"/>
    </row>
    <row r="5" spans="2:29" s="247" customFormat="1" ht="9" x14ac:dyDescent="0.15">
      <c r="B5" s="69" t="s">
        <v>98</v>
      </c>
      <c r="C5" s="584" t="s">
        <v>75</v>
      </c>
      <c r="D5" s="585"/>
      <c r="E5" s="485"/>
      <c r="F5" s="351"/>
      <c r="G5" s="351"/>
      <c r="H5" s="351"/>
      <c r="I5" s="352"/>
      <c r="J5" s="352"/>
      <c r="K5" s="352"/>
      <c r="L5" s="352"/>
      <c r="M5" s="352"/>
      <c r="N5" s="349"/>
      <c r="O5" s="349"/>
      <c r="P5" s="349"/>
      <c r="Q5" s="104"/>
      <c r="R5" s="350"/>
      <c r="U5" s="430"/>
      <c r="V5" s="431"/>
      <c r="W5" s="432"/>
    </row>
    <row r="6" spans="2:29" s="247" customFormat="1" ht="9" x14ac:dyDescent="0.15">
      <c r="B6" s="69" t="s">
        <v>97</v>
      </c>
      <c r="C6" s="351"/>
      <c r="D6" s="349"/>
      <c r="E6" s="349"/>
      <c r="F6" s="351"/>
      <c r="G6" s="351"/>
      <c r="H6" s="351"/>
      <c r="I6" s="352"/>
      <c r="J6" s="352"/>
      <c r="K6" s="352"/>
      <c r="L6" s="352"/>
      <c r="M6" s="352"/>
      <c r="N6" s="349"/>
      <c r="O6" s="349"/>
      <c r="P6" s="349"/>
      <c r="Q6" s="104"/>
      <c r="R6" s="350"/>
      <c r="U6" s="430"/>
      <c r="V6" s="431"/>
      <c r="W6" s="432"/>
    </row>
    <row r="7" spans="2:29" s="247" customFormat="1" ht="9" x14ac:dyDescent="0.15">
      <c r="B7" s="99" t="s">
        <v>96</v>
      </c>
      <c r="R7" s="350"/>
      <c r="U7" s="433"/>
      <c r="V7" s="434"/>
      <c r="W7" s="435"/>
    </row>
    <row r="8" spans="2:29" s="247" customFormat="1" ht="9" x14ac:dyDescent="0.15">
      <c r="B8" s="99" t="s">
        <v>1891</v>
      </c>
      <c r="C8" s="351">
        <v>40</v>
      </c>
      <c r="D8" s="349">
        <v>0</v>
      </c>
      <c r="E8" s="349"/>
      <c r="F8" s="351">
        <v>1</v>
      </c>
      <c r="G8" s="351">
        <v>0</v>
      </c>
      <c r="H8" s="351">
        <f>C8*F8</f>
        <v>40</v>
      </c>
      <c r="I8" s="353">
        <f>'Annual # of Respondents'!E4</f>
        <v>0</v>
      </c>
      <c r="J8" s="352">
        <v>0</v>
      </c>
      <c r="K8" s="352">
        <f>H8*I8</f>
        <v>0</v>
      </c>
      <c r="L8" s="352">
        <f>K8*0.1</f>
        <v>0</v>
      </c>
      <c r="M8" s="353">
        <f>K8*0.05</f>
        <v>0</v>
      </c>
      <c r="N8" s="349">
        <f>(J8*'Labor Data'!$K$10)+(K8*'Labor Data'!$K$9)+(L8*'Labor Data'!$K$11)+(M8*'Labor Data'!$K$8)</f>
        <v>0</v>
      </c>
      <c r="O8" s="349">
        <f>D8*F8*I8</f>
        <v>0</v>
      </c>
      <c r="P8" s="352">
        <f>F8*I8</f>
        <v>0</v>
      </c>
      <c r="Q8" s="302"/>
      <c r="R8" s="350" t="s">
        <v>112</v>
      </c>
      <c r="U8" s="436">
        <f>'Annual # of Respondents'!E4</f>
        <v>0</v>
      </c>
      <c r="V8" s="437">
        <f>'Annual # of Respondents'!F4</f>
        <v>0</v>
      </c>
      <c r="W8" s="438">
        <f>'Annual # of Respondents'!G4</f>
        <v>0</v>
      </c>
    </row>
    <row r="9" spans="2:29" s="247" customFormat="1" ht="9" x14ac:dyDescent="0.15">
      <c r="B9" s="99" t="s">
        <v>1912</v>
      </c>
      <c r="C9" s="351">
        <v>10</v>
      </c>
      <c r="D9" s="349">
        <v>0</v>
      </c>
      <c r="E9" s="349"/>
      <c r="F9" s="351">
        <v>1</v>
      </c>
      <c r="G9" s="351">
        <v>0</v>
      </c>
      <c r="H9" s="351">
        <f>C9*F9</f>
        <v>10</v>
      </c>
      <c r="I9" s="353">
        <f>'Annual # of Respondents'!E5</f>
        <v>0</v>
      </c>
      <c r="J9" s="352">
        <v>0</v>
      </c>
      <c r="K9" s="352">
        <f>H9*I9</f>
        <v>0</v>
      </c>
      <c r="L9" s="352">
        <f>K9*0.1</f>
        <v>0</v>
      </c>
      <c r="M9" s="353">
        <f>K9*0.05</f>
        <v>0</v>
      </c>
      <c r="N9" s="349">
        <f>(J9*'Labor Data'!$K$10)+(K9*'Labor Data'!$K$9)+(L9*'Labor Data'!$K$11)+(M9*'Labor Data'!$K$8)</f>
        <v>0</v>
      </c>
      <c r="O9" s="349">
        <f>D9*F9*I9</f>
        <v>0</v>
      </c>
      <c r="P9" s="352">
        <f>F9*I9</f>
        <v>0</v>
      </c>
      <c r="Q9" s="302"/>
      <c r="R9" s="350" t="s">
        <v>112</v>
      </c>
      <c r="U9" s="436">
        <f>'Annual # of Respondents'!E5</f>
        <v>0</v>
      </c>
      <c r="V9" s="437">
        <f>'Annual # of Respondents'!F5</f>
        <v>0</v>
      </c>
      <c r="W9" s="438">
        <f>'Annual # of Respondents'!G5</f>
        <v>0</v>
      </c>
    </row>
    <row r="10" spans="2:29" s="247" customFormat="1" ht="9" x14ac:dyDescent="0.15">
      <c r="B10" s="69" t="s">
        <v>95</v>
      </c>
      <c r="C10" s="351"/>
      <c r="D10" s="349"/>
      <c r="E10" s="349"/>
      <c r="F10" s="351"/>
      <c r="G10" s="351"/>
      <c r="H10" s="351"/>
      <c r="I10" s="352"/>
      <c r="J10" s="352"/>
      <c r="K10" s="352"/>
      <c r="L10" s="352"/>
      <c r="M10" s="352"/>
      <c r="N10" s="349"/>
      <c r="O10" s="349"/>
      <c r="P10" s="349"/>
      <c r="Q10" s="104"/>
      <c r="R10" s="350"/>
      <c r="T10" s="73"/>
      <c r="U10" s="430"/>
      <c r="V10" s="431"/>
      <c r="W10" s="432"/>
    </row>
    <row r="11" spans="2:29" s="247" customFormat="1" ht="9" x14ac:dyDescent="0.15">
      <c r="B11" s="243" t="s">
        <v>94</v>
      </c>
      <c r="C11" s="351">
        <v>12</v>
      </c>
      <c r="D11" s="502">
        <f>'Other Cost Basis'!D2+'Other Cost Basis'!D17+'Other Cost Basis'!D18+'Other Cost Basis'!D19</f>
        <v>1983.6594844730848</v>
      </c>
      <c r="E11" s="502">
        <f>'Other Cost Basis'!D20</f>
        <v>1000</v>
      </c>
      <c r="F11" s="351">
        <v>1</v>
      </c>
      <c r="G11" s="351">
        <v>0</v>
      </c>
      <c r="H11" s="351">
        <f>C11*F11</f>
        <v>12</v>
      </c>
      <c r="I11" s="353">
        <f>'Annual # of Respondents'!E6</f>
        <v>4</v>
      </c>
      <c r="J11" s="352">
        <v>0</v>
      </c>
      <c r="K11" s="352">
        <f>H11*I11</f>
        <v>48</v>
      </c>
      <c r="L11" s="352">
        <f>K11*0.1</f>
        <v>4.8000000000000007</v>
      </c>
      <c r="M11" s="352">
        <f>K11*0.05</f>
        <v>2.4000000000000004</v>
      </c>
      <c r="N11" s="349">
        <f>(J11*'Labor Data'!$K$10)+(K11*'Labor Data'!$K$9)+(L11*'Labor Data'!$K$11)+(M11*'Labor Data'!$K$8)</f>
        <v>4557.9240000000009</v>
      </c>
      <c r="O11" s="502">
        <f>'Respondent Yr1'!O11+(D11+E11)*F11*I11</f>
        <v>1617143.4405844118</v>
      </c>
      <c r="P11" s="352">
        <f>F11*I11</f>
        <v>4</v>
      </c>
      <c r="Q11" s="503">
        <f>'Other Cost Basis'!B2+'Other Cost Basis'!B17+'Other Cost Basis'!B18+'Other Cost Basis'!B19</f>
        <v>18067</v>
      </c>
      <c r="R11" s="350" t="s">
        <v>120</v>
      </c>
      <c r="T11" s="73"/>
      <c r="U11" s="436">
        <f>'Annual # of Respondents'!E6</f>
        <v>4</v>
      </c>
      <c r="V11" s="437">
        <f>'Annual # of Respondents'!F6</f>
        <v>2.2941176470588234</v>
      </c>
      <c r="W11" s="438">
        <f>'Annual # of Respondents'!G6</f>
        <v>1.7058823529411764</v>
      </c>
    </row>
    <row r="12" spans="2:29" s="247" customFormat="1" ht="9" x14ac:dyDescent="0.15">
      <c r="B12" s="243" t="s">
        <v>93</v>
      </c>
      <c r="C12" s="249">
        <f>'Controllers EG acreage'!W3</f>
        <v>42.911462845701998</v>
      </c>
      <c r="D12" s="502">
        <f>'Other Cost Basis'!B9+'Other Cost Basis'!F13+'Other Cost Basis'!F14</f>
        <v>453.5</v>
      </c>
      <c r="E12" s="349"/>
      <c r="F12" s="351">
        <v>4</v>
      </c>
      <c r="G12" s="249">
        <f>C12*F12</f>
        <v>171.64585138280799</v>
      </c>
      <c r="H12" s="351">
        <v>0</v>
      </c>
      <c r="I12" s="353">
        <f>'Annual # of Respondents'!E$16</f>
        <v>598</v>
      </c>
      <c r="J12" s="352">
        <f>G12*I12</f>
        <v>102644.21912691918</v>
      </c>
      <c r="K12" s="352">
        <v>0</v>
      </c>
      <c r="L12" s="352">
        <v>0</v>
      </c>
      <c r="M12" s="352">
        <v>0</v>
      </c>
      <c r="N12" s="349">
        <f>(J12*'Labor Data'!$K$10)+(K12*'Labor Data'!$K$9)+(L12*'Labor Data'!$K$11)+(M12*'Labor Data'!$K$8)</f>
        <v>5117224.9003534289</v>
      </c>
      <c r="O12" s="349">
        <f>D12*F12*I12</f>
        <v>1084772</v>
      </c>
      <c r="P12" s="352">
        <v>0</v>
      </c>
      <c r="Q12" s="302"/>
      <c r="R12" s="350" t="s">
        <v>1890</v>
      </c>
      <c r="T12" s="73"/>
      <c r="U12" s="436">
        <f>'Annual # of Respondents'!E16</f>
        <v>598</v>
      </c>
      <c r="V12" s="437">
        <f>'Annual # of Respondents'!F16</f>
        <v>342.97058823529409</v>
      </c>
      <c r="W12" s="438">
        <f>'Annual # of Respondents'!G16</f>
        <v>255.02941176470588</v>
      </c>
    </row>
    <row r="13" spans="2:29" s="247" customFormat="1" ht="9" x14ac:dyDescent="0.15">
      <c r="B13" s="493" t="s">
        <v>1956</v>
      </c>
      <c r="C13" s="494">
        <f>ROUND(2000/49.85,0)</f>
        <v>40</v>
      </c>
      <c r="D13" s="505">
        <f>'Other Cost Basis'!F15</f>
        <v>17</v>
      </c>
      <c r="E13" s="505"/>
      <c r="F13" s="498">
        <v>12</v>
      </c>
      <c r="G13" s="499">
        <f>C13*F13</f>
        <v>480</v>
      </c>
      <c r="H13" s="498">
        <v>0</v>
      </c>
      <c r="I13" s="500">
        <f>I12</f>
        <v>598</v>
      </c>
      <c r="J13" s="501">
        <f>G13*I13</f>
        <v>287040</v>
      </c>
      <c r="K13" s="501">
        <v>0</v>
      </c>
      <c r="L13" s="501">
        <v>0</v>
      </c>
      <c r="M13" s="501">
        <v>0</v>
      </c>
      <c r="N13" s="502">
        <f>(J13*'Labor Data'!$K$10)+(K13*'Labor Data'!$K$9)+(L13*'Labor Data'!$K$11)+(M13*'Labor Data'!$K$8)</f>
        <v>14310092.16</v>
      </c>
      <c r="O13" s="502">
        <f>D13*F13*I13</f>
        <v>121992</v>
      </c>
      <c r="P13" s="501">
        <v>0</v>
      </c>
      <c r="Q13" s="501"/>
      <c r="R13" s="504" t="s">
        <v>1890</v>
      </c>
      <c r="T13" s="73"/>
      <c r="U13" s="436"/>
      <c r="V13" s="437"/>
      <c r="W13" s="438"/>
      <c r="X13" s="436"/>
      <c r="Y13" s="437"/>
      <c r="Z13" s="438"/>
      <c r="AA13" s="436"/>
      <c r="AB13" s="437"/>
      <c r="AC13" s="438"/>
    </row>
    <row r="14" spans="2:29" s="247" customFormat="1" ht="9" x14ac:dyDescent="0.15">
      <c r="B14" s="69" t="s">
        <v>92</v>
      </c>
      <c r="C14" s="584" t="s">
        <v>109</v>
      </c>
      <c r="D14" s="585"/>
      <c r="E14" s="485"/>
      <c r="F14" s="351"/>
      <c r="G14" s="351"/>
      <c r="H14" s="351"/>
      <c r="I14" s="352"/>
      <c r="J14" s="352"/>
      <c r="K14" s="352"/>
      <c r="L14" s="352"/>
      <c r="M14" s="352"/>
      <c r="N14" s="349"/>
      <c r="O14" s="349"/>
      <c r="P14" s="349"/>
      <c r="Q14" s="104"/>
      <c r="R14" s="350"/>
      <c r="T14" s="73"/>
      <c r="U14" s="430"/>
      <c r="V14" s="431"/>
      <c r="W14" s="432"/>
    </row>
    <row r="15" spans="2:29" s="247" customFormat="1" ht="9" x14ac:dyDescent="0.15">
      <c r="B15" s="69" t="s">
        <v>91</v>
      </c>
      <c r="C15" s="584" t="s">
        <v>109</v>
      </c>
      <c r="D15" s="585"/>
      <c r="E15" s="485"/>
      <c r="F15" s="351"/>
      <c r="G15" s="351"/>
      <c r="H15" s="351"/>
      <c r="I15" s="352"/>
      <c r="J15" s="352"/>
      <c r="K15" s="352"/>
      <c r="L15" s="352"/>
      <c r="M15" s="352"/>
      <c r="N15" s="349"/>
      <c r="O15" s="349"/>
      <c r="P15" s="349"/>
      <c r="Q15" s="104"/>
      <c r="R15" s="350"/>
      <c r="U15" s="430"/>
      <c r="V15" s="431"/>
      <c r="W15" s="432"/>
    </row>
    <row r="16" spans="2:29" s="247" customFormat="1" ht="9" x14ac:dyDescent="0.15">
      <c r="B16" s="69" t="s">
        <v>90</v>
      </c>
      <c r="C16" s="351"/>
      <c r="D16" s="349"/>
      <c r="E16" s="349"/>
      <c r="F16" s="351"/>
      <c r="G16" s="351"/>
      <c r="H16" s="351"/>
      <c r="I16" s="352"/>
      <c r="J16" s="352"/>
      <c r="K16" s="352"/>
      <c r="L16" s="352"/>
      <c r="M16" s="352"/>
      <c r="N16" s="349"/>
      <c r="O16" s="349"/>
      <c r="P16" s="349"/>
      <c r="Q16" s="104"/>
      <c r="R16" s="350"/>
      <c r="U16" s="430"/>
      <c r="V16" s="431"/>
      <c r="W16" s="432"/>
    </row>
    <row r="17" spans="2:23" s="247" customFormat="1" ht="9" x14ac:dyDescent="0.15">
      <c r="B17" s="251" t="s">
        <v>129</v>
      </c>
      <c r="C17" s="351">
        <v>2</v>
      </c>
      <c r="D17" s="349">
        <v>0</v>
      </c>
      <c r="E17" s="349"/>
      <c r="F17" s="351">
        <v>1</v>
      </c>
      <c r="G17" s="351">
        <v>0</v>
      </c>
      <c r="H17" s="351">
        <f>C17*F17</f>
        <v>2</v>
      </c>
      <c r="I17" s="353">
        <f>'Annual # of Respondents'!H7</f>
        <v>0</v>
      </c>
      <c r="J17" s="352">
        <v>0</v>
      </c>
      <c r="K17" s="352">
        <f t="shared" ref="K17:K24" si="0">H17*I17</f>
        <v>0</v>
      </c>
      <c r="L17" s="352">
        <f>K17*0.1</f>
        <v>0</v>
      </c>
      <c r="M17" s="352">
        <f>K17*0.05</f>
        <v>0</v>
      </c>
      <c r="N17" s="349">
        <f>(J17*'Labor Data'!$K$10)+(K17*'Labor Data'!$K$9)+(L17*'Labor Data'!$K$11)+(M17*'Labor Data'!$K$8)</f>
        <v>0</v>
      </c>
      <c r="O17" s="349">
        <f t="shared" ref="O17:O24" si="1">D17*F17*I17</f>
        <v>0</v>
      </c>
      <c r="P17" s="352">
        <f t="shared" ref="P17:P24" si="2">F17*I17</f>
        <v>0</v>
      </c>
      <c r="Q17" s="302"/>
      <c r="R17" s="350" t="s">
        <v>115</v>
      </c>
      <c r="U17" s="436">
        <f>'Annual # of Respondents'!E7</f>
        <v>0</v>
      </c>
      <c r="V17" s="437">
        <f>'Annual # of Respondents'!F7</f>
        <v>0</v>
      </c>
      <c r="W17" s="438">
        <f>'Annual # of Respondents'!G7</f>
        <v>0</v>
      </c>
    </row>
    <row r="18" spans="2:23" s="247" customFormat="1" ht="9" x14ac:dyDescent="0.15">
      <c r="B18" s="250" t="s">
        <v>1875</v>
      </c>
      <c r="C18" s="399">
        <v>2</v>
      </c>
      <c r="D18" s="349">
        <v>0</v>
      </c>
      <c r="E18" s="349"/>
      <c r="F18" s="351">
        <v>1</v>
      </c>
      <c r="G18" s="351">
        <v>0</v>
      </c>
      <c r="H18" s="351">
        <f>C18*F18</f>
        <v>2</v>
      </c>
      <c r="I18" s="353">
        <f>133/5</f>
        <v>26.6</v>
      </c>
      <c r="J18" s="352">
        <v>0</v>
      </c>
      <c r="K18" s="352">
        <f t="shared" si="0"/>
        <v>53.2</v>
      </c>
      <c r="L18" s="352">
        <f>K18*0.1</f>
        <v>5.32</v>
      </c>
      <c r="M18" s="352">
        <f>K18*0.05</f>
        <v>2.66</v>
      </c>
      <c r="N18" s="349">
        <f>(J18*'Labor Data'!$K$10)+(K18*'Labor Data'!$K$9)+(L18*'Labor Data'!$K$11)+(M18*'Labor Data'!$K$8)</f>
        <v>5051.6991000000007</v>
      </c>
      <c r="O18" s="349">
        <f t="shared" si="1"/>
        <v>0</v>
      </c>
      <c r="P18" s="352">
        <f t="shared" si="2"/>
        <v>26.6</v>
      </c>
      <c r="Q18" s="302"/>
      <c r="R18" s="350" t="s">
        <v>116</v>
      </c>
      <c r="S18" s="248"/>
      <c r="U18" s="436">
        <f t="shared" ref="U18" si="3">133/5</f>
        <v>26.6</v>
      </c>
      <c r="V18" s="437">
        <f>133/5*'Annual # of Respondents'!$L7</f>
        <v>23.141999999999999</v>
      </c>
      <c r="W18" s="438">
        <f>133/5*'Annual # of Respondents'!$M7</f>
        <v>3.4580000000000002</v>
      </c>
    </row>
    <row r="19" spans="2:23" s="247" customFormat="1" ht="9" x14ac:dyDescent="0.15">
      <c r="B19" s="250" t="s">
        <v>1876</v>
      </c>
      <c r="C19" s="351">
        <v>8</v>
      </c>
      <c r="D19" s="349">
        <v>0</v>
      </c>
      <c r="E19" s="349"/>
      <c r="F19" s="351">
        <v>1</v>
      </c>
      <c r="G19" s="351">
        <v>0</v>
      </c>
      <c r="H19" s="351">
        <f>C19*F19</f>
        <v>8</v>
      </c>
      <c r="I19" s="353">
        <f>'Annual # of Respondents'!E9</f>
        <v>107</v>
      </c>
      <c r="J19" s="352">
        <v>0</v>
      </c>
      <c r="K19" s="352">
        <f t="shared" si="0"/>
        <v>856</v>
      </c>
      <c r="L19" s="352">
        <f>K19*0.1</f>
        <v>85.600000000000009</v>
      </c>
      <c r="M19" s="352">
        <f>K19*0.05</f>
        <v>42.800000000000004</v>
      </c>
      <c r="N19" s="349">
        <f>(J19*'Labor Data'!$K$10)+(K19*'Labor Data'!$K$9)+(L19*'Labor Data'!$K$11)+(M19*'Labor Data'!$K$8)</f>
        <v>81282.978000000017</v>
      </c>
      <c r="O19" s="349">
        <f t="shared" si="1"/>
        <v>0</v>
      </c>
      <c r="P19" s="352">
        <f t="shared" si="2"/>
        <v>107</v>
      </c>
      <c r="Q19" s="302"/>
      <c r="R19" s="350" t="s">
        <v>117</v>
      </c>
      <c r="S19" s="248"/>
      <c r="U19" s="436">
        <f>'Annual # of Respondents'!E9</f>
        <v>107</v>
      </c>
      <c r="V19" s="437">
        <f>'Annual # of Respondents'!F9</f>
        <v>79.485714285714295</v>
      </c>
      <c r="W19" s="438">
        <f>'Annual # of Respondents'!G9</f>
        <v>27.514285714285712</v>
      </c>
    </row>
    <row r="20" spans="2:23" s="247" customFormat="1" ht="9" x14ac:dyDescent="0.15">
      <c r="B20" s="250" t="s">
        <v>1877</v>
      </c>
      <c r="C20" s="249">
        <v>12</v>
      </c>
      <c r="D20" s="502">
        <f>'Other Cost Basis'!D4</f>
        <v>2455.2476209413121</v>
      </c>
      <c r="E20" s="349"/>
      <c r="F20" s="351">
        <v>1</v>
      </c>
      <c r="G20" s="351">
        <v>0</v>
      </c>
      <c r="H20" s="249">
        <f>C20*F20</f>
        <v>12</v>
      </c>
      <c r="I20" s="352">
        <f>IF('Annual # of Respondents'!E10&lt;0,0,'Annual # of Respondents'!E10)</f>
        <v>0</v>
      </c>
      <c r="J20" s="352">
        <v>0</v>
      </c>
      <c r="K20" s="352">
        <f t="shared" si="0"/>
        <v>0</v>
      </c>
      <c r="L20" s="352">
        <f>K20*0.1</f>
        <v>0</v>
      </c>
      <c r="M20" s="352">
        <f>K20*0.05</f>
        <v>0</v>
      </c>
      <c r="N20" s="349">
        <f>(J20*'Labor Data'!$K$10)+(K20*'Labor Data'!$K$9)+(L20*'Labor Data'!$K$11)+(M20*'Labor Data'!$K$8)</f>
        <v>0</v>
      </c>
      <c r="O20" s="502">
        <f>'Respondent Yr1'!O20+D20*F20*I20</f>
        <v>267621.99068260303</v>
      </c>
      <c r="P20" s="352">
        <f t="shared" si="2"/>
        <v>0</v>
      </c>
      <c r="Q20" s="503">
        <f>'Other Cost Basis'!B2</f>
        <v>10067</v>
      </c>
      <c r="R20" s="350" t="s">
        <v>1834</v>
      </c>
      <c r="S20" s="248"/>
      <c r="U20" s="436">
        <f>IF('Annual # of Respondents'!E10&lt;0,0,'Annual # of Respondents'!E10)</f>
        <v>0</v>
      </c>
      <c r="V20" s="437">
        <f>IF('Annual # of Respondents'!F10&lt;0,0,'Annual # of Respondents'!F10)</f>
        <v>0</v>
      </c>
      <c r="W20" s="438">
        <f>IF('Annual # of Respondents'!G10&lt;0,0,'Annual # of Respondents'!G10)</f>
        <v>0</v>
      </c>
    </row>
    <row r="21" spans="2:23" s="247" customFormat="1" ht="9" x14ac:dyDescent="0.15">
      <c r="B21" s="250" t="s">
        <v>1878</v>
      </c>
      <c r="C21" s="351">
        <v>1</v>
      </c>
      <c r="D21" s="349">
        <v>0</v>
      </c>
      <c r="E21" s="349"/>
      <c r="F21" s="351">
        <v>1</v>
      </c>
      <c r="G21" s="351">
        <v>0</v>
      </c>
      <c r="H21" s="351">
        <f t="shared" ref="H21:H22" si="4">C21*F21</f>
        <v>1</v>
      </c>
      <c r="I21" s="353">
        <f>'Annual # of Respondents'!B33</f>
        <v>26</v>
      </c>
      <c r="J21" s="352">
        <v>0</v>
      </c>
      <c r="K21" s="352">
        <f t="shared" si="0"/>
        <v>26</v>
      </c>
      <c r="L21" s="352">
        <f t="shared" ref="L21:L22" si="5">K21*0.1</f>
        <v>2.6</v>
      </c>
      <c r="M21" s="352">
        <f t="shared" ref="M21:M22" si="6">K21*0.05</f>
        <v>1.3</v>
      </c>
      <c r="N21" s="349">
        <f>(J21*'Labor Data'!$K$10)+(K21*'Labor Data'!$K$9)+(L21*'Labor Data'!$K$11)+(M21*'Labor Data'!$K$8)</f>
        <v>2468.8755000000001</v>
      </c>
      <c r="O21" s="349">
        <f t="shared" si="1"/>
        <v>0</v>
      </c>
      <c r="P21" s="352">
        <f t="shared" si="2"/>
        <v>26</v>
      </c>
      <c r="Q21" s="302"/>
      <c r="R21" s="350" t="s">
        <v>118</v>
      </c>
      <c r="S21" s="248"/>
      <c r="U21" s="436">
        <f>'Annual # of Respondents'!B33</f>
        <v>26</v>
      </c>
      <c r="V21" s="437">
        <f>U21*'Annual # of Respondents'!$L13</f>
        <v>15.500636942675159</v>
      </c>
      <c r="W21" s="438">
        <f>U21*'Annual # of Respondents'!$M13</f>
        <v>10.499363057324841</v>
      </c>
    </row>
    <row r="22" spans="2:23" s="247" customFormat="1" ht="9" x14ac:dyDescent="0.15">
      <c r="B22" s="250" t="s">
        <v>1879</v>
      </c>
      <c r="C22" s="351">
        <f>3*C20</f>
        <v>36</v>
      </c>
      <c r="D22" s="349">
        <v>0</v>
      </c>
      <c r="E22" s="349"/>
      <c r="F22" s="351">
        <v>1</v>
      </c>
      <c r="G22" s="351">
        <v>0</v>
      </c>
      <c r="H22" s="351">
        <f t="shared" si="4"/>
        <v>36</v>
      </c>
      <c r="I22" s="353">
        <v>0</v>
      </c>
      <c r="J22" s="352">
        <v>0</v>
      </c>
      <c r="K22" s="352">
        <f t="shared" si="0"/>
        <v>0</v>
      </c>
      <c r="L22" s="352">
        <f t="shared" si="5"/>
        <v>0</v>
      </c>
      <c r="M22" s="352">
        <f t="shared" si="6"/>
        <v>0</v>
      </c>
      <c r="N22" s="349">
        <f>(J22*'Labor Data'!$K$10)+(K22*'Labor Data'!$K$9)+(L22*'Labor Data'!$K$11)+(M22*'Labor Data'!$K$8)</f>
        <v>0</v>
      </c>
      <c r="O22" s="349">
        <f t="shared" si="1"/>
        <v>0</v>
      </c>
      <c r="P22" s="352">
        <f t="shared" si="2"/>
        <v>0</v>
      </c>
      <c r="Q22" s="302"/>
      <c r="R22" s="350" t="s">
        <v>119</v>
      </c>
      <c r="S22" s="248"/>
      <c r="U22" s="436">
        <v>0</v>
      </c>
      <c r="V22" s="437">
        <v>0</v>
      </c>
      <c r="W22" s="438">
        <v>0</v>
      </c>
    </row>
    <row r="23" spans="2:23" s="247" customFormat="1" ht="9" x14ac:dyDescent="0.15">
      <c r="B23" s="250" t="s">
        <v>1880</v>
      </c>
      <c r="C23" s="351">
        <v>80</v>
      </c>
      <c r="D23" s="349">
        <v>0</v>
      </c>
      <c r="E23" s="349"/>
      <c r="F23" s="351">
        <v>1</v>
      </c>
      <c r="G23" s="351">
        <v>0</v>
      </c>
      <c r="H23" s="351">
        <f>C23*F23</f>
        <v>80</v>
      </c>
      <c r="I23" s="353">
        <f>I$11</f>
        <v>4</v>
      </c>
      <c r="J23" s="352">
        <v>0</v>
      </c>
      <c r="K23" s="352">
        <f t="shared" si="0"/>
        <v>320</v>
      </c>
      <c r="L23" s="352">
        <f>K23*0.1</f>
        <v>32</v>
      </c>
      <c r="M23" s="352">
        <f>K23*0.05</f>
        <v>16</v>
      </c>
      <c r="N23" s="349">
        <f>(J23*'Labor Data'!$K$10)+(K23*'Labor Data'!$K$9)+(L23*'Labor Data'!$K$11)+(M23*'Labor Data'!$K$8)</f>
        <v>30386.160000000003</v>
      </c>
      <c r="O23" s="349">
        <f t="shared" si="1"/>
        <v>0</v>
      </c>
      <c r="P23" s="352">
        <f t="shared" si="2"/>
        <v>4</v>
      </c>
      <c r="Q23" s="302"/>
      <c r="R23" s="350" t="s">
        <v>113</v>
      </c>
      <c r="S23" s="248"/>
      <c r="U23" s="436">
        <f t="shared" ref="U23:W23" si="7">U$11</f>
        <v>4</v>
      </c>
      <c r="V23" s="437">
        <f t="shared" si="7"/>
        <v>2.2941176470588234</v>
      </c>
      <c r="W23" s="438">
        <f t="shared" si="7"/>
        <v>1.7058823529411764</v>
      </c>
    </row>
    <row r="24" spans="2:23" s="247" customFormat="1" ht="9" x14ac:dyDescent="0.15">
      <c r="B24" s="250" t="s">
        <v>1881</v>
      </c>
      <c r="C24" s="399">
        <v>20</v>
      </c>
      <c r="D24" s="349">
        <v>0</v>
      </c>
      <c r="E24" s="349"/>
      <c r="F24" s="351">
        <v>1</v>
      </c>
      <c r="G24" s="351">
        <v>0</v>
      </c>
      <c r="H24" s="351">
        <f>C24*F24</f>
        <v>20</v>
      </c>
      <c r="I24" s="353">
        <f>ROUND(I23*0.1,)</f>
        <v>0</v>
      </c>
      <c r="J24" s="352">
        <v>0</v>
      </c>
      <c r="K24" s="352">
        <f t="shared" si="0"/>
        <v>0</v>
      </c>
      <c r="L24" s="352">
        <f>K24*0.1</f>
        <v>0</v>
      </c>
      <c r="M24" s="352">
        <f>K24*0.05</f>
        <v>0</v>
      </c>
      <c r="N24" s="349">
        <f>(J24*'Labor Data'!$K$10)+(K24*'Labor Data'!$K$9)+(L24*'Labor Data'!$K$11)+(M24*'Labor Data'!$K$8)</f>
        <v>0</v>
      </c>
      <c r="O24" s="349">
        <f t="shared" si="1"/>
        <v>0</v>
      </c>
      <c r="P24" s="352">
        <f t="shared" si="2"/>
        <v>0</v>
      </c>
      <c r="Q24" s="302"/>
      <c r="R24" s="350" t="s">
        <v>123</v>
      </c>
      <c r="S24" s="248"/>
      <c r="U24" s="436">
        <f t="shared" ref="U24:W24" si="8">U23*0.1</f>
        <v>0.4</v>
      </c>
      <c r="V24" s="437">
        <f t="shared" si="8"/>
        <v>0.22941176470588234</v>
      </c>
      <c r="W24" s="438">
        <f t="shared" si="8"/>
        <v>0.17058823529411765</v>
      </c>
    </row>
    <row r="25" spans="2:23" s="247" customFormat="1" ht="9" x14ac:dyDescent="0.15">
      <c r="B25" s="250" t="s">
        <v>1882</v>
      </c>
      <c r="C25" s="584" t="s">
        <v>109</v>
      </c>
      <c r="D25" s="585"/>
      <c r="E25" s="485"/>
      <c r="F25" s="351"/>
      <c r="G25" s="351"/>
      <c r="H25" s="351"/>
      <c r="I25" s="353"/>
      <c r="J25" s="352"/>
      <c r="K25" s="352"/>
      <c r="L25" s="352"/>
      <c r="M25" s="352"/>
      <c r="N25" s="349"/>
      <c r="O25" s="349"/>
      <c r="P25" s="352"/>
      <c r="Q25" s="302"/>
      <c r="R25" s="350"/>
      <c r="S25" s="248"/>
      <c r="U25" s="436"/>
      <c r="V25" s="437"/>
      <c r="W25" s="438"/>
    </row>
    <row r="26" spans="2:23" s="247" customFormat="1" ht="9" x14ac:dyDescent="0.15">
      <c r="B26" s="250" t="s">
        <v>1883</v>
      </c>
      <c r="C26" s="584" t="s">
        <v>109</v>
      </c>
      <c r="D26" s="585"/>
      <c r="E26" s="485"/>
      <c r="F26" s="351"/>
      <c r="G26" s="351"/>
      <c r="H26" s="351"/>
      <c r="I26" s="353"/>
      <c r="J26" s="352"/>
      <c r="K26" s="352"/>
      <c r="L26" s="352"/>
      <c r="M26" s="352"/>
      <c r="N26" s="349"/>
      <c r="O26" s="349"/>
      <c r="P26" s="352"/>
      <c r="Q26" s="302"/>
      <c r="R26" s="350"/>
      <c r="S26" s="248"/>
      <c r="U26" s="436"/>
      <c r="V26" s="437"/>
      <c r="W26" s="438"/>
    </row>
    <row r="27" spans="2:23" s="247" customFormat="1" ht="9" x14ac:dyDescent="0.15">
      <c r="B27" s="250" t="s">
        <v>1884</v>
      </c>
      <c r="C27" s="498">
        <v>27</v>
      </c>
      <c r="D27" s="349">
        <v>0</v>
      </c>
      <c r="E27" s="349"/>
      <c r="F27" s="351">
        <v>1</v>
      </c>
      <c r="G27" s="351">
        <v>0</v>
      </c>
      <c r="H27" s="351">
        <f>C27*F27</f>
        <v>27</v>
      </c>
      <c r="I27" s="353">
        <f>I12</f>
        <v>598</v>
      </c>
      <c r="J27" s="352">
        <v>0</v>
      </c>
      <c r="K27" s="352">
        <f>H27*I27</f>
        <v>16146</v>
      </c>
      <c r="L27" s="352">
        <f>K27*0.1</f>
        <v>1614.6000000000001</v>
      </c>
      <c r="M27" s="352">
        <f>K27*0.05</f>
        <v>807.30000000000007</v>
      </c>
      <c r="N27" s="349">
        <f>(J27*'Labor Data'!$K$10)+(K27*'Labor Data'!$K$9)+(L27*'Labor Data'!$K$11)+(M27*'Labor Data'!$K$8)</f>
        <v>1533171.6855000001</v>
      </c>
      <c r="O27" s="349">
        <f>D27*F27*I27</f>
        <v>0</v>
      </c>
      <c r="P27" s="352">
        <f>F27*I27</f>
        <v>598</v>
      </c>
      <c r="Q27" s="302"/>
      <c r="R27" s="350" t="s">
        <v>227</v>
      </c>
      <c r="S27" s="248"/>
      <c r="U27" s="436">
        <f>U12</f>
        <v>598</v>
      </c>
      <c r="V27" s="437">
        <f>V12</f>
        <v>342.97058823529409</v>
      </c>
      <c r="W27" s="438">
        <f>W12</f>
        <v>255.02941176470588</v>
      </c>
    </row>
    <row r="28" spans="2:23" s="247" customFormat="1" ht="9" x14ac:dyDescent="0.15">
      <c r="B28" s="71" t="s">
        <v>88</v>
      </c>
      <c r="C28" s="351"/>
      <c r="D28" s="349"/>
      <c r="E28" s="349"/>
      <c r="F28" s="351"/>
      <c r="G28" s="351"/>
      <c r="H28" s="351"/>
      <c r="I28" s="353"/>
      <c r="J28" s="352">
        <f t="shared" ref="J28:O28" si="9">SUM(J8:J27)</f>
        <v>389684.21912691917</v>
      </c>
      <c r="K28" s="352">
        <f t="shared" si="9"/>
        <v>17449.2</v>
      </c>
      <c r="L28" s="352">
        <f t="shared" si="9"/>
        <v>1744.92</v>
      </c>
      <c r="M28" s="352">
        <f t="shared" si="9"/>
        <v>872.46</v>
      </c>
      <c r="N28" s="349">
        <f t="shared" si="9"/>
        <v>21084236.38245343</v>
      </c>
      <c r="O28" s="349">
        <f t="shared" si="9"/>
        <v>3091529.4312670147</v>
      </c>
      <c r="P28" s="352">
        <f>SUM(P17:P27,P11)</f>
        <v>765.6</v>
      </c>
      <c r="Q28" s="349">
        <f>SUM(Q8:Q27)</f>
        <v>28134</v>
      </c>
      <c r="R28" s="350"/>
      <c r="S28" s="70" t="e">
        <f>SUM(O8,O11:O12,#REF!,#REF!,#REF!,#REF!,#REF!,#REF!,#REF!)</f>
        <v>#REF!</v>
      </c>
      <c r="U28" s="436"/>
      <c r="V28" s="437"/>
      <c r="W28" s="438"/>
    </row>
    <row r="29" spans="2:23" s="247" customFormat="1" ht="9" x14ac:dyDescent="0.15">
      <c r="B29" s="69" t="s">
        <v>87</v>
      </c>
      <c r="C29" s="351"/>
      <c r="D29" s="349"/>
      <c r="E29" s="349"/>
      <c r="F29" s="351"/>
      <c r="G29" s="351"/>
      <c r="H29" s="351"/>
      <c r="I29" s="352"/>
      <c r="J29" s="352"/>
      <c r="K29" s="352"/>
      <c r="L29" s="352"/>
      <c r="M29" s="352"/>
      <c r="N29" s="349"/>
      <c r="O29" s="349"/>
      <c r="P29" s="349"/>
      <c r="Q29" s="104"/>
      <c r="R29" s="350"/>
      <c r="U29" s="430"/>
      <c r="V29" s="431"/>
      <c r="W29" s="432"/>
    </row>
    <row r="30" spans="2:23" s="247" customFormat="1" ht="9" x14ac:dyDescent="0.15">
      <c r="B30" s="69" t="s">
        <v>86</v>
      </c>
      <c r="C30" s="584" t="s">
        <v>85</v>
      </c>
      <c r="D30" s="585"/>
      <c r="E30" s="485"/>
      <c r="F30" s="351"/>
      <c r="G30" s="351"/>
      <c r="H30" s="351"/>
      <c r="I30" s="352"/>
      <c r="J30" s="352"/>
      <c r="K30" s="352"/>
      <c r="L30" s="352"/>
      <c r="M30" s="352"/>
      <c r="N30" s="349"/>
      <c r="O30" s="349"/>
      <c r="P30" s="349"/>
      <c r="Q30" s="104"/>
      <c r="R30" s="350"/>
      <c r="U30" s="430"/>
      <c r="V30" s="431"/>
      <c r="W30" s="432"/>
    </row>
    <row r="31" spans="2:23" s="247" customFormat="1" ht="9" x14ac:dyDescent="0.15">
      <c r="B31" s="69" t="s">
        <v>84</v>
      </c>
      <c r="C31" s="584" t="s">
        <v>75</v>
      </c>
      <c r="D31" s="585"/>
      <c r="E31" s="485"/>
      <c r="F31" s="351"/>
      <c r="G31" s="351"/>
      <c r="H31" s="351"/>
      <c r="I31" s="352"/>
      <c r="J31" s="352"/>
      <c r="K31" s="352"/>
      <c r="L31" s="352"/>
      <c r="M31" s="352"/>
      <c r="N31" s="349"/>
      <c r="O31" s="349"/>
      <c r="P31" s="349"/>
      <c r="Q31" s="104"/>
      <c r="R31" s="350"/>
      <c r="U31" s="430"/>
      <c r="V31" s="431"/>
      <c r="W31" s="432"/>
    </row>
    <row r="32" spans="2:23" s="247" customFormat="1" ht="9" x14ac:dyDescent="0.15">
      <c r="B32" s="69" t="s">
        <v>83</v>
      </c>
      <c r="C32" s="584" t="s">
        <v>75</v>
      </c>
      <c r="D32" s="585"/>
      <c r="E32" s="485"/>
      <c r="F32" s="351"/>
      <c r="G32" s="351"/>
      <c r="H32" s="351"/>
      <c r="I32" s="352"/>
      <c r="J32" s="352"/>
      <c r="K32" s="352"/>
      <c r="L32" s="352"/>
      <c r="M32" s="352"/>
      <c r="N32" s="349"/>
      <c r="O32" s="349"/>
      <c r="P32" s="349"/>
      <c r="Q32" s="104"/>
      <c r="R32" s="350"/>
      <c r="U32" s="430"/>
      <c r="V32" s="431"/>
      <c r="W32" s="432"/>
    </row>
    <row r="33" spans="1:23" s="247" customFormat="1" ht="9" x14ac:dyDescent="0.15">
      <c r="B33" s="69" t="s">
        <v>82</v>
      </c>
      <c r="C33" s="584" t="s">
        <v>75</v>
      </c>
      <c r="D33" s="585"/>
      <c r="E33" s="485"/>
      <c r="F33" s="351"/>
      <c r="G33" s="351"/>
      <c r="H33" s="351"/>
      <c r="I33" s="352"/>
      <c r="J33" s="352"/>
      <c r="K33" s="352"/>
      <c r="L33" s="352"/>
      <c r="M33" s="352"/>
      <c r="N33" s="349"/>
      <c r="O33" s="349"/>
      <c r="P33" s="349"/>
      <c r="Q33" s="104"/>
      <c r="R33" s="350"/>
      <c r="U33" s="430"/>
      <c r="V33" s="431"/>
      <c r="W33" s="432"/>
    </row>
    <row r="34" spans="1:23" s="247" customFormat="1" ht="9" x14ac:dyDescent="0.15">
      <c r="B34" s="69" t="s">
        <v>80</v>
      </c>
      <c r="C34" s="351"/>
      <c r="D34" s="349"/>
      <c r="E34" s="349"/>
      <c r="F34" s="351"/>
      <c r="G34" s="351"/>
      <c r="H34" s="351"/>
      <c r="I34" s="352"/>
      <c r="J34" s="352"/>
      <c r="K34" s="352"/>
      <c r="L34" s="352"/>
      <c r="M34" s="352"/>
      <c r="N34" s="349"/>
      <c r="O34" s="349"/>
      <c r="P34" s="349"/>
      <c r="Q34" s="104"/>
      <c r="R34" s="350"/>
      <c r="U34" s="430"/>
      <c r="V34" s="431"/>
      <c r="W34" s="432"/>
    </row>
    <row r="35" spans="1:23" s="247" customFormat="1" ht="9.75" customHeight="1" x14ac:dyDescent="0.15">
      <c r="B35" s="506" t="s">
        <v>1964</v>
      </c>
      <c r="C35" s="507">
        <v>5</v>
      </c>
      <c r="D35" s="349">
        <v>0</v>
      </c>
      <c r="E35" s="349"/>
      <c r="F35" s="351">
        <v>12</v>
      </c>
      <c r="G35" s="351">
        <v>0</v>
      </c>
      <c r="H35" s="351">
        <f>C35*F35</f>
        <v>60</v>
      </c>
      <c r="I35" s="353">
        <f>I12</f>
        <v>598</v>
      </c>
      <c r="J35" s="352">
        <v>0</v>
      </c>
      <c r="K35" s="352">
        <f>H35*I35</f>
        <v>35880</v>
      </c>
      <c r="L35" s="352">
        <f t="shared" ref="L35:L37" si="10">K35*0.1</f>
        <v>3588</v>
      </c>
      <c r="M35" s="352">
        <f t="shared" ref="M35:M37" si="11">K35*0.05</f>
        <v>1794</v>
      </c>
      <c r="N35" s="349">
        <f>(J35*'Labor Data'!$K$10)+(K35*'Labor Data'!$K$9)+(L35*'Labor Data'!$K$11)+(M35*'Labor Data'!$K$8)</f>
        <v>3407048.1900000004</v>
      </c>
      <c r="O35" s="349">
        <f>D35*F35*I35</f>
        <v>0</v>
      </c>
      <c r="P35" s="352">
        <v>0</v>
      </c>
      <c r="Q35" s="302"/>
      <c r="R35" s="504" t="s">
        <v>1832</v>
      </c>
      <c r="U35" s="436">
        <f>U12</f>
        <v>598</v>
      </c>
      <c r="V35" s="437">
        <f>V12</f>
        <v>342.97058823529409</v>
      </c>
      <c r="W35" s="438">
        <f>W12</f>
        <v>255.02941176470588</v>
      </c>
    </row>
    <row r="36" spans="1:23" s="247" customFormat="1" ht="9.75" customHeight="1" x14ac:dyDescent="0.15">
      <c r="B36" s="508" t="s">
        <v>1965</v>
      </c>
      <c r="C36" s="498">
        <v>11</v>
      </c>
      <c r="D36" s="349">
        <v>0</v>
      </c>
      <c r="E36" s="349"/>
      <c r="F36" s="351">
        <v>12</v>
      </c>
      <c r="G36" s="351">
        <v>0</v>
      </c>
      <c r="H36" s="351">
        <f>C36*F36</f>
        <v>132</v>
      </c>
      <c r="I36" s="353">
        <f>I12</f>
        <v>598</v>
      </c>
      <c r="J36" s="352">
        <v>0</v>
      </c>
      <c r="K36" s="352">
        <f>H36*I36</f>
        <v>78936</v>
      </c>
      <c r="L36" s="352">
        <f>K36*0.1</f>
        <v>7893.6</v>
      </c>
      <c r="M36" s="352">
        <f>K36*0.05</f>
        <v>3946.8</v>
      </c>
      <c r="N36" s="349">
        <f>(J36*'Labor Data'!$K$10)+(K36*'Labor Data'!$K$9)+(L36*'Labor Data'!$K$11)+(M36*'Labor Data'!$K$8)</f>
        <v>7495506.0180000002</v>
      </c>
      <c r="O36" s="349">
        <f>D36*F36*I36</f>
        <v>0</v>
      </c>
      <c r="P36" s="352">
        <v>0</v>
      </c>
      <c r="Q36" s="302"/>
      <c r="R36" s="350" t="s">
        <v>1832</v>
      </c>
      <c r="U36" s="436">
        <f>U12</f>
        <v>598</v>
      </c>
      <c r="V36" s="437">
        <f>V12</f>
        <v>342.97058823529409</v>
      </c>
      <c r="W36" s="438">
        <f>W12</f>
        <v>255.02941176470588</v>
      </c>
    </row>
    <row r="37" spans="1:23" s="247" customFormat="1" ht="9" x14ac:dyDescent="0.15">
      <c r="B37" s="508" t="s">
        <v>1966</v>
      </c>
      <c r="C37" s="507">
        <v>4</v>
      </c>
      <c r="D37" s="502">
        <v>0</v>
      </c>
      <c r="E37" s="502"/>
      <c r="F37" s="498">
        <v>1</v>
      </c>
      <c r="G37" s="498">
        <v>0</v>
      </c>
      <c r="H37" s="498">
        <f>C37*F37</f>
        <v>4</v>
      </c>
      <c r="I37" s="500">
        <f>'Annual # of Respondents'!E17-I36</f>
        <v>390</v>
      </c>
      <c r="J37" s="501">
        <v>0</v>
      </c>
      <c r="K37" s="501">
        <f>H37*I37</f>
        <v>1560</v>
      </c>
      <c r="L37" s="501">
        <f t="shared" si="10"/>
        <v>156</v>
      </c>
      <c r="M37" s="501">
        <f t="shared" si="11"/>
        <v>78</v>
      </c>
      <c r="N37" s="502">
        <f>(J37*'Labor Data'!$K$10)+(K37*'Labor Data'!$K$9)+(L37*'Labor Data'!$K$11)+(M37*'Labor Data'!$K$8)</f>
        <v>148132.53</v>
      </c>
      <c r="O37" s="502">
        <f>D37*F37*I37</f>
        <v>0</v>
      </c>
      <c r="P37" s="501">
        <v>0</v>
      </c>
      <c r="Q37" s="503"/>
      <c r="R37" s="504" t="s">
        <v>1967</v>
      </c>
      <c r="U37" s="436">
        <f>'Annual # of Respondents'!E17</f>
        <v>988</v>
      </c>
      <c r="V37" s="437">
        <f>'Annual # of Respondents'!F17</f>
        <v>644.61</v>
      </c>
      <c r="W37" s="438">
        <f>'Annual # of Respondents'!G17</f>
        <v>343.39</v>
      </c>
    </row>
    <row r="38" spans="1:23" s="247" customFormat="1" ht="9" x14ac:dyDescent="0.15">
      <c r="B38" s="69" t="s">
        <v>78</v>
      </c>
      <c r="C38" s="584" t="s">
        <v>75</v>
      </c>
      <c r="D38" s="585"/>
      <c r="E38" s="485"/>
      <c r="F38" s="351"/>
      <c r="G38" s="351"/>
      <c r="H38" s="351"/>
      <c r="I38" s="353"/>
      <c r="J38" s="352"/>
      <c r="K38" s="352"/>
      <c r="L38" s="352"/>
      <c r="M38" s="352"/>
      <c r="N38" s="349"/>
      <c r="O38" s="349"/>
      <c r="P38" s="352"/>
      <c r="Q38" s="302"/>
      <c r="R38" s="350"/>
      <c r="U38" s="436"/>
      <c r="V38" s="437"/>
      <c r="W38" s="438"/>
    </row>
    <row r="39" spans="1:23" s="247" customFormat="1" ht="9" x14ac:dyDescent="0.15">
      <c r="B39" s="97" t="s">
        <v>76</v>
      </c>
      <c r="C39" s="584" t="s">
        <v>75</v>
      </c>
      <c r="D39" s="585"/>
      <c r="E39" s="485"/>
      <c r="F39" s="351"/>
      <c r="G39" s="351"/>
      <c r="H39" s="351"/>
      <c r="I39" s="353"/>
      <c r="J39" s="352"/>
      <c r="K39" s="352"/>
      <c r="L39" s="352"/>
      <c r="M39" s="352"/>
      <c r="N39" s="349"/>
      <c r="O39" s="349"/>
      <c r="P39" s="349"/>
      <c r="Q39" s="104"/>
      <c r="R39" s="350"/>
      <c r="U39" s="436"/>
      <c r="V39" s="437"/>
      <c r="W39" s="438"/>
    </row>
    <row r="40" spans="1:23" s="247" customFormat="1" ht="9" x14ac:dyDescent="0.15">
      <c r="B40" s="64" t="s">
        <v>74</v>
      </c>
      <c r="C40" s="63"/>
      <c r="D40" s="62"/>
      <c r="E40" s="62"/>
      <c r="F40" s="63"/>
      <c r="G40" s="63"/>
      <c r="H40" s="63"/>
      <c r="I40" s="330"/>
      <c r="J40" s="330">
        <f>SUM(J30:J39)</f>
        <v>0</v>
      </c>
      <c r="K40" s="330">
        <f t="shared" ref="K40:Q40" si="12">SUM(K30:K39)</f>
        <v>116376</v>
      </c>
      <c r="L40" s="330">
        <f t="shared" si="12"/>
        <v>11637.6</v>
      </c>
      <c r="M40" s="330">
        <f t="shared" si="12"/>
        <v>5818.8</v>
      </c>
      <c r="N40" s="62">
        <f t="shared" si="12"/>
        <v>11050686.738</v>
      </c>
      <c r="O40" s="62">
        <f t="shared" si="12"/>
        <v>0</v>
      </c>
      <c r="P40" s="330">
        <f t="shared" si="12"/>
        <v>0</v>
      </c>
      <c r="Q40" s="62">
        <f t="shared" si="12"/>
        <v>0</v>
      </c>
      <c r="R40" s="60"/>
      <c r="S40" s="349">
        <f>SUM(S30:S39)</f>
        <v>0</v>
      </c>
      <c r="U40" s="439"/>
      <c r="V40" s="440"/>
      <c r="W40" s="441"/>
    </row>
    <row r="41" spans="1:23" s="50" customFormat="1" ht="12" thickBot="1" x14ac:dyDescent="0.25">
      <c r="B41" s="57" t="s">
        <v>73</v>
      </c>
      <c r="C41" s="55"/>
      <c r="D41" s="56"/>
      <c r="E41" s="56"/>
      <c r="F41" s="55"/>
      <c r="G41" s="55"/>
      <c r="H41" s="55"/>
      <c r="I41" s="54"/>
      <c r="J41" s="52">
        <f t="shared" ref="J41:Q41" si="13">J28+J40</f>
        <v>389684.21912691917</v>
      </c>
      <c r="K41" s="52">
        <f t="shared" si="13"/>
        <v>133825.20000000001</v>
      </c>
      <c r="L41" s="52">
        <f t="shared" si="13"/>
        <v>13382.52</v>
      </c>
      <c r="M41" s="52">
        <f t="shared" si="13"/>
        <v>6691.26</v>
      </c>
      <c r="N41" s="53">
        <f t="shared" si="13"/>
        <v>32134923.120453432</v>
      </c>
      <c r="O41" s="53">
        <f t="shared" si="13"/>
        <v>3091529.4312670147</v>
      </c>
      <c r="P41" s="52">
        <f t="shared" si="13"/>
        <v>765.6</v>
      </c>
      <c r="Q41" s="53">
        <f t="shared" si="13"/>
        <v>28134</v>
      </c>
      <c r="R41" s="51"/>
      <c r="U41" s="321"/>
      <c r="V41" s="320"/>
      <c r="W41" s="324"/>
    </row>
    <row r="42" spans="1:23" ht="6" customHeight="1" x14ac:dyDescent="0.2"/>
    <row r="43" spans="1:23" s="348" customFormat="1" ht="12.75" customHeight="1" x14ac:dyDescent="0.15">
      <c r="A43" s="90" t="s">
        <v>110</v>
      </c>
      <c r="B43" s="332"/>
      <c r="C43" s="332"/>
      <c r="D43" s="332"/>
      <c r="E43" s="332"/>
      <c r="F43" s="332"/>
      <c r="G43" s="332"/>
      <c r="H43" s="332"/>
      <c r="I43" s="332"/>
      <c r="J43" s="332"/>
      <c r="K43" s="332"/>
      <c r="L43" s="332"/>
      <c r="M43" s="332"/>
      <c r="N43" s="332"/>
      <c r="O43" s="332"/>
      <c r="P43" s="332"/>
      <c r="Q43" s="332"/>
      <c r="R43" s="347"/>
      <c r="U43" s="442"/>
      <c r="V43" s="442"/>
      <c r="W43" s="442"/>
    </row>
    <row r="44" spans="1:23" s="442" customFormat="1" ht="9" customHeight="1" x14ac:dyDescent="0.15">
      <c r="A44" s="444" t="s">
        <v>89</v>
      </c>
      <c r="B44" s="515" t="s">
        <v>1968</v>
      </c>
    </row>
    <row r="45" spans="1:23" s="442" customFormat="1" ht="19.5" customHeight="1" x14ac:dyDescent="0.15">
      <c r="A45" s="444" t="s">
        <v>111</v>
      </c>
      <c r="B45" s="593" t="s">
        <v>1887</v>
      </c>
      <c r="C45" s="593"/>
      <c r="D45" s="593"/>
      <c r="E45" s="593"/>
      <c r="F45" s="593"/>
      <c r="G45" s="593"/>
      <c r="H45" s="593"/>
      <c r="I45" s="593"/>
      <c r="J45" s="593"/>
      <c r="K45" s="593"/>
      <c r="L45" s="593"/>
      <c r="M45" s="593"/>
      <c r="N45" s="593"/>
      <c r="O45" s="593"/>
      <c r="P45" s="593"/>
      <c r="Q45" s="593"/>
      <c r="R45" s="593"/>
    </row>
    <row r="46" spans="1:23" s="442" customFormat="1" ht="9" customHeight="1" x14ac:dyDescent="0.15">
      <c r="A46" s="444" t="s">
        <v>79</v>
      </c>
      <c r="B46" s="445" t="s">
        <v>916</v>
      </c>
    </row>
    <row r="47" spans="1:23" s="442" customFormat="1" ht="18.75" customHeight="1" x14ac:dyDescent="0.15">
      <c r="A47" s="444" t="s">
        <v>112</v>
      </c>
      <c r="B47" s="593" t="s">
        <v>1935</v>
      </c>
      <c r="C47" s="593"/>
      <c r="D47" s="593"/>
      <c r="E47" s="593"/>
      <c r="F47" s="593"/>
      <c r="G47" s="593"/>
      <c r="H47" s="593"/>
      <c r="I47" s="593"/>
      <c r="J47" s="593"/>
      <c r="K47" s="593"/>
      <c r="L47" s="593"/>
      <c r="M47" s="593"/>
      <c r="N47" s="593"/>
      <c r="O47" s="593"/>
      <c r="P47" s="593"/>
      <c r="Q47" s="593"/>
      <c r="R47" s="593"/>
    </row>
    <row r="48" spans="1:23" s="442" customFormat="1" ht="30" customHeight="1" x14ac:dyDescent="0.15">
      <c r="A48" s="444" t="s">
        <v>81</v>
      </c>
      <c r="B48" s="594" t="s">
        <v>1969</v>
      </c>
      <c r="C48" s="594"/>
      <c r="D48" s="594"/>
      <c r="E48" s="594"/>
      <c r="F48" s="594"/>
      <c r="G48" s="594"/>
      <c r="H48" s="594"/>
      <c r="I48" s="594"/>
      <c r="J48" s="594"/>
      <c r="K48" s="594"/>
      <c r="L48" s="594"/>
      <c r="M48" s="594"/>
      <c r="N48" s="594"/>
      <c r="O48" s="594"/>
      <c r="P48" s="594"/>
      <c r="Q48" s="594"/>
      <c r="R48" s="594"/>
    </row>
    <row r="49" spans="1:20" s="442" customFormat="1" ht="18" customHeight="1" x14ac:dyDescent="0.15">
      <c r="A49" s="444" t="s">
        <v>113</v>
      </c>
      <c r="B49" s="593" t="s">
        <v>1915</v>
      </c>
      <c r="C49" s="593"/>
      <c r="D49" s="593"/>
      <c r="E49" s="593"/>
      <c r="F49" s="593"/>
      <c r="G49" s="593"/>
      <c r="H49" s="593"/>
      <c r="I49" s="593"/>
      <c r="J49" s="593"/>
      <c r="K49" s="593"/>
      <c r="L49" s="593"/>
      <c r="M49" s="593"/>
      <c r="N49" s="593"/>
      <c r="O49" s="593"/>
      <c r="P49" s="593"/>
      <c r="Q49" s="593"/>
      <c r="R49" s="593"/>
    </row>
    <row r="50" spans="1:20" s="442" customFormat="1" ht="45" customHeight="1" x14ac:dyDescent="0.15">
      <c r="A50" s="444" t="s">
        <v>114</v>
      </c>
      <c r="B50" s="594" t="s">
        <v>1971</v>
      </c>
      <c r="C50" s="594"/>
      <c r="D50" s="594"/>
      <c r="E50" s="594"/>
      <c r="F50" s="594"/>
      <c r="G50" s="594"/>
      <c r="H50" s="594"/>
      <c r="I50" s="594"/>
      <c r="J50" s="594"/>
      <c r="K50" s="594"/>
      <c r="L50" s="594"/>
      <c r="M50" s="594"/>
      <c r="N50" s="594"/>
      <c r="O50" s="594"/>
      <c r="P50" s="594"/>
      <c r="Q50" s="594"/>
      <c r="R50" s="594"/>
    </row>
    <row r="51" spans="1:20" s="442" customFormat="1" ht="9" x14ac:dyDescent="0.15">
      <c r="A51" s="444" t="s">
        <v>115</v>
      </c>
      <c r="B51" s="593" t="s">
        <v>1914</v>
      </c>
      <c r="C51" s="593"/>
      <c r="D51" s="593"/>
      <c r="E51" s="593"/>
      <c r="F51" s="593"/>
      <c r="G51" s="593"/>
      <c r="H51" s="593"/>
      <c r="I51" s="593"/>
      <c r="J51" s="593"/>
      <c r="K51" s="593"/>
      <c r="L51" s="593"/>
      <c r="M51" s="593"/>
      <c r="N51" s="593"/>
      <c r="O51" s="593"/>
      <c r="P51" s="593"/>
      <c r="Q51" s="593"/>
      <c r="R51" s="593"/>
    </row>
    <row r="52" spans="1:20" s="442" customFormat="1" ht="36" customHeight="1" x14ac:dyDescent="0.15">
      <c r="A52" s="444" t="s">
        <v>116</v>
      </c>
      <c r="B52" s="593" t="s">
        <v>1899</v>
      </c>
      <c r="C52" s="593"/>
      <c r="D52" s="593"/>
      <c r="E52" s="593"/>
      <c r="F52" s="593"/>
      <c r="G52" s="593"/>
      <c r="H52" s="593"/>
      <c r="I52" s="593"/>
      <c r="J52" s="593"/>
      <c r="K52" s="593"/>
      <c r="L52" s="593"/>
      <c r="M52" s="593"/>
      <c r="N52" s="593"/>
      <c r="O52" s="593"/>
      <c r="P52" s="593"/>
      <c r="Q52" s="593"/>
      <c r="R52" s="593"/>
    </row>
    <row r="53" spans="1:20" s="348" customFormat="1" ht="18.75" customHeight="1" x14ac:dyDescent="0.15">
      <c r="A53" s="89" t="s">
        <v>117</v>
      </c>
      <c r="B53" s="593" t="s">
        <v>1916</v>
      </c>
      <c r="C53" s="593"/>
      <c r="D53" s="593"/>
      <c r="E53" s="593"/>
      <c r="F53" s="593"/>
      <c r="G53" s="593"/>
      <c r="H53" s="593"/>
      <c r="I53" s="593"/>
      <c r="J53" s="593"/>
      <c r="K53" s="593"/>
      <c r="L53" s="593"/>
      <c r="M53" s="593"/>
      <c r="N53" s="593"/>
      <c r="O53" s="593"/>
      <c r="P53" s="593"/>
      <c r="Q53" s="593"/>
      <c r="R53" s="593"/>
      <c r="T53" s="329"/>
    </row>
    <row r="54" spans="1:20" s="348" customFormat="1" ht="9" x14ac:dyDescent="0.15">
      <c r="A54" s="89" t="s">
        <v>77</v>
      </c>
      <c r="B54" s="516" t="s">
        <v>1973</v>
      </c>
      <c r="C54" s="446"/>
      <c r="D54" s="446"/>
      <c r="E54" s="446"/>
      <c r="F54" s="446"/>
      <c r="G54" s="446"/>
      <c r="H54" s="446"/>
      <c r="I54" s="447"/>
      <c r="J54" s="446"/>
      <c r="K54" s="446"/>
      <c r="L54" s="446"/>
      <c r="M54" s="446"/>
      <c r="N54" s="442"/>
      <c r="O54" s="442"/>
      <c r="P54" s="476"/>
      <c r="Q54" s="477"/>
      <c r="R54" s="442"/>
      <c r="T54" s="329"/>
    </row>
    <row r="55" spans="1:20" s="348" customFormat="1" ht="9" customHeight="1" x14ac:dyDescent="0.15">
      <c r="A55" s="89" t="s">
        <v>118</v>
      </c>
      <c r="B55" s="445" t="s">
        <v>1913</v>
      </c>
      <c r="C55" s="446"/>
      <c r="D55" s="446"/>
      <c r="E55" s="446"/>
      <c r="F55" s="446"/>
      <c r="G55" s="446"/>
      <c r="H55" s="446"/>
      <c r="I55" s="447"/>
      <c r="J55" s="446"/>
      <c r="K55" s="446"/>
      <c r="L55" s="446"/>
      <c r="M55" s="446"/>
      <c r="N55" s="442"/>
      <c r="O55" s="442"/>
      <c r="P55" s="476"/>
      <c r="Q55" s="477"/>
      <c r="R55" s="442"/>
      <c r="T55" s="329"/>
    </row>
    <row r="56" spans="1:20" s="348" customFormat="1" ht="9" x14ac:dyDescent="0.15">
      <c r="A56" s="89" t="s">
        <v>119</v>
      </c>
      <c r="B56" s="442" t="s">
        <v>1835</v>
      </c>
      <c r="C56" s="442"/>
      <c r="D56" s="442"/>
      <c r="E56" s="442"/>
      <c r="F56" s="442"/>
      <c r="G56" s="442"/>
      <c r="H56" s="442"/>
      <c r="I56" s="442"/>
      <c r="J56" s="442"/>
      <c r="K56" s="442"/>
      <c r="L56" s="442"/>
      <c r="M56" s="442"/>
      <c r="N56" s="442"/>
      <c r="O56" s="442"/>
      <c r="P56" s="476"/>
      <c r="Q56" s="477"/>
      <c r="R56" s="442"/>
    </row>
    <row r="57" spans="1:20" s="348" customFormat="1" ht="9" x14ac:dyDescent="0.15">
      <c r="A57" s="89" t="s">
        <v>123</v>
      </c>
      <c r="B57" s="442" t="s">
        <v>1889</v>
      </c>
      <c r="C57" s="442"/>
      <c r="D57" s="442"/>
      <c r="E57" s="442"/>
      <c r="F57" s="442"/>
      <c r="G57" s="442"/>
      <c r="H57" s="442"/>
      <c r="I57" s="442"/>
      <c r="J57" s="442"/>
      <c r="K57" s="442"/>
      <c r="L57" s="442"/>
      <c r="M57" s="442"/>
      <c r="N57" s="442"/>
      <c r="O57" s="442"/>
      <c r="P57" s="476"/>
      <c r="Q57" s="477"/>
      <c r="R57" s="442"/>
    </row>
    <row r="58" spans="1:20" s="348" customFormat="1" ht="9" customHeight="1" x14ac:dyDescent="0.15">
      <c r="A58" s="89" t="s">
        <v>227</v>
      </c>
      <c r="B58" s="594" t="s">
        <v>1977</v>
      </c>
      <c r="C58" s="594"/>
      <c r="D58" s="594"/>
      <c r="E58" s="594"/>
      <c r="F58" s="594"/>
      <c r="G58" s="594"/>
      <c r="H58" s="594"/>
      <c r="I58" s="594"/>
      <c r="J58" s="594"/>
      <c r="K58" s="594"/>
      <c r="L58" s="594"/>
      <c r="M58" s="594"/>
      <c r="N58" s="594"/>
      <c r="O58" s="594"/>
      <c r="P58" s="594"/>
      <c r="Q58" s="594"/>
      <c r="R58" s="594"/>
    </row>
    <row r="59" spans="1:20" s="348" customFormat="1" ht="9" customHeight="1" x14ac:dyDescent="0.15">
      <c r="A59" s="444" t="s">
        <v>1832</v>
      </c>
      <c r="B59" s="594" t="s">
        <v>1978</v>
      </c>
      <c r="C59" s="594"/>
      <c r="D59" s="594"/>
      <c r="E59" s="594"/>
      <c r="F59" s="594"/>
      <c r="G59" s="594"/>
      <c r="H59" s="594"/>
      <c r="I59" s="594"/>
      <c r="J59" s="594"/>
      <c r="K59" s="594"/>
      <c r="L59" s="594"/>
      <c r="M59" s="594"/>
      <c r="N59" s="594"/>
      <c r="O59" s="594"/>
      <c r="P59" s="594"/>
      <c r="Q59" s="594"/>
      <c r="R59" s="594"/>
    </row>
    <row r="60" spans="1:20" s="348" customFormat="1" ht="9" x14ac:dyDescent="0.15">
      <c r="A60" s="348" t="s">
        <v>1967</v>
      </c>
      <c r="B60" s="516" t="s">
        <v>1976</v>
      </c>
      <c r="C60" s="487"/>
      <c r="D60" s="487"/>
      <c r="E60" s="487"/>
      <c r="F60" s="487"/>
      <c r="G60" s="487"/>
      <c r="H60" s="487"/>
      <c r="I60" s="487"/>
      <c r="J60" s="487"/>
      <c r="K60" s="487"/>
      <c r="L60" s="487"/>
      <c r="M60" s="487"/>
      <c r="N60" s="487"/>
      <c r="O60" s="487"/>
      <c r="P60" s="487"/>
      <c r="Q60" s="487"/>
      <c r="R60" s="487"/>
    </row>
    <row r="61" spans="1:20" s="348" customFormat="1" ht="9" x14ac:dyDescent="0.15">
      <c r="C61" s="463"/>
      <c r="D61" s="463"/>
      <c r="E61" s="483"/>
      <c r="F61" s="463"/>
      <c r="G61" s="463"/>
      <c r="H61" s="463"/>
      <c r="I61" s="463"/>
      <c r="J61" s="463"/>
      <c r="K61" s="463"/>
      <c r="L61" s="463"/>
      <c r="M61" s="463"/>
      <c r="N61" s="463"/>
      <c r="O61" s="463"/>
      <c r="P61" s="463"/>
      <c r="Q61" s="463"/>
      <c r="R61" s="463"/>
    </row>
    <row r="62" spans="1:20" s="348" customFormat="1" ht="9" x14ac:dyDescent="0.15">
      <c r="B62" s="442"/>
      <c r="C62" s="446"/>
      <c r="D62" s="446"/>
      <c r="E62" s="446"/>
      <c r="F62" s="446"/>
      <c r="G62" s="446"/>
      <c r="H62" s="446"/>
      <c r="I62" s="447"/>
      <c r="J62" s="446"/>
      <c r="K62" s="446"/>
      <c r="L62" s="446"/>
      <c r="M62" s="463"/>
      <c r="N62" s="463"/>
      <c r="O62" s="463"/>
      <c r="P62" s="463"/>
      <c r="Q62" s="463"/>
    </row>
    <row r="63" spans="1:20" s="348" customFormat="1" ht="9" x14ac:dyDescent="0.15">
      <c r="C63" s="442"/>
      <c r="D63" s="442"/>
      <c r="E63" s="442"/>
      <c r="F63" s="442"/>
      <c r="G63" s="442"/>
      <c r="H63" s="442"/>
      <c r="I63" s="442"/>
      <c r="J63" s="442"/>
      <c r="K63" s="442"/>
      <c r="L63" s="442"/>
      <c r="R63" s="347"/>
    </row>
    <row r="64" spans="1:20" x14ac:dyDescent="0.2">
      <c r="B64" s="445"/>
      <c r="C64" s="442"/>
      <c r="D64" s="442"/>
      <c r="E64" s="442"/>
      <c r="F64" s="442"/>
      <c r="G64" s="442"/>
      <c r="H64" s="442"/>
      <c r="I64" s="442"/>
      <c r="J64" s="442"/>
      <c r="K64" s="442"/>
      <c r="L64" s="442"/>
    </row>
    <row r="65" spans="3:23" x14ac:dyDescent="0.2">
      <c r="C65" s="446"/>
      <c r="D65" s="446"/>
      <c r="E65" s="446"/>
      <c r="F65" s="446"/>
      <c r="G65" s="446"/>
      <c r="H65" s="446"/>
      <c r="I65" s="447"/>
      <c r="J65" s="446"/>
      <c r="K65" s="446"/>
      <c r="L65" s="446"/>
    </row>
    <row r="66" spans="3:23" x14ac:dyDescent="0.2">
      <c r="C66" s="464"/>
      <c r="D66" s="464"/>
      <c r="E66" s="487"/>
      <c r="F66" s="464"/>
      <c r="G66" s="464"/>
      <c r="H66" s="464"/>
      <c r="I66" s="464"/>
      <c r="J66" s="464"/>
      <c r="K66" s="464"/>
      <c r="L66" s="464"/>
    </row>
    <row r="67" spans="3:23" s="348" customFormat="1" x14ac:dyDescent="0.2">
      <c r="C67" s="347"/>
      <c r="D67" s="347"/>
      <c r="E67" s="347"/>
      <c r="F67" s="347"/>
      <c r="G67" s="347"/>
      <c r="H67" s="347"/>
      <c r="I67" s="329"/>
      <c r="J67" s="347"/>
      <c r="K67" s="347"/>
      <c r="L67" s="347"/>
      <c r="M67" s="347"/>
      <c r="N67" s="347"/>
      <c r="O67" s="346"/>
      <c r="P67" s="346"/>
      <c r="Q67" s="346"/>
      <c r="R67" s="347"/>
      <c r="U67" s="327"/>
      <c r="V67" s="327"/>
      <c r="W67" s="327"/>
    </row>
    <row r="68" spans="3:23" s="348" customFormat="1" x14ac:dyDescent="0.2">
      <c r="C68" s="347"/>
      <c r="D68" s="347"/>
      <c r="E68" s="347"/>
      <c r="F68" s="347"/>
      <c r="G68" s="347"/>
      <c r="H68" s="347"/>
      <c r="I68" s="329"/>
      <c r="J68" s="347"/>
      <c r="K68" s="347"/>
      <c r="L68" s="347"/>
      <c r="M68" s="347"/>
      <c r="N68" s="347"/>
      <c r="O68" s="346"/>
      <c r="P68" s="346"/>
      <c r="Q68" s="346"/>
      <c r="R68" s="347"/>
      <c r="U68" s="327"/>
      <c r="V68" s="327"/>
      <c r="W68" s="327"/>
    </row>
    <row r="69" spans="3:23" s="348" customFormat="1" x14ac:dyDescent="0.2">
      <c r="C69" s="347"/>
      <c r="D69" s="347"/>
      <c r="E69" s="347"/>
      <c r="F69" s="347"/>
      <c r="G69" s="347"/>
      <c r="H69" s="347"/>
      <c r="I69" s="329"/>
      <c r="J69" s="347"/>
      <c r="K69" s="347"/>
      <c r="L69" s="347"/>
      <c r="M69" s="347"/>
      <c r="N69" s="347"/>
      <c r="O69" s="346"/>
      <c r="P69" s="346"/>
      <c r="Q69" s="346"/>
      <c r="R69" s="347"/>
      <c r="U69" s="327"/>
      <c r="V69" s="327"/>
      <c r="W69" s="327"/>
    </row>
    <row r="70" spans="3:23" s="348" customFormat="1" x14ac:dyDescent="0.2">
      <c r="C70" s="347"/>
      <c r="D70" s="347"/>
      <c r="E70" s="347"/>
      <c r="F70" s="347"/>
      <c r="G70" s="347"/>
      <c r="H70" s="347"/>
      <c r="I70" s="329"/>
      <c r="J70" s="347"/>
      <c r="K70" s="347"/>
      <c r="L70" s="347"/>
      <c r="M70" s="347"/>
      <c r="N70" s="347"/>
      <c r="O70" s="346"/>
      <c r="P70" s="346"/>
      <c r="Q70" s="346"/>
      <c r="R70" s="347"/>
      <c r="U70" s="327"/>
      <c r="V70" s="327"/>
      <c r="W70" s="327"/>
    </row>
    <row r="71" spans="3:23" s="348" customFormat="1" x14ac:dyDescent="0.2">
      <c r="C71" s="347"/>
      <c r="D71" s="347"/>
      <c r="E71" s="347"/>
      <c r="F71" s="347"/>
      <c r="G71" s="347"/>
      <c r="H71" s="347"/>
      <c r="I71" s="329"/>
      <c r="J71" s="347"/>
      <c r="K71" s="347"/>
      <c r="L71" s="347"/>
      <c r="M71" s="347"/>
      <c r="N71" s="347"/>
      <c r="O71" s="346"/>
      <c r="P71" s="346"/>
      <c r="Q71" s="346"/>
      <c r="R71" s="347"/>
      <c r="U71" s="327"/>
      <c r="V71" s="327"/>
      <c r="W71" s="327"/>
    </row>
    <row r="72" spans="3:23" s="348" customFormat="1" x14ac:dyDescent="0.2">
      <c r="C72" s="347"/>
      <c r="D72" s="347"/>
      <c r="E72" s="347"/>
      <c r="F72" s="347"/>
      <c r="G72" s="347"/>
      <c r="H72" s="347"/>
      <c r="I72" s="329"/>
      <c r="J72" s="347"/>
      <c r="K72" s="347"/>
      <c r="L72" s="347"/>
      <c r="M72" s="347"/>
      <c r="N72" s="347"/>
      <c r="O72" s="346"/>
      <c r="P72" s="346"/>
      <c r="Q72" s="346"/>
      <c r="R72" s="347"/>
      <c r="U72" s="327"/>
      <c r="V72" s="327"/>
      <c r="W72" s="327"/>
    </row>
    <row r="73" spans="3:23" s="348" customFormat="1" x14ac:dyDescent="0.2">
      <c r="C73" s="347"/>
      <c r="D73" s="347"/>
      <c r="E73" s="347"/>
      <c r="F73" s="347"/>
      <c r="G73" s="347"/>
      <c r="H73" s="347"/>
      <c r="I73" s="329"/>
      <c r="J73" s="347"/>
      <c r="K73" s="347"/>
      <c r="L73" s="347"/>
      <c r="M73" s="347"/>
      <c r="N73" s="347"/>
      <c r="O73" s="346"/>
      <c r="P73" s="346"/>
      <c r="Q73" s="346"/>
      <c r="R73" s="347"/>
      <c r="U73" s="327"/>
      <c r="V73" s="327"/>
      <c r="W73" s="327"/>
    </row>
    <row r="74" spans="3:23" s="348" customFormat="1" x14ac:dyDescent="0.2">
      <c r="C74" s="347"/>
      <c r="D74" s="347"/>
      <c r="E74" s="347"/>
      <c r="F74" s="347"/>
      <c r="G74" s="347"/>
      <c r="H74" s="347"/>
      <c r="I74" s="329"/>
      <c r="J74" s="347"/>
      <c r="K74" s="347"/>
      <c r="L74" s="347"/>
      <c r="M74" s="347"/>
      <c r="N74" s="347"/>
      <c r="O74" s="346"/>
      <c r="P74" s="346"/>
      <c r="Q74" s="346"/>
      <c r="R74" s="347"/>
      <c r="U74" s="327"/>
      <c r="V74" s="327"/>
      <c r="W74" s="327"/>
    </row>
    <row r="75" spans="3:23" s="348" customFormat="1" x14ac:dyDescent="0.2">
      <c r="C75" s="347"/>
      <c r="D75" s="347"/>
      <c r="E75" s="347"/>
      <c r="F75" s="347"/>
      <c r="G75" s="347"/>
      <c r="H75" s="347"/>
      <c r="I75" s="329"/>
      <c r="J75" s="347"/>
      <c r="K75" s="347"/>
      <c r="L75" s="347"/>
      <c r="M75" s="347"/>
      <c r="N75" s="347"/>
      <c r="O75" s="346"/>
      <c r="P75" s="346"/>
      <c r="Q75" s="346"/>
      <c r="R75" s="347"/>
      <c r="U75" s="327"/>
      <c r="V75" s="327"/>
      <c r="W75" s="327"/>
    </row>
    <row r="76" spans="3:23" s="348" customFormat="1" x14ac:dyDescent="0.2">
      <c r="C76" s="347"/>
      <c r="D76" s="347"/>
      <c r="E76" s="347"/>
      <c r="F76" s="347"/>
      <c r="G76" s="347"/>
      <c r="H76" s="347"/>
      <c r="I76" s="329"/>
      <c r="J76" s="347"/>
      <c r="K76" s="347"/>
      <c r="L76" s="347"/>
      <c r="M76" s="347"/>
      <c r="N76" s="347"/>
      <c r="O76" s="346"/>
      <c r="P76" s="346"/>
      <c r="Q76" s="346"/>
      <c r="R76" s="347"/>
      <c r="U76" s="327"/>
      <c r="V76" s="327"/>
      <c r="W76" s="327"/>
    </row>
    <row r="77" spans="3:23" s="348" customFormat="1" x14ac:dyDescent="0.2">
      <c r="C77" s="347"/>
      <c r="D77" s="347"/>
      <c r="E77" s="347"/>
      <c r="F77" s="347"/>
      <c r="G77" s="347"/>
      <c r="H77" s="347"/>
      <c r="I77" s="329"/>
      <c r="J77" s="347"/>
      <c r="K77" s="347"/>
      <c r="L77" s="347"/>
      <c r="M77" s="347"/>
      <c r="N77" s="347"/>
      <c r="O77" s="346"/>
      <c r="P77" s="346"/>
      <c r="Q77" s="346"/>
      <c r="R77" s="347"/>
      <c r="U77" s="327"/>
      <c r="V77" s="327"/>
      <c r="W77" s="327"/>
    </row>
    <row r="78" spans="3:23" s="348" customFormat="1" x14ac:dyDescent="0.2">
      <c r="C78" s="347"/>
      <c r="D78" s="347"/>
      <c r="E78" s="347"/>
      <c r="F78" s="347"/>
      <c r="G78" s="347"/>
      <c r="H78" s="347"/>
      <c r="I78" s="329"/>
      <c r="J78" s="347"/>
      <c r="K78" s="347"/>
      <c r="L78" s="347"/>
      <c r="M78" s="347"/>
      <c r="N78" s="347"/>
      <c r="O78" s="346"/>
      <c r="P78" s="346"/>
      <c r="Q78" s="346"/>
      <c r="R78" s="347"/>
      <c r="U78" s="327"/>
      <c r="V78" s="327"/>
      <c r="W78" s="327"/>
    </row>
    <row r="79" spans="3:23" s="348" customFormat="1" x14ac:dyDescent="0.2">
      <c r="C79" s="347"/>
      <c r="D79" s="347"/>
      <c r="E79" s="347"/>
      <c r="F79" s="347"/>
      <c r="G79" s="347"/>
      <c r="H79" s="347"/>
      <c r="I79" s="329"/>
      <c r="J79" s="347"/>
      <c r="K79" s="347"/>
      <c r="L79" s="347"/>
      <c r="M79" s="347"/>
      <c r="N79" s="347"/>
      <c r="O79" s="346"/>
      <c r="P79" s="346"/>
      <c r="Q79" s="346"/>
      <c r="R79" s="347"/>
      <c r="U79" s="327"/>
      <c r="V79" s="327"/>
      <c r="W79" s="327"/>
    </row>
    <row r="80" spans="3:23" s="348" customFormat="1" x14ac:dyDescent="0.2">
      <c r="C80" s="347"/>
      <c r="D80" s="347"/>
      <c r="E80" s="347"/>
      <c r="F80" s="347"/>
      <c r="G80" s="347"/>
      <c r="H80" s="347"/>
      <c r="I80" s="329"/>
      <c r="J80" s="347"/>
      <c r="K80" s="347"/>
      <c r="L80" s="347"/>
      <c r="M80" s="347"/>
      <c r="N80" s="347"/>
      <c r="O80" s="346"/>
      <c r="P80" s="346"/>
      <c r="Q80" s="346"/>
      <c r="R80" s="43"/>
      <c r="U80" s="327"/>
      <c r="V80" s="327"/>
      <c r="W80" s="327"/>
    </row>
    <row r="81" spans="3:23" s="348" customFormat="1" x14ac:dyDescent="0.2">
      <c r="C81" s="347"/>
      <c r="D81" s="347"/>
      <c r="E81" s="347"/>
      <c r="F81" s="347"/>
      <c r="G81" s="43"/>
      <c r="H81" s="347"/>
      <c r="I81" s="329"/>
      <c r="J81" s="43"/>
      <c r="K81" s="347"/>
      <c r="L81" s="347"/>
      <c r="M81" s="347"/>
      <c r="N81" s="347"/>
      <c r="O81" s="346"/>
      <c r="P81" s="346"/>
      <c r="Q81" s="346"/>
      <c r="R81" s="43"/>
      <c r="U81" s="327"/>
      <c r="V81" s="327"/>
      <c r="W81" s="327"/>
    </row>
    <row r="82" spans="3:23" x14ac:dyDescent="0.2">
      <c r="P82" s="346"/>
      <c r="Q82" s="346"/>
    </row>
    <row r="83" spans="3:23" x14ac:dyDescent="0.2">
      <c r="P83" s="346"/>
      <c r="Q83" s="346"/>
    </row>
  </sheetData>
  <mergeCells count="25">
    <mergeCell ref="C5:D5"/>
    <mergeCell ref="C14:D14"/>
    <mergeCell ref="C15:D15"/>
    <mergeCell ref="C25:D25"/>
    <mergeCell ref="B45:R45"/>
    <mergeCell ref="C33:D33"/>
    <mergeCell ref="C38:D38"/>
    <mergeCell ref="C39:D39"/>
    <mergeCell ref="C31:D31"/>
    <mergeCell ref="B58:R58"/>
    <mergeCell ref="B59:R59"/>
    <mergeCell ref="U1:W1"/>
    <mergeCell ref="B47:R47"/>
    <mergeCell ref="B50:R50"/>
    <mergeCell ref="B51:R51"/>
    <mergeCell ref="B52:R52"/>
    <mergeCell ref="C32:D32"/>
    <mergeCell ref="B48:R48"/>
    <mergeCell ref="B53:R53"/>
    <mergeCell ref="B49:R49"/>
    <mergeCell ref="C4:D4"/>
    <mergeCell ref="B1:R1"/>
    <mergeCell ref="B2:R2"/>
    <mergeCell ref="C26:D26"/>
    <mergeCell ref="C30:D30"/>
  </mergeCells>
  <pageMargins left="0.25" right="0.25" top="0.5" bottom="0.5" header="0.5" footer="0.5"/>
  <pageSetup scale="75" orientation="landscape" horizontalDpi="4294967295" verticalDpi="4294967295"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3"/>
  <sheetViews>
    <sheetView view="pageBreakPreview" zoomScale="130" zoomScaleNormal="110" zoomScaleSheetLayoutView="130" workbookViewId="0">
      <pane xSplit="2" ySplit="3" topLeftCell="C4" activePane="bottomRight" state="frozen"/>
      <selection activeCell="C69" sqref="C69"/>
      <selection pane="topRight" activeCell="C69" sqref="C69"/>
      <selection pane="bottomLeft" activeCell="C69" sqref="C69"/>
      <selection pane="bottomRight" activeCell="B2" sqref="B2:R2"/>
    </sheetView>
  </sheetViews>
  <sheetFormatPr defaultRowHeight="11.25" x14ac:dyDescent="0.2"/>
  <cols>
    <col min="1" max="1" width="2" style="327" customWidth="1"/>
    <col min="2" max="2" width="38.7109375" style="327" customWidth="1"/>
    <col min="3" max="3" width="8.85546875" style="43" bestFit="1" customWidth="1"/>
    <col min="4" max="5" width="7.85546875" style="43" customWidth="1"/>
    <col min="6" max="6" width="9.28515625" style="43" bestFit="1" customWidth="1"/>
    <col min="7" max="7" width="9.28515625" style="43" customWidth="1"/>
    <col min="8" max="8" width="8.28515625" style="43" customWidth="1"/>
    <col min="9" max="9" width="9.42578125" style="328" bestFit="1" customWidth="1"/>
    <col min="10" max="12" width="6.85546875" style="43" customWidth="1"/>
    <col min="13" max="13" width="8" style="43" customWidth="1"/>
    <col min="14" max="14" width="11" style="43" customWidth="1"/>
    <col min="15" max="15" width="10.140625" style="44" customWidth="1"/>
    <col min="16" max="17" width="10" style="44" customWidth="1"/>
    <col min="18" max="18" width="4.42578125" style="43" customWidth="1"/>
    <col min="19" max="19" width="0.140625" style="327" customWidth="1"/>
    <col min="20" max="20" width="3.7109375" style="327" customWidth="1"/>
    <col min="21" max="27" width="0" style="327" hidden="1" customWidth="1"/>
    <col min="28" max="16384" width="9.140625" style="327"/>
  </cols>
  <sheetData>
    <row r="1" spans="2:27" ht="15" customHeight="1" x14ac:dyDescent="0.2">
      <c r="B1" s="586" t="s">
        <v>2010</v>
      </c>
      <c r="C1" s="586"/>
      <c r="D1" s="586"/>
      <c r="E1" s="586"/>
      <c r="F1" s="586"/>
      <c r="G1" s="586"/>
      <c r="H1" s="586"/>
      <c r="I1" s="586"/>
      <c r="J1" s="586"/>
      <c r="K1" s="586"/>
      <c r="L1" s="586"/>
      <c r="M1" s="586"/>
      <c r="N1" s="586"/>
      <c r="O1" s="586"/>
      <c r="P1" s="586"/>
      <c r="Q1" s="586"/>
      <c r="R1" s="586"/>
    </row>
    <row r="2" spans="2:27" x14ac:dyDescent="0.2">
      <c r="B2" s="587" t="s">
        <v>1942</v>
      </c>
      <c r="C2" s="587"/>
      <c r="D2" s="587"/>
      <c r="E2" s="587"/>
      <c r="F2" s="587"/>
      <c r="G2" s="587"/>
      <c r="H2" s="587"/>
      <c r="I2" s="587"/>
      <c r="J2" s="587"/>
      <c r="K2" s="587"/>
      <c r="L2" s="587"/>
      <c r="M2" s="587"/>
      <c r="N2" s="587"/>
      <c r="O2" s="587"/>
      <c r="P2" s="587"/>
      <c r="Q2" s="587"/>
      <c r="R2" s="587"/>
    </row>
    <row r="3" spans="2:27" s="79" customFormat="1" ht="66.75" customHeight="1" x14ac:dyDescent="0.15">
      <c r="B3" s="81" t="s">
        <v>102</v>
      </c>
      <c r="C3" s="81" t="s">
        <v>917</v>
      </c>
      <c r="D3" s="81" t="s">
        <v>1953</v>
      </c>
      <c r="E3" s="81" t="s">
        <v>1954</v>
      </c>
      <c r="F3" s="81" t="s">
        <v>902</v>
      </c>
      <c r="G3" s="81" t="s">
        <v>910</v>
      </c>
      <c r="H3" s="81" t="s">
        <v>903</v>
      </c>
      <c r="I3" s="93" t="s">
        <v>911</v>
      </c>
      <c r="J3" s="94" t="s">
        <v>1803</v>
      </c>
      <c r="K3" s="94" t="s">
        <v>1802</v>
      </c>
      <c r="L3" s="94" t="s">
        <v>1801</v>
      </c>
      <c r="M3" s="94" t="s">
        <v>907</v>
      </c>
      <c r="N3" s="81" t="s">
        <v>908</v>
      </c>
      <c r="O3" s="94" t="s">
        <v>1955</v>
      </c>
      <c r="P3" s="94" t="s">
        <v>918</v>
      </c>
      <c r="Q3" s="94" t="s">
        <v>909</v>
      </c>
      <c r="R3" s="80" t="s">
        <v>101</v>
      </c>
      <c r="S3" s="79" t="s">
        <v>100</v>
      </c>
    </row>
    <row r="4" spans="2:27" s="247" customFormat="1" ht="9" x14ac:dyDescent="0.15">
      <c r="B4" s="78" t="s">
        <v>99</v>
      </c>
      <c r="C4" s="588" t="s">
        <v>75</v>
      </c>
      <c r="D4" s="589"/>
      <c r="E4" s="520"/>
      <c r="F4" s="76"/>
      <c r="G4" s="76"/>
      <c r="H4" s="76"/>
      <c r="I4" s="331"/>
      <c r="J4" s="331"/>
      <c r="K4" s="331"/>
      <c r="L4" s="331"/>
      <c r="M4" s="331"/>
      <c r="N4" s="75"/>
      <c r="O4" s="75"/>
      <c r="P4" s="75"/>
      <c r="Q4" s="103"/>
      <c r="R4" s="74"/>
    </row>
    <row r="5" spans="2:27" s="247" customFormat="1" ht="9" x14ac:dyDescent="0.15">
      <c r="B5" s="69" t="s">
        <v>98</v>
      </c>
      <c r="C5" s="584" t="s">
        <v>75</v>
      </c>
      <c r="D5" s="585"/>
      <c r="E5" s="519"/>
      <c r="F5" s="351"/>
      <c r="G5" s="351"/>
      <c r="H5" s="351"/>
      <c r="I5" s="352"/>
      <c r="J5" s="352"/>
      <c r="K5" s="352"/>
      <c r="L5" s="352"/>
      <c r="M5" s="352"/>
      <c r="N5" s="349"/>
      <c r="O5" s="349"/>
      <c r="P5" s="349"/>
      <c r="Q5" s="104"/>
      <c r="R5" s="350"/>
    </row>
    <row r="6" spans="2:27" s="247" customFormat="1" ht="9" x14ac:dyDescent="0.15">
      <c r="B6" s="69" t="s">
        <v>97</v>
      </c>
      <c r="C6" s="351"/>
      <c r="D6" s="349"/>
      <c r="E6" s="349"/>
      <c r="F6" s="351"/>
      <c r="G6" s="351"/>
      <c r="H6" s="351"/>
      <c r="I6" s="352"/>
      <c r="J6" s="352"/>
      <c r="K6" s="352"/>
      <c r="L6" s="352"/>
      <c r="M6" s="352"/>
      <c r="N6" s="349"/>
      <c r="O6" s="349"/>
      <c r="P6" s="349"/>
      <c r="Q6" s="104"/>
      <c r="R6" s="350"/>
    </row>
    <row r="7" spans="2:27" s="247" customFormat="1" ht="9" x14ac:dyDescent="0.15">
      <c r="B7" s="99" t="s">
        <v>96</v>
      </c>
      <c r="R7" s="350"/>
    </row>
    <row r="8" spans="2:27" s="247" customFormat="1" ht="9" x14ac:dyDescent="0.15">
      <c r="B8" s="99" t="s">
        <v>1891</v>
      </c>
      <c r="C8" s="351">
        <v>40</v>
      </c>
      <c r="D8" s="349">
        <v>0</v>
      </c>
      <c r="E8" s="349"/>
      <c r="F8" s="351">
        <v>1</v>
      </c>
      <c r="G8" s="351">
        <v>0</v>
      </c>
      <c r="H8" s="351">
        <f>C8*F8</f>
        <v>40</v>
      </c>
      <c r="I8" s="353">
        <f>'Annual # of Respondents'!F4</f>
        <v>0</v>
      </c>
      <c r="J8" s="352">
        <v>0</v>
      </c>
      <c r="K8" s="352">
        <f>H8*I8</f>
        <v>0</v>
      </c>
      <c r="L8" s="352">
        <f>K8*0.1</f>
        <v>0</v>
      </c>
      <c r="M8" s="353">
        <f>K8*0.05</f>
        <v>0</v>
      </c>
      <c r="N8" s="349">
        <f>(J8*'Labor Data'!$K$10)+(K8*'Labor Data'!$K$9)+(L8*'Labor Data'!$K$11)+(M8*'Labor Data'!$K$8)</f>
        <v>0</v>
      </c>
      <c r="O8" s="349">
        <f>D8*F8*I8</f>
        <v>0</v>
      </c>
      <c r="P8" s="352">
        <f>F8*I8</f>
        <v>0</v>
      </c>
      <c r="Q8" s="302"/>
      <c r="R8" s="350" t="s">
        <v>112</v>
      </c>
    </row>
    <row r="9" spans="2:27" s="247" customFormat="1" ht="9" x14ac:dyDescent="0.15">
      <c r="B9" s="99" t="s">
        <v>1912</v>
      </c>
      <c r="C9" s="351">
        <v>10</v>
      </c>
      <c r="D9" s="349">
        <v>0</v>
      </c>
      <c r="E9" s="349"/>
      <c r="F9" s="351">
        <v>1</v>
      </c>
      <c r="G9" s="351">
        <v>0</v>
      </c>
      <c r="H9" s="351">
        <f>C9*F9</f>
        <v>10</v>
      </c>
      <c r="I9" s="353">
        <f>'Annual # of Respondents'!F5</f>
        <v>0</v>
      </c>
      <c r="J9" s="352">
        <v>0</v>
      </c>
      <c r="K9" s="352">
        <f>H9*I9</f>
        <v>0</v>
      </c>
      <c r="L9" s="352">
        <f>K9*0.1</f>
        <v>0</v>
      </c>
      <c r="M9" s="353">
        <f>K9*0.05</f>
        <v>0</v>
      </c>
      <c r="N9" s="349">
        <f>(J9*'Labor Data'!$K$10)+(K9*'Labor Data'!$K$9)+(L9*'Labor Data'!$K$11)+(M9*'Labor Data'!$K$8)</f>
        <v>0</v>
      </c>
      <c r="O9" s="349">
        <f>D9*F9*I9</f>
        <v>0</v>
      </c>
      <c r="P9" s="352">
        <f>F9*I9</f>
        <v>0</v>
      </c>
      <c r="Q9" s="302"/>
      <c r="R9" s="350" t="s">
        <v>112</v>
      </c>
    </row>
    <row r="10" spans="2:27" s="247" customFormat="1" ht="9" x14ac:dyDescent="0.15">
      <c r="B10" s="69" t="s">
        <v>95</v>
      </c>
      <c r="C10" s="351"/>
      <c r="D10" s="349"/>
      <c r="E10" s="349"/>
      <c r="F10" s="351"/>
      <c r="G10" s="351"/>
      <c r="H10" s="351"/>
      <c r="I10" s="352"/>
      <c r="J10" s="352"/>
      <c r="K10" s="352"/>
      <c r="L10" s="352"/>
      <c r="M10" s="352"/>
      <c r="N10" s="349"/>
      <c r="O10" s="349"/>
      <c r="P10" s="349"/>
      <c r="Q10" s="104"/>
      <c r="R10" s="350"/>
      <c r="T10" s="73"/>
    </row>
    <row r="11" spans="2:27" s="247" customFormat="1" ht="9" x14ac:dyDescent="0.15">
      <c r="B11" s="99" t="s">
        <v>94</v>
      </c>
      <c r="C11" s="351">
        <v>12</v>
      </c>
      <c r="D11" s="349">
        <f>'Other Cost Basis'!D2+'Other Cost Basis'!D17+'Other Cost Basis'!D18+'Other Cost Basis'!D19</f>
        <v>1983.6594844730848</v>
      </c>
      <c r="E11" s="349">
        <f>'Other Cost Basis'!D20</f>
        <v>1000</v>
      </c>
      <c r="F11" s="351">
        <v>1</v>
      </c>
      <c r="G11" s="351">
        <v>0</v>
      </c>
      <c r="H11" s="351">
        <f>C11*F11</f>
        <v>12</v>
      </c>
      <c r="I11" s="353">
        <f>'Annual # of Respondents'!F6</f>
        <v>2.2941176470588234</v>
      </c>
      <c r="J11" s="352">
        <v>0</v>
      </c>
      <c r="K11" s="352">
        <f>H11*I11</f>
        <v>27.52941176470588</v>
      </c>
      <c r="L11" s="352">
        <f>K11*0.1</f>
        <v>2.7529411764705882</v>
      </c>
      <c r="M11" s="352">
        <f>K11*0.05</f>
        <v>1.3764705882352941</v>
      </c>
      <c r="N11" s="349">
        <f>(J11*'Labor Data'!$K$10)+(K11*'Labor Data'!$K$9)+(L11*'Labor Data'!$K$11)+(M11*'Labor Data'!$K$8)</f>
        <v>2614.1034705882357</v>
      </c>
      <c r="O11" s="349">
        <f>'A1-Public'!O11+(D11+E11)*F11*I11</f>
        <v>927479.32621753041</v>
      </c>
      <c r="P11" s="352">
        <f>F11*I11</f>
        <v>2.2941176470588234</v>
      </c>
      <c r="Q11" s="302">
        <f>'Other Cost Basis'!B2+'Other Cost Basis'!B17+'Other Cost Basis'!B18+'Other Cost Basis'!B19</f>
        <v>18067</v>
      </c>
      <c r="R11" s="350" t="s">
        <v>120</v>
      </c>
      <c r="T11" s="73"/>
    </row>
    <row r="12" spans="2:27" s="247" customFormat="1" ht="9" x14ac:dyDescent="0.15">
      <c r="B12" s="99" t="s">
        <v>93</v>
      </c>
      <c r="C12" s="249">
        <f>'Controllers EG acreage'!W3</f>
        <v>42.911462845701998</v>
      </c>
      <c r="D12" s="349">
        <f>'Other Cost Basis'!B9+'Other Cost Basis'!F13+'Other Cost Basis'!F14</f>
        <v>453.5</v>
      </c>
      <c r="E12" s="349"/>
      <c r="F12" s="351">
        <v>4</v>
      </c>
      <c r="G12" s="249">
        <f>C12*F12</f>
        <v>171.64585138280799</v>
      </c>
      <c r="H12" s="351">
        <v>0</v>
      </c>
      <c r="I12" s="353">
        <f>'Annual # of Respondents'!F$16</f>
        <v>342.97058823529409</v>
      </c>
      <c r="J12" s="352">
        <f>G12*I12</f>
        <v>58869.478616909524</v>
      </c>
      <c r="K12" s="352">
        <v>0</v>
      </c>
      <c r="L12" s="352">
        <v>0</v>
      </c>
      <c r="M12" s="352">
        <v>0</v>
      </c>
      <c r="N12" s="349">
        <f>(J12*'Labor Data'!$K$10)+(K12*'Labor Data'!$K$9)+(L12*'Labor Data'!$K$11)+(M12*'Labor Data'!$K$8)</f>
        <v>2934878.9869674072</v>
      </c>
      <c r="O12" s="349">
        <f>D12*F12*I12</f>
        <v>622148.6470588235</v>
      </c>
      <c r="P12" s="352">
        <v>0</v>
      </c>
      <c r="Q12" s="302"/>
      <c r="R12" s="350" t="s">
        <v>1890</v>
      </c>
      <c r="T12" s="73"/>
    </row>
    <row r="13" spans="2:27" s="247" customFormat="1" ht="9" x14ac:dyDescent="0.15">
      <c r="B13" s="99" t="s">
        <v>1956</v>
      </c>
      <c r="C13" s="548">
        <f>ROUND(2000/49.85,0)</f>
        <v>40</v>
      </c>
      <c r="D13" s="492">
        <f>'Other Cost Basis'!F15</f>
        <v>17</v>
      </c>
      <c r="E13" s="492"/>
      <c r="F13" s="351">
        <v>12</v>
      </c>
      <c r="G13" s="249">
        <f>C13*F13</f>
        <v>480</v>
      </c>
      <c r="H13" s="351">
        <v>1</v>
      </c>
      <c r="I13" s="353">
        <f>I12</f>
        <v>342.97058823529409</v>
      </c>
      <c r="J13" s="352">
        <f>G13*I13</f>
        <v>164625.88235294117</v>
      </c>
      <c r="K13" s="352">
        <v>0</v>
      </c>
      <c r="L13" s="352">
        <v>0</v>
      </c>
      <c r="M13" s="352">
        <v>0</v>
      </c>
      <c r="N13" s="349">
        <f>(J13*'Labor Data'!$K$10)+(K13*'Labor Data'!$K$9)+(L13*'Labor Data'!$K$11)+(M13*'Labor Data'!$K$8)</f>
        <v>8207258.7388235293</v>
      </c>
      <c r="O13" s="349">
        <f>D13*F13*I13</f>
        <v>69966</v>
      </c>
      <c r="P13" s="352">
        <v>0</v>
      </c>
      <c r="Q13" s="352"/>
      <c r="R13" s="350" t="s">
        <v>1890</v>
      </c>
      <c r="T13" s="73"/>
      <c r="U13" s="436"/>
      <c r="V13" s="437"/>
      <c r="W13" s="438"/>
      <c r="X13" s="436"/>
      <c r="Y13" s="437"/>
      <c r="Z13" s="438"/>
      <c r="AA13" s="522">
        <f>'A1-Public'!N14+'B1-Priv'!N14</f>
        <v>0</v>
      </c>
    </row>
    <row r="14" spans="2:27" s="247" customFormat="1" ht="9" x14ac:dyDescent="0.15">
      <c r="B14" s="69" t="s">
        <v>92</v>
      </c>
      <c r="C14" s="584" t="s">
        <v>109</v>
      </c>
      <c r="D14" s="585"/>
      <c r="E14" s="519"/>
      <c r="F14" s="351"/>
      <c r="G14" s="351"/>
      <c r="H14" s="351"/>
      <c r="I14" s="352"/>
      <c r="J14" s="352"/>
      <c r="K14" s="352"/>
      <c r="L14" s="352"/>
      <c r="M14" s="352"/>
      <c r="N14" s="349"/>
      <c r="O14" s="349"/>
      <c r="P14" s="349"/>
      <c r="Q14" s="104"/>
      <c r="R14" s="350"/>
      <c r="T14" s="73"/>
    </row>
    <row r="15" spans="2:27" s="247" customFormat="1" ht="9" x14ac:dyDescent="0.15">
      <c r="B15" s="69" t="s">
        <v>91</v>
      </c>
      <c r="C15" s="584" t="s">
        <v>109</v>
      </c>
      <c r="D15" s="585"/>
      <c r="E15" s="519"/>
      <c r="F15" s="351"/>
      <c r="G15" s="351"/>
      <c r="H15" s="351"/>
      <c r="I15" s="352"/>
      <c r="J15" s="352"/>
      <c r="K15" s="352"/>
      <c r="L15" s="352"/>
      <c r="M15" s="352"/>
      <c r="N15" s="349"/>
      <c r="O15" s="349"/>
      <c r="P15" s="349"/>
      <c r="Q15" s="104"/>
      <c r="R15" s="350"/>
    </row>
    <row r="16" spans="2:27" s="247" customFormat="1" ht="9" x14ac:dyDescent="0.15">
      <c r="B16" s="69" t="s">
        <v>90</v>
      </c>
      <c r="C16" s="351"/>
      <c r="D16" s="349"/>
      <c r="E16" s="349"/>
      <c r="F16" s="351"/>
      <c r="G16" s="351"/>
      <c r="H16" s="351"/>
      <c r="I16" s="352"/>
      <c r="J16" s="352"/>
      <c r="K16" s="352"/>
      <c r="L16" s="352"/>
      <c r="M16" s="352"/>
      <c r="N16" s="349"/>
      <c r="O16" s="349"/>
      <c r="P16" s="349"/>
      <c r="Q16" s="104"/>
      <c r="R16" s="350"/>
    </row>
    <row r="17" spans="2:19" s="247" customFormat="1" ht="9" x14ac:dyDescent="0.15">
      <c r="B17" s="251" t="s">
        <v>129</v>
      </c>
      <c r="C17" s="351">
        <v>2</v>
      </c>
      <c r="D17" s="349">
        <v>0</v>
      </c>
      <c r="E17" s="349"/>
      <c r="F17" s="351">
        <v>1</v>
      </c>
      <c r="G17" s="351">
        <v>0</v>
      </c>
      <c r="H17" s="351">
        <f>C17*F17</f>
        <v>2</v>
      </c>
      <c r="I17" s="353">
        <f>'Annual # of Respondents'!H7</f>
        <v>0</v>
      </c>
      <c r="J17" s="352">
        <v>0</v>
      </c>
      <c r="K17" s="352">
        <f t="shared" ref="K17:K24" si="0">H17*I17</f>
        <v>0</v>
      </c>
      <c r="L17" s="352">
        <f>K17*0.1</f>
        <v>0</v>
      </c>
      <c r="M17" s="352">
        <f>K17*0.05</f>
        <v>0</v>
      </c>
      <c r="N17" s="349">
        <f>(J17*'Labor Data'!$K$10)+(K17*'Labor Data'!$K$9)+(L17*'Labor Data'!$K$11)+(M17*'Labor Data'!$K$8)</f>
        <v>0</v>
      </c>
      <c r="O17" s="349">
        <f t="shared" ref="O17:O24" si="1">D17*F17*I17</f>
        <v>0</v>
      </c>
      <c r="P17" s="352">
        <f t="shared" ref="P17:P24" si="2">F17*I17</f>
        <v>0</v>
      </c>
      <c r="Q17" s="302"/>
      <c r="R17" s="350" t="s">
        <v>115</v>
      </c>
    </row>
    <row r="18" spans="2:19" s="247" customFormat="1" ht="9" x14ac:dyDescent="0.15">
      <c r="B18" s="250" t="s">
        <v>1875</v>
      </c>
      <c r="C18" s="518">
        <v>2</v>
      </c>
      <c r="D18" s="349">
        <v>0</v>
      </c>
      <c r="E18" s="349"/>
      <c r="F18" s="351">
        <v>1</v>
      </c>
      <c r="G18" s="351">
        <v>0</v>
      </c>
      <c r="H18" s="351">
        <f>C18*F18</f>
        <v>2</v>
      </c>
      <c r="I18" s="353">
        <f>133/5*'Annual # of Respondents'!$L7</f>
        <v>23.141999999999999</v>
      </c>
      <c r="J18" s="352">
        <v>0</v>
      </c>
      <c r="K18" s="352">
        <f t="shared" si="0"/>
        <v>46.283999999999999</v>
      </c>
      <c r="L18" s="352">
        <f>K18*0.1</f>
        <v>4.6284000000000001</v>
      </c>
      <c r="M18" s="352">
        <f>K18*0.05</f>
        <v>2.3142</v>
      </c>
      <c r="N18" s="349">
        <f>(J18*'Labor Data'!$K$10)+(K18*'Labor Data'!$K$9)+(L18*'Labor Data'!$K$11)+(M18*'Labor Data'!$K$8)</f>
        <v>4394.9782170000008</v>
      </c>
      <c r="O18" s="349">
        <f t="shared" si="1"/>
        <v>0</v>
      </c>
      <c r="P18" s="352">
        <f t="shared" si="2"/>
        <v>23.141999999999999</v>
      </c>
      <c r="Q18" s="302"/>
      <c r="R18" s="350" t="s">
        <v>116</v>
      </c>
      <c r="S18" s="248"/>
    </row>
    <row r="19" spans="2:19" s="247" customFormat="1" ht="9" x14ac:dyDescent="0.15">
      <c r="B19" s="250" t="s">
        <v>1876</v>
      </c>
      <c r="C19" s="351">
        <v>8</v>
      </c>
      <c r="D19" s="349">
        <v>0</v>
      </c>
      <c r="E19" s="349"/>
      <c r="F19" s="351">
        <v>1</v>
      </c>
      <c r="G19" s="351">
        <v>0</v>
      </c>
      <c r="H19" s="351">
        <f>C19*F19</f>
        <v>8</v>
      </c>
      <c r="I19" s="353">
        <f>'Annual # of Respondents'!F9</f>
        <v>79.485714285714295</v>
      </c>
      <c r="J19" s="352">
        <v>0</v>
      </c>
      <c r="K19" s="352">
        <f t="shared" si="0"/>
        <v>635.88571428571436</v>
      </c>
      <c r="L19" s="352">
        <f>K19*0.1</f>
        <v>63.588571428571441</v>
      </c>
      <c r="M19" s="352">
        <f>K19*0.05</f>
        <v>31.794285714285721</v>
      </c>
      <c r="N19" s="349">
        <f>(J19*'Labor Data'!$K$10)+(K19*'Labor Data'!$K$9)+(L19*'Labor Data'!$K$11)+(M19*'Labor Data'!$K$8)</f>
        <v>60381.640800000008</v>
      </c>
      <c r="O19" s="349">
        <f t="shared" si="1"/>
        <v>0</v>
      </c>
      <c r="P19" s="352">
        <f t="shared" si="2"/>
        <v>79.485714285714295</v>
      </c>
      <c r="Q19" s="302"/>
      <c r="R19" s="350" t="s">
        <v>117</v>
      </c>
      <c r="S19" s="248"/>
    </row>
    <row r="20" spans="2:19" s="247" customFormat="1" ht="9" x14ac:dyDescent="0.15">
      <c r="B20" s="250" t="s">
        <v>1877</v>
      </c>
      <c r="C20" s="249">
        <v>12</v>
      </c>
      <c r="D20" s="349">
        <f>'Other Cost Basis'!D4</f>
        <v>2455.2476209413121</v>
      </c>
      <c r="E20" s="349"/>
      <c r="F20" s="351">
        <v>1</v>
      </c>
      <c r="G20" s="351">
        <v>0</v>
      </c>
      <c r="H20" s="249">
        <f>C20*F20</f>
        <v>12</v>
      </c>
      <c r="I20" s="352">
        <f>IF('Annual # of Respondents'!E10&lt;0,0,'Annual # of Respondents'!E10)</f>
        <v>0</v>
      </c>
      <c r="J20" s="352">
        <v>0</v>
      </c>
      <c r="K20" s="352">
        <f t="shared" si="0"/>
        <v>0</v>
      </c>
      <c r="L20" s="352">
        <f>K20*0.1</f>
        <v>0</v>
      </c>
      <c r="M20" s="352">
        <f>K20*0.05</f>
        <v>0</v>
      </c>
      <c r="N20" s="349">
        <f>(J20*'Labor Data'!$K$10)+(K20*'Labor Data'!$K$9)+(L20*'Labor Data'!$K$11)+(M20*'Labor Data'!$K$8)</f>
        <v>0</v>
      </c>
      <c r="O20" s="349">
        <f>'A1-Public'!O20+D20*F20*I20</f>
        <v>198804.9073642194</v>
      </c>
      <c r="P20" s="352">
        <f t="shared" si="2"/>
        <v>0</v>
      </c>
      <c r="Q20" s="302">
        <f>'Other Cost Basis'!B2</f>
        <v>10067</v>
      </c>
      <c r="R20" s="350" t="s">
        <v>1834</v>
      </c>
      <c r="S20" s="248"/>
    </row>
    <row r="21" spans="2:19" s="247" customFormat="1" ht="9" x14ac:dyDescent="0.15">
      <c r="B21" s="250" t="s">
        <v>1878</v>
      </c>
      <c r="C21" s="351">
        <v>1</v>
      </c>
      <c r="D21" s="349">
        <v>0</v>
      </c>
      <c r="E21" s="349"/>
      <c r="F21" s="351">
        <v>1</v>
      </c>
      <c r="G21" s="351">
        <v>0</v>
      </c>
      <c r="H21" s="351">
        <f t="shared" ref="H21:H22" si="3">C21*F21</f>
        <v>1</v>
      </c>
      <c r="I21" s="353">
        <f>'Annual # of Respondents'!B33*'Annual # of Respondents'!$L13</f>
        <v>15.500636942675159</v>
      </c>
      <c r="J21" s="352">
        <v>0</v>
      </c>
      <c r="K21" s="352">
        <f t="shared" si="0"/>
        <v>15.500636942675159</v>
      </c>
      <c r="L21" s="352">
        <f t="shared" ref="L21:L22" si="4">K21*0.1</f>
        <v>1.5500636942675161</v>
      </c>
      <c r="M21" s="352">
        <f t="shared" ref="M21:M22" si="5">K21*0.05</f>
        <v>0.77503184713375806</v>
      </c>
      <c r="N21" s="349">
        <f>(J21*'Labor Data'!$K$10)+(K21*'Labor Data'!$K$9)+(L21*'Labor Data'!$K$11)+(M21*'Labor Data'!$K$8)</f>
        <v>1471.8901070063696</v>
      </c>
      <c r="O21" s="349">
        <f t="shared" si="1"/>
        <v>0</v>
      </c>
      <c r="P21" s="352">
        <f t="shared" si="2"/>
        <v>15.500636942675159</v>
      </c>
      <c r="Q21" s="302"/>
      <c r="R21" s="350" t="s">
        <v>118</v>
      </c>
      <c r="S21" s="248"/>
    </row>
    <row r="22" spans="2:19" s="247" customFormat="1" ht="9" x14ac:dyDescent="0.15">
      <c r="B22" s="250" t="s">
        <v>1879</v>
      </c>
      <c r="C22" s="351">
        <f>3*C20</f>
        <v>36</v>
      </c>
      <c r="D22" s="349">
        <v>0</v>
      </c>
      <c r="E22" s="349"/>
      <c r="F22" s="351">
        <v>1</v>
      </c>
      <c r="G22" s="351">
        <v>0</v>
      </c>
      <c r="H22" s="351">
        <f t="shared" si="3"/>
        <v>36</v>
      </c>
      <c r="I22" s="353">
        <v>0</v>
      </c>
      <c r="J22" s="352">
        <v>0</v>
      </c>
      <c r="K22" s="352">
        <f t="shared" si="0"/>
        <v>0</v>
      </c>
      <c r="L22" s="352">
        <f t="shared" si="4"/>
        <v>0</v>
      </c>
      <c r="M22" s="352">
        <f t="shared" si="5"/>
        <v>0</v>
      </c>
      <c r="N22" s="349">
        <f>(J22*'Labor Data'!$K$10)+(K22*'Labor Data'!$K$9)+(L22*'Labor Data'!$K$11)+(M22*'Labor Data'!$K$8)</f>
        <v>0</v>
      </c>
      <c r="O22" s="349">
        <f t="shared" si="1"/>
        <v>0</v>
      </c>
      <c r="P22" s="352">
        <f t="shared" si="2"/>
        <v>0</v>
      </c>
      <c r="Q22" s="302"/>
      <c r="R22" s="350" t="s">
        <v>119</v>
      </c>
      <c r="S22" s="248"/>
    </row>
    <row r="23" spans="2:19" s="247" customFormat="1" ht="9" x14ac:dyDescent="0.15">
      <c r="B23" s="250" t="s">
        <v>1880</v>
      </c>
      <c r="C23" s="351">
        <v>80</v>
      </c>
      <c r="D23" s="349">
        <v>0</v>
      </c>
      <c r="E23" s="349"/>
      <c r="F23" s="351">
        <v>1</v>
      </c>
      <c r="G23" s="351">
        <v>0</v>
      </c>
      <c r="H23" s="351">
        <f>C23*F23</f>
        <v>80</v>
      </c>
      <c r="I23" s="353">
        <f>I$11</f>
        <v>2.2941176470588234</v>
      </c>
      <c r="J23" s="352">
        <v>0</v>
      </c>
      <c r="K23" s="352">
        <f t="shared" si="0"/>
        <v>183.52941176470586</v>
      </c>
      <c r="L23" s="352">
        <f>K23*0.1</f>
        <v>18.352941176470587</v>
      </c>
      <c r="M23" s="352">
        <f>K23*0.05</f>
        <v>9.1764705882352935</v>
      </c>
      <c r="N23" s="349">
        <f>(J23*'Labor Data'!$K$10)+(K23*'Labor Data'!$K$9)+(L23*'Labor Data'!$K$11)+(M23*'Labor Data'!$K$8)</f>
        <v>17427.356470588235</v>
      </c>
      <c r="O23" s="349">
        <f t="shared" si="1"/>
        <v>0</v>
      </c>
      <c r="P23" s="352">
        <f t="shared" si="2"/>
        <v>2.2941176470588234</v>
      </c>
      <c r="Q23" s="302"/>
      <c r="R23" s="350" t="s">
        <v>113</v>
      </c>
      <c r="S23" s="248"/>
    </row>
    <row r="24" spans="2:19" s="247" customFormat="1" ht="9" x14ac:dyDescent="0.15">
      <c r="B24" s="250" t="s">
        <v>1881</v>
      </c>
      <c r="C24" s="518">
        <v>20</v>
      </c>
      <c r="D24" s="349">
        <v>0</v>
      </c>
      <c r="E24" s="349"/>
      <c r="F24" s="351">
        <v>1</v>
      </c>
      <c r="G24" s="351">
        <v>0</v>
      </c>
      <c r="H24" s="351">
        <f>C24*F24</f>
        <v>20</v>
      </c>
      <c r="I24" s="353">
        <f>ROUND(I23*0.1,)</f>
        <v>0</v>
      </c>
      <c r="J24" s="352">
        <v>0</v>
      </c>
      <c r="K24" s="352">
        <f t="shared" si="0"/>
        <v>0</v>
      </c>
      <c r="L24" s="352">
        <f>K24*0.1</f>
        <v>0</v>
      </c>
      <c r="M24" s="352">
        <f>K24*0.05</f>
        <v>0</v>
      </c>
      <c r="N24" s="349">
        <f>(J24*'Labor Data'!$K$10)+(K24*'Labor Data'!$K$9)+(L24*'Labor Data'!$K$11)+(M24*'Labor Data'!$K$8)</f>
        <v>0</v>
      </c>
      <c r="O24" s="349">
        <f t="shared" si="1"/>
        <v>0</v>
      </c>
      <c r="P24" s="352">
        <f t="shared" si="2"/>
        <v>0</v>
      </c>
      <c r="Q24" s="302"/>
      <c r="R24" s="350" t="s">
        <v>123</v>
      </c>
      <c r="S24" s="248"/>
    </row>
    <row r="25" spans="2:19" s="247" customFormat="1" ht="9" x14ac:dyDescent="0.15">
      <c r="B25" s="250" t="s">
        <v>1882</v>
      </c>
      <c r="C25" s="584" t="s">
        <v>109</v>
      </c>
      <c r="D25" s="585"/>
      <c r="E25" s="519"/>
      <c r="F25" s="351"/>
      <c r="G25" s="351"/>
      <c r="H25" s="351"/>
      <c r="I25" s="353"/>
      <c r="J25" s="352"/>
      <c r="K25" s="352"/>
      <c r="L25" s="352"/>
      <c r="M25" s="352"/>
      <c r="N25" s="349"/>
      <c r="O25" s="349"/>
      <c r="P25" s="352"/>
      <c r="Q25" s="302"/>
      <c r="R25" s="350"/>
      <c r="S25" s="248"/>
    </row>
    <row r="26" spans="2:19" s="247" customFormat="1" ht="9" x14ac:dyDescent="0.15">
      <c r="B26" s="250" t="s">
        <v>1883</v>
      </c>
      <c r="C26" s="584" t="s">
        <v>109</v>
      </c>
      <c r="D26" s="585"/>
      <c r="E26" s="519"/>
      <c r="F26" s="351"/>
      <c r="G26" s="351"/>
      <c r="H26" s="351"/>
      <c r="I26" s="353"/>
      <c r="J26" s="352"/>
      <c r="K26" s="352"/>
      <c r="L26" s="352"/>
      <c r="M26" s="352"/>
      <c r="N26" s="349"/>
      <c r="O26" s="349"/>
      <c r="P26" s="352"/>
      <c r="Q26" s="302"/>
      <c r="R26" s="350"/>
      <c r="S26" s="248"/>
    </row>
    <row r="27" spans="2:19" s="247" customFormat="1" ht="9" x14ac:dyDescent="0.15">
      <c r="B27" s="250" t="s">
        <v>1884</v>
      </c>
      <c r="C27" s="351">
        <v>27</v>
      </c>
      <c r="D27" s="349">
        <v>0</v>
      </c>
      <c r="E27" s="349"/>
      <c r="F27" s="351">
        <v>1</v>
      </c>
      <c r="G27" s="351">
        <v>0</v>
      </c>
      <c r="H27" s="351">
        <f>C27*F27</f>
        <v>27</v>
      </c>
      <c r="I27" s="353">
        <f>I12</f>
        <v>342.97058823529409</v>
      </c>
      <c r="J27" s="352">
        <v>0</v>
      </c>
      <c r="K27" s="352">
        <f>H27*I27</f>
        <v>9260.2058823529405</v>
      </c>
      <c r="L27" s="352">
        <f>K27*0.1</f>
        <v>926.0205882352941</v>
      </c>
      <c r="M27" s="352">
        <f>K27*0.05</f>
        <v>463.01029411764705</v>
      </c>
      <c r="N27" s="349">
        <f>(J27*'Labor Data'!$K$10)+(K27*'Labor Data'!$K$9)+(L27*'Labor Data'!$K$11)+(M27*'Labor Data'!$K$8)</f>
        <v>879319.0549191176</v>
      </c>
      <c r="O27" s="349">
        <f>D27*F27*I27</f>
        <v>0</v>
      </c>
      <c r="P27" s="352">
        <f>F27*I27</f>
        <v>342.97058823529409</v>
      </c>
      <c r="Q27" s="302"/>
      <c r="R27" s="350" t="s">
        <v>227</v>
      </c>
      <c r="S27" s="248"/>
    </row>
    <row r="28" spans="2:19" s="247" customFormat="1" ht="9" x14ac:dyDescent="0.15">
      <c r="B28" s="71" t="s">
        <v>88</v>
      </c>
      <c r="C28" s="351"/>
      <c r="D28" s="349"/>
      <c r="E28" s="349"/>
      <c r="F28" s="351"/>
      <c r="G28" s="351"/>
      <c r="H28" s="351"/>
      <c r="I28" s="353"/>
      <c r="J28" s="352">
        <f t="shared" ref="J28:Q28" si="6">SUM(J8:J27)</f>
        <v>223495.36096985071</v>
      </c>
      <c r="K28" s="352">
        <f t="shared" si="6"/>
        <v>10168.935057110742</v>
      </c>
      <c r="L28" s="352">
        <f t="shared" si="6"/>
        <v>1016.8935057110742</v>
      </c>
      <c r="M28" s="352">
        <f t="shared" si="6"/>
        <v>508.44675285553711</v>
      </c>
      <c r="N28" s="349">
        <f t="shared" si="6"/>
        <v>12107746.749775236</v>
      </c>
      <c r="O28" s="349">
        <f t="shared" si="6"/>
        <v>1818398.8806405733</v>
      </c>
      <c r="P28" s="352">
        <f>SUM(P8:P27)</f>
        <v>465.68717475780119</v>
      </c>
      <c r="Q28" s="349">
        <f t="shared" si="6"/>
        <v>28134</v>
      </c>
      <c r="R28" s="350"/>
      <c r="S28" s="70" t="e">
        <f>SUM(O8,O11:O12,#REF!,#REF!,#REF!,#REF!,#REF!,#REF!,#REF!)</f>
        <v>#REF!</v>
      </c>
    </row>
    <row r="29" spans="2:19" s="247" customFormat="1" ht="9" x14ac:dyDescent="0.15">
      <c r="B29" s="69" t="s">
        <v>87</v>
      </c>
      <c r="C29" s="351"/>
      <c r="D29" s="349"/>
      <c r="E29" s="349"/>
      <c r="F29" s="351"/>
      <c r="G29" s="351"/>
      <c r="H29" s="351"/>
      <c r="I29" s="352"/>
      <c r="J29" s="352"/>
      <c r="K29" s="352"/>
      <c r="L29" s="352"/>
      <c r="M29" s="352"/>
      <c r="N29" s="349"/>
      <c r="O29" s="349"/>
      <c r="P29" s="349"/>
      <c r="Q29" s="104"/>
      <c r="R29" s="350"/>
    </row>
    <row r="30" spans="2:19" s="247" customFormat="1" ht="9" x14ac:dyDescent="0.15">
      <c r="B30" s="69" t="s">
        <v>86</v>
      </c>
      <c r="C30" s="584" t="s">
        <v>85</v>
      </c>
      <c r="D30" s="585"/>
      <c r="E30" s="519"/>
      <c r="F30" s="351"/>
      <c r="G30" s="351"/>
      <c r="H30" s="351"/>
      <c r="I30" s="352"/>
      <c r="J30" s="352"/>
      <c r="K30" s="352"/>
      <c r="L30" s="352"/>
      <c r="M30" s="352"/>
      <c r="N30" s="349"/>
      <c r="O30" s="349"/>
      <c r="P30" s="349"/>
      <c r="Q30" s="104"/>
      <c r="R30" s="350"/>
    </row>
    <row r="31" spans="2:19" s="247" customFormat="1" ht="9" x14ac:dyDescent="0.15">
      <c r="B31" s="69" t="s">
        <v>84</v>
      </c>
      <c r="C31" s="584" t="s">
        <v>75</v>
      </c>
      <c r="D31" s="585"/>
      <c r="E31" s="519"/>
      <c r="F31" s="351"/>
      <c r="G31" s="351"/>
      <c r="H31" s="351"/>
      <c r="I31" s="352"/>
      <c r="J31" s="352"/>
      <c r="K31" s="352"/>
      <c r="L31" s="352"/>
      <c r="M31" s="352"/>
      <c r="N31" s="349"/>
      <c r="O31" s="349"/>
      <c r="P31" s="349"/>
      <c r="Q31" s="104"/>
      <c r="R31" s="350"/>
    </row>
    <row r="32" spans="2:19" s="247" customFormat="1" ht="9" x14ac:dyDescent="0.15">
      <c r="B32" s="69" t="s">
        <v>83</v>
      </c>
      <c r="C32" s="584" t="s">
        <v>75</v>
      </c>
      <c r="D32" s="585"/>
      <c r="E32" s="519"/>
      <c r="F32" s="351"/>
      <c r="G32" s="351"/>
      <c r="H32" s="351"/>
      <c r="I32" s="352"/>
      <c r="J32" s="352"/>
      <c r="K32" s="352"/>
      <c r="L32" s="352"/>
      <c r="M32" s="352"/>
      <c r="N32" s="349"/>
      <c r="O32" s="349"/>
      <c r="P32" s="349"/>
      <c r="Q32" s="104"/>
      <c r="R32" s="350"/>
    </row>
    <row r="33" spans="1:19" s="247" customFormat="1" ht="9" x14ac:dyDescent="0.15">
      <c r="B33" s="69" t="s">
        <v>82</v>
      </c>
      <c r="C33" s="584" t="s">
        <v>75</v>
      </c>
      <c r="D33" s="585"/>
      <c r="E33" s="519"/>
      <c r="F33" s="351"/>
      <c r="G33" s="351"/>
      <c r="H33" s="351"/>
      <c r="I33" s="352"/>
      <c r="J33" s="352"/>
      <c r="K33" s="352"/>
      <c r="L33" s="352"/>
      <c r="M33" s="352"/>
      <c r="N33" s="349"/>
      <c r="O33" s="349"/>
      <c r="P33" s="349"/>
      <c r="Q33" s="104"/>
      <c r="R33" s="350"/>
    </row>
    <row r="34" spans="1:19" s="247" customFormat="1" ht="9" x14ac:dyDescent="0.15">
      <c r="B34" s="69" t="s">
        <v>80</v>
      </c>
      <c r="C34" s="351"/>
      <c r="D34" s="349"/>
      <c r="E34" s="349"/>
      <c r="F34" s="351"/>
      <c r="G34" s="351"/>
      <c r="H34" s="351"/>
      <c r="I34" s="352"/>
      <c r="J34" s="352"/>
      <c r="K34" s="352"/>
      <c r="L34" s="352"/>
      <c r="M34" s="352"/>
      <c r="N34" s="349"/>
      <c r="O34" s="349"/>
      <c r="P34" s="349"/>
      <c r="Q34" s="104"/>
      <c r="R34" s="350"/>
    </row>
    <row r="35" spans="1:19" s="247" customFormat="1" ht="9.75" customHeight="1" x14ac:dyDescent="0.15">
      <c r="B35" s="251" t="s">
        <v>1964</v>
      </c>
      <c r="C35" s="518">
        <v>5</v>
      </c>
      <c r="D35" s="349">
        <v>0</v>
      </c>
      <c r="E35" s="349"/>
      <c r="F35" s="351">
        <v>12</v>
      </c>
      <c r="G35" s="351">
        <v>0</v>
      </c>
      <c r="H35" s="351">
        <f>C35*F35</f>
        <v>60</v>
      </c>
      <c r="I35" s="353">
        <f>I12</f>
        <v>342.97058823529409</v>
      </c>
      <c r="J35" s="352">
        <v>0</v>
      </c>
      <c r="K35" s="352">
        <f>H35*I35</f>
        <v>20578.235294117647</v>
      </c>
      <c r="L35" s="352">
        <f t="shared" ref="L35:L37" si="7">K35*0.1</f>
        <v>2057.8235294117649</v>
      </c>
      <c r="M35" s="352">
        <f t="shared" ref="M35:M37" si="8">K35*0.05</f>
        <v>1028.9117647058824</v>
      </c>
      <c r="N35" s="349">
        <f>(J35*'Labor Data'!$K$10)+(K35*'Labor Data'!$K$9)+(L35*'Labor Data'!$K$11)+(M35*'Labor Data'!$K$8)</f>
        <v>1954042.3442647061</v>
      </c>
      <c r="O35" s="349">
        <f>D35*F35*I35</f>
        <v>0</v>
      </c>
      <c r="P35" s="352">
        <v>0</v>
      </c>
      <c r="Q35" s="302"/>
      <c r="R35" s="350" t="s">
        <v>1832</v>
      </c>
    </row>
    <row r="36" spans="1:19" s="247" customFormat="1" ht="9.75" customHeight="1" x14ac:dyDescent="0.15">
      <c r="B36" s="250" t="s">
        <v>1965</v>
      </c>
      <c r="C36" s="351">
        <v>11</v>
      </c>
      <c r="D36" s="349">
        <v>0</v>
      </c>
      <c r="E36" s="349"/>
      <c r="F36" s="351">
        <v>12</v>
      </c>
      <c r="G36" s="351">
        <v>0</v>
      </c>
      <c r="H36" s="351">
        <f>C36*F36</f>
        <v>132</v>
      </c>
      <c r="I36" s="353">
        <f>I12</f>
        <v>342.97058823529409</v>
      </c>
      <c r="J36" s="352">
        <v>0</v>
      </c>
      <c r="K36" s="352">
        <f>H36*I36</f>
        <v>45272.117647058818</v>
      </c>
      <c r="L36" s="352">
        <f>K36*0.1</f>
        <v>4527.2117647058822</v>
      </c>
      <c r="M36" s="352">
        <f>K36*0.05</f>
        <v>2263.6058823529411</v>
      </c>
      <c r="N36" s="349">
        <f>(J36*'Labor Data'!$K$10)+(K36*'Labor Data'!$K$9)+(L36*'Labor Data'!$K$11)+(M36*'Labor Data'!$K$8)</f>
        <v>4298893.1573823532</v>
      </c>
      <c r="O36" s="349">
        <f>D36*F36*I36</f>
        <v>0</v>
      </c>
      <c r="P36" s="352">
        <v>0</v>
      </c>
      <c r="Q36" s="302"/>
      <c r="R36" s="350" t="s">
        <v>1832</v>
      </c>
    </row>
    <row r="37" spans="1:19" s="247" customFormat="1" ht="9" x14ac:dyDescent="0.15">
      <c r="B37" s="250" t="s">
        <v>1966</v>
      </c>
      <c r="C37" s="518">
        <v>4</v>
      </c>
      <c r="D37" s="349">
        <v>0</v>
      </c>
      <c r="E37" s="349"/>
      <c r="F37" s="351">
        <v>1</v>
      </c>
      <c r="G37" s="351">
        <v>0</v>
      </c>
      <c r="H37" s="351">
        <f>C37*F37</f>
        <v>4</v>
      </c>
      <c r="I37" s="353">
        <f>'Annual # of Respondents'!F17-I36</f>
        <v>301.63941176470593</v>
      </c>
      <c r="J37" s="352">
        <v>0</v>
      </c>
      <c r="K37" s="352">
        <f>H37*I37</f>
        <v>1206.5576470588237</v>
      </c>
      <c r="L37" s="352">
        <f t="shared" si="7"/>
        <v>120.65576470588238</v>
      </c>
      <c r="M37" s="352">
        <f t="shared" si="8"/>
        <v>60.327882352941188</v>
      </c>
      <c r="N37" s="349">
        <f>(J37*'Labor Data'!$K$10)+(K37*'Labor Data'!$K$9)+(L37*'Labor Data'!$K$11)+(M37*'Labor Data'!$K$8)</f>
        <v>114570.79285235296</v>
      </c>
      <c r="O37" s="349">
        <f>D37*F37*I37</f>
        <v>0</v>
      </c>
      <c r="P37" s="352">
        <v>0</v>
      </c>
      <c r="Q37" s="302"/>
      <c r="R37" s="350" t="s">
        <v>1967</v>
      </c>
    </row>
    <row r="38" spans="1:19" s="247" customFormat="1" ht="9" x14ac:dyDescent="0.15">
      <c r="B38" s="69" t="s">
        <v>78</v>
      </c>
      <c r="C38" s="584" t="s">
        <v>75</v>
      </c>
      <c r="D38" s="585"/>
      <c r="E38" s="519"/>
      <c r="F38" s="351"/>
      <c r="G38" s="351"/>
      <c r="H38" s="351"/>
      <c r="I38" s="353"/>
      <c r="J38" s="352"/>
      <c r="K38" s="352"/>
      <c r="L38" s="352"/>
      <c r="M38" s="352"/>
      <c r="N38" s="349"/>
      <c r="O38" s="349"/>
      <c r="P38" s="352"/>
      <c r="Q38" s="302"/>
      <c r="R38" s="350"/>
    </row>
    <row r="39" spans="1:19" s="247" customFormat="1" ht="9" x14ac:dyDescent="0.15">
      <c r="B39" s="97" t="s">
        <v>76</v>
      </c>
      <c r="C39" s="584" t="s">
        <v>75</v>
      </c>
      <c r="D39" s="585"/>
      <c r="E39" s="519"/>
      <c r="F39" s="351"/>
      <c r="G39" s="351"/>
      <c r="H39" s="351"/>
      <c r="I39" s="353"/>
      <c r="J39" s="352"/>
      <c r="K39" s="352"/>
      <c r="L39" s="352"/>
      <c r="M39" s="352"/>
      <c r="N39" s="349"/>
      <c r="O39" s="349"/>
      <c r="P39" s="349"/>
      <c r="Q39" s="104"/>
      <c r="R39" s="350"/>
    </row>
    <row r="40" spans="1:19" s="247" customFormat="1" ht="9" x14ac:dyDescent="0.15">
      <c r="B40" s="64" t="s">
        <v>74</v>
      </c>
      <c r="C40" s="63"/>
      <c r="D40" s="62"/>
      <c r="E40" s="62"/>
      <c r="F40" s="63"/>
      <c r="G40" s="63"/>
      <c r="H40" s="63"/>
      <c r="I40" s="330"/>
      <c r="J40" s="330">
        <f>SUM(J30:J39)</f>
        <v>0</v>
      </c>
      <c r="K40" s="330">
        <f t="shared" ref="K40:Q40" si="9">SUM(K30:K39)</f>
        <v>67056.910588235289</v>
      </c>
      <c r="L40" s="330">
        <f t="shared" si="9"/>
        <v>6705.6910588235296</v>
      </c>
      <c r="M40" s="330">
        <f t="shared" si="9"/>
        <v>3352.8455294117648</v>
      </c>
      <c r="N40" s="62">
        <f t="shared" si="9"/>
        <v>6367506.2944994122</v>
      </c>
      <c r="O40" s="62">
        <f t="shared" si="9"/>
        <v>0</v>
      </c>
      <c r="P40" s="330">
        <f t="shared" si="9"/>
        <v>0</v>
      </c>
      <c r="Q40" s="62">
        <f t="shared" si="9"/>
        <v>0</v>
      </c>
      <c r="R40" s="60"/>
      <c r="S40" s="349">
        <f>SUM(S30:S39)</f>
        <v>0</v>
      </c>
    </row>
    <row r="41" spans="1:19" s="50" customFormat="1" x14ac:dyDescent="0.2">
      <c r="B41" s="57" t="s">
        <v>73</v>
      </c>
      <c r="C41" s="55"/>
      <c r="D41" s="56"/>
      <c r="E41" s="56"/>
      <c r="F41" s="55"/>
      <c r="G41" s="55"/>
      <c r="H41" s="55"/>
      <c r="I41" s="54"/>
      <c r="J41" s="52">
        <f t="shared" ref="J41:Q41" si="10">J28+J40</f>
        <v>223495.36096985071</v>
      </c>
      <c r="K41" s="52">
        <f t="shared" si="10"/>
        <v>77225.845645346039</v>
      </c>
      <c r="L41" s="52">
        <f t="shared" si="10"/>
        <v>7722.5845645346035</v>
      </c>
      <c r="M41" s="52">
        <f t="shared" si="10"/>
        <v>3861.2922822673017</v>
      </c>
      <c r="N41" s="53">
        <f t="shared" si="10"/>
        <v>18475253.044274651</v>
      </c>
      <c r="O41" s="53">
        <f t="shared" si="10"/>
        <v>1818398.8806405733</v>
      </c>
      <c r="P41" s="52">
        <f t="shared" si="10"/>
        <v>465.68717475780119</v>
      </c>
      <c r="Q41" s="53">
        <f t="shared" si="10"/>
        <v>28134</v>
      </c>
      <c r="R41" s="51"/>
    </row>
    <row r="42" spans="1:19" ht="6" customHeight="1" x14ac:dyDescent="0.2"/>
    <row r="43" spans="1:19" s="348" customFormat="1" ht="12.75" customHeight="1" x14ac:dyDescent="0.15">
      <c r="A43" s="90" t="s">
        <v>110</v>
      </c>
      <c r="B43" s="332"/>
      <c r="C43" s="332"/>
      <c r="D43" s="332"/>
      <c r="E43" s="332"/>
      <c r="F43" s="332"/>
      <c r="G43" s="332"/>
      <c r="H43" s="332"/>
      <c r="I43" s="332"/>
      <c r="J43" s="332"/>
      <c r="K43" s="332"/>
      <c r="L43" s="332"/>
      <c r="M43" s="332"/>
      <c r="N43" s="332"/>
      <c r="O43" s="332"/>
      <c r="P43" s="332"/>
      <c r="Q43" s="332"/>
      <c r="R43" s="347"/>
    </row>
    <row r="44" spans="1:19" s="442" customFormat="1" ht="9" customHeight="1" x14ac:dyDescent="0.15">
      <c r="A44" s="444" t="s">
        <v>89</v>
      </c>
      <c r="B44" s="442" t="s">
        <v>1968</v>
      </c>
    </row>
    <row r="45" spans="1:19" s="442" customFormat="1" ht="19.5" customHeight="1" x14ac:dyDescent="0.15">
      <c r="A45" s="444" t="s">
        <v>111</v>
      </c>
      <c r="B45" s="593" t="s">
        <v>1887</v>
      </c>
      <c r="C45" s="593"/>
      <c r="D45" s="593"/>
      <c r="E45" s="593"/>
      <c r="F45" s="593"/>
      <c r="G45" s="593"/>
      <c r="H45" s="593"/>
      <c r="I45" s="593"/>
      <c r="J45" s="593"/>
      <c r="K45" s="593"/>
      <c r="L45" s="593"/>
      <c r="M45" s="593"/>
      <c r="N45" s="593"/>
      <c r="O45" s="593"/>
      <c r="P45" s="593"/>
      <c r="Q45" s="593"/>
      <c r="R45" s="593"/>
    </row>
    <row r="46" spans="1:19" s="442" customFormat="1" ht="9" customHeight="1" x14ac:dyDescent="0.15">
      <c r="A46" s="444" t="s">
        <v>79</v>
      </c>
      <c r="B46" s="445" t="s">
        <v>916</v>
      </c>
    </row>
    <row r="47" spans="1:19" s="442" customFormat="1" ht="18.75" customHeight="1" x14ac:dyDescent="0.15">
      <c r="A47" s="444" t="s">
        <v>112</v>
      </c>
      <c r="B47" s="593" t="s">
        <v>1935</v>
      </c>
      <c r="C47" s="593"/>
      <c r="D47" s="593"/>
      <c r="E47" s="593"/>
      <c r="F47" s="593"/>
      <c r="G47" s="593"/>
      <c r="H47" s="593"/>
      <c r="I47" s="593"/>
      <c r="J47" s="593"/>
      <c r="K47" s="593"/>
      <c r="L47" s="593"/>
      <c r="M47" s="593"/>
      <c r="N47" s="593"/>
      <c r="O47" s="593"/>
      <c r="P47" s="593"/>
      <c r="Q47" s="593"/>
      <c r="R47" s="593"/>
    </row>
    <row r="48" spans="1:19" s="442" customFormat="1" ht="27.75" customHeight="1" x14ac:dyDescent="0.15">
      <c r="A48" s="444" t="s">
        <v>81</v>
      </c>
      <c r="B48" s="593" t="s">
        <v>1969</v>
      </c>
      <c r="C48" s="593"/>
      <c r="D48" s="593"/>
      <c r="E48" s="593"/>
      <c r="F48" s="593"/>
      <c r="G48" s="593"/>
      <c r="H48" s="593"/>
      <c r="I48" s="593"/>
      <c r="J48" s="593"/>
      <c r="K48" s="593"/>
      <c r="L48" s="593"/>
      <c r="M48" s="593"/>
      <c r="N48" s="593"/>
      <c r="O48" s="593"/>
      <c r="P48" s="593"/>
      <c r="Q48" s="593"/>
      <c r="R48" s="593"/>
    </row>
    <row r="49" spans="1:20" s="442" customFormat="1" ht="18" customHeight="1" x14ac:dyDescent="0.15">
      <c r="A49" s="444" t="s">
        <v>113</v>
      </c>
      <c r="B49" s="593" t="s">
        <v>1915</v>
      </c>
      <c r="C49" s="593"/>
      <c r="D49" s="593"/>
      <c r="E49" s="593"/>
      <c r="F49" s="593"/>
      <c r="G49" s="593"/>
      <c r="H49" s="593"/>
      <c r="I49" s="593"/>
      <c r="J49" s="593"/>
      <c r="K49" s="593"/>
      <c r="L49" s="593"/>
      <c r="M49" s="593"/>
      <c r="N49" s="593"/>
      <c r="O49" s="593"/>
      <c r="P49" s="593"/>
      <c r="Q49" s="593"/>
      <c r="R49" s="593"/>
    </row>
    <row r="50" spans="1:20" s="442" customFormat="1" ht="44.25" customHeight="1" x14ac:dyDescent="0.15">
      <c r="A50" s="444" t="s">
        <v>114</v>
      </c>
      <c r="B50" s="593" t="s">
        <v>1971</v>
      </c>
      <c r="C50" s="593"/>
      <c r="D50" s="593"/>
      <c r="E50" s="593"/>
      <c r="F50" s="593"/>
      <c r="G50" s="593"/>
      <c r="H50" s="593"/>
      <c r="I50" s="593"/>
      <c r="J50" s="593"/>
      <c r="K50" s="593"/>
      <c r="L50" s="593"/>
      <c r="M50" s="593"/>
      <c r="N50" s="593"/>
      <c r="O50" s="593"/>
      <c r="P50" s="593"/>
      <c r="Q50" s="593"/>
      <c r="R50" s="593"/>
    </row>
    <row r="51" spans="1:20" s="442" customFormat="1" ht="9" x14ac:dyDescent="0.15">
      <c r="A51" s="444" t="s">
        <v>115</v>
      </c>
      <c r="B51" s="593" t="s">
        <v>1914</v>
      </c>
      <c r="C51" s="593"/>
      <c r="D51" s="593"/>
      <c r="E51" s="593"/>
      <c r="F51" s="593"/>
      <c r="G51" s="593"/>
      <c r="H51" s="593"/>
      <c r="I51" s="593"/>
      <c r="J51" s="593"/>
      <c r="K51" s="593"/>
      <c r="L51" s="593"/>
      <c r="M51" s="593"/>
      <c r="N51" s="593"/>
      <c r="O51" s="593"/>
      <c r="P51" s="593"/>
      <c r="Q51" s="593"/>
      <c r="R51" s="593"/>
    </row>
    <row r="52" spans="1:20" s="442" customFormat="1" ht="36" customHeight="1" x14ac:dyDescent="0.15">
      <c r="A52" s="444" t="s">
        <v>116</v>
      </c>
      <c r="B52" s="593" t="s">
        <v>1899</v>
      </c>
      <c r="C52" s="593"/>
      <c r="D52" s="593"/>
      <c r="E52" s="593"/>
      <c r="F52" s="593"/>
      <c r="G52" s="593"/>
      <c r="H52" s="593"/>
      <c r="I52" s="593"/>
      <c r="J52" s="593"/>
      <c r="K52" s="593"/>
      <c r="L52" s="593"/>
      <c r="M52" s="593"/>
      <c r="N52" s="593"/>
      <c r="O52" s="593"/>
      <c r="P52" s="593"/>
      <c r="Q52" s="593"/>
      <c r="R52" s="593"/>
    </row>
    <row r="53" spans="1:20" s="348" customFormat="1" ht="18.75" customHeight="1" x14ac:dyDescent="0.15">
      <c r="A53" s="89" t="s">
        <v>117</v>
      </c>
      <c r="B53" s="593" t="s">
        <v>1916</v>
      </c>
      <c r="C53" s="593"/>
      <c r="D53" s="593"/>
      <c r="E53" s="593"/>
      <c r="F53" s="593"/>
      <c r="G53" s="593"/>
      <c r="H53" s="593"/>
      <c r="I53" s="593"/>
      <c r="J53" s="593"/>
      <c r="K53" s="593"/>
      <c r="L53" s="593"/>
      <c r="M53" s="593"/>
      <c r="N53" s="593"/>
      <c r="O53" s="593"/>
      <c r="P53" s="593"/>
      <c r="Q53" s="593"/>
      <c r="R53" s="593"/>
      <c r="T53" s="329"/>
    </row>
    <row r="54" spans="1:20" s="348" customFormat="1" ht="9" x14ac:dyDescent="0.15">
      <c r="A54" s="89" t="s">
        <v>77</v>
      </c>
      <c r="B54" s="445" t="s">
        <v>1973</v>
      </c>
      <c r="C54" s="446"/>
      <c r="D54" s="446"/>
      <c r="E54" s="446"/>
      <c r="F54" s="446"/>
      <c r="G54" s="446"/>
      <c r="H54" s="446"/>
      <c r="I54" s="447"/>
      <c r="J54" s="446"/>
      <c r="K54" s="446"/>
      <c r="L54" s="446"/>
      <c r="M54" s="446"/>
      <c r="N54" s="442"/>
      <c r="O54" s="442"/>
      <c r="P54" s="476"/>
      <c r="Q54" s="477"/>
      <c r="R54" s="442"/>
      <c r="T54" s="329"/>
    </row>
    <row r="55" spans="1:20" s="348" customFormat="1" ht="9" customHeight="1" x14ac:dyDescent="0.15">
      <c r="A55" s="89" t="s">
        <v>118</v>
      </c>
      <c r="B55" s="445" t="s">
        <v>1913</v>
      </c>
      <c r="C55" s="446"/>
      <c r="D55" s="446"/>
      <c r="E55" s="446"/>
      <c r="F55" s="446"/>
      <c r="G55" s="446"/>
      <c r="H55" s="446"/>
      <c r="I55" s="447"/>
      <c r="J55" s="446"/>
      <c r="K55" s="446"/>
      <c r="L55" s="446"/>
      <c r="M55" s="446"/>
      <c r="N55" s="442"/>
      <c r="O55" s="442"/>
      <c r="P55" s="476"/>
      <c r="Q55" s="477"/>
      <c r="R55" s="442"/>
      <c r="T55" s="329"/>
    </row>
    <row r="56" spans="1:20" s="348" customFormat="1" ht="9" x14ac:dyDescent="0.15">
      <c r="A56" s="89" t="s">
        <v>119</v>
      </c>
      <c r="B56" s="442" t="s">
        <v>1835</v>
      </c>
      <c r="C56" s="442"/>
      <c r="D56" s="442"/>
      <c r="E56" s="442"/>
      <c r="F56" s="442"/>
      <c r="G56" s="442"/>
      <c r="H56" s="442"/>
      <c r="I56" s="442"/>
      <c r="J56" s="442"/>
      <c r="K56" s="442"/>
      <c r="L56" s="442"/>
      <c r="M56" s="442"/>
      <c r="N56" s="442"/>
      <c r="O56" s="442"/>
      <c r="P56" s="476"/>
      <c r="Q56" s="477"/>
      <c r="R56" s="442"/>
    </row>
    <row r="57" spans="1:20" s="348" customFormat="1" ht="9" x14ac:dyDescent="0.15">
      <c r="A57" s="89" t="s">
        <v>123</v>
      </c>
      <c r="B57" s="442" t="s">
        <v>1889</v>
      </c>
      <c r="C57" s="442"/>
      <c r="D57" s="442"/>
      <c r="E57" s="442"/>
      <c r="F57" s="442"/>
      <c r="G57" s="442"/>
      <c r="H57" s="442"/>
      <c r="I57" s="442"/>
      <c r="J57" s="442"/>
      <c r="K57" s="442"/>
      <c r="L57" s="442"/>
      <c r="M57" s="442"/>
      <c r="N57" s="442"/>
      <c r="O57" s="442"/>
      <c r="P57" s="476"/>
      <c r="Q57" s="477"/>
      <c r="R57" s="442"/>
    </row>
    <row r="58" spans="1:20" s="348" customFormat="1" ht="21" customHeight="1" x14ac:dyDescent="0.15">
      <c r="A58" s="89" t="s">
        <v>227</v>
      </c>
      <c r="B58" s="593" t="s">
        <v>1977</v>
      </c>
      <c r="C58" s="593"/>
      <c r="D58" s="593"/>
      <c r="E58" s="593"/>
      <c r="F58" s="593"/>
      <c r="G58" s="593"/>
      <c r="H58" s="593"/>
      <c r="I58" s="593"/>
      <c r="J58" s="593"/>
      <c r="K58" s="593"/>
      <c r="L58" s="593"/>
      <c r="M58" s="593"/>
      <c r="N58" s="593"/>
      <c r="O58" s="593"/>
      <c r="P58" s="593"/>
      <c r="Q58" s="593"/>
      <c r="R58" s="593"/>
    </row>
    <row r="59" spans="1:20" s="348" customFormat="1" ht="21" customHeight="1" x14ac:dyDescent="0.15">
      <c r="A59" s="444" t="s">
        <v>1832</v>
      </c>
      <c r="B59" s="593" t="s">
        <v>1978</v>
      </c>
      <c r="C59" s="593"/>
      <c r="D59" s="593"/>
      <c r="E59" s="593"/>
      <c r="F59" s="593"/>
      <c r="G59" s="593"/>
      <c r="H59" s="593"/>
      <c r="I59" s="593"/>
      <c r="J59" s="593"/>
      <c r="K59" s="593"/>
      <c r="L59" s="593"/>
      <c r="M59" s="593"/>
      <c r="N59" s="593"/>
      <c r="O59" s="593"/>
      <c r="P59" s="593"/>
      <c r="Q59" s="593"/>
      <c r="R59" s="593"/>
    </row>
    <row r="60" spans="1:20" s="348" customFormat="1" ht="9" x14ac:dyDescent="0.15">
      <c r="A60" s="348" t="s">
        <v>1967</v>
      </c>
      <c r="B60" s="445" t="s">
        <v>1976</v>
      </c>
      <c r="C60" s="521"/>
      <c r="D60" s="521"/>
      <c r="E60" s="521"/>
      <c r="F60" s="521"/>
      <c r="G60" s="521"/>
      <c r="H60" s="521"/>
      <c r="I60" s="521"/>
      <c r="J60" s="521"/>
      <c r="K60" s="521"/>
      <c r="L60" s="521"/>
      <c r="M60" s="521"/>
      <c r="N60" s="521"/>
      <c r="O60" s="521"/>
      <c r="P60" s="521"/>
      <c r="Q60" s="521"/>
      <c r="R60" s="521"/>
    </row>
    <row r="61" spans="1:20" s="348" customFormat="1" ht="9" x14ac:dyDescent="0.15">
      <c r="C61" s="517"/>
      <c r="D61" s="517"/>
      <c r="E61" s="517"/>
      <c r="F61" s="517"/>
      <c r="G61" s="517"/>
      <c r="H61" s="517"/>
      <c r="I61" s="517"/>
      <c r="J61" s="517"/>
      <c r="K61" s="517"/>
      <c r="L61" s="517"/>
      <c r="M61" s="517"/>
      <c r="N61" s="517"/>
      <c r="O61" s="517"/>
      <c r="P61" s="517"/>
      <c r="Q61" s="517"/>
      <c r="R61" s="517"/>
    </row>
    <row r="62" spans="1:20" s="348" customFormat="1" ht="9" x14ac:dyDescent="0.15">
      <c r="B62" s="442"/>
      <c r="C62" s="446"/>
      <c r="D62" s="446"/>
      <c r="E62" s="446"/>
      <c r="F62" s="446"/>
      <c r="G62" s="446"/>
      <c r="H62" s="446"/>
      <c r="I62" s="447"/>
      <c r="J62" s="446"/>
      <c r="K62" s="446"/>
      <c r="L62" s="446"/>
      <c r="M62" s="517"/>
      <c r="N62" s="517"/>
      <c r="O62" s="517"/>
      <c r="P62" s="517"/>
      <c r="Q62" s="517"/>
    </row>
    <row r="63" spans="1:20" s="348" customFormat="1" ht="9" x14ac:dyDescent="0.15">
      <c r="C63" s="442"/>
      <c r="D63" s="442"/>
      <c r="E63" s="442"/>
      <c r="F63" s="442"/>
      <c r="G63" s="442"/>
      <c r="H63" s="442"/>
      <c r="I63" s="442"/>
      <c r="J63" s="442"/>
      <c r="K63" s="442"/>
      <c r="L63" s="442"/>
      <c r="R63" s="347"/>
    </row>
    <row r="64" spans="1:20" x14ac:dyDescent="0.2">
      <c r="B64" s="445"/>
      <c r="C64" s="442"/>
      <c r="D64" s="442"/>
      <c r="E64" s="442"/>
      <c r="F64" s="442"/>
      <c r="G64" s="442"/>
      <c r="H64" s="442"/>
      <c r="I64" s="442"/>
      <c r="J64" s="442"/>
      <c r="K64" s="442"/>
      <c r="L64" s="442"/>
    </row>
    <row r="65" spans="3:18" x14ac:dyDescent="0.2">
      <c r="C65" s="446"/>
      <c r="D65" s="446"/>
      <c r="E65" s="446"/>
      <c r="F65" s="446"/>
      <c r="G65" s="446"/>
      <c r="H65" s="446"/>
      <c r="I65" s="447"/>
      <c r="J65" s="446"/>
      <c r="K65" s="446"/>
      <c r="L65" s="446"/>
    </row>
    <row r="66" spans="3:18" x14ac:dyDescent="0.2">
      <c r="C66" s="521"/>
      <c r="D66" s="521"/>
      <c r="E66" s="521"/>
      <c r="F66" s="521"/>
      <c r="G66" s="521"/>
      <c r="H66" s="521"/>
      <c r="I66" s="521"/>
      <c r="J66" s="521"/>
      <c r="K66" s="521"/>
      <c r="L66" s="521"/>
    </row>
    <row r="67" spans="3:18" s="348" customFormat="1" ht="9" x14ac:dyDescent="0.15">
      <c r="C67" s="347"/>
      <c r="D67" s="347"/>
      <c r="E67" s="347"/>
      <c r="F67" s="347"/>
      <c r="G67" s="347"/>
      <c r="H67" s="347"/>
      <c r="I67" s="329"/>
      <c r="J67" s="347"/>
      <c r="K67" s="347"/>
      <c r="L67" s="347"/>
      <c r="M67" s="347"/>
      <c r="N67" s="347"/>
      <c r="O67" s="346"/>
      <c r="P67" s="346"/>
      <c r="Q67" s="346"/>
      <c r="R67" s="347"/>
    </row>
    <row r="68" spans="3:18" s="348" customFormat="1" ht="9" x14ac:dyDescent="0.15">
      <c r="C68" s="347"/>
      <c r="D68" s="347"/>
      <c r="E68" s="347"/>
      <c r="F68" s="347"/>
      <c r="G68" s="347"/>
      <c r="H68" s="347"/>
      <c r="I68" s="329"/>
      <c r="J68" s="347"/>
      <c r="K68" s="347"/>
      <c r="L68" s="347"/>
      <c r="M68" s="347"/>
      <c r="N68" s="347"/>
      <c r="O68" s="346"/>
      <c r="P68" s="346"/>
      <c r="Q68" s="346"/>
      <c r="R68" s="347"/>
    </row>
    <row r="69" spans="3:18" s="348" customFormat="1" ht="9" x14ac:dyDescent="0.15">
      <c r="C69" s="347"/>
      <c r="D69" s="347"/>
      <c r="E69" s="347"/>
      <c r="F69" s="347"/>
      <c r="G69" s="347"/>
      <c r="H69" s="347"/>
      <c r="I69" s="329"/>
      <c r="J69" s="347"/>
      <c r="K69" s="347"/>
      <c r="L69" s="347"/>
      <c r="M69" s="347"/>
      <c r="N69" s="347"/>
      <c r="O69" s="346"/>
      <c r="P69" s="346"/>
      <c r="Q69" s="346"/>
      <c r="R69" s="347"/>
    </row>
    <row r="70" spans="3:18" s="348" customFormat="1" ht="9" x14ac:dyDescent="0.15">
      <c r="C70" s="347"/>
      <c r="D70" s="347"/>
      <c r="E70" s="347"/>
      <c r="F70" s="347"/>
      <c r="G70" s="347"/>
      <c r="H70" s="347"/>
      <c r="I70" s="329"/>
      <c r="J70" s="347"/>
      <c r="K70" s="347"/>
      <c r="L70" s="347"/>
      <c r="M70" s="347"/>
      <c r="N70" s="347"/>
      <c r="O70" s="346"/>
      <c r="P70" s="346"/>
      <c r="Q70" s="346"/>
      <c r="R70" s="347"/>
    </row>
    <row r="71" spans="3:18" s="348" customFormat="1" ht="9" x14ac:dyDescent="0.15">
      <c r="C71" s="347"/>
      <c r="D71" s="347"/>
      <c r="E71" s="347"/>
      <c r="F71" s="347"/>
      <c r="G71" s="347"/>
      <c r="H71" s="347"/>
      <c r="I71" s="329"/>
      <c r="J71" s="347"/>
      <c r="K71" s="347"/>
      <c r="L71" s="347"/>
      <c r="M71" s="347"/>
      <c r="N71" s="347"/>
      <c r="O71" s="346"/>
      <c r="P71" s="346"/>
      <c r="Q71" s="346"/>
      <c r="R71" s="347"/>
    </row>
    <row r="72" spans="3:18" s="348" customFormat="1" ht="9" x14ac:dyDescent="0.15">
      <c r="C72" s="347"/>
      <c r="D72" s="347"/>
      <c r="E72" s="347"/>
      <c r="F72" s="347"/>
      <c r="G72" s="347"/>
      <c r="H72" s="347"/>
      <c r="I72" s="329"/>
      <c r="J72" s="347"/>
      <c r="K72" s="347"/>
      <c r="L72" s="347"/>
      <c r="M72" s="347"/>
      <c r="N72" s="347"/>
      <c r="O72" s="346"/>
      <c r="P72" s="346"/>
      <c r="Q72" s="346"/>
      <c r="R72" s="347"/>
    </row>
    <row r="73" spans="3:18" s="348" customFormat="1" ht="9" x14ac:dyDescent="0.15">
      <c r="C73" s="347"/>
      <c r="D73" s="347"/>
      <c r="E73" s="347"/>
      <c r="F73" s="347"/>
      <c r="G73" s="347"/>
      <c r="H73" s="347"/>
      <c r="I73" s="329"/>
      <c r="J73" s="347"/>
      <c r="K73" s="347"/>
      <c r="L73" s="347"/>
      <c r="M73" s="347"/>
      <c r="N73" s="347"/>
      <c r="O73" s="346"/>
      <c r="P73" s="346"/>
      <c r="Q73" s="346"/>
      <c r="R73" s="347"/>
    </row>
    <row r="74" spans="3:18" s="348" customFormat="1" ht="9" x14ac:dyDescent="0.15">
      <c r="C74" s="347"/>
      <c r="D74" s="347"/>
      <c r="E74" s="347"/>
      <c r="F74" s="347"/>
      <c r="G74" s="347"/>
      <c r="H74" s="347"/>
      <c r="I74" s="329"/>
      <c r="J74" s="347"/>
      <c r="K74" s="347"/>
      <c r="L74" s="347"/>
      <c r="M74" s="347"/>
      <c r="N74" s="347"/>
      <c r="O74" s="346"/>
      <c r="P74" s="346"/>
      <c r="Q74" s="346"/>
      <c r="R74" s="347"/>
    </row>
    <row r="75" spans="3:18" s="348" customFormat="1" ht="9" x14ac:dyDescent="0.15">
      <c r="C75" s="347"/>
      <c r="D75" s="347"/>
      <c r="E75" s="347"/>
      <c r="F75" s="347"/>
      <c r="G75" s="347"/>
      <c r="H75" s="347"/>
      <c r="I75" s="329"/>
      <c r="J75" s="347"/>
      <c r="K75" s="347"/>
      <c r="L75" s="347"/>
      <c r="M75" s="347"/>
      <c r="N75" s="347"/>
      <c r="O75" s="346"/>
      <c r="P75" s="346"/>
      <c r="Q75" s="346"/>
      <c r="R75" s="347"/>
    </row>
    <row r="76" spans="3:18" s="348" customFormat="1" ht="9" x14ac:dyDescent="0.15">
      <c r="C76" s="347"/>
      <c r="D76" s="347"/>
      <c r="E76" s="347"/>
      <c r="F76" s="347"/>
      <c r="G76" s="347"/>
      <c r="H76" s="347"/>
      <c r="I76" s="329"/>
      <c r="J76" s="347"/>
      <c r="K76" s="347"/>
      <c r="L76" s="347"/>
      <c r="M76" s="347"/>
      <c r="N76" s="347"/>
      <c r="O76" s="346"/>
      <c r="P76" s="346"/>
      <c r="Q76" s="346"/>
      <c r="R76" s="347"/>
    </row>
    <row r="77" spans="3:18" s="348" customFormat="1" ht="9" x14ac:dyDescent="0.15">
      <c r="C77" s="347"/>
      <c r="D77" s="347"/>
      <c r="E77" s="347"/>
      <c r="F77" s="347"/>
      <c r="G77" s="347"/>
      <c r="H77" s="347"/>
      <c r="I77" s="329"/>
      <c r="J77" s="347"/>
      <c r="K77" s="347"/>
      <c r="L77" s="347"/>
      <c r="M77" s="347"/>
      <c r="N77" s="347"/>
      <c r="O77" s="346"/>
      <c r="P77" s="346"/>
      <c r="Q77" s="346"/>
      <c r="R77" s="347"/>
    </row>
    <row r="78" spans="3:18" s="348" customFormat="1" ht="9" x14ac:dyDescent="0.15">
      <c r="C78" s="347"/>
      <c r="D78" s="347"/>
      <c r="E78" s="347"/>
      <c r="F78" s="347"/>
      <c r="G78" s="347"/>
      <c r="H78" s="347"/>
      <c r="I78" s="329"/>
      <c r="J78" s="347"/>
      <c r="K78" s="347"/>
      <c r="L78" s="347"/>
      <c r="M78" s="347"/>
      <c r="N78" s="347"/>
      <c r="O78" s="346"/>
      <c r="P78" s="346"/>
      <c r="Q78" s="346"/>
      <c r="R78" s="347"/>
    </row>
    <row r="79" spans="3:18" s="348" customFormat="1" ht="9" x14ac:dyDescent="0.15">
      <c r="C79" s="347"/>
      <c r="D79" s="347"/>
      <c r="E79" s="347"/>
      <c r="F79" s="347"/>
      <c r="G79" s="347"/>
      <c r="H79" s="347"/>
      <c r="I79" s="329"/>
      <c r="J79" s="347"/>
      <c r="K79" s="347"/>
      <c r="L79" s="347"/>
      <c r="M79" s="347"/>
      <c r="N79" s="347"/>
      <c r="O79" s="346"/>
      <c r="P79" s="346"/>
      <c r="Q79" s="346"/>
      <c r="R79" s="347"/>
    </row>
    <row r="80" spans="3:18" s="348" customFormat="1" x14ac:dyDescent="0.2">
      <c r="C80" s="347"/>
      <c r="D80" s="347"/>
      <c r="E80" s="347"/>
      <c r="F80" s="347"/>
      <c r="G80" s="347"/>
      <c r="H80" s="347"/>
      <c r="I80" s="329"/>
      <c r="J80" s="347"/>
      <c r="K80" s="347"/>
      <c r="L80" s="347"/>
      <c r="M80" s="347"/>
      <c r="N80" s="347"/>
      <c r="O80" s="346"/>
      <c r="P80" s="346"/>
      <c r="Q80" s="346"/>
      <c r="R80" s="43"/>
    </row>
    <row r="81" spans="3:18" s="348" customFormat="1" x14ac:dyDescent="0.2">
      <c r="C81" s="347"/>
      <c r="D81" s="347"/>
      <c r="E81" s="347"/>
      <c r="F81" s="347"/>
      <c r="G81" s="43"/>
      <c r="H81" s="347"/>
      <c r="I81" s="329"/>
      <c r="J81" s="43"/>
      <c r="K81" s="347"/>
      <c r="L81" s="347"/>
      <c r="M81" s="347"/>
      <c r="N81" s="347"/>
      <c r="O81" s="346"/>
      <c r="P81" s="346"/>
      <c r="Q81" s="346"/>
      <c r="R81" s="43"/>
    </row>
    <row r="82" spans="3:18" x14ac:dyDescent="0.2">
      <c r="P82" s="346"/>
      <c r="Q82" s="346"/>
    </row>
    <row r="83" spans="3:18" x14ac:dyDescent="0.2">
      <c r="P83" s="346"/>
      <c r="Q83" s="346"/>
    </row>
  </sheetData>
  <mergeCells count="24">
    <mergeCell ref="B58:R58"/>
    <mergeCell ref="B59:R59"/>
    <mergeCell ref="C32:D32"/>
    <mergeCell ref="B1:R1"/>
    <mergeCell ref="B2:R2"/>
    <mergeCell ref="C4:D4"/>
    <mergeCell ref="C5:D5"/>
    <mergeCell ref="C14:D14"/>
    <mergeCell ref="C15:D15"/>
    <mergeCell ref="C25:D25"/>
    <mergeCell ref="C26:D26"/>
    <mergeCell ref="C30:D30"/>
    <mergeCell ref="C31:D31"/>
    <mergeCell ref="B50:R50"/>
    <mergeCell ref="B51:R51"/>
    <mergeCell ref="B52:R52"/>
    <mergeCell ref="B53:R53"/>
    <mergeCell ref="C33:D33"/>
    <mergeCell ref="C38:D38"/>
    <mergeCell ref="C39:D39"/>
    <mergeCell ref="B45:R45"/>
    <mergeCell ref="B47:R47"/>
    <mergeCell ref="B49:R49"/>
    <mergeCell ref="B48:R48"/>
  </mergeCells>
  <pageMargins left="0.25" right="0.25" top="0.5" bottom="0.5" header="0.5" footer="0.5"/>
  <pageSetup scale="77" fitToHeight="0" orientation="landscape" horizontalDpi="4294967295" verticalDpi="4294967295"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3"/>
  <sheetViews>
    <sheetView view="pageBreakPreview" zoomScale="60" zoomScaleNormal="115" workbookViewId="0">
      <pane xSplit="2" ySplit="3" topLeftCell="C43" activePane="bottomRight" state="frozen"/>
      <selection activeCell="C69" sqref="C69"/>
      <selection pane="topRight" activeCell="C69" sqref="C69"/>
      <selection pane="bottomLeft" activeCell="C69" sqref="C69"/>
      <selection pane="bottomRight" activeCell="B2" sqref="B2:R2"/>
    </sheetView>
  </sheetViews>
  <sheetFormatPr defaultRowHeight="11.25" x14ac:dyDescent="0.2"/>
  <cols>
    <col min="1" max="1" width="2" style="327" customWidth="1"/>
    <col min="2" max="2" width="38.7109375" style="327" customWidth="1"/>
    <col min="3" max="3" width="8.85546875" style="43" bestFit="1" customWidth="1"/>
    <col min="4" max="5" width="7.85546875" style="43" customWidth="1"/>
    <col min="6" max="6" width="9.28515625" style="43" bestFit="1" customWidth="1"/>
    <col min="7" max="7" width="9.28515625" style="43" customWidth="1"/>
    <col min="8" max="8" width="8.28515625" style="43" customWidth="1"/>
    <col min="9" max="9" width="9.42578125" style="328" bestFit="1" customWidth="1"/>
    <col min="10" max="12" width="6.85546875" style="43" customWidth="1"/>
    <col min="13" max="13" width="8" style="43" customWidth="1"/>
    <col min="14" max="14" width="11" style="43" customWidth="1"/>
    <col min="15" max="15" width="10.140625" style="44" customWidth="1"/>
    <col min="16" max="17" width="10" style="44" customWidth="1"/>
    <col min="18" max="18" width="4.42578125" style="43" customWidth="1"/>
    <col min="19" max="19" width="0.140625" style="327" customWidth="1"/>
    <col min="20" max="20" width="3.7109375" style="327" customWidth="1"/>
    <col min="21" max="27" width="0" style="327" hidden="1" customWidth="1"/>
    <col min="28" max="16384" width="9.140625" style="327"/>
  </cols>
  <sheetData>
    <row r="1" spans="2:27" ht="15" customHeight="1" x14ac:dyDescent="0.2">
      <c r="B1" s="586" t="s">
        <v>2011</v>
      </c>
      <c r="C1" s="586"/>
      <c r="D1" s="586"/>
      <c r="E1" s="586"/>
      <c r="F1" s="586"/>
      <c r="G1" s="586"/>
      <c r="H1" s="586"/>
      <c r="I1" s="586"/>
      <c r="J1" s="586"/>
      <c r="K1" s="586"/>
      <c r="L1" s="586"/>
      <c r="M1" s="586"/>
      <c r="N1" s="586"/>
      <c r="O1" s="586"/>
      <c r="P1" s="586"/>
      <c r="Q1" s="586"/>
      <c r="R1" s="586"/>
    </row>
    <row r="2" spans="2:27" x14ac:dyDescent="0.2">
      <c r="B2" s="587" t="s">
        <v>1943</v>
      </c>
      <c r="C2" s="587"/>
      <c r="D2" s="587"/>
      <c r="E2" s="587"/>
      <c r="F2" s="587"/>
      <c r="G2" s="587"/>
      <c r="H2" s="587"/>
      <c r="I2" s="587"/>
      <c r="J2" s="587"/>
      <c r="K2" s="587"/>
      <c r="L2" s="587"/>
      <c r="M2" s="587"/>
      <c r="N2" s="587"/>
      <c r="O2" s="587"/>
      <c r="P2" s="587"/>
      <c r="Q2" s="587"/>
      <c r="R2" s="587"/>
    </row>
    <row r="3" spans="2:27" s="79" customFormat="1" ht="66.75" customHeight="1" x14ac:dyDescent="0.15">
      <c r="B3" s="81" t="s">
        <v>102</v>
      </c>
      <c r="C3" s="81" t="s">
        <v>917</v>
      </c>
      <c r="D3" s="81" t="s">
        <v>1953</v>
      </c>
      <c r="E3" s="81" t="s">
        <v>1954</v>
      </c>
      <c r="F3" s="81" t="s">
        <v>902</v>
      </c>
      <c r="G3" s="81" t="s">
        <v>910</v>
      </c>
      <c r="H3" s="81" t="s">
        <v>903</v>
      </c>
      <c r="I3" s="93" t="s">
        <v>911</v>
      </c>
      <c r="J3" s="94" t="s">
        <v>1803</v>
      </c>
      <c r="K3" s="94" t="s">
        <v>1802</v>
      </c>
      <c r="L3" s="94" t="s">
        <v>1801</v>
      </c>
      <c r="M3" s="94" t="s">
        <v>907</v>
      </c>
      <c r="N3" s="81" t="s">
        <v>908</v>
      </c>
      <c r="O3" s="94" t="s">
        <v>1955</v>
      </c>
      <c r="P3" s="94" t="s">
        <v>918</v>
      </c>
      <c r="Q3" s="94" t="s">
        <v>909</v>
      </c>
      <c r="R3" s="80" t="s">
        <v>101</v>
      </c>
      <c r="S3" s="79" t="s">
        <v>100</v>
      </c>
    </row>
    <row r="4" spans="2:27" s="247" customFormat="1" ht="9" x14ac:dyDescent="0.15">
      <c r="B4" s="78" t="s">
        <v>99</v>
      </c>
      <c r="C4" s="588" t="s">
        <v>75</v>
      </c>
      <c r="D4" s="589"/>
      <c r="E4" s="520"/>
      <c r="F4" s="76"/>
      <c r="G4" s="76"/>
      <c r="H4" s="76"/>
      <c r="I4" s="331"/>
      <c r="J4" s="331"/>
      <c r="K4" s="331"/>
      <c r="L4" s="331"/>
      <c r="M4" s="331"/>
      <c r="N4" s="75"/>
      <c r="O4" s="75"/>
      <c r="P4" s="75"/>
      <c r="Q4" s="103"/>
      <c r="R4" s="74"/>
    </row>
    <row r="5" spans="2:27" s="247" customFormat="1" ht="9" x14ac:dyDescent="0.15">
      <c r="B5" s="69" t="s">
        <v>98</v>
      </c>
      <c r="C5" s="584" t="s">
        <v>75</v>
      </c>
      <c r="D5" s="585"/>
      <c r="E5" s="519"/>
      <c r="F5" s="351"/>
      <c r="G5" s="351"/>
      <c r="H5" s="351"/>
      <c r="I5" s="352"/>
      <c r="J5" s="352"/>
      <c r="K5" s="352"/>
      <c r="L5" s="352"/>
      <c r="M5" s="352"/>
      <c r="N5" s="349"/>
      <c r="O5" s="349"/>
      <c r="P5" s="349"/>
      <c r="Q5" s="104"/>
      <c r="R5" s="350"/>
    </row>
    <row r="6" spans="2:27" s="247" customFormat="1" ht="9" x14ac:dyDescent="0.15">
      <c r="B6" s="69" t="s">
        <v>97</v>
      </c>
      <c r="C6" s="351"/>
      <c r="D6" s="349"/>
      <c r="E6" s="349"/>
      <c r="F6" s="351"/>
      <c r="G6" s="351"/>
      <c r="H6" s="351"/>
      <c r="I6" s="352"/>
      <c r="J6" s="352"/>
      <c r="K6" s="352"/>
      <c r="L6" s="352"/>
      <c r="M6" s="352"/>
      <c r="N6" s="349"/>
      <c r="O6" s="349"/>
      <c r="P6" s="349"/>
      <c r="Q6" s="104"/>
      <c r="R6" s="350"/>
    </row>
    <row r="7" spans="2:27" s="247" customFormat="1" ht="9" x14ac:dyDescent="0.15">
      <c r="B7" s="99" t="s">
        <v>96</v>
      </c>
      <c r="R7" s="350"/>
    </row>
    <row r="8" spans="2:27" s="247" customFormat="1" ht="9" x14ac:dyDescent="0.15">
      <c r="B8" s="99" t="s">
        <v>1891</v>
      </c>
      <c r="C8" s="351">
        <v>40</v>
      </c>
      <c r="D8" s="349">
        <v>0</v>
      </c>
      <c r="E8" s="349"/>
      <c r="F8" s="351">
        <v>1</v>
      </c>
      <c r="G8" s="351">
        <v>0</v>
      </c>
      <c r="H8" s="351">
        <f>C8*F8</f>
        <v>40</v>
      </c>
      <c r="I8" s="353">
        <f>'Annual # of Respondents'!G4</f>
        <v>0</v>
      </c>
      <c r="J8" s="352">
        <v>0</v>
      </c>
      <c r="K8" s="352">
        <f>H8*I8</f>
        <v>0</v>
      </c>
      <c r="L8" s="352">
        <f>K8*0.1</f>
        <v>0</v>
      </c>
      <c r="M8" s="353">
        <f>K8*0.05</f>
        <v>0</v>
      </c>
      <c r="N8" s="349">
        <f>(J8*'Labor Data'!$K$10)+(K8*'Labor Data'!$K$9)+(L8*'Labor Data'!$K$11)+(M8*'Labor Data'!$K$8)</f>
        <v>0</v>
      </c>
      <c r="O8" s="349">
        <f>D8*F8*I8</f>
        <v>0</v>
      </c>
      <c r="P8" s="352">
        <f>F8*I8</f>
        <v>0</v>
      </c>
      <c r="Q8" s="302"/>
      <c r="R8" s="350" t="s">
        <v>112</v>
      </c>
    </row>
    <row r="9" spans="2:27" s="247" customFormat="1" ht="9" x14ac:dyDescent="0.15">
      <c r="B9" s="99" t="s">
        <v>1912</v>
      </c>
      <c r="C9" s="351">
        <v>10</v>
      </c>
      <c r="D9" s="349">
        <v>0</v>
      </c>
      <c r="E9" s="349"/>
      <c r="F9" s="351">
        <v>1</v>
      </c>
      <c r="G9" s="351">
        <v>0</v>
      </c>
      <c r="H9" s="351">
        <f>C9*F9</f>
        <v>10</v>
      </c>
      <c r="I9" s="353">
        <f>'Annual # of Respondents'!G5</f>
        <v>0</v>
      </c>
      <c r="J9" s="352">
        <v>0</v>
      </c>
      <c r="K9" s="352">
        <f>H9*I9</f>
        <v>0</v>
      </c>
      <c r="L9" s="352">
        <f>K9*0.1</f>
        <v>0</v>
      </c>
      <c r="M9" s="353">
        <f>K9*0.05</f>
        <v>0</v>
      </c>
      <c r="N9" s="349">
        <f>(J9*'Labor Data'!$K$10)+(K9*'Labor Data'!$K$9)+(L9*'Labor Data'!$K$11)+(M9*'Labor Data'!$K$8)</f>
        <v>0</v>
      </c>
      <c r="O9" s="349">
        <f>D9*F9*I9</f>
        <v>0</v>
      </c>
      <c r="P9" s="352">
        <f>F9*I9</f>
        <v>0</v>
      </c>
      <c r="Q9" s="302"/>
      <c r="R9" s="350" t="s">
        <v>112</v>
      </c>
    </row>
    <row r="10" spans="2:27" s="247" customFormat="1" ht="9" x14ac:dyDescent="0.15">
      <c r="B10" s="69" t="s">
        <v>95</v>
      </c>
      <c r="C10" s="351"/>
      <c r="D10" s="349"/>
      <c r="E10" s="349"/>
      <c r="F10" s="351"/>
      <c r="G10" s="351"/>
      <c r="H10" s="351"/>
      <c r="I10" s="352"/>
      <c r="J10" s="352"/>
      <c r="K10" s="352"/>
      <c r="L10" s="352"/>
      <c r="M10" s="352"/>
      <c r="N10" s="349"/>
      <c r="O10" s="349"/>
      <c r="P10" s="349"/>
      <c r="Q10" s="104"/>
      <c r="R10" s="350"/>
      <c r="T10" s="73"/>
    </row>
    <row r="11" spans="2:27" s="247" customFormat="1" ht="9" x14ac:dyDescent="0.15">
      <c r="B11" s="99" t="s">
        <v>94</v>
      </c>
      <c r="C11" s="351">
        <v>12</v>
      </c>
      <c r="D11" s="349">
        <f>'Other Cost Basis'!D2+'Other Cost Basis'!D17+'Other Cost Basis'!D18+'Other Cost Basis'!D19</f>
        <v>1983.6594844730848</v>
      </c>
      <c r="E11" s="349">
        <f>'Other Cost Basis'!D20</f>
        <v>1000</v>
      </c>
      <c r="F11" s="351">
        <v>1</v>
      </c>
      <c r="G11" s="351">
        <v>0</v>
      </c>
      <c r="H11" s="351">
        <f>C11*F11</f>
        <v>12</v>
      </c>
      <c r="I11" s="353">
        <f>'Annual # of Respondents'!G6</f>
        <v>1.7058823529411764</v>
      </c>
      <c r="J11" s="352">
        <v>0</v>
      </c>
      <c r="K11" s="352">
        <f>H11*I11</f>
        <v>20.470588235294116</v>
      </c>
      <c r="L11" s="352">
        <f>K11*0.1</f>
        <v>2.0470588235294116</v>
      </c>
      <c r="M11" s="352">
        <f>K11*0.05</f>
        <v>1.0235294117647058</v>
      </c>
      <c r="N11" s="349">
        <f>(J11*'Labor Data'!$K$10)+(K11*'Labor Data'!$K$9)+(L11*'Labor Data'!$K$11)+(M11*'Labor Data'!$K$8)</f>
        <v>1943.8205294117647</v>
      </c>
      <c r="O11" s="349">
        <f>'B1-Priv'!O11+(D11+E11)*F11*I11</f>
        <v>689664.11436688155</v>
      </c>
      <c r="P11" s="352">
        <f>F11*I11</f>
        <v>1.7058823529411764</v>
      </c>
      <c r="Q11" s="302">
        <f>'Other Cost Basis'!B2+'Other Cost Basis'!B17+'Other Cost Basis'!B18+'Other Cost Basis'!B19</f>
        <v>18067</v>
      </c>
      <c r="R11" s="350" t="s">
        <v>120</v>
      </c>
      <c r="T11" s="73"/>
    </row>
    <row r="12" spans="2:27" s="247" customFormat="1" ht="9" x14ac:dyDescent="0.15">
      <c r="B12" s="99" t="s">
        <v>93</v>
      </c>
      <c r="C12" s="249">
        <f>'Controllers EG acreage'!W3</f>
        <v>42.911462845701998</v>
      </c>
      <c r="D12" s="349">
        <f>'Other Cost Basis'!B9+'Other Cost Basis'!F13+'Other Cost Basis'!F14</f>
        <v>453.5</v>
      </c>
      <c r="E12" s="349"/>
      <c r="F12" s="351">
        <v>4</v>
      </c>
      <c r="G12" s="249">
        <f>C12*F12</f>
        <v>171.64585138280799</v>
      </c>
      <c r="H12" s="351">
        <v>0</v>
      </c>
      <c r="I12" s="353">
        <f>'Annual # of Respondents'!G$16</f>
        <v>255.02941176470588</v>
      </c>
      <c r="J12" s="352">
        <f>G12*I12</f>
        <v>43774.740510009651</v>
      </c>
      <c r="K12" s="352">
        <v>0</v>
      </c>
      <c r="L12" s="352">
        <v>0</v>
      </c>
      <c r="M12" s="352">
        <v>0</v>
      </c>
      <c r="N12" s="349">
        <f>(J12*'Labor Data'!$K$10)+(K12*'Labor Data'!$K$9)+(L12*'Labor Data'!$K$11)+(M12*'Labor Data'!$K$8)</f>
        <v>2182345.9133860213</v>
      </c>
      <c r="O12" s="349">
        <f>D12*F12*I12</f>
        <v>462623.35294117645</v>
      </c>
      <c r="P12" s="352">
        <v>0</v>
      </c>
      <c r="Q12" s="302"/>
      <c r="R12" s="350" t="s">
        <v>1890</v>
      </c>
      <c r="T12" s="73"/>
    </row>
    <row r="13" spans="2:27" s="247" customFormat="1" ht="9" x14ac:dyDescent="0.15">
      <c r="B13" s="99" t="s">
        <v>1956</v>
      </c>
      <c r="C13" s="548">
        <f>ROUND(2000/49.85,0)</f>
        <v>40</v>
      </c>
      <c r="D13" s="492">
        <f>'Other Cost Basis'!F15</f>
        <v>17</v>
      </c>
      <c r="E13" s="492"/>
      <c r="F13" s="351">
        <v>12</v>
      </c>
      <c r="G13" s="249">
        <f>C13*F13</f>
        <v>480</v>
      </c>
      <c r="H13" s="351">
        <v>1</v>
      </c>
      <c r="I13" s="353">
        <f>I12</f>
        <v>255.02941176470588</v>
      </c>
      <c r="J13" s="352">
        <f>G13*I13</f>
        <v>122414.11764705883</v>
      </c>
      <c r="K13" s="352">
        <v>0</v>
      </c>
      <c r="L13" s="352">
        <v>0</v>
      </c>
      <c r="M13" s="352">
        <v>0</v>
      </c>
      <c r="N13" s="349">
        <f>(J13*'Labor Data'!$K$10)+(K13*'Labor Data'!$K$9)+(L13*'Labor Data'!$K$11)+(M13*'Labor Data'!$K$8)</f>
        <v>6102833.4211764708</v>
      </c>
      <c r="O13" s="349">
        <f>D13*F13*I13</f>
        <v>52026</v>
      </c>
      <c r="P13" s="352">
        <v>0</v>
      </c>
      <c r="Q13" s="352"/>
      <c r="R13" s="350" t="s">
        <v>1890</v>
      </c>
      <c r="T13" s="73"/>
      <c r="U13" s="436"/>
      <c r="V13" s="437"/>
      <c r="W13" s="438"/>
      <c r="X13" s="436"/>
      <c r="Y13" s="437"/>
      <c r="Z13" s="438"/>
      <c r="AA13" s="522">
        <f>'A1-Public'!N14+'B1-Priv'!N14</f>
        <v>0</v>
      </c>
    </row>
    <row r="14" spans="2:27" s="247" customFormat="1" ht="9" x14ac:dyDescent="0.15">
      <c r="B14" s="69" t="s">
        <v>92</v>
      </c>
      <c r="C14" s="584" t="s">
        <v>109</v>
      </c>
      <c r="D14" s="585"/>
      <c r="E14" s="519"/>
      <c r="F14" s="351"/>
      <c r="G14" s="351"/>
      <c r="H14" s="351"/>
      <c r="I14" s="352"/>
      <c r="J14" s="352"/>
      <c r="K14" s="352"/>
      <c r="L14" s="352"/>
      <c r="M14" s="352"/>
      <c r="N14" s="349"/>
      <c r="O14" s="349"/>
      <c r="P14" s="349"/>
      <c r="Q14" s="104"/>
      <c r="R14" s="350"/>
      <c r="T14" s="73"/>
    </row>
    <row r="15" spans="2:27" s="247" customFormat="1" ht="9" x14ac:dyDescent="0.15">
      <c r="B15" s="69" t="s">
        <v>91</v>
      </c>
      <c r="C15" s="584" t="s">
        <v>109</v>
      </c>
      <c r="D15" s="585"/>
      <c r="E15" s="519"/>
      <c r="F15" s="351"/>
      <c r="G15" s="351"/>
      <c r="H15" s="351"/>
      <c r="I15" s="352"/>
      <c r="J15" s="352"/>
      <c r="K15" s="352"/>
      <c r="L15" s="352"/>
      <c r="M15" s="352"/>
      <c r="N15" s="349"/>
      <c r="O15" s="349"/>
      <c r="P15" s="349"/>
      <c r="Q15" s="104"/>
      <c r="R15" s="350"/>
    </row>
    <row r="16" spans="2:27" s="247" customFormat="1" ht="9" x14ac:dyDescent="0.15">
      <c r="B16" s="69" t="s">
        <v>90</v>
      </c>
      <c r="C16" s="351"/>
      <c r="D16" s="349"/>
      <c r="E16" s="349"/>
      <c r="F16" s="351"/>
      <c r="G16" s="351"/>
      <c r="H16" s="351"/>
      <c r="I16" s="352"/>
      <c r="J16" s="352"/>
      <c r="K16" s="352"/>
      <c r="L16" s="352"/>
      <c r="M16" s="352"/>
      <c r="N16" s="349"/>
      <c r="O16" s="349"/>
      <c r="P16" s="349"/>
      <c r="Q16" s="104"/>
      <c r="R16" s="350"/>
    </row>
    <row r="17" spans="2:19" s="247" customFormat="1" ht="9" x14ac:dyDescent="0.15">
      <c r="B17" s="251" t="s">
        <v>129</v>
      </c>
      <c r="C17" s="351">
        <v>2</v>
      </c>
      <c r="D17" s="349">
        <v>0</v>
      </c>
      <c r="E17" s="349"/>
      <c r="F17" s="351">
        <v>1</v>
      </c>
      <c r="G17" s="351">
        <v>0</v>
      </c>
      <c r="H17" s="351">
        <f>C17*F17</f>
        <v>2</v>
      </c>
      <c r="I17" s="353">
        <f>'Annual # of Respondents'!G7</f>
        <v>0</v>
      </c>
      <c r="J17" s="352">
        <v>0</v>
      </c>
      <c r="K17" s="352">
        <f t="shared" ref="K17:K24" si="0">H17*I17</f>
        <v>0</v>
      </c>
      <c r="L17" s="352">
        <f>K17*0.1</f>
        <v>0</v>
      </c>
      <c r="M17" s="352">
        <f>K17*0.05</f>
        <v>0</v>
      </c>
      <c r="N17" s="349">
        <f>(J17*'Labor Data'!$K$10)+(K17*'Labor Data'!$K$9)+(L17*'Labor Data'!$K$11)+(M17*'Labor Data'!$K$8)</f>
        <v>0</v>
      </c>
      <c r="O17" s="349">
        <f t="shared" ref="O17:O24" si="1">D17*F17*I17</f>
        <v>0</v>
      </c>
      <c r="P17" s="352">
        <f t="shared" ref="P17:P24" si="2">F17*I17</f>
        <v>0</v>
      </c>
      <c r="Q17" s="302"/>
      <c r="R17" s="350" t="s">
        <v>115</v>
      </c>
    </row>
    <row r="18" spans="2:19" s="247" customFormat="1" ht="9" x14ac:dyDescent="0.15">
      <c r="B18" s="250" t="s">
        <v>1875</v>
      </c>
      <c r="C18" s="518">
        <v>2</v>
      </c>
      <c r="D18" s="349">
        <v>0</v>
      </c>
      <c r="E18" s="349"/>
      <c r="F18" s="351">
        <v>1</v>
      </c>
      <c r="G18" s="351">
        <v>0</v>
      </c>
      <c r="H18" s="351">
        <f>C18*F18</f>
        <v>2</v>
      </c>
      <c r="I18" s="353">
        <f>133/5*'Annual # of Respondents'!$M7</f>
        <v>3.4580000000000002</v>
      </c>
      <c r="J18" s="352">
        <v>0</v>
      </c>
      <c r="K18" s="352">
        <f t="shared" si="0"/>
        <v>6.9160000000000004</v>
      </c>
      <c r="L18" s="352">
        <f>K18*0.1</f>
        <v>0.6916000000000001</v>
      </c>
      <c r="M18" s="352">
        <f>K18*0.05</f>
        <v>0.34580000000000005</v>
      </c>
      <c r="N18" s="349">
        <f>(J18*'Labor Data'!$K$10)+(K18*'Labor Data'!$K$9)+(L18*'Labor Data'!$K$11)+(M18*'Labor Data'!$K$8)</f>
        <v>656.72088300000019</v>
      </c>
      <c r="O18" s="349">
        <f t="shared" si="1"/>
        <v>0</v>
      </c>
      <c r="P18" s="352">
        <f t="shared" si="2"/>
        <v>3.4580000000000002</v>
      </c>
      <c r="Q18" s="302"/>
      <c r="R18" s="350" t="s">
        <v>116</v>
      </c>
      <c r="S18" s="248"/>
    </row>
    <row r="19" spans="2:19" s="247" customFormat="1" ht="9" x14ac:dyDescent="0.15">
      <c r="B19" s="250" t="s">
        <v>1876</v>
      </c>
      <c r="C19" s="351">
        <v>8</v>
      </c>
      <c r="D19" s="349">
        <v>0</v>
      </c>
      <c r="E19" s="349"/>
      <c r="F19" s="351">
        <v>1</v>
      </c>
      <c r="G19" s="351">
        <v>0</v>
      </c>
      <c r="H19" s="351">
        <f>C19*F19</f>
        <v>8</v>
      </c>
      <c r="I19" s="353">
        <f>'Annual # of Respondents'!G9</f>
        <v>27.514285714285712</v>
      </c>
      <c r="J19" s="352">
        <v>0</v>
      </c>
      <c r="K19" s="352">
        <f t="shared" si="0"/>
        <v>220.1142857142857</v>
      </c>
      <c r="L19" s="352">
        <f>K19*0.1</f>
        <v>22.011428571428571</v>
      </c>
      <c r="M19" s="352">
        <f>K19*0.05</f>
        <v>11.005714285714285</v>
      </c>
      <c r="N19" s="349">
        <f>(J19*'Labor Data'!$K$10)+(K19*'Labor Data'!$K$9)+(L19*'Labor Data'!$K$11)+(M19*'Labor Data'!$K$8)</f>
        <v>20901.337200000002</v>
      </c>
      <c r="O19" s="349">
        <f t="shared" si="1"/>
        <v>0</v>
      </c>
      <c r="P19" s="352">
        <f t="shared" si="2"/>
        <v>27.514285714285712</v>
      </c>
      <c r="Q19" s="302"/>
      <c r="R19" s="350" t="s">
        <v>117</v>
      </c>
      <c r="S19" s="248"/>
    </row>
    <row r="20" spans="2:19" s="247" customFormat="1" ht="9" x14ac:dyDescent="0.15">
      <c r="B20" s="250" t="s">
        <v>1877</v>
      </c>
      <c r="C20" s="249">
        <v>12</v>
      </c>
      <c r="D20" s="349">
        <f>'Other Cost Basis'!D4</f>
        <v>2455.2476209413121</v>
      </c>
      <c r="E20" s="349"/>
      <c r="F20" s="351">
        <v>1</v>
      </c>
      <c r="G20" s="351">
        <v>0</v>
      </c>
      <c r="H20" s="249">
        <f>C20*F20</f>
        <v>12</v>
      </c>
      <c r="I20" s="352">
        <f>IF('Annual # of Respondents'!G10&lt;0,0,'Annual # of Respondents'!G10)</f>
        <v>0</v>
      </c>
      <c r="J20" s="352">
        <v>0</v>
      </c>
      <c r="K20" s="352">
        <f t="shared" si="0"/>
        <v>0</v>
      </c>
      <c r="L20" s="352">
        <f>K20*0.1</f>
        <v>0</v>
      </c>
      <c r="M20" s="352">
        <f>K20*0.05</f>
        <v>0</v>
      </c>
      <c r="N20" s="349">
        <f>(J20*'Labor Data'!$K$10)+(K20*'Labor Data'!$K$9)+(L20*'Labor Data'!$K$11)+(M20*'Labor Data'!$K$8)</f>
        <v>0</v>
      </c>
      <c r="O20" s="349">
        <f>'B1-Priv'!O20+D20*F20*I20</f>
        <v>68817.083318383622</v>
      </c>
      <c r="P20" s="352">
        <f t="shared" si="2"/>
        <v>0</v>
      </c>
      <c r="Q20" s="302">
        <f>'Other Cost Basis'!B2</f>
        <v>10067</v>
      </c>
      <c r="R20" s="350" t="s">
        <v>1834</v>
      </c>
      <c r="S20" s="248"/>
    </row>
    <row r="21" spans="2:19" s="247" customFormat="1" ht="9" x14ac:dyDescent="0.15">
      <c r="B21" s="250" t="s">
        <v>1878</v>
      </c>
      <c r="C21" s="351">
        <v>1</v>
      </c>
      <c r="D21" s="349">
        <v>0</v>
      </c>
      <c r="E21" s="349"/>
      <c r="F21" s="351">
        <v>1</v>
      </c>
      <c r="G21" s="351">
        <v>0</v>
      </c>
      <c r="H21" s="351">
        <f t="shared" ref="H21:H22" si="3">C21*F21</f>
        <v>1</v>
      </c>
      <c r="I21" s="353">
        <f>'Annual # of Respondents'!B33*'Annual # of Respondents'!$M13</f>
        <v>10.499363057324841</v>
      </c>
      <c r="J21" s="352">
        <v>0</v>
      </c>
      <c r="K21" s="352">
        <f t="shared" si="0"/>
        <v>10.499363057324841</v>
      </c>
      <c r="L21" s="352">
        <f t="shared" ref="L21:L22" si="4">K21*0.1</f>
        <v>1.0499363057324842</v>
      </c>
      <c r="M21" s="352">
        <f t="shared" ref="M21:M22" si="5">K21*0.05</f>
        <v>0.5249681528662421</v>
      </c>
      <c r="N21" s="349">
        <f>(J21*'Labor Data'!$K$10)+(K21*'Labor Data'!$K$9)+(L21*'Labor Data'!$K$11)+(M21*'Labor Data'!$K$8)</f>
        <v>996.98539299363063</v>
      </c>
      <c r="O21" s="349">
        <f t="shared" si="1"/>
        <v>0</v>
      </c>
      <c r="P21" s="352">
        <f t="shared" si="2"/>
        <v>10.499363057324841</v>
      </c>
      <c r="Q21" s="302"/>
      <c r="R21" s="350" t="s">
        <v>118</v>
      </c>
      <c r="S21" s="248"/>
    </row>
    <row r="22" spans="2:19" s="247" customFormat="1" ht="9" x14ac:dyDescent="0.15">
      <c r="B22" s="250" t="s">
        <v>1879</v>
      </c>
      <c r="C22" s="351">
        <f>3*C20</f>
        <v>36</v>
      </c>
      <c r="D22" s="349">
        <v>0</v>
      </c>
      <c r="E22" s="349"/>
      <c r="F22" s="351">
        <v>1</v>
      </c>
      <c r="G22" s="351">
        <v>0</v>
      </c>
      <c r="H22" s="351">
        <f t="shared" si="3"/>
        <v>36</v>
      </c>
      <c r="I22" s="353">
        <v>0</v>
      </c>
      <c r="J22" s="352">
        <v>0</v>
      </c>
      <c r="K22" s="352">
        <f t="shared" si="0"/>
        <v>0</v>
      </c>
      <c r="L22" s="352">
        <f t="shared" si="4"/>
        <v>0</v>
      </c>
      <c r="M22" s="352">
        <f t="shared" si="5"/>
        <v>0</v>
      </c>
      <c r="N22" s="349">
        <f>(J22*'Labor Data'!$K$10)+(K22*'Labor Data'!$K$9)+(L22*'Labor Data'!$K$11)+(M22*'Labor Data'!$K$8)</f>
        <v>0</v>
      </c>
      <c r="O22" s="349">
        <f t="shared" si="1"/>
        <v>0</v>
      </c>
      <c r="P22" s="352">
        <f t="shared" si="2"/>
        <v>0</v>
      </c>
      <c r="Q22" s="302"/>
      <c r="R22" s="350" t="s">
        <v>119</v>
      </c>
      <c r="S22" s="248"/>
    </row>
    <row r="23" spans="2:19" s="247" customFormat="1" ht="9" x14ac:dyDescent="0.15">
      <c r="B23" s="250" t="s">
        <v>1880</v>
      </c>
      <c r="C23" s="351">
        <v>80</v>
      </c>
      <c r="D23" s="349">
        <v>0</v>
      </c>
      <c r="E23" s="349"/>
      <c r="F23" s="351">
        <v>1</v>
      </c>
      <c r="G23" s="351">
        <v>0</v>
      </c>
      <c r="H23" s="351">
        <f>C23*F23</f>
        <v>80</v>
      </c>
      <c r="I23" s="353">
        <f>I$11</f>
        <v>1.7058823529411764</v>
      </c>
      <c r="J23" s="352">
        <v>0</v>
      </c>
      <c r="K23" s="352">
        <f t="shared" si="0"/>
        <v>136.47058823529412</v>
      </c>
      <c r="L23" s="352">
        <f>K23*0.1</f>
        <v>13.647058823529413</v>
      </c>
      <c r="M23" s="352">
        <f>K23*0.05</f>
        <v>6.8235294117647065</v>
      </c>
      <c r="N23" s="349">
        <f>(J23*'Labor Data'!$K$10)+(K23*'Labor Data'!$K$9)+(L23*'Labor Data'!$K$11)+(M23*'Labor Data'!$K$8)</f>
        <v>12958.803529411765</v>
      </c>
      <c r="O23" s="349">
        <f t="shared" si="1"/>
        <v>0</v>
      </c>
      <c r="P23" s="352">
        <f t="shared" si="2"/>
        <v>1.7058823529411764</v>
      </c>
      <c r="Q23" s="302"/>
      <c r="R23" s="350" t="s">
        <v>113</v>
      </c>
      <c r="S23" s="248"/>
    </row>
    <row r="24" spans="2:19" s="247" customFormat="1" ht="9" x14ac:dyDescent="0.15">
      <c r="B24" s="250" t="s">
        <v>1881</v>
      </c>
      <c r="C24" s="518">
        <v>20</v>
      </c>
      <c r="D24" s="349">
        <v>0</v>
      </c>
      <c r="E24" s="349"/>
      <c r="F24" s="351">
        <v>1</v>
      </c>
      <c r="G24" s="351">
        <v>0</v>
      </c>
      <c r="H24" s="351">
        <f>C24*F24</f>
        <v>20</v>
      </c>
      <c r="I24" s="353">
        <f>ROUND(I23*0.1,)</f>
        <v>0</v>
      </c>
      <c r="J24" s="352">
        <v>0</v>
      </c>
      <c r="K24" s="352">
        <f t="shared" si="0"/>
        <v>0</v>
      </c>
      <c r="L24" s="352">
        <f>K24*0.1</f>
        <v>0</v>
      </c>
      <c r="M24" s="352">
        <f>K24*0.05</f>
        <v>0</v>
      </c>
      <c r="N24" s="349">
        <f>(J24*'Labor Data'!$K$10)+(K24*'Labor Data'!$K$9)+(L24*'Labor Data'!$K$11)+(M24*'Labor Data'!$K$8)</f>
        <v>0</v>
      </c>
      <c r="O24" s="349">
        <f t="shared" si="1"/>
        <v>0</v>
      </c>
      <c r="P24" s="352">
        <f t="shared" si="2"/>
        <v>0</v>
      </c>
      <c r="Q24" s="302"/>
      <c r="R24" s="350" t="s">
        <v>123</v>
      </c>
      <c r="S24" s="248"/>
    </row>
    <row r="25" spans="2:19" s="247" customFormat="1" ht="9" x14ac:dyDescent="0.15">
      <c r="B25" s="250" t="s">
        <v>1882</v>
      </c>
      <c r="C25" s="584" t="s">
        <v>109</v>
      </c>
      <c r="D25" s="585"/>
      <c r="E25" s="519"/>
      <c r="F25" s="351"/>
      <c r="G25" s="351"/>
      <c r="H25" s="351"/>
      <c r="I25" s="353"/>
      <c r="J25" s="352"/>
      <c r="K25" s="352"/>
      <c r="L25" s="352"/>
      <c r="M25" s="352"/>
      <c r="N25" s="349"/>
      <c r="O25" s="349"/>
      <c r="P25" s="352"/>
      <c r="Q25" s="302"/>
      <c r="R25" s="350"/>
      <c r="S25" s="248"/>
    </row>
    <row r="26" spans="2:19" s="247" customFormat="1" ht="9" x14ac:dyDescent="0.15">
      <c r="B26" s="250" t="s">
        <v>1883</v>
      </c>
      <c r="C26" s="584" t="s">
        <v>109</v>
      </c>
      <c r="D26" s="585"/>
      <c r="E26" s="519"/>
      <c r="F26" s="351"/>
      <c r="G26" s="351"/>
      <c r="H26" s="351"/>
      <c r="I26" s="353"/>
      <c r="J26" s="352"/>
      <c r="K26" s="352"/>
      <c r="L26" s="352"/>
      <c r="M26" s="352"/>
      <c r="N26" s="349"/>
      <c r="O26" s="349"/>
      <c r="P26" s="352"/>
      <c r="Q26" s="302"/>
      <c r="R26" s="350"/>
      <c r="S26" s="248"/>
    </row>
    <row r="27" spans="2:19" s="247" customFormat="1" ht="9" x14ac:dyDescent="0.15">
      <c r="B27" s="250" t="s">
        <v>1884</v>
      </c>
      <c r="C27" s="351">
        <v>27</v>
      </c>
      <c r="D27" s="349">
        <v>0</v>
      </c>
      <c r="E27" s="349"/>
      <c r="F27" s="351">
        <v>1</v>
      </c>
      <c r="G27" s="351">
        <v>0</v>
      </c>
      <c r="H27" s="351">
        <f>C27*F27</f>
        <v>27</v>
      </c>
      <c r="I27" s="353">
        <f>I12</f>
        <v>255.02941176470588</v>
      </c>
      <c r="J27" s="352">
        <v>0</v>
      </c>
      <c r="K27" s="352">
        <f>H27*I27</f>
        <v>6885.7941176470586</v>
      </c>
      <c r="L27" s="352">
        <f>K27*0.1</f>
        <v>688.57941176470592</v>
      </c>
      <c r="M27" s="352">
        <f>K27*0.05</f>
        <v>344.28970588235296</v>
      </c>
      <c r="N27" s="349">
        <f>(J27*'Labor Data'!$K$10)+(K27*'Labor Data'!$K$9)+(L27*'Labor Data'!$K$11)+(M27*'Labor Data'!$K$8)</f>
        <v>653852.63058088243</v>
      </c>
      <c r="O27" s="349">
        <f>D27*F27*I27</f>
        <v>0</v>
      </c>
      <c r="P27" s="352">
        <f>F27*I27</f>
        <v>255.02941176470588</v>
      </c>
      <c r="Q27" s="302"/>
      <c r="R27" s="350" t="s">
        <v>227</v>
      </c>
      <c r="S27" s="248"/>
    </row>
    <row r="28" spans="2:19" s="247" customFormat="1" ht="9" x14ac:dyDescent="0.15">
      <c r="B28" s="71" t="s">
        <v>88</v>
      </c>
      <c r="C28" s="351"/>
      <c r="D28" s="349"/>
      <c r="E28" s="349"/>
      <c r="F28" s="351"/>
      <c r="G28" s="351"/>
      <c r="H28" s="351"/>
      <c r="I28" s="353"/>
      <c r="J28" s="352">
        <f t="shared" ref="J28:Q28" si="6">SUM(J8:J27)</f>
        <v>166188.85815706849</v>
      </c>
      <c r="K28" s="352">
        <f t="shared" si="6"/>
        <v>7280.2649428892573</v>
      </c>
      <c r="L28" s="352">
        <f t="shared" si="6"/>
        <v>728.02649428892585</v>
      </c>
      <c r="M28" s="352">
        <f t="shared" si="6"/>
        <v>364.01324714446292</v>
      </c>
      <c r="N28" s="349">
        <f t="shared" si="6"/>
        <v>8976489.6326781902</v>
      </c>
      <c r="O28" s="349">
        <f t="shared" si="6"/>
        <v>1273130.5506264416</v>
      </c>
      <c r="P28" s="352">
        <f>SUM(P8:P27)</f>
        <v>299.91282524219878</v>
      </c>
      <c r="Q28" s="349">
        <f t="shared" si="6"/>
        <v>28134</v>
      </c>
      <c r="R28" s="350"/>
      <c r="S28" s="70" t="e">
        <f>SUM(O8,O11:O12,#REF!,#REF!,#REF!,#REF!,#REF!,#REF!,#REF!)</f>
        <v>#REF!</v>
      </c>
    </row>
    <row r="29" spans="2:19" s="247" customFormat="1" ht="9" x14ac:dyDescent="0.15">
      <c r="B29" s="69" t="s">
        <v>87</v>
      </c>
      <c r="C29" s="351"/>
      <c r="D29" s="349"/>
      <c r="E29" s="349"/>
      <c r="F29" s="351"/>
      <c r="G29" s="351"/>
      <c r="H29" s="351"/>
      <c r="I29" s="352"/>
      <c r="J29" s="352"/>
      <c r="K29" s="352"/>
      <c r="L29" s="352"/>
      <c r="M29" s="352"/>
      <c r="N29" s="349"/>
      <c r="O29" s="349"/>
      <c r="P29" s="349"/>
      <c r="Q29" s="104"/>
      <c r="R29" s="350"/>
    </row>
    <row r="30" spans="2:19" s="247" customFormat="1" ht="9" x14ac:dyDescent="0.15">
      <c r="B30" s="69" t="s">
        <v>86</v>
      </c>
      <c r="C30" s="584" t="s">
        <v>85</v>
      </c>
      <c r="D30" s="585"/>
      <c r="E30" s="519"/>
      <c r="F30" s="351"/>
      <c r="G30" s="351"/>
      <c r="H30" s="351"/>
      <c r="I30" s="352"/>
      <c r="J30" s="352"/>
      <c r="K30" s="352"/>
      <c r="L30" s="352"/>
      <c r="M30" s="352"/>
      <c r="N30" s="349"/>
      <c r="O30" s="349"/>
      <c r="P30" s="349"/>
      <c r="Q30" s="104"/>
      <c r="R30" s="350"/>
    </row>
    <row r="31" spans="2:19" s="247" customFormat="1" ht="9" x14ac:dyDescent="0.15">
      <c r="B31" s="69" t="s">
        <v>84</v>
      </c>
      <c r="C31" s="584" t="s">
        <v>75</v>
      </c>
      <c r="D31" s="585"/>
      <c r="E31" s="519"/>
      <c r="F31" s="351"/>
      <c r="G31" s="351"/>
      <c r="H31" s="351"/>
      <c r="I31" s="352"/>
      <c r="J31" s="352"/>
      <c r="K31" s="352"/>
      <c r="L31" s="352"/>
      <c r="M31" s="352"/>
      <c r="N31" s="349"/>
      <c r="O31" s="349"/>
      <c r="P31" s="349"/>
      <c r="Q31" s="104"/>
      <c r="R31" s="350"/>
    </row>
    <row r="32" spans="2:19" s="247" customFormat="1" ht="9" x14ac:dyDescent="0.15">
      <c r="B32" s="69" t="s">
        <v>83</v>
      </c>
      <c r="C32" s="584" t="s">
        <v>75</v>
      </c>
      <c r="D32" s="585"/>
      <c r="E32" s="519"/>
      <c r="F32" s="351"/>
      <c r="G32" s="351"/>
      <c r="H32" s="351"/>
      <c r="I32" s="352"/>
      <c r="J32" s="352"/>
      <c r="K32" s="352"/>
      <c r="L32" s="352"/>
      <c r="M32" s="352"/>
      <c r="N32" s="349"/>
      <c r="O32" s="349"/>
      <c r="P32" s="349"/>
      <c r="Q32" s="104"/>
      <c r="R32" s="350"/>
    </row>
    <row r="33" spans="1:19" s="247" customFormat="1" ht="9" x14ac:dyDescent="0.15">
      <c r="B33" s="69" t="s">
        <v>82</v>
      </c>
      <c r="C33" s="584" t="s">
        <v>75</v>
      </c>
      <c r="D33" s="585"/>
      <c r="E33" s="519"/>
      <c r="F33" s="351"/>
      <c r="G33" s="351"/>
      <c r="H33" s="351"/>
      <c r="I33" s="352"/>
      <c r="J33" s="352"/>
      <c r="K33" s="352"/>
      <c r="L33" s="352"/>
      <c r="M33" s="352"/>
      <c r="N33" s="349"/>
      <c r="O33" s="349"/>
      <c r="P33" s="349"/>
      <c r="Q33" s="104"/>
      <c r="R33" s="350"/>
    </row>
    <row r="34" spans="1:19" s="247" customFormat="1" ht="9" x14ac:dyDescent="0.15">
      <c r="B34" s="69" t="s">
        <v>80</v>
      </c>
      <c r="C34" s="351"/>
      <c r="D34" s="349"/>
      <c r="E34" s="349"/>
      <c r="F34" s="351"/>
      <c r="G34" s="351"/>
      <c r="H34" s="351"/>
      <c r="I34" s="352"/>
      <c r="J34" s="352"/>
      <c r="K34" s="352"/>
      <c r="L34" s="352"/>
      <c r="M34" s="352"/>
      <c r="N34" s="349"/>
      <c r="O34" s="349"/>
      <c r="P34" s="349"/>
      <c r="Q34" s="104"/>
      <c r="R34" s="350"/>
    </row>
    <row r="35" spans="1:19" s="247" customFormat="1" ht="9.75" customHeight="1" x14ac:dyDescent="0.15">
      <c r="B35" s="251" t="s">
        <v>1964</v>
      </c>
      <c r="C35" s="518">
        <v>5</v>
      </c>
      <c r="D35" s="349">
        <v>0</v>
      </c>
      <c r="E35" s="349"/>
      <c r="F35" s="351">
        <v>12</v>
      </c>
      <c r="G35" s="351">
        <v>0</v>
      </c>
      <c r="H35" s="351">
        <f>C35*F35</f>
        <v>60</v>
      </c>
      <c r="I35" s="353">
        <f>I12</f>
        <v>255.02941176470588</v>
      </c>
      <c r="J35" s="352">
        <v>0</v>
      </c>
      <c r="K35" s="352">
        <f>H35*I35</f>
        <v>15301.764705882353</v>
      </c>
      <c r="L35" s="352">
        <f t="shared" ref="L35:L37" si="7">K35*0.1</f>
        <v>1530.1764705882354</v>
      </c>
      <c r="M35" s="352">
        <f t="shared" ref="M35:M37" si="8">K35*0.05</f>
        <v>765.08823529411768</v>
      </c>
      <c r="N35" s="349">
        <f>(J35*'Labor Data'!$K$10)+(K35*'Labor Data'!$K$9)+(L35*'Labor Data'!$K$11)+(M35*'Labor Data'!$K$8)</f>
        <v>1453005.8457352945</v>
      </c>
      <c r="O35" s="349">
        <f>D35*F35*I35</f>
        <v>0</v>
      </c>
      <c r="P35" s="352">
        <v>0</v>
      </c>
      <c r="Q35" s="302"/>
      <c r="R35" s="350" t="s">
        <v>1832</v>
      </c>
    </row>
    <row r="36" spans="1:19" s="247" customFormat="1" ht="9.75" customHeight="1" x14ac:dyDescent="0.15">
      <c r="B36" s="250" t="s">
        <v>1965</v>
      </c>
      <c r="C36" s="351">
        <v>11</v>
      </c>
      <c r="D36" s="349">
        <v>0</v>
      </c>
      <c r="E36" s="349"/>
      <c r="F36" s="351">
        <v>12</v>
      </c>
      <c r="G36" s="351">
        <v>0</v>
      </c>
      <c r="H36" s="351">
        <f>C36*F36</f>
        <v>132</v>
      </c>
      <c r="I36" s="353">
        <f>I12</f>
        <v>255.02941176470588</v>
      </c>
      <c r="J36" s="352">
        <v>0</v>
      </c>
      <c r="K36" s="352">
        <f>H36*I36</f>
        <v>33663.882352941175</v>
      </c>
      <c r="L36" s="352">
        <f>K36*0.1</f>
        <v>3366.3882352941177</v>
      </c>
      <c r="M36" s="352">
        <f>K36*0.05</f>
        <v>1683.1941176470589</v>
      </c>
      <c r="N36" s="349">
        <f>(J36*'Labor Data'!$K$10)+(K36*'Labor Data'!$K$9)+(L36*'Labor Data'!$K$11)+(M36*'Labor Data'!$K$8)</f>
        <v>3196612.8606176474</v>
      </c>
      <c r="O36" s="349">
        <f>D36*F36*I36</f>
        <v>0</v>
      </c>
      <c r="P36" s="352">
        <v>0</v>
      </c>
      <c r="Q36" s="302"/>
      <c r="R36" s="350" t="s">
        <v>1832</v>
      </c>
    </row>
    <row r="37" spans="1:19" s="247" customFormat="1" ht="9" x14ac:dyDescent="0.15">
      <c r="B37" s="250" t="s">
        <v>1966</v>
      </c>
      <c r="C37" s="518">
        <v>4</v>
      </c>
      <c r="D37" s="349">
        <v>0</v>
      </c>
      <c r="E37" s="349"/>
      <c r="F37" s="351">
        <v>1</v>
      </c>
      <c r="G37" s="351">
        <v>0</v>
      </c>
      <c r="H37" s="351">
        <f>C37*F37</f>
        <v>4</v>
      </c>
      <c r="I37" s="353">
        <f>'Annual # of Respondents'!G17-I36</f>
        <v>88.360588235294102</v>
      </c>
      <c r="J37" s="352">
        <v>0</v>
      </c>
      <c r="K37" s="352">
        <f>H37*I37</f>
        <v>353.44235294117641</v>
      </c>
      <c r="L37" s="352">
        <f t="shared" si="7"/>
        <v>35.344235294117645</v>
      </c>
      <c r="M37" s="352">
        <f t="shared" si="8"/>
        <v>17.672117647058823</v>
      </c>
      <c r="N37" s="349">
        <f>(J37*'Labor Data'!$K$10)+(K37*'Labor Data'!$K$9)+(L37*'Labor Data'!$K$11)+(M37*'Labor Data'!$K$8)</f>
        <v>33561.737147647058</v>
      </c>
      <c r="O37" s="349">
        <f>D37*F37*I37</f>
        <v>0</v>
      </c>
      <c r="P37" s="352">
        <v>0</v>
      </c>
      <c r="Q37" s="302"/>
      <c r="R37" s="350" t="s">
        <v>1967</v>
      </c>
    </row>
    <row r="38" spans="1:19" s="247" customFormat="1" ht="9" x14ac:dyDescent="0.15">
      <c r="B38" s="69" t="s">
        <v>78</v>
      </c>
      <c r="C38" s="584" t="s">
        <v>75</v>
      </c>
      <c r="D38" s="585"/>
      <c r="E38" s="519"/>
      <c r="F38" s="351"/>
      <c r="G38" s="351"/>
      <c r="H38" s="351"/>
      <c r="I38" s="353"/>
      <c r="J38" s="352"/>
      <c r="K38" s="352"/>
      <c r="L38" s="352"/>
      <c r="M38" s="352"/>
      <c r="N38" s="349"/>
      <c r="O38" s="349"/>
      <c r="P38" s="352"/>
      <c r="Q38" s="302"/>
      <c r="R38" s="350"/>
    </row>
    <row r="39" spans="1:19" s="247" customFormat="1" ht="9" x14ac:dyDescent="0.15">
      <c r="B39" s="97" t="s">
        <v>76</v>
      </c>
      <c r="C39" s="584" t="s">
        <v>75</v>
      </c>
      <c r="D39" s="585"/>
      <c r="E39" s="519"/>
      <c r="F39" s="351"/>
      <c r="G39" s="351"/>
      <c r="H39" s="351"/>
      <c r="I39" s="353"/>
      <c r="J39" s="352"/>
      <c r="K39" s="352"/>
      <c r="L39" s="352"/>
      <c r="M39" s="352"/>
      <c r="N39" s="349"/>
      <c r="O39" s="349"/>
      <c r="P39" s="349"/>
      <c r="Q39" s="104"/>
      <c r="R39" s="350"/>
    </row>
    <row r="40" spans="1:19" s="247" customFormat="1" ht="9" x14ac:dyDescent="0.15">
      <c r="B40" s="64" t="s">
        <v>74</v>
      </c>
      <c r="C40" s="63"/>
      <c r="D40" s="62"/>
      <c r="E40" s="62"/>
      <c r="F40" s="63"/>
      <c r="G40" s="63"/>
      <c r="H40" s="63"/>
      <c r="I40" s="330"/>
      <c r="J40" s="330">
        <f>SUM(J30:J39)</f>
        <v>0</v>
      </c>
      <c r="K40" s="330">
        <f t="shared" ref="K40:Q40" si="9">SUM(K30:K39)</f>
        <v>49319.089411764704</v>
      </c>
      <c r="L40" s="330">
        <f t="shared" si="9"/>
        <v>4931.9089411764708</v>
      </c>
      <c r="M40" s="330">
        <f t="shared" si="9"/>
        <v>2465.9544705882354</v>
      </c>
      <c r="N40" s="62">
        <f t="shared" si="9"/>
        <v>4683180.4435005886</v>
      </c>
      <c r="O40" s="62">
        <f t="shared" si="9"/>
        <v>0</v>
      </c>
      <c r="P40" s="330">
        <f t="shared" si="9"/>
        <v>0</v>
      </c>
      <c r="Q40" s="62">
        <f t="shared" si="9"/>
        <v>0</v>
      </c>
      <c r="R40" s="60"/>
      <c r="S40" s="349">
        <f>SUM(S30:S39)</f>
        <v>0</v>
      </c>
    </row>
    <row r="41" spans="1:19" s="50" customFormat="1" x14ac:dyDescent="0.2">
      <c r="B41" s="57" t="s">
        <v>73</v>
      </c>
      <c r="C41" s="55"/>
      <c r="D41" s="56"/>
      <c r="E41" s="56"/>
      <c r="F41" s="55"/>
      <c r="G41" s="55"/>
      <c r="H41" s="55"/>
      <c r="I41" s="54"/>
      <c r="J41" s="52">
        <f t="shared" ref="J41:Q41" si="10">J28+J40</f>
        <v>166188.85815706849</v>
      </c>
      <c r="K41" s="52">
        <f t="shared" si="10"/>
        <v>56599.354354653959</v>
      </c>
      <c r="L41" s="52">
        <f t="shared" si="10"/>
        <v>5659.9354354653969</v>
      </c>
      <c r="M41" s="52">
        <f t="shared" si="10"/>
        <v>2829.9677177326985</v>
      </c>
      <c r="N41" s="53">
        <f t="shared" si="10"/>
        <v>13659670.076178778</v>
      </c>
      <c r="O41" s="53">
        <f t="shared" si="10"/>
        <v>1273130.5506264416</v>
      </c>
      <c r="P41" s="52">
        <f t="shared" si="10"/>
        <v>299.91282524219878</v>
      </c>
      <c r="Q41" s="53">
        <f t="shared" si="10"/>
        <v>28134</v>
      </c>
      <c r="R41" s="51"/>
    </row>
    <row r="42" spans="1:19" ht="6" customHeight="1" x14ac:dyDescent="0.2"/>
    <row r="43" spans="1:19" s="348" customFormat="1" ht="12.75" customHeight="1" x14ac:dyDescent="0.15">
      <c r="A43" s="90" t="s">
        <v>110</v>
      </c>
      <c r="B43" s="332"/>
      <c r="C43" s="332"/>
      <c r="D43" s="332"/>
      <c r="E43" s="332"/>
      <c r="F43" s="332"/>
      <c r="G43" s="332"/>
      <c r="H43" s="332"/>
      <c r="I43" s="332"/>
      <c r="J43" s="332"/>
      <c r="K43" s="332"/>
      <c r="L43" s="332"/>
      <c r="M43" s="332"/>
      <c r="N43" s="332"/>
      <c r="O43" s="332"/>
      <c r="P43" s="332"/>
      <c r="Q43" s="332"/>
      <c r="R43" s="347"/>
    </row>
    <row r="44" spans="1:19" s="442" customFormat="1" ht="9" customHeight="1" x14ac:dyDescent="0.15">
      <c r="A44" s="444" t="s">
        <v>89</v>
      </c>
      <c r="B44" s="442" t="s">
        <v>1968</v>
      </c>
    </row>
    <row r="45" spans="1:19" s="442" customFormat="1" ht="19.5" customHeight="1" x14ac:dyDescent="0.15">
      <c r="A45" s="444" t="s">
        <v>111</v>
      </c>
      <c r="B45" s="593" t="s">
        <v>1887</v>
      </c>
      <c r="C45" s="593"/>
      <c r="D45" s="593"/>
      <c r="E45" s="593"/>
      <c r="F45" s="593"/>
      <c r="G45" s="593"/>
      <c r="H45" s="593"/>
      <c r="I45" s="593"/>
      <c r="J45" s="593"/>
      <c r="K45" s="593"/>
      <c r="L45" s="593"/>
      <c r="M45" s="593"/>
      <c r="N45" s="593"/>
      <c r="O45" s="593"/>
      <c r="P45" s="593"/>
      <c r="Q45" s="593"/>
      <c r="R45" s="593"/>
    </row>
    <row r="46" spans="1:19" s="442" customFormat="1" ht="9" customHeight="1" x14ac:dyDescent="0.15">
      <c r="A46" s="444" t="s">
        <v>79</v>
      </c>
      <c r="B46" s="445" t="s">
        <v>916</v>
      </c>
    </row>
    <row r="47" spans="1:19" s="442" customFormat="1" ht="18.75" customHeight="1" x14ac:dyDescent="0.15">
      <c r="A47" s="444" t="s">
        <v>112</v>
      </c>
      <c r="B47" s="593" t="s">
        <v>1935</v>
      </c>
      <c r="C47" s="593"/>
      <c r="D47" s="593"/>
      <c r="E47" s="593"/>
      <c r="F47" s="593"/>
      <c r="G47" s="593"/>
      <c r="H47" s="593"/>
      <c r="I47" s="593"/>
      <c r="J47" s="593"/>
      <c r="K47" s="593"/>
      <c r="L47" s="593"/>
      <c r="M47" s="593"/>
      <c r="N47" s="593"/>
      <c r="O47" s="593"/>
      <c r="P47" s="593"/>
      <c r="Q47" s="593"/>
      <c r="R47" s="593"/>
    </row>
    <row r="48" spans="1:19" s="442" customFormat="1" ht="29.25" customHeight="1" x14ac:dyDescent="0.15">
      <c r="A48" s="444" t="s">
        <v>81</v>
      </c>
      <c r="B48" s="593" t="s">
        <v>1969</v>
      </c>
      <c r="C48" s="593"/>
      <c r="D48" s="593"/>
      <c r="E48" s="593"/>
      <c r="F48" s="593"/>
      <c r="G48" s="593"/>
      <c r="H48" s="593"/>
      <c r="I48" s="593"/>
      <c r="J48" s="593"/>
      <c r="K48" s="593"/>
      <c r="L48" s="593"/>
      <c r="M48" s="593"/>
      <c r="N48" s="593"/>
      <c r="O48" s="593"/>
      <c r="P48" s="593"/>
      <c r="Q48" s="593"/>
      <c r="R48" s="593"/>
    </row>
    <row r="49" spans="1:20" s="442" customFormat="1" ht="18" customHeight="1" x14ac:dyDescent="0.15">
      <c r="A49" s="444" t="s">
        <v>113</v>
      </c>
      <c r="B49" s="593" t="s">
        <v>1915</v>
      </c>
      <c r="C49" s="593"/>
      <c r="D49" s="593"/>
      <c r="E49" s="593"/>
      <c r="F49" s="593"/>
      <c r="G49" s="593"/>
      <c r="H49" s="593"/>
      <c r="I49" s="593"/>
      <c r="J49" s="593"/>
      <c r="K49" s="593"/>
      <c r="L49" s="593"/>
      <c r="M49" s="593"/>
      <c r="N49" s="593"/>
      <c r="O49" s="593"/>
      <c r="P49" s="593"/>
      <c r="Q49" s="593"/>
      <c r="R49" s="593"/>
    </row>
    <row r="50" spans="1:20" s="442" customFormat="1" ht="45.75" customHeight="1" x14ac:dyDescent="0.15">
      <c r="A50" s="444" t="s">
        <v>114</v>
      </c>
      <c r="B50" s="593" t="s">
        <v>1971</v>
      </c>
      <c r="C50" s="593"/>
      <c r="D50" s="593"/>
      <c r="E50" s="593"/>
      <c r="F50" s="593"/>
      <c r="G50" s="593"/>
      <c r="H50" s="593"/>
      <c r="I50" s="593"/>
      <c r="J50" s="593"/>
      <c r="K50" s="593"/>
      <c r="L50" s="593"/>
      <c r="M50" s="593"/>
      <c r="N50" s="593"/>
      <c r="O50" s="593"/>
      <c r="P50" s="593"/>
      <c r="Q50" s="593"/>
      <c r="R50" s="593"/>
    </row>
    <row r="51" spans="1:20" s="442" customFormat="1" ht="9" x14ac:dyDescent="0.15">
      <c r="A51" s="444" t="s">
        <v>115</v>
      </c>
      <c r="B51" s="593" t="s">
        <v>1914</v>
      </c>
      <c r="C51" s="593"/>
      <c r="D51" s="593"/>
      <c r="E51" s="593"/>
      <c r="F51" s="593"/>
      <c r="G51" s="593"/>
      <c r="H51" s="593"/>
      <c r="I51" s="593"/>
      <c r="J51" s="593"/>
      <c r="K51" s="593"/>
      <c r="L51" s="593"/>
      <c r="M51" s="593"/>
      <c r="N51" s="593"/>
      <c r="O51" s="593"/>
      <c r="P51" s="593"/>
      <c r="Q51" s="593"/>
      <c r="R51" s="593"/>
    </row>
    <row r="52" spans="1:20" s="442" customFormat="1" ht="36" customHeight="1" x14ac:dyDescent="0.15">
      <c r="A52" s="444" t="s">
        <v>116</v>
      </c>
      <c r="B52" s="593" t="s">
        <v>1899</v>
      </c>
      <c r="C52" s="593"/>
      <c r="D52" s="593"/>
      <c r="E52" s="593"/>
      <c r="F52" s="593"/>
      <c r="G52" s="593"/>
      <c r="H52" s="593"/>
      <c r="I52" s="593"/>
      <c r="J52" s="593"/>
      <c r="K52" s="593"/>
      <c r="L52" s="593"/>
      <c r="M52" s="593"/>
      <c r="N52" s="593"/>
      <c r="O52" s="593"/>
      <c r="P52" s="593"/>
      <c r="Q52" s="593"/>
      <c r="R52" s="593"/>
    </row>
    <row r="53" spans="1:20" s="348" customFormat="1" ht="18.75" customHeight="1" x14ac:dyDescent="0.15">
      <c r="A53" s="89" t="s">
        <v>117</v>
      </c>
      <c r="B53" s="593" t="s">
        <v>1916</v>
      </c>
      <c r="C53" s="593"/>
      <c r="D53" s="593"/>
      <c r="E53" s="593"/>
      <c r="F53" s="593"/>
      <c r="G53" s="593"/>
      <c r="H53" s="593"/>
      <c r="I53" s="593"/>
      <c r="J53" s="593"/>
      <c r="K53" s="593"/>
      <c r="L53" s="593"/>
      <c r="M53" s="593"/>
      <c r="N53" s="593"/>
      <c r="O53" s="593"/>
      <c r="P53" s="593"/>
      <c r="Q53" s="593"/>
      <c r="R53" s="593"/>
      <c r="T53" s="329"/>
    </row>
    <row r="54" spans="1:20" s="348" customFormat="1" ht="9" x14ac:dyDescent="0.15">
      <c r="A54" s="89" t="s">
        <v>77</v>
      </c>
      <c r="B54" s="445" t="s">
        <v>1973</v>
      </c>
      <c r="C54" s="446"/>
      <c r="D54" s="446"/>
      <c r="E54" s="446"/>
      <c r="F54" s="446"/>
      <c r="G54" s="446"/>
      <c r="H54" s="446"/>
      <c r="I54" s="447"/>
      <c r="J54" s="446"/>
      <c r="K54" s="446"/>
      <c r="L54" s="446"/>
      <c r="M54" s="446"/>
      <c r="N54" s="442"/>
      <c r="O54" s="442"/>
      <c r="P54" s="476"/>
      <c r="Q54" s="477"/>
      <c r="R54" s="442"/>
      <c r="T54" s="329"/>
    </row>
    <row r="55" spans="1:20" s="348" customFormat="1" ht="9" customHeight="1" x14ac:dyDescent="0.15">
      <c r="A55" s="89" t="s">
        <v>118</v>
      </c>
      <c r="B55" s="445" t="s">
        <v>1913</v>
      </c>
      <c r="C55" s="446"/>
      <c r="D55" s="446"/>
      <c r="E55" s="446"/>
      <c r="F55" s="446"/>
      <c r="G55" s="446"/>
      <c r="H55" s="446"/>
      <c r="I55" s="447"/>
      <c r="J55" s="446"/>
      <c r="K55" s="446"/>
      <c r="L55" s="446"/>
      <c r="M55" s="446"/>
      <c r="N55" s="442"/>
      <c r="O55" s="442"/>
      <c r="P55" s="476"/>
      <c r="Q55" s="477"/>
      <c r="R55" s="442"/>
      <c r="T55" s="329"/>
    </row>
    <row r="56" spans="1:20" s="348" customFormat="1" ht="9" x14ac:dyDescent="0.15">
      <c r="A56" s="89" t="s">
        <v>119</v>
      </c>
      <c r="B56" s="442" t="s">
        <v>1835</v>
      </c>
      <c r="C56" s="442"/>
      <c r="D56" s="442"/>
      <c r="E56" s="442"/>
      <c r="F56" s="442"/>
      <c r="G56" s="442"/>
      <c r="H56" s="442"/>
      <c r="I56" s="442"/>
      <c r="J56" s="442"/>
      <c r="K56" s="442"/>
      <c r="L56" s="442"/>
      <c r="M56" s="442"/>
      <c r="N56" s="442"/>
      <c r="O56" s="442"/>
      <c r="P56" s="476"/>
      <c r="Q56" s="477"/>
      <c r="R56" s="442"/>
    </row>
    <row r="57" spans="1:20" s="348" customFormat="1" ht="9" x14ac:dyDescent="0.15">
      <c r="A57" s="89" t="s">
        <v>123</v>
      </c>
      <c r="B57" s="442" t="s">
        <v>1889</v>
      </c>
      <c r="C57" s="442"/>
      <c r="D57" s="442"/>
      <c r="E57" s="442"/>
      <c r="F57" s="442"/>
      <c r="G57" s="442"/>
      <c r="H57" s="442"/>
      <c r="I57" s="442"/>
      <c r="J57" s="442"/>
      <c r="K57" s="442"/>
      <c r="L57" s="442"/>
      <c r="M57" s="442"/>
      <c r="N57" s="442"/>
      <c r="O57" s="442"/>
      <c r="P57" s="476"/>
      <c r="Q57" s="477"/>
      <c r="R57" s="442"/>
    </row>
    <row r="58" spans="1:20" s="348" customFormat="1" ht="20.25" customHeight="1" x14ac:dyDescent="0.15">
      <c r="A58" s="89" t="s">
        <v>227</v>
      </c>
      <c r="B58" s="593" t="s">
        <v>1977</v>
      </c>
      <c r="C58" s="593"/>
      <c r="D58" s="593"/>
      <c r="E58" s="593"/>
      <c r="F58" s="593"/>
      <c r="G58" s="593"/>
      <c r="H58" s="593"/>
      <c r="I58" s="593"/>
      <c r="J58" s="593"/>
      <c r="K58" s="593"/>
      <c r="L58" s="593"/>
      <c r="M58" s="593"/>
      <c r="N58" s="593"/>
      <c r="O58" s="593"/>
      <c r="P58" s="593"/>
      <c r="Q58" s="593"/>
      <c r="R58" s="593"/>
    </row>
    <row r="59" spans="1:20" s="348" customFormat="1" ht="20.25" customHeight="1" x14ac:dyDescent="0.15">
      <c r="A59" s="444" t="s">
        <v>1832</v>
      </c>
      <c r="B59" s="593" t="s">
        <v>1978</v>
      </c>
      <c r="C59" s="593"/>
      <c r="D59" s="593"/>
      <c r="E59" s="593"/>
      <c r="F59" s="593"/>
      <c r="G59" s="593"/>
      <c r="H59" s="593"/>
      <c r="I59" s="593"/>
      <c r="J59" s="593"/>
      <c r="K59" s="593"/>
      <c r="L59" s="593"/>
      <c r="M59" s="593"/>
      <c r="N59" s="593"/>
      <c r="O59" s="593"/>
      <c r="P59" s="593"/>
      <c r="Q59" s="593"/>
      <c r="R59" s="593"/>
    </row>
    <row r="60" spans="1:20" s="348" customFormat="1" ht="9" x14ac:dyDescent="0.15">
      <c r="A60" s="348" t="s">
        <v>1967</v>
      </c>
      <c r="B60" s="445" t="s">
        <v>1976</v>
      </c>
      <c r="C60" s="521"/>
      <c r="D60" s="521"/>
      <c r="E60" s="521"/>
      <c r="F60" s="521"/>
      <c r="G60" s="521"/>
      <c r="H60" s="521"/>
      <c r="I60" s="521"/>
      <c r="J60" s="521"/>
      <c r="K60" s="521"/>
      <c r="L60" s="521"/>
      <c r="M60" s="521"/>
      <c r="N60" s="521"/>
      <c r="O60" s="521"/>
      <c r="P60" s="521"/>
      <c r="Q60" s="521"/>
      <c r="R60" s="521"/>
    </row>
    <row r="61" spans="1:20" s="348" customFormat="1" ht="9" x14ac:dyDescent="0.15">
      <c r="C61" s="517"/>
      <c r="D61" s="517"/>
      <c r="E61" s="517"/>
      <c r="F61" s="517"/>
      <c r="G61" s="517"/>
      <c r="H61" s="517"/>
      <c r="I61" s="517"/>
      <c r="J61" s="517"/>
      <c r="K61" s="517"/>
      <c r="L61" s="517"/>
      <c r="M61" s="517"/>
      <c r="N61" s="517"/>
      <c r="O61" s="517"/>
      <c r="P61" s="517"/>
      <c r="Q61" s="517"/>
      <c r="R61" s="517"/>
    </row>
    <row r="62" spans="1:20" s="348" customFormat="1" ht="9" x14ac:dyDescent="0.15">
      <c r="B62" s="442"/>
      <c r="C62" s="446"/>
      <c r="D62" s="446"/>
      <c r="E62" s="446"/>
      <c r="F62" s="446"/>
      <c r="G62" s="446"/>
      <c r="H62" s="446"/>
      <c r="I62" s="447"/>
      <c r="J62" s="446"/>
      <c r="K62" s="446"/>
      <c r="L62" s="446"/>
      <c r="M62" s="517"/>
      <c r="N62" s="517"/>
      <c r="O62" s="517"/>
      <c r="P62" s="517"/>
      <c r="Q62" s="517"/>
    </row>
    <row r="63" spans="1:20" s="348" customFormat="1" ht="9" x14ac:dyDescent="0.15">
      <c r="C63" s="442"/>
      <c r="D63" s="442"/>
      <c r="E63" s="442"/>
      <c r="F63" s="442"/>
      <c r="G63" s="442"/>
      <c r="H63" s="442"/>
      <c r="I63" s="442"/>
      <c r="J63" s="442"/>
      <c r="K63" s="442"/>
      <c r="L63" s="442"/>
      <c r="R63" s="347"/>
    </row>
    <row r="64" spans="1:20" x14ac:dyDescent="0.2">
      <c r="B64" s="445"/>
      <c r="C64" s="442"/>
      <c r="D64" s="442"/>
      <c r="E64" s="442"/>
      <c r="F64" s="442"/>
      <c r="G64" s="442"/>
      <c r="H64" s="442"/>
      <c r="I64" s="442"/>
      <c r="J64" s="442"/>
      <c r="K64" s="442"/>
      <c r="L64" s="442"/>
    </row>
    <row r="65" spans="3:18" x14ac:dyDescent="0.2">
      <c r="C65" s="446"/>
      <c r="D65" s="446"/>
      <c r="E65" s="446"/>
      <c r="F65" s="446"/>
      <c r="G65" s="446"/>
      <c r="H65" s="446"/>
      <c r="I65" s="447"/>
      <c r="J65" s="446"/>
      <c r="K65" s="446"/>
      <c r="L65" s="446"/>
    </row>
    <row r="66" spans="3:18" x14ac:dyDescent="0.2">
      <c r="C66" s="521"/>
      <c r="D66" s="521"/>
      <c r="E66" s="521"/>
      <c r="F66" s="521"/>
      <c r="G66" s="521"/>
      <c r="H66" s="521"/>
      <c r="I66" s="521"/>
      <c r="J66" s="521"/>
      <c r="K66" s="521"/>
      <c r="L66" s="521"/>
    </row>
    <row r="67" spans="3:18" s="348" customFormat="1" ht="9" x14ac:dyDescent="0.15">
      <c r="C67" s="347"/>
      <c r="D67" s="347"/>
      <c r="E67" s="347"/>
      <c r="F67" s="347"/>
      <c r="G67" s="347"/>
      <c r="H67" s="347"/>
      <c r="I67" s="329"/>
      <c r="J67" s="347"/>
      <c r="K67" s="347"/>
      <c r="L67" s="347"/>
      <c r="M67" s="347"/>
      <c r="N67" s="347"/>
      <c r="O67" s="346"/>
      <c r="P67" s="346"/>
      <c r="Q67" s="346"/>
      <c r="R67" s="347"/>
    </row>
    <row r="68" spans="3:18" s="348" customFormat="1" ht="9" x14ac:dyDescent="0.15">
      <c r="C68" s="347"/>
      <c r="D68" s="347"/>
      <c r="E68" s="347"/>
      <c r="F68" s="347"/>
      <c r="G68" s="347"/>
      <c r="H68" s="347"/>
      <c r="I68" s="329"/>
      <c r="J68" s="347"/>
      <c r="K68" s="347"/>
      <c r="L68" s="347"/>
      <c r="M68" s="347"/>
      <c r="N68" s="347"/>
      <c r="O68" s="346"/>
      <c r="P68" s="346"/>
      <c r="Q68" s="346"/>
      <c r="R68" s="347"/>
    </row>
    <row r="69" spans="3:18" s="348" customFormat="1" ht="9" x14ac:dyDescent="0.15">
      <c r="C69" s="347"/>
      <c r="D69" s="347"/>
      <c r="E69" s="347"/>
      <c r="F69" s="347"/>
      <c r="G69" s="347"/>
      <c r="H69" s="347"/>
      <c r="I69" s="329"/>
      <c r="J69" s="347"/>
      <c r="K69" s="347"/>
      <c r="L69" s="347"/>
      <c r="M69" s="347"/>
      <c r="N69" s="347"/>
      <c r="O69" s="346"/>
      <c r="P69" s="346"/>
      <c r="Q69" s="346"/>
      <c r="R69" s="347"/>
    </row>
    <row r="70" spans="3:18" s="348" customFormat="1" ht="9" x14ac:dyDescent="0.15">
      <c r="C70" s="347"/>
      <c r="D70" s="347"/>
      <c r="E70" s="347"/>
      <c r="F70" s="347"/>
      <c r="G70" s="347"/>
      <c r="H70" s="347"/>
      <c r="I70" s="329"/>
      <c r="J70" s="347"/>
      <c r="K70" s="347"/>
      <c r="L70" s="347"/>
      <c r="M70" s="347"/>
      <c r="N70" s="347"/>
      <c r="O70" s="346"/>
      <c r="P70" s="346"/>
      <c r="Q70" s="346"/>
      <c r="R70" s="347"/>
    </row>
    <row r="71" spans="3:18" s="348" customFormat="1" ht="9" x14ac:dyDescent="0.15">
      <c r="C71" s="347"/>
      <c r="D71" s="347"/>
      <c r="E71" s="347"/>
      <c r="F71" s="347"/>
      <c r="G71" s="347"/>
      <c r="H71" s="347"/>
      <c r="I71" s="329"/>
      <c r="J71" s="347"/>
      <c r="K71" s="347"/>
      <c r="L71" s="347"/>
      <c r="M71" s="347"/>
      <c r="N71" s="347"/>
      <c r="O71" s="346"/>
      <c r="P71" s="346"/>
      <c r="Q71" s="346"/>
      <c r="R71" s="347"/>
    </row>
    <row r="72" spans="3:18" s="348" customFormat="1" ht="9" x14ac:dyDescent="0.15">
      <c r="C72" s="347"/>
      <c r="D72" s="347"/>
      <c r="E72" s="347"/>
      <c r="F72" s="347"/>
      <c r="G72" s="347"/>
      <c r="H72" s="347"/>
      <c r="I72" s="329"/>
      <c r="J72" s="347"/>
      <c r="K72" s="347"/>
      <c r="L72" s="347"/>
      <c r="M72" s="347"/>
      <c r="N72" s="347"/>
      <c r="O72" s="346"/>
      <c r="P72" s="346"/>
      <c r="Q72" s="346"/>
      <c r="R72" s="347"/>
    </row>
    <row r="73" spans="3:18" s="348" customFormat="1" ht="9" x14ac:dyDescent="0.15">
      <c r="C73" s="347"/>
      <c r="D73" s="347"/>
      <c r="E73" s="347"/>
      <c r="F73" s="347"/>
      <c r="G73" s="347"/>
      <c r="H73" s="347"/>
      <c r="I73" s="329"/>
      <c r="J73" s="347"/>
      <c r="K73" s="347"/>
      <c r="L73" s="347"/>
      <c r="M73" s="347"/>
      <c r="N73" s="347"/>
      <c r="O73" s="346"/>
      <c r="P73" s="346"/>
      <c r="Q73" s="346"/>
      <c r="R73" s="347"/>
    </row>
    <row r="74" spans="3:18" s="348" customFormat="1" ht="9" x14ac:dyDescent="0.15">
      <c r="C74" s="347"/>
      <c r="D74" s="347"/>
      <c r="E74" s="347"/>
      <c r="F74" s="347"/>
      <c r="G74" s="347"/>
      <c r="H74" s="347"/>
      <c r="I74" s="329"/>
      <c r="J74" s="347"/>
      <c r="K74" s="347"/>
      <c r="L74" s="347"/>
      <c r="M74" s="347"/>
      <c r="N74" s="347"/>
      <c r="O74" s="346"/>
      <c r="P74" s="346"/>
      <c r="Q74" s="346"/>
      <c r="R74" s="347"/>
    </row>
    <row r="75" spans="3:18" s="348" customFormat="1" ht="9" x14ac:dyDescent="0.15">
      <c r="C75" s="347"/>
      <c r="D75" s="347"/>
      <c r="E75" s="347"/>
      <c r="F75" s="347"/>
      <c r="G75" s="347"/>
      <c r="H75" s="347"/>
      <c r="I75" s="329"/>
      <c r="J75" s="347"/>
      <c r="K75" s="347"/>
      <c r="L75" s="347"/>
      <c r="M75" s="347"/>
      <c r="N75" s="347"/>
      <c r="O75" s="346"/>
      <c r="P75" s="346"/>
      <c r="Q75" s="346"/>
      <c r="R75" s="347"/>
    </row>
    <row r="76" spans="3:18" s="348" customFormat="1" ht="9" x14ac:dyDescent="0.15">
      <c r="C76" s="347"/>
      <c r="D76" s="347"/>
      <c r="E76" s="347"/>
      <c r="F76" s="347"/>
      <c r="G76" s="347"/>
      <c r="H76" s="347"/>
      <c r="I76" s="329"/>
      <c r="J76" s="347"/>
      <c r="K76" s="347"/>
      <c r="L76" s="347"/>
      <c r="M76" s="347"/>
      <c r="N76" s="347"/>
      <c r="O76" s="346"/>
      <c r="P76" s="346"/>
      <c r="Q76" s="346"/>
      <c r="R76" s="347"/>
    </row>
    <row r="77" spans="3:18" s="348" customFormat="1" ht="9" x14ac:dyDescent="0.15">
      <c r="C77" s="347"/>
      <c r="D77" s="347"/>
      <c r="E77" s="347"/>
      <c r="F77" s="347"/>
      <c r="G77" s="347"/>
      <c r="H77" s="347"/>
      <c r="I77" s="329"/>
      <c r="J77" s="347"/>
      <c r="K77" s="347"/>
      <c r="L77" s="347"/>
      <c r="M77" s="347"/>
      <c r="N77" s="347"/>
      <c r="O77" s="346"/>
      <c r="P77" s="346"/>
      <c r="Q77" s="346"/>
      <c r="R77" s="347"/>
    </row>
    <row r="78" spans="3:18" s="348" customFormat="1" ht="9" x14ac:dyDescent="0.15">
      <c r="C78" s="347"/>
      <c r="D78" s="347"/>
      <c r="E78" s="347"/>
      <c r="F78" s="347"/>
      <c r="G78" s="347"/>
      <c r="H78" s="347"/>
      <c r="I78" s="329"/>
      <c r="J78" s="347"/>
      <c r="K78" s="347"/>
      <c r="L78" s="347"/>
      <c r="M78" s="347"/>
      <c r="N78" s="347"/>
      <c r="O78" s="346"/>
      <c r="P78" s="346"/>
      <c r="Q78" s="346"/>
      <c r="R78" s="347"/>
    </row>
    <row r="79" spans="3:18" s="348" customFormat="1" ht="9" x14ac:dyDescent="0.15">
      <c r="C79" s="347"/>
      <c r="D79" s="347"/>
      <c r="E79" s="347"/>
      <c r="F79" s="347"/>
      <c r="G79" s="347"/>
      <c r="H79" s="347"/>
      <c r="I79" s="329"/>
      <c r="J79" s="347"/>
      <c r="K79" s="347"/>
      <c r="L79" s="347"/>
      <c r="M79" s="347"/>
      <c r="N79" s="347"/>
      <c r="O79" s="346"/>
      <c r="P79" s="346"/>
      <c r="Q79" s="346"/>
      <c r="R79" s="347"/>
    </row>
    <row r="80" spans="3:18" s="348" customFormat="1" x14ac:dyDescent="0.2">
      <c r="C80" s="347"/>
      <c r="D80" s="347"/>
      <c r="E80" s="347"/>
      <c r="F80" s="347"/>
      <c r="G80" s="347"/>
      <c r="H80" s="347"/>
      <c r="I80" s="329"/>
      <c r="J80" s="347"/>
      <c r="K80" s="347"/>
      <c r="L80" s="347"/>
      <c r="M80" s="347"/>
      <c r="N80" s="347"/>
      <c r="O80" s="346"/>
      <c r="P80" s="346"/>
      <c r="Q80" s="346"/>
      <c r="R80" s="43"/>
    </row>
    <row r="81" spans="3:18" s="348" customFormat="1" x14ac:dyDescent="0.2">
      <c r="C81" s="347"/>
      <c r="D81" s="347"/>
      <c r="E81" s="347"/>
      <c r="F81" s="347"/>
      <c r="G81" s="43"/>
      <c r="H81" s="347"/>
      <c r="I81" s="329"/>
      <c r="J81" s="43"/>
      <c r="K81" s="347"/>
      <c r="L81" s="347"/>
      <c r="M81" s="347"/>
      <c r="N81" s="347"/>
      <c r="O81" s="346"/>
      <c r="P81" s="346"/>
      <c r="Q81" s="346"/>
      <c r="R81" s="43"/>
    </row>
    <row r="82" spans="3:18" x14ac:dyDescent="0.2">
      <c r="P82" s="346"/>
      <c r="Q82" s="346"/>
    </row>
    <row r="83" spans="3:18" x14ac:dyDescent="0.2">
      <c r="P83" s="346"/>
      <c r="Q83" s="346"/>
    </row>
  </sheetData>
  <mergeCells count="24">
    <mergeCell ref="B58:R58"/>
    <mergeCell ref="B59:R59"/>
    <mergeCell ref="C32:D32"/>
    <mergeCell ref="B1:R1"/>
    <mergeCell ref="B2:R2"/>
    <mergeCell ref="C4:D4"/>
    <mergeCell ref="C5:D5"/>
    <mergeCell ref="C14:D14"/>
    <mergeCell ref="C15:D15"/>
    <mergeCell ref="C25:D25"/>
    <mergeCell ref="C26:D26"/>
    <mergeCell ref="C30:D30"/>
    <mergeCell ref="C31:D31"/>
    <mergeCell ref="B50:R50"/>
    <mergeCell ref="B51:R51"/>
    <mergeCell ref="B52:R52"/>
    <mergeCell ref="B53:R53"/>
    <mergeCell ref="C33:D33"/>
    <mergeCell ref="C38:D38"/>
    <mergeCell ref="C39:D39"/>
    <mergeCell ref="B45:R45"/>
    <mergeCell ref="B47:R47"/>
    <mergeCell ref="B49:R49"/>
    <mergeCell ref="B48:R48"/>
  </mergeCells>
  <pageMargins left="0.25" right="0.25" top="0.5" bottom="0.5" header="0.5" footer="0.5"/>
  <pageSetup scale="77" fitToHeight="0" orientation="landscape" horizontalDpi="4294967295" verticalDpi="4294967295"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83"/>
  <sheetViews>
    <sheetView zoomScale="110" zoomScaleNormal="110" workbookViewId="0">
      <pane xSplit="2" ySplit="3" topLeftCell="C4" activePane="bottomRight" state="frozen"/>
      <selection activeCell="B60" sqref="B60:R60"/>
      <selection pane="topRight" activeCell="B60" sqref="B60:R60"/>
      <selection pane="bottomLeft" activeCell="B60" sqref="B60:R60"/>
      <selection pane="bottomRight" activeCell="B60" sqref="B60:R60"/>
    </sheetView>
  </sheetViews>
  <sheetFormatPr defaultRowHeight="11.25" x14ac:dyDescent="0.2"/>
  <cols>
    <col min="1" max="1" width="2" style="327" customWidth="1"/>
    <col min="2" max="2" width="38.7109375" style="327" customWidth="1"/>
    <col min="3" max="3" width="8.85546875" style="43" bestFit="1" customWidth="1"/>
    <col min="4" max="5" width="7.85546875" style="43" customWidth="1"/>
    <col min="6" max="6" width="9.28515625" style="43" bestFit="1" customWidth="1"/>
    <col min="7" max="7" width="9.28515625" style="43" customWidth="1"/>
    <col min="8" max="8" width="8.28515625" style="43" customWidth="1"/>
    <col min="9" max="9" width="9.42578125" style="328" bestFit="1" customWidth="1"/>
    <col min="10" max="12" width="6.85546875" style="43" customWidth="1"/>
    <col min="13" max="13" width="8" style="43" customWidth="1"/>
    <col min="14" max="14" width="11" style="43" customWidth="1"/>
    <col min="15" max="15" width="10.140625" style="44" customWidth="1"/>
    <col min="16" max="17" width="10" style="44" customWidth="1"/>
    <col min="18" max="18" width="4.42578125" style="43" customWidth="1"/>
    <col min="19" max="19" width="0.140625" style="327" customWidth="1"/>
    <col min="20" max="20" width="3.7109375" style="327" customWidth="1"/>
    <col min="21" max="16384" width="9.140625" style="327"/>
  </cols>
  <sheetData>
    <row r="1" spans="2:29" ht="15" customHeight="1" thickBot="1" x14ac:dyDescent="0.25">
      <c r="B1" s="586" t="s">
        <v>1039</v>
      </c>
      <c r="C1" s="586"/>
      <c r="D1" s="586"/>
      <c r="E1" s="586"/>
      <c r="F1" s="586"/>
      <c r="G1" s="586"/>
      <c r="H1" s="586"/>
      <c r="I1" s="586"/>
      <c r="J1" s="586"/>
      <c r="K1" s="586"/>
      <c r="L1" s="586"/>
      <c r="M1" s="586"/>
      <c r="N1" s="586"/>
      <c r="O1" s="586"/>
      <c r="P1" s="586"/>
      <c r="Q1" s="586"/>
      <c r="R1" s="586"/>
      <c r="U1" s="590" t="s">
        <v>196</v>
      </c>
      <c r="V1" s="591"/>
      <c r="W1" s="592"/>
    </row>
    <row r="2" spans="2:29" ht="12" thickBot="1" x14ac:dyDescent="0.25">
      <c r="B2" s="587" t="s">
        <v>1897</v>
      </c>
      <c r="C2" s="587"/>
      <c r="D2" s="587"/>
      <c r="E2" s="587"/>
      <c r="F2" s="587"/>
      <c r="G2" s="587"/>
      <c r="H2" s="587"/>
      <c r="I2" s="587"/>
      <c r="J2" s="587"/>
      <c r="K2" s="587"/>
      <c r="L2" s="587"/>
      <c r="M2" s="587"/>
      <c r="N2" s="587"/>
      <c r="O2" s="587"/>
      <c r="P2" s="587"/>
      <c r="Q2" s="587"/>
      <c r="R2" s="587"/>
      <c r="U2" s="333" t="s">
        <v>105</v>
      </c>
      <c r="V2" s="334" t="s">
        <v>1792</v>
      </c>
      <c r="W2" s="335" t="s">
        <v>1793</v>
      </c>
    </row>
    <row r="3" spans="2:29" s="79" customFormat="1" ht="66.75" customHeight="1" x14ac:dyDescent="0.15">
      <c r="B3" s="81" t="s">
        <v>102</v>
      </c>
      <c r="C3" s="81" t="s">
        <v>917</v>
      </c>
      <c r="D3" s="513" t="s">
        <v>1953</v>
      </c>
      <c r="E3" s="513" t="s">
        <v>1954</v>
      </c>
      <c r="F3" s="81" t="s">
        <v>902</v>
      </c>
      <c r="G3" s="81" t="s">
        <v>910</v>
      </c>
      <c r="H3" s="81" t="s">
        <v>903</v>
      </c>
      <c r="I3" s="93" t="s">
        <v>911</v>
      </c>
      <c r="J3" s="94" t="s">
        <v>1803</v>
      </c>
      <c r="K3" s="94" t="s">
        <v>1802</v>
      </c>
      <c r="L3" s="94" t="s">
        <v>1801</v>
      </c>
      <c r="M3" s="94" t="s">
        <v>907</v>
      </c>
      <c r="N3" s="81" t="s">
        <v>908</v>
      </c>
      <c r="O3" s="491" t="s">
        <v>1955</v>
      </c>
      <c r="P3" s="94" t="s">
        <v>918</v>
      </c>
      <c r="Q3" s="94" t="s">
        <v>909</v>
      </c>
      <c r="R3" s="80" t="s">
        <v>101</v>
      </c>
      <c r="S3" s="79" t="s">
        <v>100</v>
      </c>
      <c r="U3" s="323" t="s">
        <v>911</v>
      </c>
      <c r="V3" s="325" t="s">
        <v>911</v>
      </c>
      <c r="W3" s="322" t="s">
        <v>911</v>
      </c>
    </row>
    <row r="4" spans="2:29" s="247" customFormat="1" ht="9" x14ac:dyDescent="0.15">
      <c r="B4" s="78" t="s">
        <v>99</v>
      </c>
      <c r="C4" s="588" t="s">
        <v>75</v>
      </c>
      <c r="D4" s="589"/>
      <c r="E4" s="486"/>
      <c r="F4" s="76"/>
      <c r="G4" s="76"/>
      <c r="H4" s="76"/>
      <c r="I4" s="331"/>
      <c r="J4" s="331"/>
      <c r="K4" s="331"/>
      <c r="L4" s="331"/>
      <c r="M4" s="331"/>
      <c r="N4" s="75"/>
      <c r="O4" s="75"/>
      <c r="P4" s="75"/>
      <c r="Q4" s="103"/>
      <c r="R4" s="74"/>
      <c r="U4" s="427"/>
      <c r="V4" s="428"/>
      <c r="W4" s="429"/>
    </row>
    <row r="5" spans="2:29" s="247" customFormat="1" ht="9" x14ac:dyDescent="0.15">
      <c r="B5" s="69" t="s">
        <v>98</v>
      </c>
      <c r="C5" s="584" t="s">
        <v>75</v>
      </c>
      <c r="D5" s="585"/>
      <c r="E5" s="485"/>
      <c r="F5" s="351"/>
      <c r="G5" s="351"/>
      <c r="H5" s="351"/>
      <c r="I5" s="352"/>
      <c r="J5" s="352"/>
      <c r="K5" s="352"/>
      <c r="L5" s="352"/>
      <c r="M5" s="352"/>
      <c r="N5" s="349"/>
      <c r="O5" s="349"/>
      <c r="P5" s="349"/>
      <c r="Q5" s="104"/>
      <c r="R5" s="350"/>
      <c r="U5" s="430"/>
      <c r="V5" s="431"/>
      <c r="W5" s="432"/>
    </row>
    <row r="6" spans="2:29" s="247" customFormat="1" ht="9" x14ac:dyDescent="0.15">
      <c r="B6" s="69" t="s">
        <v>97</v>
      </c>
      <c r="C6" s="351"/>
      <c r="D6" s="349"/>
      <c r="E6" s="349"/>
      <c r="F6" s="351"/>
      <c r="G6" s="351"/>
      <c r="H6" s="351"/>
      <c r="I6" s="352"/>
      <c r="J6" s="352"/>
      <c r="K6" s="352"/>
      <c r="L6" s="352"/>
      <c r="M6" s="352"/>
      <c r="N6" s="349"/>
      <c r="O6" s="349"/>
      <c r="P6" s="349"/>
      <c r="Q6" s="104"/>
      <c r="R6" s="350"/>
      <c r="U6" s="430"/>
      <c r="V6" s="431"/>
      <c r="W6" s="432"/>
    </row>
    <row r="7" spans="2:29" s="247" customFormat="1" ht="9" x14ac:dyDescent="0.15">
      <c r="B7" s="99" t="s">
        <v>96</v>
      </c>
      <c r="R7" s="350"/>
      <c r="U7" s="433"/>
      <c r="V7" s="434"/>
      <c r="W7" s="435"/>
    </row>
    <row r="8" spans="2:29" s="247" customFormat="1" ht="9" x14ac:dyDescent="0.15">
      <c r="B8" s="99" t="s">
        <v>1891</v>
      </c>
      <c r="C8" s="351">
        <v>40</v>
      </c>
      <c r="D8" s="349">
        <v>0</v>
      </c>
      <c r="E8" s="349"/>
      <c r="F8" s="351">
        <v>1</v>
      </c>
      <c r="G8" s="351">
        <v>0</v>
      </c>
      <c r="H8" s="351">
        <f>C8*F8</f>
        <v>40</v>
      </c>
      <c r="I8" s="353">
        <f>'Annual # of Respondents'!H4</f>
        <v>0</v>
      </c>
      <c r="J8" s="352">
        <v>0</v>
      </c>
      <c r="K8" s="352">
        <f>H8*I8</f>
        <v>0</v>
      </c>
      <c r="L8" s="352">
        <f>K8*0.1</f>
        <v>0</v>
      </c>
      <c r="M8" s="353">
        <f>K8*0.05</f>
        <v>0</v>
      </c>
      <c r="N8" s="349">
        <f>(J8*'Labor Data'!$K$10)+(K8*'Labor Data'!$K$9)+(L8*'Labor Data'!$K$11)+(M8*'Labor Data'!$K$8)</f>
        <v>0</v>
      </c>
      <c r="O8" s="349">
        <f>D8*F8*I8</f>
        <v>0</v>
      </c>
      <c r="P8" s="352">
        <f>F8*I8</f>
        <v>0</v>
      </c>
      <c r="Q8" s="302"/>
      <c r="R8" s="350" t="s">
        <v>112</v>
      </c>
      <c r="U8" s="436">
        <f>'Annual # of Respondents'!H4</f>
        <v>0</v>
      </c>
      <c r="V8" s="437">
        <f>'Annual # of Respondents'!I4</f>
        <v>0</v>
      </c>
      <c r="W8" s="438">
        <f>'Annual # of Respondents'!J4</f>
        <v>0</v>
      </c>
    </row>
    <row r="9" spans="2:29" s="247" customFormat="1" ht="9" x14ac:dyDescent="0.15">
      <c r="B9" s="99" t="s">
        <v>1912</v>
      </c>
      <c r="C9" s="351">
        <v>10</v>
      </c>
      <c r="D9" s="349">
        <v>0</v>
      </c>
      <c r="E9" s="349"/>
      <c r="F9" s="351">
        <v>1</v>
      </c>
      <c r="G9" s="351">
        <v>0</v>
      </c>
      <c r="H9" s="351">
        <f>C9*F9</f>
        <v>10</v>
      </c>
      <c r="I9" s="353">
        <f>'Annual # of Respondents'!H5</f>
        <v>0</v>
      </c>
      <c r="J9" s="352">
        <v>0</v>
      </c>
      <c r="K9" s="352">
        <f>H9*I9</f>
        <v>0</v>
      </c>
      <c r="L9" s="352">
        <f>K9*0.1</f>
        <v>0</v>
      </c>
      <c r="M9" s="353">
        <f>K9*0.05</f>
        <v>0</v>
      </c>
      <c r="N9" s="349">
        <f>(J9*'Labor Data'!$K$10)+(K9*'Labor Data'!$K$9)+(L9*'Labor Data'!$K$11)+(M9*'Labor Data'!$K$8)</f>
        <v>0</v>
      </c>
      <c r="O9" s="349">
        <f>D9*F9*I9</f>
        <v>0</v>
      </c>
      <c r="P9" s="352">
        <f>F9*I9</f>
        <v>0</v>
      </c>
      <c r="Q9" s="302"/>
      <c r="R9" s="350" t="s">
        <v>112</v>
      </c>
      <c r="U9" s="436">
        <f>'Annual # of Respondents'!H5</f>
        <v>0</v>
      </c>
      <c r="V9" s="437">
        <f>'Annual # of Respondents'!I5</f>
        <v>0</v>
      </c>
      <c r="W9" s="438">
        <f>'Annual # of Respondents'!J5</f>
        <v>0</v>
      </c>
    </row>
    <row r="10" spans="2:29" s="247" customFormat="1" ht="9" x14ac:dyDescent="0.15">
      <c r="B10" s="69" t="s">
        <v>95</v>
      </c>
      <c r="C10" s="351"/>
      <c r="D10" s="349"/>
      <c r="E10" s="349"/>
      <c r="F10" s="351"/>
      <c r="G10" s="351"/>
      <c r="H10" s="351"/>
      <c r="I10" s="352"/>
      <c r="J10" s="352"/>
      <c r="K10" s="352"/>
      <c r="L10" s="352"/>
      <c r="M10" s="352"/>
      <c r="N10" s="349"/>
      <c r="O10" s="349"/>
      <c r="P10" s="349"/>
      <c r="Q10" s="104"/>
      <c r="R10" s="350"/>
      <c r="T10" s="73"/>
      <c r="U10" s="430"/>
      <c r="V10" s="431"/>
      <c r="W10" s="432"/>
    </row>
    <row r="11" spans="2:29" s="247" customFormat="1" ht="9" x14ac:dyDescent="0.15">
      <c r="B11" s="243" t="s">
        <v>94</v>
      </c>
      <c r="C11" s="351">
        <v>12</v>
      </c>
      <c r="D11" s="502">
        <f>'Other Cost Basis'!D2+'Other Cost Basis'!D17+'Other Cost Basis'!D18+'Other Cost Basis'!D19</f>
        <v>1983.6594844730848</v>
      </c>
      <c r="E11" s="502">
        <f>'Other Cost Basis'!D20</f>
        <v>1000</v>
      </c>
      <c r="F11" s="351">
        <v>1</v>
      </c>
      <c r="G11" s="351">
        <v>0</v>
      </c>
      <c r="H11" s="351">
        <f>C11*F11</f>
        <v>12</v>
      </c>
      <c r="I11" s="353">
        <f>'Annual # of Respondents'!H6</f>
        <v>93</v>
      </c>
      <c r="J11" s="352">
        <v>0</v>
      </c>
      <c r="K11" s="352">
        <f>H11*I11</f>
        <v>1116</v>
      </c>
      <c r="L11" s="352">
        <f>K11*0.1</f>
        <v>111.60000000000001</v>
      </c>
      <c r="M11" s="352">
        <f>K11*0.05</f>
        <v>55.800000000000004</v>
      </c>
      <c r="N11" s="349">
        <f>(J11*'Labor Data'!$K$10)+(K11*'Labor Data'!$K$9)+(L11*'Labor Data'!$K$11)+(M11*'Labor Data'!$K$8)</f>
        <v>105971.73300000001</v>
      </c>
      <c r="O11" s="502">
        <f>'Respondent Yr2'!O11+(D11+E11)*F11*I11</f>
        <v>1894623.7726404087</v>
      </c>
      <c r="P11" s="352">
        <f>F11*I11</f>
        <v>93</v>
      </c>
      <c r="Q11" s="503">
        <f>'Other Cost Basis'!B2+'Other Cost Basis'!B17+'Other Cost Basis'!B18+'Other Cost Basis'!B19</f>
        <v>18067</v>
      </c>
      <c r="R11" s="350" t="s">
        <v>120</v>
      </c>
      <c r="T11" s="73"/>
      <c r="U11" s="436">
        <f>'Annual # of Respondents'!H6</f>
        <v>93</v>
      </c>
      <c r="V11" s="437">
        <f>'Annual # of Respondents'!I6</f>
        <v>53.338235294117645</v>
      </c>
      <c r="W11" s="438">
        <f>'Annual # of Respondents'!J6</f>
        <v>39.661764705882348</v>
      </c>
    </row>
    <row r="12" spans="2:29" s="247" customFormat="1" ht="9" x14ac:dyDescent="0.15">
      <c r="B12" s="243" t="s">
        <v>93</v>
      </c>
      <c r="C12" s="249">
        <f>'Controllers EG acreage'!W3</f>
        <v>42.911462845701998</v>
      </c>
      <c r="D12" s="502">
        <f>'Other Cost Basis'!B9+'Other Cost Basis'!F13+'Other Cost Basis'!F14</f>
        <v>453.5</v>
      </c>
      <c r="E12" s="349"/>
      <c r="F12" s="351">
        <v>4</v>
      </c>
      <c r="G12" s="249">
        <f>C12*F12</f>
        <v>171.64585138280799</v>
      </c>
      <c r="H12" s="351">
        <v>0</v>
      </c>
      <c r="I12" s="353">
        <f>'Annual # of Respondents'!H$16</f>
        <v>687</v>
      </c>
      <c r="J12" s="352">
        <f>G12*I12</f>
        <v>117920.69989998909</v>
      </c>
      <c r="K12" s="352">
        <v>0</v>
      </c>
      <c r="L12" s="352">
        <v>0</v>
      </c>
      <c r="M12" s="352">
        <v>0</v>
      </c>
      <c r="N12" s="349">
        <f>(J12*'Labor Data'!$K$10)+(K12*'Labor Data'!$K$9)+(L12*'Labor Data'!$K$11)+(M12*'Labor Data'!$K$8)</f>
        <v>5878818.5728140557</v>
      </c>
      <c r="O12" s="349">
        <f>D12*F12*I12</f>
        <v>1246218</v>
      </c>
      <c r="P12" s="352">
        <v>0</v>
      </c>
      <c r="Q12" s="302"/>
      <c r="R12" s="350" t="s">
        <v>1890</v>
      </c>
      <c r="T12" s="73"/>
      <c r="U12" s="436">
        <f>'Annual # of Respondents'!H16</f>
        <v>687</v>
      </c>
      <c r="V12" s="437">
        <f>'Annual # of Respondents'!I16</f>
        <v>394.01470588235293</v>
      </c>
      <c r="W12" s="438">
        <f>'Annual # of Respondents'!J16</f>
        <v>292.98529411764707</v>
      </c>
    </row>
    <row r="13" spans="2:29" s="247" customFormat="1" ht="9" x14ac:dyDescent="0.15">
      <c r="B13" s="493" t="s">
        <v>1956</v>
      </c>
      <c r="C13" s="494">
        <f>ROUND(2000/49.85,0)</f>
        <v>40</v>
      </c>
      <c r="D13" s="505">
        <f>'Other Cost Basis'!F15</f>
        <v>17</v>
      </c>
      <c r="E13" s="505"/>
      <c r="F13" s="498">
        <v>12</v>
      </c>
      <c r="G13" s="499">
        <f>C13*F13</f>
        <v>480</v>
      </c>
      <c r="H13" s="498">
        <v>0</v>
      </c>
      <c r="I13" s="500">
        <f>I12</f>
        <v>687</v>
      </c>
      <c r="J13" s="501">
        <f>G13*I13</f>
        <v>329760</v>
      </c>
      <c r="K13" s="501">
        <v>0</v>
      </c>
      <c r="L13" s="501">
        <v>0</v>
      </c>
      <c r="M13" s="501">
        <v>0</v>
      </c>
      <c r="N13" s="502">
        <f>(J13*'Labor Data'!$K$10)+(K13*'Labor Data'!$K$9)+(L13*'Labor Data'!$K$11)+(M13*'Labor Data'!$K$8)</f>
        <v>16439855.039999999</v>
      </c>
      <c r="O13" s="502">
        <f>D13*F13*I13</f>
        <v>140148</v>
      </c>
      <c r="P13" s="501">
        <v>0</v>
      </c>
      <c r="Q13" s="501"/>
      <c r="R13" s="504" t="s">
        <v>1890</v>
      </c>
      <c r="T13" s="73"/>
      <c r="U13" s="436"/>
      <c r="V13" s="437"/>
      <c r="W13" s="438"/>
      <c r="X13" s="436"/>
      <c r="Y13" s="437"/>
      <c r="Z13" s="438"/>
      <c r="AA13" s="436"/>
      <c r="AB13" s="437"/>
      <c r="AC13" s="438"/>
    </row>
    <row r="14" spans="2:29" s="247" customFormat="1" ht="9" x14ac:dyDescent="0.15">
      <c r="B14" s="69" t="s">
        <v>92</v>
      </c>
      <c r="C14" s="584" t="s">
        <v>109</v>
      </c>
      <c r="D14" s="585"/>
      <c r="E14" s="485"/>
      <c r="F14" s="351"/>
      <c r="G14" s="351"/>
      <c r="H14" s="351"/>
      <c r="I14" s="352"/>
      <c r="J14" s="352"/>
      <c r="K14" s="352"/>
      <c r="L14" s="352"/>
      <c r="M14" s="352"/>
      <c r="N14" s="349"/>
      <c r="O14" s="349"/>
      <c r="P14" s="349"/>
      <c r="Q14" s="104"/>
      <c r="R14" s="350"/>
      <c r="T14" s="73"/>
      <c r="U14" s="430"/>
      <c r="V14" s="431"/>
      <c r="W14" s="432"/>
    </row>
    <row r="15" spans="2:29" s="247" customFormat="1" ht="9" x14ac:dyDescent="0.15">
      <c r="B15" s="69" t="s">
        <v>91</v>
      </c>
      <c r="C15" s="584" t="s">
        <v>109</v>
      </c>
      <c r="D15" s="585"/>
      <c r="E15" s="485"/>
      <c r="F15" s="351"/>
      <c r="G15" s="351"/>
      <c r="H15" s="351"/>
      <c r="I15" s="352"/>
      <c r="J15" s="352"/>
      <c r="K15" s="352"/>
      <c r="L15" s="352"/>
      <c r="M15" s="352"/>
      <c r="N15" s="349"/>
      <c r="O15" s="349"/>
      <c r="P15" s="349"/>
      <c r="Q15" s="104"/>
      <c r="R15" s="350"/>
      <c r="U15" s="430"/>
      <c r="V15" s="431"/>
      <c r="W15" s="432"/>
    </row>
    <row r="16" spans="2:29" s="247" customFormat="1" ht="9" x14ac:dyDescent="0.15">
      <c r="B16" s="69" t="s">
        <v>90</v>
      </c>
      <c r="C16" s="351"/>
      <c r="D16" s="349"/>
      <c r="E16" s="349"/>
      <c r="F16" s="351"/>
      <c r="G16" s="351"/>
      <c r="H16" s="351"/>
      <c r="I16" s="352"/>
      <c r="J16" s="352"/>
      <c r="K16" s="352"/>
      <c r="L16" s="352"/>
      <c r="M16" s="352"/>
      <c r="N16" s="349"/>
      <c r="O16" s="349"/>
      <c r="P16" s="349"/>
      <c r="Q16" s="104"/>
      <c r="R16" s="350"/>
      <c r="U16" s="430"/>
      <c r="V16" s="431"/>
      <c r="W16" s="432"/>
    </row>
    <row r="17" spans="2:23" s="247" customFormat="1" ht="9" x14ac:dyDescent="0.15">
      <c r="B17" s="251" t="s">
        <v>129</v>
      </c>
      <c r="C17" s="351">
        <v>2</v>
      </c>
      <c r="D17" s="349">
        <v>0</v>
      </c>
      <c r="E17" s="349"/>
      <c r="F17" s="351">
        <v>1</v>
      </c>
      <c r="G17" s="351">
        <v>0</v>
      </c>
      <c r="H17" s="351">
        <f>C17*F17</f>
        <v>2</v>
      </c>
      <c r="I17" s="353">
        <f>'Annual # of Respondents'!H7</f>
        <v>0</v>
      </c>
      <c r="J17" s="352">
        <v>0</v>
      </c>
      <c r="K17" s="352">
        <f>H17*I17</f>
        <v>0</v>
      </c>
      <c r="L17" s="352">
        <f>K17*0.1</f>
        <v>0</v>
      </c>
      <c r="M17" s="352">
        <f>K17*0.05</f>
        <v>0</v>
      </c>
      <c r="N17" s="349">
        <f>(J17*'Labor Data'!$K$10)+(K17*'Labor Data'!$K$9)+(L17*'Labor Data'!$K$11)+(M17*'Labor Data'!$K$8)</f>
        <v>0</v>
      </c>
      <c r="O17" s="349">
        <f>D17*F17*I17</f>
        <v>0</v>
      </c>
      <c r="P17" s="352">
        <f>F17*I17</f>
        <v>0</v>
      </c>
      <c r="Q17" s="302"/>
      <c r="R17" s="350" t="s">
        <v>115</v>
      </c>
      <c r="U17" s="436">
        <f>'Annual # of Respondents'!H7</f>
        <v>0</v>
      </c>
      <c r="V17" s="437">
        <f>'Annual # of Respondents'!I7</f>
        <v>0</v>
      </c>
      <c r="W17" s="438">
        <f>'Annual # of Respondents'!J7</f>
        <v>0</v>
      </c>
    </row>
    <row r="18" spans="2:23" s="247" customFormat="1" ht="9" x14ac:dyDescent="0.15">
      <c r="B18" s="250" t="s">
        <v>1875</v>
      </c>
      <c r="C18" s="399">
        <v>2</v>
      </c>
      <c r="D18" s="349">
        <v>0</v>
      </c>
      <c r="E18" s="349"/>
      <c r="F18" s="351">
        <v>1</v>
      </c>
      <c r="G18" s="351">
        <v>0</v>
      </c>
      <c r="H18" s="351">
        <f>C18*F18</f>
        <v>2</v>
      </c>
      <c r="I18" s="353">
        <f>133/5</f>
        <v>26.6</v>
      </c>
      <c r="J18" s="352">
        <v>0</v>
      </c>
      <c r="K18" s="352">
        <f>H18*I18</f>
        <v>53.2</v>
      </c>
      <c r="L18" s="352">
        <f>K18*0.1</f>
        <v>5.32</v>
      </c>
      <c r="M18" s="352">
        <f>K18*0.05</f>
        <v>2.66</v>
      </c>
      <c r="N18" s="349">
        <f>(J18*'Labor Data'!$K$10)+(K18*'Labor Data'!$K$9)+(L18*'Labor Data'!$K$11)+(M18*'Labor Data'!$K$8)</f>
        <v>5051.6991000000007</v>
      </c>
      <c r="O18" s="349">
        <f>D18*F18*I18</f>
        <v>0</v>
      </c>
      <c r="P18" s="352">
        <f>F18*I18</f>
        <v>26.6</v>
      </c>
      <c r="Q18" s="302"/>
      <c r="R18" s="350" t="s">
        <v>116</v>
      </c>
      <c r="S18" s="248"/>
      <c r="U18" s="436">
        <f t="shared" ref="U18" si="0">133/5</f>
        <v>26.6</v>
      </c>
      <c r="V18" s="437">
        <f>133/5*'Annual # of Respondents'!$L7</f>
        <v>23.141999999999999</v>
      </c>
      <c r="W18" s="438">
        <f>133/5*'Annual # of Respondents'!$M7</f>
        <v>3.4580000000000002</v>
      </c>
    </row>
    <row r="19" spans="2:23" s="247" customFormat="1" ht="9" x14ac:dyDescent="0.15">
      <c r="B19" s="250" t="s">
        <v>1876</v>
      </c>
      <c r="C19" s="351">
        <v>8</v>
      </c>
      <c r="D19" s="349">
        <v>0</v>
      </c>
      <c r="E19" s="349"/>
      <c r="F19" s="351">
        <v>1</v>
      </c>
      <c r="G19" s="351">
        <v>0</v>
      </c>
      <c r="H19" s="351">
        <f>C19*F19</f>
        <v>8</v>
      </c>
      <c r="I19" s="353">
        <f>'Annual # of Respondents'!H9</f>
        <v>60.5</v>
      </c>
      <c r="J19" s="352">
        <v>0</v>
      </c>
      <c r="K19" s="352">
        <f>H19*I19</f>
        <v>484</v>
      </c>
      <c r="L19" s="352">
        <f>K19*0.1</f>
        <v>48.400000000000006</v>
      </c>
      <c r="M19" s="352">
        <f>K19*0.05</f>
        <v>24.200000000000003</v>
      </c>
      <c r="N19" s="349">
        <f>(J19*'Labor Data'!$K$10)+(K19*'Labor Data'!$K$9)+(L19*'Labor Data'!$K$11)+(M19*'Labor Data'!$K$8)</f>
        <v>45959.067000000003</v>
      </c>
      <c r="O19" s="349">
        <f>D19*F19*I19</f>
        <v>0</v>
      </c>
      <c r="P19" s="352">
        <f>F19*I19</f>
        <v>60.5</v>
      </c>
      <c r="Q19" s="302"/>
      <c r="R19" s="350" t="s">
        <v>117</v>
      </c>
      <c r="S19" s="248"/>
      <c r="U19" s="436">
        <f>'Annual # of Respondents'!H9</f>
        <v>60.5</v>
      </c>
      <c r="V19" s="437">
        <f>'Annual # of Respondents'!I9</f>
        <v>44.942857142857143</v>
      </c>
      <c r="W19" s="438">
        <f>'Annual # of Respondents'!J9</f>
        <v>15.557142857142855</v>
      </c>
    </row>
    <row r="20" spans="2:23" s="247" customFormat="1" ht="9" x14ac:dyDescent="0.15">
      <c r="B20" s="250" t="s">
        <v>1877</v>
      </c>
      <c r="C20" s="249">
        <v>12</v>
      </c>
      <c r="D20" s="502">
        <f>'Other Cost Basis'!D4</f>
        <v>2455.2476209413121</v>
      </c>
      <c r="E20" s="349"/>
      <c r="F20" s="351">
        <v>1</v>
      </c>
      <c r="G20" s="351">
        <v>0</v>
      </c>
      <c r="H20" s="249">
        <f>C20*F20</f>
        <v>12</v>
      </c>
      <c r="I20" s="352">
        <f>IF('Annual # of Respondents'!H10&lt;0,0,'Annual # of Respondents'!H10)</f>
        <v>0</v>
      </c>
      <c r="J20" s="352">
        <v>0</v>
      </c>
      <c r="K20" s="352">
        <f>H20*I20</f>
        <v>0</v>
      </c>
      <c r="L20" s="352">
        <f>K20*0.1</f>
        <v>0</v>
      </c>
      <c r="M20" s="352">
        <f>K20*0.05</f>
        <v>0</v>
      </c>
      <c r="N20" s="349">
        <f>(J20*'Labor Data'!$K$10)+(K20*'Labor Data'!$K$9)+(L20*'Labor Data'!$K$11)+(M20*'Labor Data'!$K$8)</f>
        <v>0</v>
      </c>
      <c r="O20" s="502">
        <f>'Respondent Yr2'!O20+D20*F20*I20</f>
        <v>267621.99068260303</v>
      </c>
      <c r="P20" s="352">
        <f t="shared" ref="P20:P22" si="1">F20*I20</f>
        <v>0</v>
      </c>
      <c r="Q20" s="503">
        <f>'Other Cost Basis'!B2</f>
        <v>10067</v>
      </c>
      <c r="R20" s="350" t="s">
        <v>1834</v>
      </c>
      <c r="S20" s="248"/>
      <c r="U20" s="436">
        <f>IF('Annual # of Respondents'!H10&lt;0,0,'Annual # of Respondents'!H10)</f>
        <v>0</v>
      </c>
      <c r="V20" s="437">
        <f>IF('Annual # of Respondents'!I10&lt;0,0,'Annual # of Respondents'!I10)</f>
        <v>0</v>
      </c>
      <c r="W20" s="438">
        <f>IF('Annual # of Respondents'!J10&lt;0,0,'Annual # of Respondents'!J10)</f>
        <v>0</v>
      </c>
    </row>
    <row r="21" spans="2:23" s="247" customFormat="1" ht="9" x14ac:dyDescent="0.15">
      <c r="B21" s="250" t="s">
        <v>1878</v>
      </c>
      <c r="C21" s="351">
        <v>1</v>
      </c>
      <c r="D21" s="349">
        <v>0</v>
      </c>
      <c r="E21" s="349"/>
      <c r="F21" s="351">
        <v>1</v>
      </c>
      <c r="G21" s="351">
        <v>0</v>
      </c>
      <c r="H21" s="351">
        <f t="shared" ref="H21:H22" si="2">C21*F21</f>
        <v>1</v>
      </c>
      <c r="I21" s="352">
        <f>'Annual # of Respondents'!B34</f>
        <v>20</v>
      </c>
      <c r="J21" s="352">
        <v>0</v>
      </c>
      <c r="K21" s="352">
        <f t="shared" ref="K21:K22" si="3">H21*I21</f>
        <v>20</v>
      </c>
      <c r="L21" s="352">
        <f t="shared" ref="L21:L22" si="4">K21*0.1</f>
        <v>2</v>
      </c>
      <c r="M21" s="352">
        <f t="shared" ref="M21:M22" si="5">K21*0.05</f>
        <v>1</v>
      </c>
      <c r="N21" s="349">
        <f>(J21*'Labor Data'!$K$10)+(K21*'Labor Data'!$K$9)+(L21*'Labor Data'!$K$11)+(M21*'Labor Data'!$K$8)</f>
        <v>1899.1350000000002</v>
      </c>
      <c r="O21" s="349">
        <f t="shared" ref="O21:O22" si="6">D21*F21*I21</f>
        <v>0</v>
      </c>
      <c r="P21" s="352">
        <f t="shared" si="1"/>
        <v>20</v>
      </c>
      <c r="Q21" s="302"/>
      <c r="R21" s="350" t="s">
        <v>118</v>
      </c>
      <c r="S21" s="248"/>
      <c r="U21" s="436">
        <f>'Annual # of Respondents'!B34</f>
        <v>20</v>
      </c>
      <c r="V21" s="437">
        <f>U21*'Annual # of Respondents'!$L13</f>
        <v>11.923566878980891</v>
      </c>
      <c r="W21" s="438">
        <f>U21*'Annual # of Respondents'!$M13</f>
        <v>8.0764331210191092</v>
      </c>
    </row>
    <row r="22" spans="2:23" s="247" customFormat="1" ht="9" x14ac:dyDescent="0.15">
      <c r="B22" s="250" t="s">
        <v>1879</v>
      </c>
      <c r="C22" s="351">
        <f>3*C20</f>
        <v>36</v>
      </c>
      <c r="D22" s="349">
        <v>0</v>
      </c>
      <c r="E22" s="349"/>
      <c r="F22" s="351">
        <v>1</v>
      </c>
      <c r="G22" s="351">
        <v>0</v>
      </c>
      <c r="H22" s="351">
        <f t="shared" si="2"/>
        <v>36</v>
      </c>
      <c r="I22" s="353">
        <v>0</v>
      </c>
      <c r="J22" s="352">
        <v>0</v>
      </c>
      <c r="K22" s="352">
        <f t="shared" si="3"/>
        <v>0</v>
      </c>
      <c r="L22" s="352">
        <f t="shared" si="4"/>
        <v>0</v>
      </c>
      <c r="M22" s="352">
        <f t="shared" si="5"/>
        <v>0</v>
      </c>
      <c r="N22" s="349">
        <f>(J22*'Labor Data'!$K$10)+(K22*'Labor Data'!$K$9)+(L22*'Labor Data'!$K$11)+(M22*'Labor Data'!$K$8)</f>
        <v>0</v>
      </c>
      <c r="O22" s="349">
        <f t="shared" si="6"/>
        <v>0</v>
      </c>
      <c r="P22" s="352">
        <f t="shared" si="1"/>
        <v>0</v>
      </c>
      <c r="Q22" s="302"/>
      <c r="R22" s="350" t="s">
        <v>119</v>
      </c>
      <c r="S22" s="248"/>
      <c r="U22" s="436">
        <v>0</v>
      </c>
      <c r="V22" s="437">
        <v>0</v>
      </c>
      <c r="W22" s="438">
        <v>0</v>
      </c>
    </row>
    <row r="23" spans="2:23" s="247" customFormat="1" ht="9" x14ac:dyDescent="0.15">
      <c r="B23" s="250" t="s">
        <v>1880</v>
      </c>
      <c r="C23" s="351">
        <v>80</v>
      </c>
      <c r="D23" s="349">
        <v>0</v>
      </c>
      <c r="E23" s="349"/>
      <c r="F23" s="351">
        <v>1</v>
      </c>
      <c r="G23" s="351">
        <v>0</v>
      </c>
      <c r="H23" s="351">
        <f>C23*F23</f>
        <v>80</v>
      </c>
      <c r="I23" s="353">
        <f>I$11</f>
        <v>93</v>
      </c>
      <c r="J23" s="352">
        <v>0</v>
      </c>
      <c r="K23" s="352">
        <f>H23*I23</f>
        <v>7440</v>
      </c>
      <c r="L23" s="352">
        <f>K23*0.1</f>
        <v>744</v>
      </c>
      <c r="M23" s="352">
        <f>K23*0.05</f>
        <v>372</v>
      </c>
      <c r="N23" s="349">
        <f>(J23*'Labor Data'!$K$10)+(K23*'Labor Data'!$K$9)+(L23*'Labor Data'!$K$11)+(M23*'Labor Data'!$K$8)</f>
        <v>706478.22000000009</v>
      </c>
      <c r="O23" s="349">
        <f>D23*F23*I23</f>
        <v>0</v>
      </c>
      <c r="P23" s="352">
        <f>F23*I23</f>
        <v>93</v>
      </c>
      <c r="Q23" s="302"/>
      <c r="R23" s="350" t="s">
        <v>113</v>
      </c>
      <c r="S23" s="248"/>
      <c r="U23" s="436">
        <f t="shared" ref="U23:W23" si="7">U$11</f>
        <v>93</v>
      </c>
      <c r="V23" s="437">
        <f t="shared" si="7"/>
        <v>53.338235294117645</v>
      </c>
      <c r="W23" s="438">
        <f t="shared" si="7"/>
        <v>39.661764705882348</v>
      </c>
    </row>
    <row r="24" spans="2:23" s="247" customFormat="1" ht="9" x14ac:dyDescent="0.15">
      <c r="B24" s="250" t="s">
        <v>1881</v>
      </c>
      <c r="C24" s="399">
        <v>20</v>
      </c>
      <c r="D24" s="349">
        <v>0</v>
      </c>
      <c r="E24" s="349"/>
      <c r="F24" s="351">
        <v>1</v>
      </c>
      <c r="G24" s="351">
        <v>0</v>
      </c>
      <c r="H24" s="351">
        <f>C24*F24</f>
        <v>20</v>
      </c>
      <c r="I24" s="353">
        <f>I23*0.1</f>
        <v>9.3000000000000007</v>
      </c>
      <c r="J24" s="352">
        <v>0</v>
      </c>
      <c r="K24" s="352">
        <f>H24*I24</f>
        <v>186</v>
      </c>
      <c r="L24" s="352">
        <f>K24*0.1</f>
        <v>18.600000000000001</v>
      </c>
      <c r="M24" s="352">
        <f>K24*0.05</f>
        <v>9.3000000000000007</v>
      </c>
      <c r="N24" s="349">
        <f>(J24*'Labor Data'!$K$10)+(K24*'Labor Data'!$K$9)+(L24*'Labor Data'!$K$11)+(M24*'Labor Data'!$K$8)</f>
        <v>17661.955500000004</v>
      </c>
      <c r="O24" s="349">
        <f>D24*F24*I24</f>
        <v>0</v>
      </c>
      <c r="P24" s="352">
        <f>F24*I24</f>
        <v>9.3000000000000007</v>
      </c>
      <c r="Q24" s="302"/>
      <c r="R24" s="350" t="s">
        <v>123</v>
      </c>
      <c r="S24" s="248"/>
      <c r="U24" s="436">
        <f t="shared" ref="U24:W24" si="8">U23*0.1</f>
        <v>9.3000000000000007</v>
      </c>
      <c r="V24" s="437">
        <f t="shared" si="8"/>
        <v>5.3338235294117649</v>
      </c>
      <c r="W24" s="438">
        <f t="shared" si="8"/>
        <v>3.966176470588235</v>
      </c>
    </row>
    <row r="25" spans="2:23" s="247" customFormat="1" ht="9" x14ac:dyDescent="0.15">
      <c r="B25" s="250" t="s">
        <v>1882</v>
      </c>
      <c r="C25" s="584" t="s">
        <v>109</v>
      </c>
      <c r="D25" s="585"/>
      <c r="E25" s="485"/>
      <c r="F25" s="351"/>
      <c r="G25" s="351"/>
      <c r="H25" s="351"/>
      <c r="I25" s="353"/>
      <c r="J25" s="352"/>
      <c r="K25" s="352"/>
      <c r="L25" s="352"/>
      <c r="M25" s="352"/>
      <c r="N25" s="349"/>
      <c r="O25" s="349"/>
      <c r="P25" s="352"/>
      <c r="Q25" s="302"/>
      <c r="R25" s="350"/>
      <c r="S25" s="248"/>
      <c r="U25" s="436"/>
      <c r="V25" s="437"/>
      <c r="W25" s="438"/>
    </row>
    <row r="26" spans="2:23" s="247" customFormat="1" ht="9" x14ac:dyDescent="0.15">
      <c r="B26" s="250" t="s">
        <v>1883</v>
      </c>
      <c r="C26" s="584" t="s">
        <v>109</v>
      </c>
      <c r="D26" s="585"/>
      <c r="E26" s="485"/>
      <c r="F26" s="351"/>
      <c r="G26" s="351"/>
      <c r="H26" s="351"/>
      <c r="I26" s="353"/>
      <c r="J26" s="352"/>
      <c r="K26" s="352"/>
      <c r="L26" s="352"/>
      <c r="M26" s="352"/>
      <c r="N26" s="349"/>
      <c r="O26" s="349"/>
      <c r="P26" s="352"/>
      <c r="Q26" s="302"/>
      <c r="R26" s="350"/>
      <c r="S26" s="248"/>
      <c r="U26" s="436"/>
      <c r="V26" s="437"/>
      <c r="W26" s="438"/>
    </row>
    <row r="27" spans="2:23" s="247" customFormat="1" ht="9" x14ac:dyDescent="0.15">
      <c r="B27" s="250" t="s">
        <v>1884</v>
      </c>
      <c r="C27" s="498">
        <v>27</v>
      </c>
      <c r="D27" s="349">
        <v>0</v>
      </c>
      <c r="E27" s="349"/>
      <c r="F27" s="351">
        <v>1</v>
      </c>
      <c r="G27" s="351">
        <v>0</v>
      </c>
      <c r="H27" s="351">
        <f>C27*F27</f>
        <v>27</v>
      </c>
      <c r="I27" s="353">
        <f>I12</f>
        <v>687</v>
      </c>
      <c r="J27" s="352">
        <v>0</v>
      </c>
      <c r="K27" s="352">
        <f>H27*I27</f>
        <v>18549</v>
      </c>
      <c r="L27" s="352">
        <f>K27*0.1</f>
        <v>1854.9</v>
      </c>
      <c r="M27" s="352">
        <f>K27*0.05</f>
        <v>927.45</v>
      </c>
      <c r="N27" s="349">
        <f>(J27*'Labor Data'!$K$10)+(K27*'Labor Data'!$K$9)+(L27*'Labor Data'!$K$11)+(M27*'Labor Data'!$K$8)</f>
        <v>1761352.7557500002</v>
      </c>
      <c r="O27" s="349">
        <f>D27*F27*I27</f>
        <v>0</v>
      </c>
      <c r="P27" s="352">
        <f t="shared" ref="P27" si="9">F27*I27</f>
        <v>687</v>
      </c>
      <c r="Q27" s="302"/>
      <c r="R27" s="350" t="s">
        <v>227</v>
      </c>
      <c r="S27" s="248"/>
      <c r="U27" s="436">
        <f t="shared" ref="U27:W27" si="10">U12</f>
        <v>687</v>
      </c>
      <c r="V27" s="437">
        <f t="shared" si="10"/>
        <v>394.01470588235293</v>
      </c>
      <c r="W27" s="438">
        <f t="shared" si="10"/>
        <v>292.98529411764707</v>
      </c>
    </row>
    <row r="28" spans="2:23" s="247" customFormat="1" ht="9" x14ac:dyDescent="0.15">
      <c r="B28" s="71" t="s">
        <v>88</v>
      </c>
      <c r="C28" s="351"/>
      <c r="D28" s="349"/>
      <c r="E28" s="349"/>
      <c r="F28" s="351"/>
      <c r="G28" s="351"/>
      <c r="H28" s="351"/>
      <c r="I28" s="353"/>
      <c r="J28" s="352">
        <f t="shared" ref="J28:O28" si="11">SUM(J8:J27)</f>
        <v>447680.69989998906</v>
      </c>
      <c r="K28" s="352">
        <f t="shared" si="11"/>
        <v>27848.2</v>
      </c>
      <c r="L28" s="352">
        <f t="shared" si="11"/>
        <v>2784.82</v>
      </c>
      <c r="M28" s="352">
        <f t="shared" si="11"/>
        <v>1392.41</v>
      </c>
      <c r="N28" s="349">
        <f t="shared" si="11"/>
        <v>24963048.178164057</v>
      </c>
      <c r="O28" s="349">
        <f t="shared" si="11"/>
        <v>3548611.7633230118</v>
      </c>
      <c r="P28" s="352">
        <f>SUM(P17:P27,P11)</f>
        <v>989.4</v>
      </c>
      <c r="Q28" s="349">
        <f>SUM(Q8:Q27)</f>
        <v>28134</v>
      </c>
      <c r="R28" s="350"/>
      <c r="S28" s="70" t="e">
        <f>SUM(O8,O11:O12,#REF!,#REF!,#REF!,#REF!,#REF!,#REF!,#REF!)</f>
        <v>#REF!</v>
      </c>
      <c r="U28" s="436"/>
      <c r="V28" s="437"/>
      <c r="W28" s="438"/>
    </row>
    <row r="29" spans="2:23" s="247" customFormat="1" ht="9" x14ac:dyDescent="0.15">
      <c r="B29" s="69" t="s">
        <v>87</v>
      </c>
      <c r="C29" s="351"/>
      <c r="D29" s="349"/>
      <c r="E29" s="349"/>
      <c r="F29" s="351"/>
      <c r="G29" s="351"/>
      <c r="H29" s="351"/>
      <c r="I29" s="352"/>
      <c r="J29" s="352"/>
      <c r="K29" s="352"/>
      <c r="L29" s="352"/>
      <c r="M29" s="352"/>
      <c r="N29" s="349"/>
      <c r="O29" s="349"/>
      <c r="P29" s="349"/>
      <c r="Q29" s="104"/>
      <c r="R29" s="350"/>
      <c r="U29" s="430"/>
      <c r="V29" s="431"/>
      <c r="W29" s="432"/>
    </row>
    <row r="30" spans="2:23" s="247" customFormat="1" ht="9" x14ac:dyDescent="0.15">
      <c r="B30" s="69" t="s">
        <v>86</v>
      </c>
      <c r="C30" s="584" t="s">
        <v>85</v>
      </c>
      <c r="D30" s="585"/>
      <c r="E30" s="485"/>
      <c r="F30" s="351"/>
      <c r="G30" s="351"/>
      <c r="H30" s="351"/>
      <c r="I30" s="352"/>
      <c r="J30" s="352"/>
      <c r="K30" s="352"/>
      <c r="L30" s="352"/>
      <c r="M30" s="352"/>
      <c r="N30" s="349"/>
      <c r="O30" s="349"/>
      <c r="P30" s="349"/>
      <c r="Q30" s="104"/>
      <c r="R30" s="350"/>
      <c r="U30" s="430"/>
      <c r="V30" s="431"/>
      <c r="W30" s="432"/>
    </row>
    <row r="31" spans="2:23" s="247" customFormat="1" ht="9" x14ac:dyDescent="0.15">
      <c r="B31" s="69" t="s">
        <v>84</v>
      </c>
      <c r="C31" s="584" t="s">
        <v>75</v>
      </c>
      <c r="D31" s="585"/>
      <c r="E31" s="485"/>
      <c r="F31" s="351"/>
      <c r="G31" s="351"/>
      <c r="H31" s="351"/>
      <c r="I31" s="352"/>
      <c r="J31" s="352"/>
      <c r="K31" s="352"/>
      <c r="L31" s="352"/>
      <c r="M31" s="352"/>
      <c r="N31" s="349"/>
      <c r="O31" s="349"/>
      <c r="P31" s="349"/>
      <c r="Q31" s="104"/>
      <c r="R31" s="350"/>
      <c r="U31" s="430"/>
      <c r="V31" s="431"/>
      <c r="W31" s="432"/>
    </row>
    <row r="32" spans="2:23" s="247" customFormat="1" ht="9" x14ac:dyDescent="0.15">
      <c r="B32" s="69" t="s">
        <v>83</v>
      </c>
      <c r="C32" s="584" t="s">
        <v>75</v>
      </c>
      <c r="D32" s="585"/>
      <c r="E32" s="485"/>
      <c r="F32" s="351"/>
      <c r="G32" s="351"/>
      <c r="H32" s="351"/>
      <c r="I32" s="352"/>
      <c r="J32" s="352"/>
      <c r="K32" s="352"/>
      <c r="L32" s="352"/>
      <c r="M32" s="352"/>
      <c r="N32" s="349"/>
      <c r="O32" s="349"/>
      <c r="P32" s="349"/>
      <c r="Q32" s="104"/>
      <c r="R32" s="350"/>
      <c r="U32" s="430"/>
      <c r="V32" s="431"/>
      <c r="W32" s="432"/>
    </row>
    <row r="33" spans="1:23" s="247" customFormat="1" ht="9" x14ac:dyDescent="0.15">
      <c r="B33" s="69" t="s">
        <v>82</v>
      </c>
      <c r="C33" s="584" t="s">
        <v>75</v>
      </c>
      <c r="D33" s="585"/>
      <c r="E33" s="485"/>
      <c r="F33" s="351"/>
      <c r="G33" s="351"/>
      <c r="H33" s="351"/>
      <c r="I33" s="352"/>
      <c r="J33" s="352"/>
      <c r="K33" s="352"/>
      <c r="L33" s="352"/>
      <c r="M33" s="352"/>
      <c r="N33" s="349"/>
      <c r="O33" s="349"/>
      <c r="P33" s="349"/>
      <c r="Q33" s="104"/>
      <c r="R33" s="350"/>
      <c r="U33" s="430"/>
      <c r="V33" s="431"/>
      <c r="W33" s="432"/>
    </row>
    <row r="34" spans="1:23" s="247" customFormat="1" ht="9" x14ac:dyDescent="0.15">
      <c r="B34" s="69" t="s">
        <v>80</v>
      </c>
      <c r="C34" s="351"/>
      <c r="D34" s="349"/>
      <c r="E34" s="349"/>
      <c r="F34" s="351"/>
      <c r="G34" s="351"/>
      <c r="H34" s="351"/>
      <c r="I34" s="352"/>
      <c r="J34" s="352"/>
      <c r="K34" s="352"/>
      <c r="L34" s="352"/>
      <c r="M34" s="352"/>
      <c r="N34" s="349"/>
      <c r="O34" s="349"/>
      <c r="P34" s="349"/>
      <c r="Q34" s="104"/>
      <c r="R34" s="350"/>
      <c r="U34" s="430"/>
      <c r="V34" s="431"/>
      <c r="W34" s="432"/>
    </row>
    <row r="35" spans="1:23" s="247" customFormat="1" ht="9.75" customHeight="1" x14ac:dyDescent="0.15">
      <c r="B35" s="506" t="s">
        <v>1964</v>
      </c>
      <c r="C35" s="507">
        <v>5</v>
      </c>
      <c r="D35" s="349">
        <v>0</v>
      </c>
      <c r="E35" s="349"/>
      <c r="F35" s="351">
        <v>12</v>
      </c>
      <c r="G35" s="351">
        <v>0</v>
      </c>
      <c r="H35" s="351">
        <f>C35*F35</f>
        <v>60</v>
      </c>
      <c r="I35" s="353">
        <f>I12</f>
        <v>687</v>
      </c>
      <c r="J35" s="352">
        <v>0</v>
      </c>
      <c r="K35" s="352">
        <f t="shared" ref="K35" si="12">H35*I35</f>
        <v>41220</v>
      </c>
      <c r="L35" s="352">
        <f t="shared" ref="L35:L37" si="13">K35*0.1</f>
        <v>4122</v>
      </c>
      <c r="M35" s="352">
        <f t="shared" ref="M35:M37" si="14">K35*0.05</f>
        <v>2061</v>
      </c>
      <c r="N35" s="349">
        <f>(J35*'Labor Data'!$K$10)+(K35*'Labor Data'!$K$9)+(L35*'Labor Data'!$K$11)+(M35*'Labor Data'!$K$8)</f>
        <v>3914117.2350000008</v>
      </c>
      <c r="O35" s="349">
        <f>D35*F35*I35</f>
        <v>0</v>
      </c>
      <c r="P35" s="352">
        <v>0</v>
      </c>
      <c r="Q35" s="302"/>
      <c r="R35" s="504" t="s">
        <v>1832</v>
      </c>
      <c r="U35" s="436">
        <f t="shared" ref="U35:W35" si="15">U12</f>
        <v>687</v>
      </c>
      <c r="V35" s="437">
        <f t="shared" si="15"/>
        <v>394.01470588235293</v>
      </c>
      <c r="W35" s="438">
        <f t="shared" si="15"/>
        <v>292.98529411764707</v>
      </c>
    </row>
    <row r="36" spans="1:23" s="247" customFormat="1" ht="9.75" customHeight="1" x14ac:dyDescent="0.15">
      <c r="B36" s="508" t="s">
        <v>1965</v>
      </c>
      <c r="C36" s="498">
        <v>11</v>
      </c>
      <c r="D36" s="349">
        <v>0</v>
      </c>
      <c r="E36" s="349"/>
      <c r="F36" s="351">
        <v>12</v>
      </c>
      <c r="G36" s="351">
        <v>0</v>
      </c>
      <c r="H36" s="351">
        <f>C36*F36</f>
        <v>132</v>
      </c>
      <c r="I36" s="353">
        <f>I12</f>
        <v>687</v>
      </c>
      <c r="J36" s="352">
        <v>0</v>
      </c>
      <c r="K36" s="352">
        <f>H36*I36</f>
        <v>90684</v>
      </c>
      <c r="L36" s="352">
        <f>K36*0.1</f>
        <v>9068.4</v>
      </c>
      <c r="M36" s="352">
        <f>K36*0.05</f>
        <v>4534.2</v>
      </c>
      <c r="N36" s="349">
        <f>(J36*'Labor Data'!$K$10)+(K36*'Labor Data'!$K$9)+(L36*'Labor Data'!$K$11)+(M36*'Labor Data'!$K$8)</f>
        <v>8611057.9170000013</v>
      </c>
      <c r="O36" s="349">
        <f>D36*F36*I36</f>
        <v>0</v>
      </c>
      <c r="P36" s="352">
        <v>0</v>
      </c>
      <c r="Q36" s="302"/>
      <c r="R36" s="350" t="s">
        <v>1832</v>
      </c>
      <c r="U36" s="436">
        <f t="shared" ref="U36:W36" si="16">U12</f>
        <v>687</v>
      </c>
      <c r="V36" s="437">
        <f t="shared" si="16"/>
        <v>394.01470588235293</v>
      </c>
      <c r="W36" s="438">
        <f t="shared" si="16"/>
        <v>292.98529411764707</v>
      </c>
    </row>
    <row r="37" spans="1:23" s="247" customFormat="1" ht="9" x14ac:dyDescent="0.15">
      <c r="B37" s="508" t="s">
        <v>1966</v>
      </c>
      <c r="C37" s="507">
        <v>4</v>
      </c>
      <c r="D37" s="502">
        <v>0</v>
      </c>
      <c r="E37" s="502"/>
      <c r="F37" s="498">
        <v>1</v>
      </c>
      <c r="G37" s="498">
        <v>0</v>
      </c>
      <c r="H37" s="498">
        <f>C37*F37</f>
        <v>4</v>
      </c>
      <c r="I37" s="500">
        <f>'Annual # of Respondents'!H17-I36</f>
        <v>301</v>
      </c>
      <c r="J37" s="501">
        <v>0</v>
      </c>
      <c r="K37" s="501">
        <f>H37*I37</f>
        <v>1204</v>
      </c>
      <c r="L37" s="501">
        <f t="shared" si="13"/>
        <v>120.4</v>
      </c>
      <c r="M37" s="501">
        <f t="shared" si="14"/>
        <v>60.2</v>
      </c>
      <c r="N37" s="502">
        <f>(J37*'Labor Data'!$K$10)+(K37*'Labor Data'!$K$9)+(L37*'Labor Data'!$K$11)+(M37*'Labor Data'!$K$8)</f>
        <v>114327.927</v>
      </c>
      <c r="O37" s="502">
        <f>D37*F37*I37</f>
        <v>0</v>
      </c>
      <c r="P37" s="501">
        <v>0</v>
      </c>
      <c r="Q37" s="503"/>
      <c r="R37" s="504" t="s">
        <v>1967</v>
      </c>
      <c r="U37" s="436">
        <f>'Annual # of Respondents'!H17</f>
        <v>988</v>
      </c>
      <c r="V37" s="437">
        <f>'Annual # of Respondents'!I17</f>
        <v>644.61</v>
      </c>
      <c r="W37" s="438">
        <f>'Annual # of Respondents'!J17</f>
        <v>343.39</v>
      </c>
    </row>
    <row r="38" spans="1:23" s="247" customFormat="1" ht="9" x14ac:dyDescent="0.15">
      <c r="B38" s="69" t="s">
        <v>78</v>
      </c>
      <c r="C38" s="584" t="s">
        <v>75</v>
      </c>
      <c r="D38" s="585"/>
      <c r="E38" s="485"/>
      <c r="F38" s="351"/>
      <c r="G38" s="351"/>
      <c r="H38" s="351"/>
      <c r="I38" s="353"/>
      <c r="J38" s="352"/>
      <c r="K38" s="352"/>
      <c r="L38" s="352"/>
      <c r="M38" s="352"/>
      <c r="N38" s="349"/>
      <c r="O38" s="349"/>
      <c r="P38" s="352"/>
      <c r="Q38" s="302"/>
      <c r="R38" s="350"/>
      <c r="U38" s="436"/>
      <c r="V38" s="437"/>
      <c r="W38" s="438"/>
    </row>
    <row r="39" spans="1:23" s="247" customFormat="1" ht="9" x14ac:dyDescent="0.15">
      <c r="B39" s="97" t="s">
        <v>76</v>
      </c>
      <c r="C39" s="584" t="s">
        <v>75</v>
      </c>
      <c r="D39" s="585"/>
      <c r="E39" s="485"/>
      <c r="F39" s="351"/>
      <c r="G39" s="351"/>
      <c r="H39" s="351"/>
      <c r="I39" s="353"/>
      <c r="J39" s="352"/>
      <c r="K39" s="352"/>
      <c r="L39" s="352"/>
      <c r="M39" s="352"/>
      <c r="N39" s="349"/>
      <c r="O39" s="349"/>
      <c r="P39" s="349"/>
      <c r="Q39" s="104"/>
      <c r="R39" s="350"/>
      <c r="U39" s="436"/>
      <c r="V39" s="437"/>
      <c r="W39" s="438"/>
    </row>
    <row r="40" spans="1:23" s="247" customFormat="1" ht="9" x14ac:dyDescent="0.15">
      <c r="B40" s="64" t="s">
        <v>74</v>
      </c>
      <c r="C40" s="63"/>
      <c r="D40" s="62"/>
      <c r="E40" s="62"/>
      <c r="F40" s="63"/>
      <c r="G40" s="63"/>
      <c r="H40" s="63"/>
      <c r="I40" s="330"/>
      <c r="J40" s="330">
        <f>SUM(J30:J39)</f>
        <v>0</v>
      </c>
      <c r="K40" s="330">
        <f t="shared" ref="K40:Q40" si="17">SUM(K30:K39)</f>
        <v>133108</v>
      </c>
      <c r="L40" s="330">
        <f t="shared" si="17"/>
        <v>13310.8</v>
      </c>
      <c r="M40" s="330">
        <f t="shared" si="17"/>
        <v>6655.4</v>
      </c>
      <c r="N40" s="62">
        <f t="shared" si="17"/>
        <v>12639503.079000002</v>
      </c>
      <c r="O40" s="62">
        <f t="shared" si="17"/>
        <v>0</v>
      </c>
      <c r="P40" s="330">
        <f t="shared" si="17"/>
        <v>0</v>
      </c>
      <c r="Q40" s="62">
        <f t="shared" si="17"/>
        <v>0</v>
      </c>
      <c r="R40" s="60"/>
      <c r="S40" s="349">
        <f>SUM(S30:S39)</f>
        <v>0</v>
      </c>
      <c r="U40" s="439"/>
      <c r="V40" s="440"/>
      <c r="W40" s="441"/>
    </row>
    <row r="41" spans="1:23" s="50" customFormat="1" ht="12" thickBot="1" x14ac:dyDescent="0.25">
      <c r="B41" s="57" t="s">
        <v>73</v>
      </c>
      <c r="C41" s="55"/>
      <c r="D41" s="56"/>
      <c r="E41" s="56"/>
      <c r="F41" s="55"/>
      <c r="G41" s="55"/>
      <c r="H41" s="55"/>
      <c r="I41" s="54"/>
      <c r="J41" s="52">
        <f t="shared" ref="J41:Q41" si="18">J28+J40</f>
        <v>447680.69989998906</v>
      </c>
      <c r="K41" s="52">
        <f t="shared" si="18"/>
        <v>160956.20000000001</v>
      </c>
      <c r="L41" s="52">
        <f t="shared" si="18"/>
        <v>16095.619999999999</v>
      </c>
      <c r="M41" s="52">
        <f t="shared" si="18"/>
        <v>8047.8099999999995</v>
      </c>
      <c r="N41" s="53">
        <f t="shared" si="18"/>
        <v>37602551.257164061</v>
      </c>
      <c r="O41" s="53">
        <f>O28+O40</f>
        <v>3548611.7633230118</v>
      </c>
      <c r="P41" s="52">
        <f t="shared" si="18"/>
        <v>989.4</v>
      </c>
      <c r="Q41" s="53">
        <f t="shared" si="18"/>
        <v>28134</v>
      </c>
      <c r="R41" s="51"/>
      <c r="U41" s="321"/>
      <c r="V41" s="320"/>
      <c r="W41" s="324"/>
    </row>
    <row r="42" spans="1:23" ht="6" customHeight="1" x14ac:dyDescent="0.2"/>
    <row r="43" spans="1:23" s="348" customFormat="1" ht="12.75" customHeight="1" x14ac:dyDescent="0.15">
      <c r="A43" s="90" t="s">
        <v>110</v>
      </c>
      <c r="B43" s="332"/>
      <c r="C43" s="332"/>
      <c r="D43" s="332"/>
      <c r="E43" s="332"/>
      <c r="F43" s="332"/>
      <c r="G43" s="332"/>
      <c r="H43" s="332"/>
      <c r="I43" s="332"/>
      <c r="J43" s="332"/>
      <c r="K43" s="332"/>
      <c r="L43" s="332"/>
      <c r="M43" s="332"/>
      <c r="N43" s="514"/>
      <c r="O43" s="332"/>
      <c r="P43" s="332"/>
      <c r="Q43" s="332"/>
      <c r="R43" s="347"/>
      <c r="U43" s="442"/>
      <c r="V43" s="442"/>
      <c r="W43" s="442"/>
    </row>
    <row r="44" spans="1:23" s="442" customFormat="1" ht="9" customHeight="1" x14ac:dyDescent="0.15">
      <c r="A44" s="444" t="s">
        <v>89</v>
      </c>
      <c r="B44" s="515" t="s">
        <v>1968</v>
      </c>
    </row>
    <row r="45" spans="1:23" s="442" customFormat="1" ht="19.5" customHeight="1" x14ac:dyDescent="0.15">
      <c r="A45" s="444" t="s">
        <v>111</v>
      </c>
      <c r="B45" s="593" t="s">
        <v>1887</v>
      </c>
      <c r="C45" s="593"/>
      <c r="D45" s="593"/>
      <c r="E45" s="593"/>
      <c r="F45" s="593"/>
      <c r="G45" s="593"/>
      <c r="H45" s="593"/>
      <c r="I45" s="593"/>
      <c r="J45" s="593"/>
      <c r="K45" s="593"/>
      <c r="L45" s="593"/>
      <c r="M45" s="593"/>
      <c r="N45" s="593"/>
      <c r="O45" s="593"/>
      <c r="P45" s="593"/>
      <c r="Q45" s="593"/>
      <c r="R45" s="593"/>
    </row>
    <row r="46" spans="1:23" s="442" customFormat="1" ht="9" customHeight="1" x14ac:dyDescent="0.15">
      <c r="A46" s="444" t="s">
        <v>79</v>
      </c>
      <c r="B46" s="445" t="s">
        <v>916</v>
      </c>
    </row>
    <row r="47" spans="1:23" s="442" customFormat="1" ht="18.75" customHeight="1" x14ac:dyDescent="0.15">
      <c r="A47" s="444" t="s">
        <v>112</v>
      </c>
      <c r="B47" s="593" t="s">
        <v>1935</v>
      </c>
      <c r="C47" s="593"/>
      <c r="D47" s="593"/>
      <c r="E47" s="593"/>
      <c r="F47" s="593"/>
      <c r="G47" s="593"/>
      <c r="H47" s="593"/>
      <c r="I47" s="593"/>
      <c r="J47" s="593"/>
      <c r="K47" s="593"/>
      <c r="L47" s="593"/>
      <c r="M47" s="593"/>
      <c r="N47" s="593"/>
      <c r="O47" s="593"/>
      <c r="P47" s="593"/>
      <c r="Q47" s="593"/>
      <c r="R47" s="593"/>
    </row>
    <row r="48" spans="1:23" s="442" customFormat="1" ht="30" customHeight="1" x14ac:dyDescent="0.15">
      <c r="A48" s="444" t="s">
        <v>81</v>
      </c>
      <c r="B48" s="594" t="s">
        <v>1969</v>
      </c>
      <c r="C48" s="594"/>
      <c r="D48" s="594"/>
      <c r="E48" s="594"/>
      <c r="F48" s="594"/>
      <c r="G48" s="594"/>
      <c r="H48" s="594"/>
      <c r="I48" s="594"/>
      <c r="J48" s="594"/>
      <c r="K48" s="594"/>
      <c r="L48" s="594"/>
      <c r="M48" s="594"/>
      <c r="N48" s="594"/>
      <c r="O48" s="594"/>
      <c r="P48" s="594"/>
      <c r="Q48" s="594"/>
      <c r="R48" s="594"/>
    </row>
    <row r="49" spans="1:20" s="442" customFormat="1" ht="18" customHeight="1" x14ac:dyDescent="0.15">
      <c r="A49" s="444" t="s">
        <v>113</v>
      </c>
      <c r="B49" s="593" t="s">
        <v>1917</v>
      </c>
      <c r="C49" s="593"/>
      <c r="D49" s="593"/>
      <c r="E49" s="593"/>
      <c r="F49" s="593"/>
      <c r="G49" s="593"/>
      <c r="H49" s="593"/>
      <c r="I49" s="593"/>
      <c r="J49" s="593"/>
      <c r="K49" s="593"/>
      <c r="L49" s="593"/>
      <c r="M49" s="593"/>
      <c r="N49" s="593"/>
      <c r="O49" s="593"/>
      <c r="P49" s="593"/>
      <c r="Q49" s="593"/>
      <c r="R49" s="593"/>
    </row>
    <row r="50" spans="1:20" s="442" customFormat="1" ht="50.25" customHeight="1" x14ac:dyDescent="0.15">
      <c r="A50" s="444" t="s">
        <v>114</v>
      </c>
      <c r="B50" s="594" t="s">
        <v>1972</v>
      </c>
      <c r="C50" s="594"/>
      <c r="D50" s="594"/>
      <c r="E50" s="594"/>
      <c r="F50" s="594"/>
      <c r="G50" s="594"/>
      <c r="H50" s="594"/>
      <c r="I50" s="594"/>
      <c r="J50" s="594"/>
      <c r="K50" s="594"/>
      <c r="L50" s="594"/>
      <c r="M50" s="594"/>
      <c r="N50" s="594"/>
      <c r="O50" s="594"/>
      <c r="P50" s="594"/>
      <c r="Q50" s="594"/>
      <c r="R50" s="594"/>
    </row>
    <row r="51" spans="1:20" s="442" customFormat="1" ht="9" x14ac:dyDescent="0.15">
      <c r="A51" s="444" t="s">
        <v>115</v>
      </c>
      <c r="B51" s="593" t="s">
        <v>1914</v>
      </c>
      <c r="C51" s="593"/>
      <c r="D51" s="593"/>
      <c r="E51" s="593"/>
      <c r="F51" s="593"/>
      <c r="G51" s="593"/>
      <c r="H51" s="593"/>
      <c r="I51" s="593"/>
      <c r="J51" s="593"/>
      <c r="K51" s="593"/>
      <c r="L51" s="593"/>
      <c r="M51" s="593"/>
      <c r="N51" s="593"/>
      <c r="O51" s="593"/>
      <c r="P51" s="593"/>
      <c r="Q51" s="593"/>
      <c r="R51" s="593"/>
    </row>
    <row r="52" spans="1:20" s="442" customFormat="1" ht="36" customHeight="1" x14ac:dyDescent="0.15">
      <c r="A52" s="444" t="s">
        <v>116</v>
      </c>
      <c r="B52" s="593" t="s">
        <v>1899</v>
      </c>
      <c r="C52" s="593"/>
      <c r="D52" s="593"/>
      <c r="E52" s="593"/>
      <c r="F52" s="593"/>
      <c r="G52" s="593"/>
      <c r="H52" s="593"/>
      <c r="I52" s="593"/>
      <c r="J52" s="593"/>
      <c r="K52" s="593"/>
      <c r="L52" s="593"/>
      <c r="M52" s="593"/>
      <c r="N52" s="593"/>
      <c r="O52" s="593"/>
      <c r="P52" s="593"/>
      <c r="Q52" s="593"/>
      <c r="R52" s="593"/>
    </row>
    <row r="53" spans="1:20" s="348" customFormat="1" ht="18.75" customHeight="1" x14ac:dyDescent="0.15">
      <c r="A53" s="89" t="s">
        <v>117</v>
      </c>
      <c r="B53" s="593" t="s">
        <v>1916</v>
      </c>
      <c r="C53" s="593"/>
      <c r="D53" s="593"/>
      <c r="E53" s="593"/>
      <c r="F53" s="593"/>
      <c r="G53" s="593"/>
      <c r="H53" s="593"/>
      <c r="I53" s="593"/>
      <c r="J53" s="593"/>
      <c r="K53" s="593"/>
      <c r="L53" s="593"/>
      <c r="M53" s="593"/>
      <c r="N53" s="593"/>
      <c r="O53" s="593"/>
      <c r="P53" s="593"/>
      <c r="Q53" s="593"/>
      <c r="R53" s="593"/>
      <c r="T53" s="329"/>
    </row>
    <row r="54" spans="1:20" s="348" customFormat="1" ht="9" x14ac:dyDescent="0.15">
      <c r="A54" s="89" t="s">
        <v>77</v>
      </c>
      <c r="B54" s="516" t="s">
        <v>1973</v>
      </c>
      <c r="C54" s="446"/>
      <c r="D54" s="446"/>
      <c r="E54" s="446"/>
      <c r="F54" s="446"/>
      <c r="G54" s="446"/>
      <c r="H54" s="446"/>
      <c r="I54" s="447"/>
      <c r="J54" s="446"/>
      <c r="K54" s="446"/>
      <c r="L54" s="446"/>
      <c r="M54" s="446"/>
      <c r="N54" s="442"/>
      <c r="O54" s="442"/>
      <c r="P54" s="476"/>
      <c r="Q54" s="477"/>
      <c r="R54" s="442"/>
      <c r="T54" s="329"/>
    </row>
    <row r="55" spans="1:20" s="348" customFormat="1" ht="9" customHeight="1" x14ac:dyDescent="0.15">
      <c r="A55" s="89" t="s">
        <v>118</v>
      </c>
      <c r="B55" s="445" t="s">
        <v>1918</v>
      </c>
      <c r="C55" s="446"/>
      <c r="D55" s="446"/>
      <c r="E55" s="446"/>
      <c r="F55" s="446"/>
      <c r="G55" s="446"/>
      <c r="H55" s="446"/>
      <c r="I55" s="447"/>
      <c r="J55" s="446"/>
      <c r="K55" s="446"/>
      <c r="L55" s="446"/>
      <c r="M55" s="446"/>
      <c r="N55" s="442"/>
      <c r="O55" s="442"/>
      <c r="P55" s="476"/>
      <c r="Q55" s="477"/>
      <c r="R55" s="442"/>
      <c r="T55" s="329"/>
    </row>
    <row r="56" spans="1:20" s="348" customFormat="1" ht="9" x14ac:dyDescent="0.15">
      <c r="A56" s="89" t="s">
        <v>119</v>
      </c>
      <c r="B56" s="442" t="s">
        <v>1835</v>
      </c>
      <c r="C56" s="442"/>
      <c r="D56" s="442"/>
      <c r="E56" s="442"/>
      <c r="F56" s="442"/>
      <c r="G56" s="442"/>
      <c r="H56" s="442"/>
      <c r="I56" s="442"/>
      <c r="J56" s="442"/>
      <c r="K56" s="442"/>
      <c r="L56" s="442"/>
      <c r="M56" s="442"/>
      <c r="N56" s="442"/>
      <c r="O56" s="442"/>
      <c r="P56" s="476"/>
      <c r="Q56" s="477"/>
      <c r="R56" s="442"/>
    </row>
    <row r="57" spans="1:20" s="348" customFormat="1" ht="9" x14ac:dyDescent="0.15">
      <c r="A57" s="89" t="s">
        <v>123</v>
      </c>
      <c r="B57" s="442" t="s">
        <v>1889</v>
      </c>
      <c r="C57" s="442"/>
      <c r="D57" s="442"/>
      <c r="E57" s="442"/>
      <c r="F57" s="442"/>
      <c r="G57" s="442"/>
      <c r="H57" s="442"/>
      <c r="I57" s="442"/>
      <c r="J57" s="442"/>
      <c r="K57" s="442"/>
      <c r="L57" s="442"/>
      <c r="M57" s="442"/>
      <c r="N57" s="442"/>
      <c r="O57" s="442"/>
      <c r="P57" s="476"/>
      <c r="Q57" s="477"/>
      <c r="R57" s="442"/>
    </row>
    <row r="58" spans="1:20" s="348" customFormat="1" ht="9" customHeight="1" x14ac:dyDescent="0.15">
      <c r="A58" s="89" t="s">
        <v>227</v>
      </c>
      <c r="B58" s="594" t="s">
        <v>1979</v>
      </c>
      <c r="C58" s="594"/>
      <c r="D58" s="594"/>
      <c r="E58" s="594"/>
      <c r="F58" s="594"/>
      <c r="G58" s="594"/>
      <c r="H58" s="594"/>
      <c r="I58" s="594"/>
      <c r="J58" s="594"/>
      <c r="K58" s="594"/>
      <c r="L58" s="594"/>
      <c r="M58" s="594"/>
      <c r="N58" s="594"/>
      <c r="O58" s="594"/>
      <c r="P58" s="594"/>
      <c r="Q58" s="594"/>
      <c r="R58" s="594"/>
    </row>
    <row r="59" spans="1:20" s="348" customFormat="1" ht="9" customHeight="1" x14ac:dyDescent="0.15">
      <c r="A59" s="444" t="s">
        <v>1832</v>
      </c>
      <c r="B59" s="594" t="s">
        <v>1980</v>
      </c>
      <c r="C59" s="594"/>
      <c r="D59" s="594"/>
      <c r="E59" s="594"/>
      <c r="F59" s="594"/>
      <c r="G59" s="594"/>
      <c r="H59" s="594"/>
      <c r="I59" s="594"/>
      <c r="J59" s="594"/>
      <c r="K59" s="594"/>
      <c r="L59" s="594"/>
      <c r="M59" s="594"/>
      <c r="N59" s="594"/>
      <c r="O59" s="594"/>
      <c r="P59" s="594"/>
      <c r="Q59" s="594"/>
      <c r="R59" s="594"/>
    </row>
    <row r="60" spans="1:20" s="348" customFormat="1" ht="9" x14ac:dyDescent="0.15">
      <c r="A60" s="348" t="s">
        <v>1967</v>
      </c>
      <c r="B60" s="516" t="s">
        <v>1976</v>
      </c>
      <c r="C60" s="487"/>
      <c r="D60" s="487"/>
      <c r="E60" s="487"/>
      <c r="F60" s="487"/>
      <c r="G60" s="487"/>
      <c r="H60" s="487"/>
      <c r="I60" s="487"/>
      <c r="J60" s="487"/>
      <c r="K60" s="487"/>
      <c r="L60" s="487"/>
      <c r="M60" s="487"/>
      <c r="N60" s="487"/>
      <c r="O60" s="487"/>
      <c r="P60" s="487"/>
      <c r="Q60" s="487"/>
      <c r="R60" s="487"/>
    </row>
    <row r="61" spans="1:20" s="348" customFormat="1" ht="9" x14ac:dyDescent="0.15">
      <c r="C61" s="463"/>
      <c r="D61" s="463"/>
      <c r="E61" s="483"/>
      <c r="F61" s="463"/>
      <c r="G61" s="463"/>
      <c r="H61" s="463"/>
      <c r="I61" s="463"/>
      <c r="J61" s="463"/>
      <c r="K61" s="463"/>
      <c r="L61" s="463"/>
      <c r="M61" s="463"/>
      <c r="N61" s="463"/>
      <c r="O61" s="463"/>
      <c r="P61" s="463"/>
      <c r="Q61" s="463"/>
      <c r="R61" s="463"/>
    </row>
    <row r="62" spans="1:20" s="348" customFormat="1" ht="9" x14ac:dyDescent="0.15">
      <c r="B62" s="442"/>
      <c r="C62" s="446"/>
      <c r="D62" s="446"/>
      <c r="E62" s="446"/>
      <c r="F62" s="446"/>
      <c r="G62" s="446"/>
      <c r="H62" s="446"/>
      <c r="I62" s="447"/>
      <c r="J62" s="446"/>
      <c r="K62" s="446"/>
      <c r="L62" s="446"/>
      <c r="M62" s="463"/>
      <c r="N62" s="463"/>
      <c r="O62" s="463"/>
      <c r="P62" s="463"/>
      <c r="Q62" s="463"/>
    </row>
    <row r="63" spans="1:20" s="348" customFormat="1" ht="9" x14ac:dyDescent="0.15">
      <c r="C63" s="442"/>
      <c r="D63" s="442"/>
      <c r="E63" s="442"/>
      <c r="F63" s="442"/>
      <c r="G63" s="442"/>
      <c r="H63" s="442"/>
      <c r="I63" s="442"/>
      <c r="J63" s="442"/>
      <c r="K63" s="442"/>
      <c r="L63" s="442"/>
      <c r="R63" s="347"/>
    </row>
    <row r="64" spans="1:20" x14ac:dyDescent="0.2">
      <c r="B64" s="445"/>
      <c r="C64" s="442"/>
      <c r="D64" s="442"/>
      <c r="E64" s="442"/>
      <c r="F64" s="442"/>
      <c r="G64" s="442"/>
      <c r="H64" s="442"/>
      <c r="I64" s="442"/>
      <c r="J64" s="442"/>
      <c r="K64" s="442"/>
      <c r="L64" s="442"/>
    </row>
    <row r="65" spans="3:23" x14ac:dyDescent="0.2">
      <c r="C65" s="446"/>
      <c r="D65" s="446"/>
      <c r="E65" s="446"/>
      <c r="F65" s="446"/>
      <c r="G65" s="446"/>
      <c r="H65" s="446"/>
      <c r="I65" s="447"/>
      <c r="J65" s="446"/>
      <c r="K65" s="446"/>
      <c r="L65" s="446"/>
    </row>
    <row r="66" spans="3:23" x14ac:dyDescent="0.2">
      <c r="C66" s="464"/>
      <c r="D66" s="464"/>
      <c r="E66" s="487"/>
      <c r="F66" s="464"/>
      <c r="G66" s="464"/>
      <c r="H66" s="464"/>
      <c r="I66" s="464"/>
      <c r="J66" s="464"/>
      <c r="K66" s="464"/>
      <c r="L66" s="464"/>
    </row>
    <row r="67" spans="3:23" s="348" customFormat="1" x14ac:dyDescent="0.2">
      <c r="C67" s="347"/>
      <c r="D67" s="347"/>
      <c r="E67" s="347"/>
      <c r="F67" s="347"/>
      <c r="G67" s="347"/>
      <c r="H67" s="347"/>
      <c r="I67" s="329"/>
      <c r="J67" s="347"/>
      <c r="K67" s="347"/>
      <c r="L67" s="347"/>
      <c r="M67" s="347"/>
      <c r="N67" s="347"/>
      <c r="O67" s="346"/>
      <c r="P67" s="346"/>
      <c r="Q67" s="346"/>
      <c r="R67" s="347"/>
      <c r="U67" s="327"/>
      <c r="V67" s="327"/>
      <c r="W67" s="327"/>
    </row>
    <row r="68" spans="3:23" s="348" customFormat="1" x14ac:dyDescent="0.2">
      <c r="C68" s="347"/>
      <c r="D68" s="347"/>
      <c r="E68" s="347"/>
      <c r="F68" s="347"/>
      <c r="G68" s="347"/>
      <c r="H68" s="347"/>
      <c r="I68" s="329"/>
      <c r="J68" s="347"/>
      <c r="K68" s="347"/>
      <c r="L68" s="347"/>
      <c r="M68" s="347"/>
      <c r="N68" s="347"/>
      <c r="O68" s="346"/>
      <c r="P68" s="346"/>
      <c r="Q68" s="346"/>
      <c r="R68" s="347"/>
      <c r="U68" s="327"/>
      <c r="V68" s="327"/>
      <c r="W68" s="327"/>
    </row>
    <row r="69" spans="3:23" s="348" customFormat="1" x14ac:dyDescent="0.2">
      <c r="C69" s="347"/>
      <c r="D69" s="347"/>
      <c r="E69" s="347"/>
      <c r="F69" s="347"/>
      <c r="G69" s="347"/>
      <c r="H69" s="347"/>
      <c r="I69" s="329"/>
      <c r="J69" s="347"/>
      <c r="K69" s="347"/>
      <c r="L69" s="347"/>
      <c r="M69" s="347"/>
      <c r="N69" s="347"/>
      <c r="O69" s="346"/>
      <c r="P69" s="346"/>
      <c r="Q69" s="346"/>
      <c r="R69" s="347"/>
      <c r="U69" s="327"/>
      <c r="V69" s="327"/>
      <c r="W69" s="327"/>
    </row>
    <row r="70" spans="3:23" s="348" customFormat="1" x14ac:dyDescent="0.2">
      <c r="C70" s="347"/>
      <c r="D70" s="347"/>
      <c r="E70" s="347"/>
      <c r="F70" s="347"/>
      <c r="G70" s="347"/>
      <c r="H70" s="347"/>
      <c r="I70" s="329"/>
      <c r="J70" s="347"/>
      <c r="K70" s="347"/>
      <c r="L70" s="347"/>
      <c r="M70" s="347"/>
      <c r="N70" s="347"/>
      <c r="O70" s="346"/>
      <c r="P70" s="346"/>
      <c r="Q70" s="346"/>
      <c r="R70" s="347"/>
      <c r="U70" s="327"/>
      <c r="V70" s="327"/>
      <c r="W70" s="327"/>
    </row>
    <row r="71" spans="3:23" s="348" customFormat="1" x14ac:dyDescent="0.2">
      <c r="C71" s="347"/>
      <c r="D71" s="347"/>
      <c r="E71" s="347"/>
      <c r="F71" s="347"/>
      <c r="G71" s="347"/>
      <c r="H71" s="347"/>
      <c r="I71" s="329"/>
      <c r="J71" s="347"/>
      <c r="K71" s="347"/>
      <c r="L71" s="347"/>
      <c r="M71" s="347"/>
      <c r="N71" s="347"/>
      <c r="O71" s="346"/>
      <c r="P71" s="346"/>
      <c r="Q71" s="346"/>
      <c r="R71" s="347"/>
      <c r="U71" s="327"/>
      <c r="V71" s="327"/>
      <c r="W71" s="327"/>
    </row>
    <row r="72" spans="3:23" s="348" customFormat="1" x14ac:dyDescent="0.2">
      <c r="C72" s="347"/>
      <c r="D72" s="347"/>
      <c r="E72" s="347"/>
      <c r="F72" s="347"/>
      <c r="G72" s="347"/>
      <c r="H72" s="347"/>
      <c r="I72" s="329"/>
      <c r="J72" s="347"/>
      <c r="K72" s="347"/>
      <c r="L72" s="347"/>
      <c r="M72" s="347"/>
      <c r="N72" s="347"/>
      <c r="O72" s="346"/>
      <c r="P72" s="346"/>
      <c r="Q72" s="346"/>
      <c r="R72" s="347"/>
      <c r="U72" s="327"/>
      <c r="V72" s="327"/>
      <c r="W72" s="327"/>
    </row>
    <row r="73" spans="3:23" s="348" customFormat="1" x14ac:dyDescent="0.2">
      <c r="C73" s="347"/>
      <c r="D73" s="347"/>
      <c r="E73" s="347"/>
      <c r="F73" s="347"/>
      <c r="G73" s="347"/>
      <c r="H73" s="347"/>
      <c r="I73" s="329"/>
      <c r="J73" s="347"/>
      <c r="K73" s="347"/>
      <c r="L73" s="347"/>
      <c r="M73" s="347"/>
      <c r="N73" s="347"/>
      <c r="O73" s="346"/>
      <c r="P73" s="346"/>
      <c r="Q73" s="346"/>
      <c r="R73" s="347"/>
      <c r="U73" s="327"/>
      <c r="V73" s="327"/>
      <c r="W73" s="327"/>
    </row>
    <row r="74" spans="3:23" s="348" customFormat="1" x14ac:dyDescent="0.2">
      <c r="C74" s="347"/>
      <c r="D74" s="347"/>
      <c r="E74" s="347"/>
      <c r="F74" s="347"/>
      <c r="G74" s="347"/>
      <c r="H74" s="347"/>
      <c r="I74" s="329"/>
      <c r="J74" s="347"/>
      <c r="K74" s="347"/>
      <c r="L74" s="347"/>
      <c r="M74" s="347"/>
      <c r="N74" s="347"/>
      <c r="O74" s="346"/>
      <c r="P74" s="346"/>
      <c r="Q74" s="346"/>
      <c r="R74" s="347"/>
      <c r="U74" s="327"/>
      <c r="V74" s="327"/>
      <c r="W74" s="327"/>
    </row>
    <row r="75" spans="3:23" s="348" customFormat="1" x14ac:dyDescent="0.2">
      <c r="C75" s="347"/>
      <c r="D75" s="347"/>
      <c r="E75" s="347"/>
      <c r="F75" s="347"/>
      <c r="G75" s="347"/>
      <c r="H75" s="347"/>
      <c r="I75" s="329"/>
      <c r="J75" s="347"/>
      <c r="K75" s="347"/>
      <c r="L75" s="347"/>
      <c r="M75" s="347"/>
      <c r="N75" s="347"/>
      <c r="O75" s="346"/>
      <c r="P75" s="346"/>
      <c r="Q75" s="346"/>
      <c r="R75" s="347"/>
      <c r="U75" s="327"/>
      <c r="V75" s="327"/>
      <c r="W75" s="327"/>
    </row>
    <row r="76" spans="3:23" s="348" customFormat="1" x14ac:dyDescent="0.2">
      <c r="C76" s="347"/>
      <c r="D76" s="347"/>
      <c r="E76" s="347"/>
      <c r="F76" s="347"/>
      <c r="G76" s="347"/>
      <c r="H76" s="347"/>
      <c r="I76" s="329"/>
      <c r="J76" s="347"/>
      <c r="K76" s="347"/>
      <c r="L76" s="347"/>
      <c r="M76" s="347"/>
      <c r="N76" s="347"/>
      <c r="O76" s="346"/>
      <c r="P76" s="346"/>
      <c r="Q76" s="346"/>
      <c r="R76" s="347"/>
      <c r="U76" s="327"/>
      <c r="V76" s="327"/>
      <c r="W76" s="327"/>
    </row>
    <row r="77" spans="3:23" s="348" customFormat="1" x14ac:dyDescent="0.2">
      <c r="C77" s="347"/>
      <c r="D77" s="347"/>
      <c r="E77" s="347"/>
      <c r="F77" s="347"/>
      <c r="G77" s="347"/>
      <c r="H77" s="347"/>
      <c r="I77" s="329"/>
      <c r="J77" s="347"/>
      <c r="K77" s="347"/>
      <c r="L77" s="347"/>
      <c r="M77" s="347"/>
      <c r="N77" s="347"/>
      <c r="O77" s="346"/>
      <c r="P77" s="346"/>
      <c r="Q77" s="346"/>
      <c r="R77" s="347"/>
      <c r="U77" s="327"/>
      <c r="V77" s="327"/>
      <c r="W77" s="327"/>
    </row>
    <row r="78" spans="3:23" s="348" customFormat="1" x14ac:dyDescent="0.2">
      <c r="C78" s="347"/>
      <c r="D78" s="347"/>
      <c r="E78" s="347"/>
      <c r="F78" s="347"/>
      <c r="G78" s="347"/>
      <c r="H78" s="347"/>
      <c r="I78" s="329"/>
      <c r="J78" s="347"/>
      <c r="K78" s="347"/>
      <c r="L78" s="347"/>
      <c r="M78" s="347"/>
      <c r="N78" s="347"/>
      <c r="O78" s="346"/>
      <c r="P78" s="346"/>
      <c r="Q78" s="346"/>
      <c r="R78" s="347"/>
      <c r="U78" s="327"/>
      <c r="V78" s="327"/>
      <c r="W78" s="327"/>
    </row>
    <row r="79" spans="3:23" s="348" customFormat="1" x14ac:dyDescent="0.2">
      <c r="C79" s="347"/>
      <c r="D79" s="347"/>
      <c r="E79" s="347"/>
      <c r="F79" s="347"/>
      <c r="G79" s="347"/>
      <c r="H79" s="347"/>
      <c r="I79" s="329"/>
      <c r="J79" s="347"/>
      <c r="K79" s="347"/>
      <c r="L79" s="347"/>
      <c r="M79" s="347"/>
      <c r="N79" s="347"/>
      <c r="O79" s="346"/>
      <c r="P79" s="346"/>
      <c r="Q79" s="346"/>
      <c r="R79" s="347"/>
      <c r="U79" s="327"/>
      <c r="V79" s="327"/>
      <c r="W79" s="327"/>
    </row>
    <row r="80" spans="3:23" s="348" customFormat="1" x14ac:dyDescent="0.2">
      <c r="C80" s="347"/>
      <c r="D80" s="347"/>
      <c r="E80" s="347"/>
      <c r="F80" s="347"/>
      <c r="G80" s="347"/>
      <c r="H80" s="347"/>
      <c r="I80" s="329"/>
      <c r="J80" s="347"/>
      <c r="K80" s="347"/>
      <c r="L80" s="347"/>
      <c r="M80" s="347"/>
      <c r="N80" s="347"/>
      <c r="O80" s="346"/>
      <c r="P80" s="346"/>
      <c r="Q80" s="346"/>
      <c r="R80" s="43"/>
      <c r="U80" s="327"/>
      <c r="V80" s="327"/>
      <c r="W80" s="327"/>
    </row>
    <row r="81" spans="3:23" s="348" customFormat="1" x14ac:dyDescent="0.2">
      <c r="C81" s="347"/>
      <c r="D81" s="347"/>
      <c r="E81" s="347"/>
      <c r="F81" s="347"/>
      <c r="G81" s="43"/>
      <c r="H81" s="347"/>
      <c r="I81" s="329"/>
      <c r="J81" s="43"/>
      <c r="K81" s="347"/>
      <c r="L81" s="347"/>
      <c r="M81" s="347"/>
      <c r="N81" s="347"/>
      <c r="O81" s="346"/>
      <c r="P81" s="346"/>
      <c r="Q81" s="346"/>
      <c r="R81" s="43"/>
      <c r="U81" s="327"/>
      <c r="V81" s="327"/>
      <c r="W81" s="327"/>
    </row>
    <row r="82" spans="3:23" x14ac:dyDescent="0.2">
      <c r="P82" s="346"/>
      <c r="Q82" s="346"/>
    </row>
    <row r="83" spans="3:23" x14ac:dyDescent="0.2">
      <c r="P83" s="346"/>
      <c r="Q83" s="346"/>
    </row>
  </sheetData>
  <mergeCells count="25">
    <mergeCell ref="C5:D5"/>
    <mergeCell ref="C14:D14"/>
    <mergeCell ref="C15:D15"/>
    <mergeCell ref="C25:D25"/>
    <mergeCell ref="B45:R45"/>
    <mergeCell ref="C33:D33"/>
    <mergeCell ref="C38:D38"/>
    <mergeCell ref="C39:D39"/>
    <mergeCell ref="C31:D31"/>
    <mergeCell ref="B58:R58"/>
    <mergeCell ref="B59:R59"/>
    <mergeCell ref="U1:W1"/>
    <mergeCell ref="B47:R47"/>
    <mergeCell ref="B50:R50"/>
    <mergeCell ref="B51:R51"/>
    <mergeCell ref="B52:R52"/>
    <mergeCell ref="C32:D32"/>
    <mergeCell ref="B48:R48"/>
    <mergeCell ref="B53:R53"/>
    <mergeCell ref="B49:R49"/>
    <mergeCell ref="C4:D4"/>
    <mergeCell ref="B1:R1"/>
    <mergeCell ref="B2:R2"/>
    <mergeCell ref="C26:D26"/>
    <mergeCell ref="C30:D30"/>
  </mergeCells>
  <pageMargins left="0.25" right="0.25" top="0.5" bottom="0.5" header="0.5" footer="0.5"/>
  <pageSetup scale="75" orientation="landscape" horizontalDpi="4294967295" verticalDpi="4294967295"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3"/>
  <sheetViews>
    <sheetView view="pageBreakPreview" zoomScale="60" zoomScaleNormal="110" workbookViewId="0">
      <pane xSplit="2" ySplit="3" topLeftCell="C43" activePane="bottomRight" state="frozen"/>
      <selection activeCell="C69" sqref="C69"/>
      <selection pane="topRight" activeCell="C69" sqref="C69"/>
      <selection pane="bottomLeft" activeCell="C69" sqref="C69"/>
      <selection pane="bottomRight" activeCell="B1" sqref="B1:R1"/>
    </sheetView>
  </sheetViews>
  <sheetFormatPr defaultRowHeight="11.25" x14ac:dyDescent="0.2"/>
  <cols>
    <col min="1" max="1" width="2" style="327" customWidth="1"/>
    <col min="2" max="2" width="38.7109375" style="327" customWidth="1"/>
    <col min="3" max="3" width="8.85546875" style="43" bestFit="1" customWidth="1"/>
    <col min="4" max="5" width="7.85546875" style="43" customWidth="1"/>
    <col min="6" max="6" width="9.28515625" style="43" bestFit="1" customWidth="1"/>
    <col min="7" max="7" width="9.28515625" style="43" customWidth="1"/>
    <col min="8" max="8" width="8.28515625" style="43" customWidth="1"/>
    <col min="9" max="9" width="9.42578125" style="328" bestFit="1" customWidth="1"/>
    <col min="10" max="12" width="6.85546875" style="43" customWidth="1"/>
    <col min="13" max="13" width="8" style="43" customWidth="1"/>
    <col min="14" max="14" width="11" style="43" customWidth="1"/>
    <col min="15" max="15" width="10.140625" style="44" customWidth="1"/>
    <col min="16" max="17" width="10" style="44" customWidth="1"/>
    <col min="18" max="18" width="4.42578125" style="43" customWidth="1"/>
    <col min="19" max="19" width="0.140625" style="327" customWidth="1"/>
    <col min="20" max="20" width="3.7109375" style="327" customWidth="1"/>
    <col min="21" max="27" width="0" style="327" hidden="1" customWidth="1"/>
    <col min="28" max="16384" width="9.140625" style="327"/>
  </cols>
  <sheetData>
    <row r="1" spans="2:27" ht="15" customHeight="1" x14ac:dyDescent="0.2">
      <c r="B1" s="586" t="s">
        <v>2012</v>
      </c>
      <c r="C1" s="586"/>
      <c r="D1" s="586"/>
      <c r="E1" s="586"/>
      <c r="F1" s="586"/>
      <c r="G1" s="586"/>
      <c r="H1" s="586"/>
      <c r="I1" s="586"/>
      <c r="J1" s="586"/>
      <c r="K1" s="586"/>
      <c r="L1" s="586"/>
      <c r="M1" s="586"/>
      <c r="N1" s="586"/>
      <c r="O1" s="586"/>
      <c r="P1" s="586"/>
      <c r="Q1" s="586"/>
      <c r="R1" s="586"/>
    </row>
    <row r="2" spans="2:27" x14ac:dyDescent="0.2">
      <c r="B2" s="587" t="s">
        <v>1944</v>
      </c>
      <c r="C2" s="587"/>
      <c r="D2" s="587"/>
      <c r="E2" s="587"/>
      <c r="F2" s="587"/>
      <c r="G2" s="587"/>
      <c r="H2" s="587"/>
      <c r="I2" s="587"/>
      <c r="J2" s="587"/>
      <c r="K2" s="587"/>
      <c r="L2" s="587"/>
      <c r="M2" s="587"/>
      <c r="N2" s="587"/>
      <c r="O2" s="587"/>
      <c r="P2" s="587"/>
      <c r="Q2" s="587"/>
      <c r="R2" s="587"/>
    </row>
    <row r="3" spans="2:27" s="79" customFormat="1" ht="66.75" customHeight="1" x14ac:dyDescent="0.15">
      <c r="B3" s="81" t="s">
        <v>102</v>
      </c>
      <c r="C3" s="81" t="s">
        <v>917</v>
      </c>
      <c r="D3" s="81" t="s">
        <v>1953</v>
      </c>
      <c r="E3" s="81" t="s">
        <v>1954</v>
      </c>
      <c r="F3" s="81" t="s">
        <v>902</v>
      </c>
      <c r="G3" s="81" t="s">
        <v>910</v>
      </c>
      <c r="H3" s="81" t="s">
        <v>903</v>
      </c>
      <c r="I3" s="93" t="s">
        <v>911</v>
      </c>
      <c r="J3" s="94" t="s">
        <v>1803</v>
      </c>
      <c r="K3" s="94" t="s">
        <v>1802</v>
      </c>
      <c r="L3" s="94" t="s">
        <v>1801</v>
      </c>
      <c r="M3" s="94" t="s">
        <v>907</v>
      </c>
      <c r="N3" s="81" t="s">
        <v>908</v>
      </c>
      <c r="O3" s="94" t="s">
        <v>1955</v>
      </c>
      <c r="P3" s="94" t="s">
        <v>918</v>
      </c>
      <c r="Q3" s="94" t="s">
        <v>909</v>
      </c>
      <c r="R3" s="80" t="s">
        <v>101</v>
      </c>
      <c r="S3" s="79" t="s">
        <v>100</v>
      </c>
    </row>
    <row r="4" spans="2:27" s="247" customFormat="1" ht="9" x14ac:dyDescent="0.15">
      <c r="B4" s="78" t="s">
        <v>99</v>
      </c>
      <c r="C4" s="588" t="s">
        <v>75</v>
      </c>
      <c r="D4" s="589"/>
      <c r="E4" s="520"/>
      <c r="F4" s="76"/>
      <c r="G4" s="76"/>
      <c r="H4" s="76"/>
      <c r="I4" s="331"/>
      <c r="J4" s="331"/>
      <c r="K4" s="331"/>
      <c r="L4" s="331"/>
      <c r="M4" s="331"/>
      <c r="N4" s="75"/>
      <c r="O4" s="75"/>
      <c r="P4" s="75"/>
      <c r="Q4" s="103"/>
      <c r="R4" s="74"/>
    </row>
    <row r="5" spans="2:27" s="247" customFormat="1" ht="9" x14ac:dyDescent="0.15">
      <c r="B5" s="69" t="s">
        <v>98</v>
      </c>
      <c r="C5" s="584" t="s">
        <v>75</v>
      </c>
      <c r="D5" s="585"/>
      <c r="E5" s="519"/>
      <c r="F5" s="351"/>
      <c r="G5" s="351"/>
      <c r="H5" s="351"/>
      <c r="I5" s="352"/>
      <c r="J5" s="352"/>
      <c r="K5" s="352"/>
      <c r="L5" s="352"/>
      <c r="M5" s="352"/>
      <c r="N5" s="349"/>
      <c r="O5" s="349"/>
      <c r="P5" s="349"/>
      <c r="Q5" s="104"/>
      <c r="R5" s="350"/>
    </row>
    <row r="6" spans="2:27" s="247" customFormat="1" ht="9" x14ac:dyDescent="0.15">
      <c r="B6" s="69" t="s">
        <v>97</v>
      </c>
      <c r="C6" s="351"/>
      <c r="D6" s="349"/>
      <c r="E6" s="349"/>
      <c r="F6" s="351"/>
      <c r="G6" s="351"/>
      <c r="H6" s="351"/>
      <c r="I6" s="352"/>
      <c r="J6" s="352"/>
      <c r="K6" s="352"/>
      <c r="L6" s="352"/>
      <c r="M6" s="352"/>
      <c r="N6" s="349"/>
      <c r="O6" s="349"/>
      <c r="P6" s="349"/>
      <c r="Q6" s="104"/>
      <c r="R6" s="350"/>
    </row>
    <row r="7" spans="2:27" s="247" customFormat="1" ht="9" x14ac:dyDescent="0.15">
      <c r="B7" s="99" t="s">
        <v>96</v>
      </c>
      <c r="R7" s="350"/>
    </row>
    <row r="8" spans="2:27" s="247" customFormat="1" ht="9" x14ac:dyDescent="0.15">
      <c r="B8" s="99" t="s">
        <v>1891</v>
      </c>
      <c r="C8" s="351">
        <v>40</v>
      </c>
      <c r="D8" s="349">
        <v>0</v>
      </c>
      <c r="E8" s="349"/>
      <c r="F8" s="351">
        <v>1</v>
      </c>
      <c r="G8" s="351">
        <v>0</v>
      </c>
      <c r="H8" s="351">
        <f>C8*F8</f>
        <v>40</v>
      </c>
      <c r="I8" s="353">
        <f>'Annual # of Respondents'!I4</f>
        <v>0</v>
      </c>
      <c r="J8" s="352">
        <v>0</v>
      </c>
      <c r="K8" s="352">
        <f>H8*I8</f>
        <v>0</v>
      </c>
      <c r="L8" s="352">
        <f>K8*0.1</f>
        <v>0</v>
      </c>
      <c r="M8" s="353">
        <f>K8*0.05</f>
        <v>0</v>
      </c>
      <c r="N8" s="349">
        <f>(J8*'Labor Data'!$K$10)+(K8*'Labor Data'!$K$9)+(L8*'Labor Data'!$K$11)+(M8*'Labor Data'!$K$8)</f>
        <v>0</v>
      </c>
      <c r="O8" s="349">
        <f>D8*F8*I8</f>
        <v>0</v>
      </c>
      <c r="P8" s="352">
        <f>F8*I8</f>
        <v>0</v>
      </c>
      <c r="Q8" s="302"/>
      <c r="R8" s="350" t="s">
        <v>112</v>
      </c>
    </row>
    <row r="9" spans="2:27" s="247" customFormat="1" ht="9" x14ac:dyDescent="0.15">
      <c r="B9" s="99" t="s">
        <v>1912</v>
      </c>
      <c r="C9" s="351">
        <v>10</v>
      </c>
      <c r="D9" s="349">
        <v>0</v>
      </c>
      <c r="E9" s="349"/>
      <c r="F9" s="351">
        <v>1</v>
      </c>
      <c r="G9" s="351">
        <v>0</v>
      </c>
      <c r="H9" s="351">
        <f>C9*F9</f>
        <v>10</v>
      </c>
      <c r="I9" s="353">
        <f>'Annual # of Respondents'!I5</f>
        <v>0</v>
      </c>
      <c r="J9" s="352">
        <v>0</v>
      </c>
      <c r="K9" s="352">
        <f>H9*I9</f>
        <v>0</v>
      </c>
      <c r="L9" s="352">
        <f>K9*0.1</f>
        <v>0</v>
      </c>
      <c r="M9" s="353">
        <f>K9*0.05</f>
        <v>0</v>
      </c>
      <c r="N9" s="349">
        <f>(J9*'Labor Data'!$K$10)+(K9*'Labor Data'!$K$9)+(L9*'Labor Data'!$K$11)+(M9*'Labor Data'!$K$8)</f>
        <v>0</v>
      </c>
      <c r="O9" s="349">
        <f>D9*F9*I9</f>
        <v>0</v>
      </c>
      <c r="P9" s="352">
        <f>F9*I9</f>
        <v>0</v>
      </c>
      <c r="Q9" s="302"/>
      <c r="R9" s="350" t="s">
        <v>112</v>
      </c>
    </row>
    <row r="10" spans="2:27" s="247" customFormat="1" ht="9" x14ac:dyDescent="0.15">
      <c r="B10" s="69" t="s">
        <v>95</v>
      </c>
      <c r="C10" s="351"/>
      <c r="D10" s="349"/>
      <c r="E10" s="349"/>
      <c r="F10" s="351"/>
      <c r="G10" s="351"/>
      <c r="H10" s="351"/>
      <c r="I10" s="352"/>
      <c r="J10" s="352"/>
      <c r="K10" s="352"/>
      <c r="L10" s="352"/>
      <c r="M10" s="352"/>
      <c r="N10" s="349"/>
      <c r="O10" s="349"/>
      <c r="P10" s="349"/>
      <c r="Q10" s="104"/>
      <c r="R10" s="350"/>
      <c r="T10" s="73"/>
    </row>
    <row r="11" spans="2:27" s="247" customFormat="1" ht="9" x14ac:dyDescent="0.15">
      <c r="B11" s="99" t="s">
        <v>94</v>
      </c>
      <c r="C11" s="351">
        <v>12</v>
      </c>
      <c r="D11" s="349">
        <f>'Other Cost Basis'!D2+'Other Cost Basis'!D17+'Other Cost Basis'!D18+'Other Cost Basis'!D19</f>
        <v>1983.6594844730848</v>
      </c>
      <c r="E11" s="349">
        <f>'Other Cost Basis'!D20</f>
        <v>1000</v>
      </c>
      <c r="F11" s="351">
        <v>1</v>
      </c>
      <c r="G11" s="351">
        <v>0</v>
      </c>
      <c r="H11" s="351">
        <f>C11*F11</f>
        <v>12</v>
      </c>
      <c r="I11" s="353">
        <f>'Annual # of Respondents'!I6</f>
        <v>53.338235294117645</v>
      </c>
      <c r="J11" s="352">
        <v>0</v>
      </c>
      <c r="K11" s="352">
        <f>H11*I11</f>
        <v>640.05882352941171</v>
      </c>
      <c r="L11" s="352">
        <f>K11*0.1</f>
        <v>64.005882352941171</v>
      </c>
      <c r="M11" s="352">
        <f>K11*0.05</f>
        <v>32.002941176470586</v>
      </c>
      <c r="N11" s="349">
        <f>(J11*'Labor Data'!$K$10)+(K11*'Labor Data'!$K$9)+(L11*'Labor Data'!$K$11)+(M11*'Labor Data'!$K$8)</f>
        <v>60777.905691176471</v>
      </c>
      <c r="O11" s="547">
        <f>'A2-Public'!O11+(D11+E11)*F11*I11</f>
        <v>1086622.4578378815</v>
      </c>
      <c r="P11" s="352">
        <f>F11*I11</f>
        <v>53.338235294117645</v>
      </c>
      <c r="Q11" s="302">
        <f>'Other Cost Basis'!B2+'Other Cost Basis'!B17+'Other Cost Basis'!B18+'Other Cost Basis'!B19</f>
        <v>18067</v>
      </c>
      <c r="R11" s="350" t="s">
        <v>120</v>
      </c>
      <c r="T11" s="73"/>
    </row>
    <row r="12" spans="2:27" s="247" customFormat="1" ht="9" x14ac:dyDescent="0.15">
      <c r="B12" s="99" t="s">
        <v>93</v>
      </c>
      <c r="C12" s="249">
        <f>'Controllers EG acreage'!W3</f>
        <v>42.911462845701998</v>
      </c>
      <c r="D12" s="349">
        <f>'Other Cost Basis'!B9+'Other Cost Basis'!F13+'Other Cost Basis'!F14</f>
        <v>453.5</v>
      </c>
      <c r="E12" s="349"/>
      <c r="F12" s="351">
        <v>4</v>
      </c>
      <c r="G12" s="249">
        <f>C12*F12</f>
        <v>171.64585138280799</v>
      </c>
      <c r="H12" s="351">
        <v>0</v>
      </c>
      <c r="I12" s="353">
        <f>'Annual # of Respondents'!I$16</f>
        <v>394.01470588235293</v>
      </c>
      <c r="J12" s="352">
        <f>G12*I12</f>
        <v>67630.989648523158</v>
      </c>
      <c r="K12" s="352">
        <v>0</v>
      </c>
      <c r="L12" s="352">
        <v>0</v>
      </c>
      <c r="M12" s="352">
        <v>0</v>
      </c>
      <c r="N12" s="349">
        <f>(J12*'Labor Data'!$K$10)+(K12*'Labor Data'!$K$9)+(L12*'Labor Data'!$K$11)+(M12*'Labor Data'!$K$8)</f>
        <v>3371675.3579374733</v>
      </c>
      <c r="O12" s="349">
        <f>D12*F12*I12</f>
        <v>714742.67647058819</v>
      </c>
      <c r="P12" s="352">
        <v>0</v>
      </c>
      <c r="Q12" s="302"/>
      <c r="R12" s="350" t="s">
        <v>1890</v>
      </c>
      <c r="T12" s="73"/>
    </row>
    <row r="13" spans="2:27" s="247" customFormat="1" ht="9" x14ac:dyDescent="0.15">
      <c r="B13" s="99" t="s">
        <v>1956</v>
      </c>
      <c r="C13" s="548">
        <f>ROUND(2000/49.85,0)</f>
        <v>40</v>
      </c>
      <c r="D13" s="492">
        <f>'Other Cost Basis'!F15</f>
        <v>17</v>
      </c>
      <c r="E13" s="492"/>
      <c r="F13" s="351">
        <v>12</v>
      </c>
      <c r="G13" s="249">
        <f>C13*F13</f>
        <v>480</v>
      </c>
      <c r="H13" s="351">
        <v>1</v>
      </c>
      <c r="I13" s="353">
        <f>I12</f>
        <v>394.01470588235293</v>
      </c>
      <c r="J13" s="352">
        <f>G13*I13</f>
        <v>189127.0588235294</v>
      </c>
      <c r="K13" s="352">
        <v>0</v>
      </c>
      <c r="L13" s="352">
        <v>0</v>
      </c>
      <c r="M13" s="352">
        <v>0</v>
      </c>
      <c r="N13" s="349">
        <f>(J13*'Labor Data'!$K$10)+(K13*'Labor Data'!$K$9)+(L13*'Labor Data'!$K$11)+(M13*'Labor Data'!$K$8)</f>
        <v>9428740.3905882351</v>
      </c>
      <c r="O13" s="349">
        <f>D13*F13*I13</f>
        <v>80379</v>
      </c>
      <c r="P13" s="352">
        <v>0</v>
      </c>
      <c r="Q13" s="352"/>
      <c r="R13" s="350" t="s">
        <v>1890</v>
      </c>
      <c r="T13" s="73"/>
      <c r="U13" s="436"/>
      <c r="V13" s="437"/>
      <c r="W13" s="438"/>
      <c r="X13" s="436"/>
      <c r="Y13" s="437"/>
      <c r="Z13" s="438"/>
      <c r="AA13" s="522">
        <f>'A1-Public'!N14+'B1-Priv'!N14</f>
        <v>0</v>
      </c>
    </row>
    <row r="14" spans="2:27" s="247" customFormat="1" ht="9" x14ac:dyDescent="0.15">
      <c r="B14" s="69" t="s">
        <v>92</v>
      </c>
      <c r="C14" s="584" t="s">
        <v>109</v>
      </c>
      <c r="D14" s="585"/>
      <c r="E14" s="519"/>
      <c r="F14" s="351"/>
      <c r="G14" s="351"/>
      <c r="H14" s="351"/>
      <c r="I14" s="352"/>
      <c r="J14" s="352"/>
      <c r="K14" s="352"/>
      <c r="L14" s="352"/>
      <c r="M14" s="352"/>
      <c r="N14" s="349"/>
      <c r="O14" s="349"/>
      <c r="P14" s="349"/>
      <c r="Q14" s="104"/>
      <c r="R14" s="350"/>
      <c r="T14" s="73"/>
    </row>
    <row r="15" spans="2:27" s="247" customFormat="1" ht="9" x14ac:dyDescent="0.15">
      <c r="B15" s="69" t="s">
        <v>91</v>
      </c>
      <c r="C15" s="584" t="s">
        <v>109</v>
      </c>
      <c r="D15" s="585"/>
      <c r="E15" s="519"/>
      <c r="F15" s="351"/>
      <c r="G15" s="351"/>
      <c r="H15" s="351"/>
      <c r="I15" s="352"/>
      <c r="J15" s="352"/>
      <c r="K15" s="352"/>
      <c r="L15" s="352"/>
      <c r="M15" s="352"/>
      <c r="N15" s="349"/>
      <c r="O15" s="349"/>
      <c r="P15" s="349"/>
      <c r="Q15" s="104"/>
      <c r="R15" s="350"/>
    </row>
    <row r="16" spans="2:27" s="247" customFormat="1" ht="9" x14ac:dyDescent="0.15">
      <c r="B16" s="69" t="s">
        <v>90</v>
      </c>
      <c r="C16" s="351"/>
      <c r="D16" s="349"/>
      <c r="E16" s="349"/>
      <c r="F16" s="351"/>
      <c r="G16" s="351"/>
      <c r="H16" s="351"/>
      <c r="I16" s="352"/>
      <c r="J16" s="352"/>
      <c r="K16" s="352"/>
      <c r="L16" s="352"/>
      <c r="M16" s="352"/>
      <c r="N16" s="349"/>
      <c r="O16" s="349"/>
      <c r="P16" s="349"/>
      <c r="Q16" s="104"/>
      <c r="R16" s="350"/>
    </row>
    <row r="17" spans="2:19" s="247" customFormat="1" ht="9" x14ac:dyDescent="0.15">
      <c r="B17" s="251" t="s">
        <v>129</v>
      </c>
      <c r="C17" s="351">
        <v>2</v>
      </c>
      <c r="D17" s="349">
        <v>0</v>
      </c>
      <c r="E17" s="349"/>
      <c r="F17" s="351">
        <v>1</v>
      </c>
      <c r="G17" s="351">
        <v>0</v>
      </c>
      <c r="H17" s="351">
        <f>C17*F17</f>
        <v>2</v>
      </c>
      <c r="I17" s="353">
        <f>'Annual # of Respondents'!I7</f>
        <v>0</v>
      </c>
      <c r="J17" s="352">
        <v>0</v>
      </c>
      <c r="K17" s="352">
        <f>H17*I17</f>
        <v>0</v>
      </c>
      <c r="L17" s="352">
        <f>K17*0.1</f>
        <v>0</v>
      </c>
      <c r="M17" s="352">
        <f>K17*0.05</f>
        <v>0</v>
      </c>
      <c r="N17" s="349">
        <f>(J17*'Labor Data'!$K$10)+(K17*'Labor Data'!$K$9)+(L17*'Labor Data'!$K$11)+(M17*'Labor Data'!$K$8)</f>
        <v>0</v>
      </c>
      <c r="O17" s="349">
        <f>D17*F17*I17</f>
        <v>0</v>
      </c>
      <c r="P17" s="352">
        <f>F17*I17</f>
        <v>0</v>
      </c>
      <c r="Q17" s="302"/>
      <c r="R17" s="350" t="s">
        <v>115</v>
      </c>
    </row>
    <row r="18" spans="2:19" s="247" customFormat="1" ht="9" x14ac:dyDescent="0.15">
      <c r="B18" s="250" t="s">
        <v>1875</v>
      </c>
      <c r="C18" s="518">
        <v>2</v>
      </c>
      <c r="D18" s="349">
        <v>0</v>
      </c>
      <c r="E18" s="349"/>
      <c r="F18" s="351">
        <v>1</v>
      </c>
      <c r="G18" s="351">
        <v>0</v>
      </c>
      <c r="H18" s="518">
        <f>C18*F18</f>
        <v>2</v>
      </c>
      <c r="I18" s="353">
        <f>133/5*'Annual # of Respondents'!$L7</f>
        <v>23.141999999999999</v>
      </c>
      <c r="J18" s="478">
        <v>0</v>
      </c>
      <c r="K18" s="352">
        <f>H18*I18</f>
        <v>46.283999999999999</v>
      </c>
      <c r="L18" s="352">
        <f>K18*0.1</f>
        <v>4.6284000000000001</v>
      </c>
      <c r="M18" s="352">
        <f>K18*0.05</f>
        <v>2.3142</v>
      </c>
      <c r="N18" s="349">
        <f>(J18*'Labor Data'!$K$10)+(K18*'Labor Data'!$K$9)+(L18*'Labor Data'!$K$11)+(M18*'Labor Data'!$K$8)</f>
        <v>4394.9782170000008</v>
      </c>
      <c r="O18" s="349">
        <f>D18*F18*I18</f>
        <v>0</v>
      </c>
      <c r="P18" s="352">
        <f>F18*I18</f>
        <v>23.141999999999999</v>
      </c>
      <c r="Q18" s="302"/>
      <c r="R18" s="350" t="s">
        <v>116</v>
      </c>
      <c r="S18" s="248"/>
    </row>
    <row r="19" spans="2:19" s="247" customFormat="1" ht="9" x14ac:dyDescent="0.15">
      <c r="B19" s="250" t="s">
        <v>1876</v>
      </c>
      <c r="C19" s="351">
        <v>8</v>
      </c>
      <c r="D19" s="349">
        <v>0</v>
      </c>
      <c r="E19" s="349"/>
      <c r="F19" s="351">
        <v>1</v>
      </c>
      <c r="G19" s="351">
        <v>0</v>
      </c>
      <c r="H19" s="351">
        <f>C19*F19</f>
        <v>8</v>
      </c>
      <c r="I19" s="353">
        <f>'Annual # of Respondents'!I9</f>
        <v>44.942857142857143</v>
      </c>
      <c r="J19" s="352">
        <v>0</v>
      </c>
      <c r="K19" s="352">
        <f>H19*I19</f>
        <v>359.54285714285714</v>
      </c>
      <c r="L19" s="352">
        <f>K19*0.1</f>
        <v>35.954285714285717</v>
      </c>
      <c r="M19" s="352">
        <f>K19*0.05</f>
        <v>17.977142857142859</v>
      </c>
      <c r="N19" s="349">
        <f>(J19*'Labor Data'!$K$10)+(K19*'Labor Data'!$K$9)+(L19*'Labor Data'!$K$11)+(M19*'Labor Data'!$K$8)</f>
        <v>34141.021200000003</v>
      </c>
      <c r="O19" s="349">
        <f>D19*F19*I19</f>
        <v>0</v>
      </c>
      <c r="P19" s="352">
        <f>F19*I19</f>
        <v>44.942857142857143</v>
      </c>
      <c r="Q19" s="302"/>
      <c r="R19" s="350" t="s">
        <v>117</v>
      </c>
      <c r="S19" s="248"/>
    </row>
    <row r="20" spans="2:19" s="247" customFormat="1" ht="9" x14ac:dyDescent="0.15">
      <c r="B20" s="250" t="s">
        <v>1877</v>
      </c>
      <c r="C20" s="249">
        <v>12</v>
      </c>
      <c r="D20" s="349">
        <f>'Other Cost Basis'!D4</f>
        <v>2455.2476209413121</v>
      </c>
      <c r="E20" s="349"/>
      <c r="F20" s="351">
        <v>1</v>
      </c>
      <c r="G20" s="351">
        <v>0</v>
      </c>
      <c r="H20" s="249">
        <f>C20*F20</f>
        <v>12</v>
      </c>
      <c r="I20" s="352">
        <f>IF('Annual # of Respondents'!I10&lt;0,0,'Annual # of Respondents'!I10)</f>
        <v>0</v>
      </c>
      <c r="J20" s="352">
        <v>0</v>
      </c>
      <c r="K20" s="352">
        <f>H20*I20</f>
        <v>0</v>
      </c>
      <c r="L20" s="352">
        <f>K20*0.1</f>
        <v>0</v>
      </c>
      <c r="M20" s="352">
        <f>K20*0.05</f>
        <v>0</v>
      </c>
      <c r="N20" s="349">
        <f>(J20*'Labor Data'!$K$10)+(K20*'Labor Data'!$K$9)+(L20*'Labor Data'!$K$11)+(M20*'Labor Data'!$K$8)</f>
        <v>0</v>
      </c>
      <c r="O20" s="349">
        <f>'A2-Public'!O20+D20*F20*I20</f>
        <v>198804.9073642194</v>
      </c>
      <c r="P20" s="352">
        <f t="shared" ref="P20:P22" si="0">F20*I20</f>
        <v>0</v>
      </c>
      <c r="Q20" s="302">
        <f>'Other Cost Basis'!B2</f>
        <v>10067</v>
      </c>
      <c r="R20" s="350" t="s">
        <v>1834</v>
      </c>
      <c r="S20" s="248"/>
    </row>
    <row r="21" spans="2:19" s="247" customFormat="1" ht="9" x14ac:dyDescent="0.15">
      <c r="B21" s="250" t="s">
        <v>1878</v>
      </c>
      <c r="C21" s="351">
        <v>1</v>
      </c>
      <c r="D21" s="349">
        <v>0</v>
      </c>
      <c r="E21" s="349"/>
      <c r="F21" s="351">
        <v>1</v>
      </c>
      <c r="G21" s="351">
        <v>0</v>
      </c>
      <c r="H21" s="351">
        <f t="shared" ref="H21:H22" si="1">C21*F21</f>
        <v>1</v>
      </c>
      <c r="I21" s="352">
        <f>'Annual # of Respondents'!B34*'Annual # of Respondents'!$L13</f>
        <v>11.923566878980891</v>
      </c>
      <c r="J21" s="352">
        <v>0</v>
      </c>
      <c r="K21" s="352">
        <f t="shared" ref="K21:K22" si="2">H21*I21</f>
        <v>11.923566878980891</v>
      </c>
      <c r="L21" s="352">
        <f t="shared" ref="L21:L22" si="3">K21*0.1</f>
        <v>1.1923566878980891</v>
      </c>
      <c r="M21" s="352">
        <f t="shared" ref="M21:M22" si="4">K21*0.05</f>
        <v>0.59617834394904456</v>
      </c>
      <c r="N21" s="349">
        <f>(J21*'Labor Data'!$K$10)+(K21*'Labor Data'!$K$9)+(L21*'Labor Data'!$K$11)+(M21*'Labor Data'!$K$8)</f>
        <v>1132.2231592356686</v>
      </c>
      <c r="O21" s="349">
        <f t="shared" ref="O21:O22" si="5">D21*F21*I21</f>
        <v>0</v>
      </c>
      <c r="P21" s="352">
        <f t="shared" si="0"/>
        <v>11.923566878980891</v>
      </c>
      <c r="Q21" s="302"/>
      <c r="R21" s="350" t="s">
        <v>118</v>
      </c>
      <c r="S21" s="248"/>
    </row>
    <row r="22" spans="2:19" s="247" customFormat="1" ht="9" x14ac:dyDescent="0.15">
      <c r="B22" s="250" t="s">
        <v>1879</v>
      </c>
      <c r="C22" s="351">
        <f>3*C20</f>
        <v>36</v>
      </c>
      <c r="D22" s="349">
        <v>0</v>
      </c>
      <c r="E22" s="349"/>
      <c r="F22" s="351">
        <v>1</v>
      </c>
      <c r="G22" s="351">
        <v>0</v>
      </c>
      <c r="H22" s="351">
        <f t="shared" si="1"/>
        <v>36</v>
      </c>
      <c r="I22" s="353">
        <v>0</v>
      </c>
      <c r="J22" s="352">
        <v>0</v>
      </c>
      <c r="K22" s="352">
        <f t="shared" si="2"/>
        <v>0</v>
      </c>
      <c r="L22" s="352">
        <f t="shared" si="3"/>
        <v>0</v>
      </c>
      <c r="M22" s="352">
        <f t="shared" si="4"/>
        <v>0</v>
      </c>
      <c r="N22" s="349">
        <f>(J22*'Labor Data'!$K$10)+(K22*'Labor Data'!$K$9)+(L22*'Labor Data'!$K$11)+(M22*'Labor Data'!$K$8)</f>
        <v>0</v>
      </c>
      <c r="O22" s="349">
        <f t="shared" si="5"/>
        <v>0</v>
      </c>
      <c r="P22" s="352">
        <f t="shared" si="0"/>
        <v>0</v>
      </c>
      <c r="Q22" s="302"/>
      <c r="R22" s="350" t="s">
        <v>119</v>
      </c>
      <c r="S22" s="248"/>
    </row>
    <row r="23" spans="2:19" s="247" customFormat="1" ht="9" x14ac:dyDescent="0.15">
      <c r="B23" s="250" t="s">
        <v>1880</v>
      </c>
      <c r="C23" s="351">
        <v>80</v>
      </c>
      <c r="D23" s="349">
        <v>0</v>
      </c>
      <c r="E23" s="349"/>
      <c r="F23" s="351">
        <v>1</v>
      </c>
      <c r="G23" s="351">
        <v>0</v>
      </c>
      <c r="H23" s="351">
        <f>C23*F23</f>
        <v>80</v>
      </c>
      <c r="I23" s="353">
        <f>I$11</f>
        <v>53.338235294117645</v>
      </c>
      <c r="J23" s="352">
        <v>0</v>
      </c>
      <c r="K23" s="352">
        <f>H23*I23</f>
        <v>4267.0588235294117</v>
      </c>
      <c r="L23" s="352">
        <f>K23*0.1</f>
        <v>426.70588235294122</v>
      </c>
      <c r="M23" s="352">
        <f>K23*0.05</f>
        <v>213.35294117647061</v>
      </c>
      <c r="N23" s="349">
        <f>(J23*'Labor Data'!$K$10)+(K23*'Labor Data'!$K$9)+(L23*'Labor Data'!$K$11)+(M23*'Labor Data'!$K$8)</f>
        <v>405186.0379411765</v>
      </c>
      <c r="O23" s="349">
        <f>D23*F23*I23</f>
        <v>0</v>
      </c>
      <c r="P23" s="352">
        <f>F23*I23</f>
        <v>53.338235294117645</v>
      </c>
      <c r="Q23" s="302"/>
      <c r="R23" s="350" t="s">
        <v>113</v>
      </c>
      <c r="S23" s="248"/>
    </row>
    <row r="24" spans="2:19" s="247" customFormat="1" ht="9" x14ac:dyDescent="0.15">
      <c r="B24" s="250" t="s">
        <v>1881</v>
      </c>
      <c r="C24" s="518">
        <v>20</v>
      </c>
      <c r="D24" s="349">
        <v>0</v>
      </c>
      <c r="E24" s="349"/>
      <c r="F24" s="351">
        <v>1</v>
      </c>
      <c r="G24" s="351">
        <v>0</v>
      </c>
      <c r="H24" s="351">
        <f>C24*F24</f>
        <v>20</v>
      </c>
      <c r="I24" s="353">
        <f>I23*0.1</f>
        <v>5.3338235294117649</v>
      </c>
      <c r="J24" s="352">
        <v>0</v>
      </c>
      <c r="K24" s="352">
        <f>H24*I24</f>
        <v>106.6764705882353</v>
      </c>
      <c r="L24" s="352">
        <f>K24*0.1</f>
        <v>10.667647058823531</v>
      </c>
      <c r="M24" s="352">
        <f>K24*0.05</f>
        <v>5.3338235294117657</v>
      </c>
      <c r="N24" s="349">
        <f>(J24*'Labor Data'!$K$10)+(K24*'Labor Data'!$K$9)+(L24*'Labor Data'!$K$11)+(M24*'Labor Data'!$K$8)</f>
        <v>10129.650948529414</v>
      </c>
      <c r="O24" s="349">
        <f>D24*F24*I24</f>
        <v>0</v>
      </c>
      <c r="P24" s="352">
        <f>F24*I24</f>
        <v>5.3338235294117649</v>
      </c>
      <c r="Q24" s="302"/>
      <c r="R24" s="350" t="s">
        <v>123</v>
      </c>
      <c r="S24" s="248"/>
    </row>
    <row r="25" spans="2:19" s="247" customFormat="1" ht="9" x14ac:dyDescent="0.15">
      <c r="B25" s="250" t="s">
        <v>1882</v>
      </c>
      <c r="C25" s="584" t="s">
        <v>109</v>
      </c>
      <c r="D25" s="585"/>
      <c r="E25" s="519"/>
      <c r="F25" s="351"/>
      <c r="G25" s="351"/>
      <c r="H25" s="351"/>
      <c r="I25" s="353"/>
      <c r="J25" s="352"/>
      <c r="K25" s="352"/>
      <c r="L25" s="352"/>
      <c r="M25" s="352"/>
      <c r="N25" s="349"/>
      <c r="O25" s="349"/>
      <c r="P25" s="352"/>
      <c r="Q25" s="302"/>
      <c r="R25" s="350"/>
      <c r="S25" s="248"/>
    </row>
    <row r="26" spans="2:19" s="247" customFormat="1" ht="9" x14ac:dyDescent="0.15">
      <c r="B26" s="250" t="s">
        <v>1883</v>
      </c>
      <c r="C26" s="584" t="s">
        <v>109</v>
      </c>
      <c r="D26" s="585"/>
      <c r="E26" s="519"/>
      <c r="F26" s="351"/>
      <c r="G26" s="351"/>
      <c r="H26" s="351"/>
      <c r="I26" s="353"/>
      <c r="J26" s="352"/>
      <c r="K26" s="352"/>
      <c r="L26" s="352"/>
      <c r="M26" s="352"/>
      <c r="N26" s="349"/>
      <c r="O26" s="349"/>
      <c r="P26" s="352"/>
      <c r="Q26" s="302"/>
      <c r="R26" s="350"/>
      <c r="S26" s="248"/>
    </row>
    <row r="27" spans="2:19" s="247" customFormat="1" ht="9" x14ac:dyDescent="0.15">
      <c r="B27" s="250" t="s">
        <v>1884</v>
      </c>
      <c r="C27" s="351">
        <v>27</v>
      </c>
      <c r="D27" s="349">
        <v>0</v>
      </c>
      <c r="E27" s="349"/>
      <c r="F27" s="351">
        <v>1</v>
      </c>
      <c r="G27" s="351">
        <v>0</v>
      </c>
      <c r="H27" s="351">
        <f>C27*F27</f>
        <v>27</v>
      </c>
      <c r="I27" s="353">
        <f>I12</f>
        <v>394.01470588235293</v>
      </c>
      <c r="J27" s="352">
        <v>0</v>
      </c>
      <c r="K27" s="352">
        <f>H27*I27</f>
        <v>10638.39705882353</v>
      </c>
      <c r="L27" s="352">
        <f>K27*0.1</f>
        <v>1063.839705882353</v>
      </c>
      <c r="M27" s="352">
        <f>K27*0.05</f>
        <v>531.91985294117649</v>
      </c>
      <c r="N27" s="349">
        <f>(J27*'Labor Data'!$K$10)+(K27*'Labor Data'!$K$9)+(L27*'Labor Data'!$K$11)+(M27*'Labor Data'!$K$8)</f>
        <v>1010187.6099154413</v>
      </c>
      <c r="O27" s="349">
        <f>D27*F27*I27</f>
        <v>0</v>
      </c>
      <c r="P27" s="352">
        <f t="shared" ref="P27" si="6">F27*I27</f>
        <v>394.01470588235293</v>
      </c>
      <c r="Q27" s="302"/>
      <c r="R27" s="350" t="s">
        <v>227</v>
      </c>
      <c r="S27" s="248"/>
    </row>
    <row r="28" spans="2:19" s="247" customFormat="1" ht="9" x14ac:dyDescent="0.15">
      <c r="B28" s="71" t="s">
        <v>88</v>
      </c>
      <c r="C28" s="351"/>
      <c r="D28" s="349"/>
      <c r="E28" s="349"/>
      <c r="F28" s="351"/>
      <c r="G28" s="351"/>
      <c r="H28" s="351"/>
      <c r="I28" s="353"/>
      <c r="J28" s="352">
        <f t="shared" ref="J28:Q28" si="7">SUM(J8:J27)</f>
        <v>256758.04847205256</v>
      </c>
      <c r="K28" s="352">
        <f t="shared" si="7"/>
        <v>16069.941600492426</v>
      </c>
      <c r="L28" s="352">
        <f t="shared" si="7"/>
        <v>1606.9941600492425</v>
      </c>
      <c r="M28" s="352">
        <f t="shared" si="7"/>
        <v>803.49708002462125</v>
      </c>
      <c r="N28" s="349">
        <f t="shared" si="7"/>
        <v>14326365.175598267</v>
      </c>
      <c r="O28" s="349">
        <f t="shared" si="7"/>
        <v>2080549.0416726891</v>
      </c>
      <c r="P28" s="352">
        <f t="shared" si="7"/>
        <v>586.03342402183807</v>
      </c>
      <c r="Q28" s="349">
        <f t="shared" si="7"/>
        <v>28134</v>
      </c>
      <c r="R28" s="350"/>
      <c r="S28" s="70" t="e">
        <f>SUM(O8,O11:O12,#REF!,#REF!,#REF!,#REF!,#REF!,#REF!,#REF!)</f>
        <v>#REF!</v>
      </c>
    </row>
    <row r="29" spans="2:19" s="247" customFormat="1" ht="9" x14ac:dyDescent="0.15">
      <c r="B29" s="69" t="s">
        <v>87</v>
      </c>
      <c r="C29" s="351"/>
      <c r="D29" s="349"/>
      <c r="E29" s="349"/>
      <c r="F29" s="351"/>
      <c r="G29" s="351"/>
      <c r="H29" s="351"/>
      <c r="I29" s="352"/>
      <c r="J29" s="352"/>
      <c r="K29" s="352"/>
      <c r="L29" s="352"/>
      <c r="M29" s="352"/>
      <c r="N29" s="349"/>
      <c r="O29" s="349"/>
      <c r="P29" s="349"/>
      <c r="Q29" s="104"/>
      <c r="R29" s="350"/>
    </row>
    <row r="30" spans="2:19" s="247" customFormat="1" ht="9" x14ac:dyDescent="0.15">
      <c r="B30" s="69" t="s">
        <v>86</v>
      </c>
      <c r="C30" s="584" t="s">
        <v>85</v>
      </c>
      <c r="D30" s="585"/>
      <c r="E30" s="519"/>
      <c r="F30" s="351"/>
      <c r="G30" s="351"/>
      <c r="H30" s="351"/>
      <c r="I30" s="352"/>
      <c r="J30" s="352"/>
      <c r="K30" s="352"/>
      <c r="L30" s="352"/>
      <c r="M30" s="352"/>
      <c r="N30" s="349"/>
      <c r="O30" s="349"/>
      <c r="P30" s="349"/>
      <c r="Q30" s="104"/>
      <c r="R30" s="350"/>
    </row>
    <row r="31" spans="2:19" s="247" customFormat="1" ht="9" x14ac:dyDescent="0.15">
      <c r="B31" s="69" t="s">
        <v>84</v>
      </c>
      <c r="C31" s="584" t="s">
        <v>75</v>
      </c>
      <c r="D31" s="585"/>
      <c r="E31" s="519"/>
      <c r="F31" s="351"/>
      <c r="G31" s="351"/>
      <c r="H31" s="351"/>
      <c r="I31" s="352"/>
      <c r="J31" s="352"/>
      <c r="K31" s="352"/>
      <c r="L31" s="352"/>
      <c r="M31" s="352"/>
      <c r="N31" s="349"/>
      <c r="O31" s="349"/>
      <c r="P31" s="349"/>
      <c r="Q31" s="104"/>
      <c r="R31" s="350"/>
    </row>
    <row r="32" spans="2:19" s="247" customFormat="1" ht="9" x14ac:dyDescent="0.15">
      <c r="B32" s="69" t="s">
        <v>83</v>
      </c>
      <c r="C32" s="584" t="s">
        <v>75</v>
      </c>
      <c r="D32" s="585"/>
      <c r="E32" s="519"/>
      <c r="F32" s="351"/>
      <c r="G32" s="351"/>
      <c r="H32" s="351"/>
      <c r="I32" s="352"/>
      <c r="J32" s="352"/>
      <c r="K32" s="352"/>
      <c r="L32" s="352"/>
      <c r="M32" s="352"/>
      <c r="N32" s="349"/>
      <c r="O32" s="349"/>
      <c r="P32" s="349"/>
      <c r="Q32" s="104"/>
      <c r="R32" s="350"/>
    </row>
    <row r="33" spans="1:19" s="247" customFormat="1" ht="9" x14ac:dyDescent="0.15">
      <c r="B33" s="69" t="s">
        <v>82</v>
      </c>
      <c r="C33" s="584" t="s">
        <v>75</v>
      </c>
      <c r="D33" s="585"/>
      <c r="E33" s="519"/>
      <c r="F33" s="351"/>
      <c r="G33" s="351"/>
      <c r="H33" s="351"/>
      <c r="I33" s="352"/>
      <c r="J33" s="352"/>
      <c r="K33" s="352"/>
      <c r="L33" s="352"/>
      <c r="M33" s="352"/>
      <c r="N33" s="349"/>
      <c r="O33" s="349"/>
      <c r="P33" s="349"/>
      <c r="Q33" s="104"/>
      <c r="R33" s="350"/>
    </row>
    <row r="34" spans="1:19" s="247" customFormat="1" ht="9" x14ac:dyDescent="0.15">
      <c r="B34" s="69" t="s">
        <v>80</v>
      </c>
      <c r="C34" s="351"/>
      <c r="D34" s="349"/>
      <c r="E34" s="349"/>
      <c r="F34" s="351"/>
      <c r="G34" s="351"/>
      <c r="H34" s="351"/>
      <c r="I34" s="352"/>
      <c r="J34" s="352"/>
      <c r="K34" s="352"/>
      <c r="L34" s="352"/>
      <c r="M34" s="352"/>
      <c r="N34" s="349"/>
      <c r="O34" s="349"/>
      <c r="P34" s="349"/>
      <c r="Q34" s="104"/>
      <c r="R34" s="350"/>
    </row>
    <row r="35" spans="1:19" s="247" customFormat="1" ht="9.75" customHeight="1" x14ac:dyDescent="0.15">
      <c r="B35" s="251" t="s">
        <v>1964</v>
      </c>
      <c r="C35" s="518">
        <v>5</v>
      </c>
      <c r="D35" s="349">
        <v>0</v>
      </c>
      <c r="E35" s="349"/>
      <c r="F35" s="351">
        <v>12</v>
      </c>
      <c r="G35" s="351">
        <v>0</v>
      </c>
      <c r="H35" s="351">
        <f>C35*F35</f>
        <v>60</v>
      </c>
      <c r="I35" s="353">
        <f>I12</f>
        <v>394.01470588235293</v>
      </c>
      <c r="J35" s="352">
        <v>0</v>
      </c>
      <c r="K35" s="352">
        <f t="shared" ref="K35" si="8">H35*I35</f>
        <v>23640.882352941175</v>
      </c>
      <c r="L35" s="352">
        <f t="shared" ref="L35:L37" si="9">K35*0.1</f>
        <v>2364.0882352941176</v>
      </c>
      <c r="M35" s="352">
        <f t="shared" ref="M35:M37" si="10">K35*0.05</f>
        <v>1182.0441176470588</v>
      </c>
      <c r="N35" s="349">
        <f>(J35*'Labor Data'!$K$10)+(K35*'Labor Data'!$K$9)+(L35*'Labor Data'!$K$11)+(M35*'Labor Data'!$K$8)</f>
        <v>2244861.355367647</v>
      </c>
      <c r="O35" s="349">
        <f>D35*F35*I35</f>
        <v>0</v>
      </c>
      <c r="P35" s="352">
        <v>0</v>
      </c>
      <c r="Q35" s="302"/>
      <c r="R35" s="350" t="s">
        <v>1832</v>
      </c>
    </row>
    <row r="36" spans="1:19" s="247" customFormat="1" ht="9.75" customHeight="1" x14ac:dyDescent="0.15">
      <c r="B36" s="250" t="s">
        <v>1965</v>
      </c>
      <c r="C36" s="351">
        <v>11</v>
      </c>
      <c r="D36" s="349">
        <v>0</v>
      </c>
      <c r="E36" s="349"/>
      <c r="F36" s="351">
        <v>12</v>
      </c>
      <c r="G36" s="351">
        <v>0</v>
      </c>
      <c r="H36" s="351">
        <f>C36*F36</f>
        <v>132</v>
      </c>
      <c r="I36" s="353">
        <f>I12</f>
        <v>394.01470588235293</v>
      </c>
      <c r="J36" s="352">
        <v>0</v>
      </c>
      <c r="K36" s="352">
        <f>H36*I36</f>
        <v>52009.941176470587</v>
      </c>
      <c r="L36" s="352">
        <f>K36*0.1</f>
        <v>5200.9941176470593</v>
      </c>
      <c r="M36" s="352">
        <f>K36*0.05</f>
        <v>2600.4970588235296</v>
      </c>
      <c r="N36" s="349">
        <f>(J36*'Labor Data'!$K$10)+(K36*'Labor Data'!$K$9)+(L36*'Labor Data'!$K$11)+(M36*'Labor Data'!$K$8)</f>
        <v>4938694.9818088235</v>
      </c>
      <c r="O36" s="349">
        <f>D36*F36*I36</f>
        <v>0</v>
      </c>
      <c r="P36" s="352">
        <v>0</v>
      </c>
      <c r="Q36" s="302"/>
      <c r="R36" s="350" t="s">
        <v>1832</v>
      </c>
    </row>
    <row r="37" spans="1:19" s="247" customFormat="1" ht="9" x14ac:dyDescent="0.15">
      <c r="B37" s="250" t="s">
        <v>1966</v>
      </c>
      <c r="C37" s="518">
        <v>4</v>
      </c>
      <c r="D37" s="349">
        <v>0</v>
      </c>
      <c r="E37" s="349"/>
      <c r="F37" s="351">
        <v>1</v>
      </c>
      <c r="G37" s="351">
        <v>0</v>
      </c>
      <c r="H37" s="351">
        <f>C37*F37</f>
        <v>4</v>
      </c>
      <c r="I37" s="353">
        <f>'Annual # of Respondents'!I17-I36</f>
        <v>250.59529411764709</v>
      </c>
      <c r="J37" s="352">
        <v>0</v>
      </c>
      <c r="K37" s="352">
        <f>H37*I37</f>
        <v>1002.3811764705883</v>
      </c>
      <c r="L37" s="352">
        <f t="shared" si="9"/>
        <v>100.23811764705884</v>
      </c>
      <c r="M37" s="352">
        <f t="shared" si="10"/>
        <v>50.119058823529421</v>
      </c>
      <c r="N37" s="349">
        <f>(J37*'Labor Data'!$K$10)+(K37*'Labor Data'!$K$9)+(L37*'Labor Data'!$K$11)+(M37*'Labor Data'!$K$8)</f>
        <v>95182.858778823545</v>
      </c>
      <c r="O37" s="349">
        <f>D37*F37*I37</f>
        <v>0</v>
      </c>
      <c r="P37" s="352">
        <v>0</v>
      </c>
      <c r="Q37" s="302"/>
      <c r="R37" s="350" t="s">
        <v>1967</v>
      </c>
    </row>
    <row r="38" spans="1:19" s="247" customFormat="1" ht="9" x14ac:dyDescent="0.15">
      <c r="B38" s="69" t="s">
        <v>78</v>
      </c>
      <c r="C38" s="584" t="s">
        <v>75</v>
      </c>
      <c r="D38" s="585"/>
      <c r="E38" s="519"/>
      <c r="F38" s="351"/>
      <c r="G38" s="351"/>
      <c r="H38" s="351"/>
      <c r="I38" s="353"/>
      <c r="J38" s="352"/>
      <c r="K38" s="352"/>
      <c r="L38" s="352"/>
      <c r="M38" s="352"/>
      <c r="N38" s="349"/>
      <c r="O38" s="349"/>
      <c r="P38" s="352"/>
      <c r="Q38" s="302"/>
      <c r="R38" s="350"/>
    </row>
    <row r="39" spans="1:19" s="247" customFormat="1" ht="9" x14ac:dyDescent="0.15">
      <c r="B39" s="97" t="s">
        <v>76</v>
      </c>
      <c r="C39" s="584" t="s">
        <v>75</v>
      </c>
      <c r="D39" s="585"/>
      <c r="E39" s="519"/>
      <c r="F39" s="351"/>
      <c r="G39" s="351"/>
      <c r="H39" s="351"/>
      <c r="I39" s="353"/>
      <c r="J39" s="352"/>
      <c r="K39" s="352"/>
      <c r="L39" s="352"/>
      <c r="M39" s="352"/>
      <c r="N39" s="349"/>
      <c r="O39" s="349"/>
      <c r="P39" s="349"/>
      <c r="Q39" s="104"/>
      <c r="R39" s="350"/>
    </row>
    <row r="40" spans="1:19" s="247" customFormat="1" ht="9" x14ac:dyDescent="0.15">
      <c r="B40" s="64" t="s">
        <v>74</v>
      </c>
      <c r="C40" s="63"/>
      <c r="D40" s="62"/>
      <c r="E40" s="62"/>
      <c r="F40" s="63"/>
      <c r="G40" s="63"/>
      <c r="H40" s="63"/>
      <c r="I40" s="330"/>
      <c r="J40" s="330">
        <f>SUM(J30:J39)</f>
        <v>0</v>
      </c>
      <c r="K40" s="330">
        <f t="shared" ref="K40:Q40" si="11">SUM(K30:K39)</f>
        <v>76653.204705882352</v>
      </c>
      <c r="L40" s="330">
        <f t="shared" si="11"/>
        <v>7665.3204705882363</v>
      </c>
      <c r="M40" s="330">
        <f t="shared" si="11"/>
        <v>3832.6602352941181</v>
      </c>
      <c r="N40" s="62">
        <f t="shared" si="11"/>
        <v>7278739.1959552933</v>
      </c>
      <c r="O40" s="62">
        <f t="shared" si="11"/>
        <v>0</v>
      </c>
      <c r="P40" s="330">
        <f t="shared" si="11"/>
        <v>0</v>
      </c>
      <c r="Q40" s="62">
        <f t="shared" si="11"/>
        <v>0</v>
      </c>
      <c r="R40" s="60"/>
      <c r="S40" s="349">
        <f>SUM(S30:S39)</f>
        <v>0</v>
      </c>
    </row>
    <row r="41" spans="1:19" s="50" customFormat="1" x14ac:dyDescent="0.2">
      <c r="B41" s="57" t="s">
        <v>73</v>
      </c>
      <c r="C41" s="55"/>
      <c r="D41" s="56"/>
      <c r="E41" s="56"/>
      <c r="F41" s="55"/>
      <c r="G41" s="55"/>
      <c r="H41" s="55"/>
      <c r="I41" s="54"/>
      <c r="J41" s="52">
        <f t="shared" ref="J41:Q41" si="12">J28+J40</f>
        <v>256758.04847205256</v>
      </c>
      <c r="K41" s="52">
        <f t="shared" si="12"/>
        <v>92723.14630637478</v>
      </c>
      <c r="L41" s="52">
        <f t="shared" si="12"/>
        <v>9272.3146306374783</v>
      </c>
      <c r="M41" s="52">
        <f t="shared" si="12"/>
        <v>4636.1573153187392</v>
      </c>
      <c r="N41" s="53">
        <f t="shared" si="12"/>
        <v>21605104.371553563</v>
      </c>
      <c r="O41" s="53">
        <f>O28+O40</f>
        <v>2080549.0416726891</v>
      </c>
      <c r="P41" s="52">
        <f t="shared" si="12"/>
        <v>586.03342402183807</v>
      </c>
      <c r="Q41" s="53">
        <f t="shared" si="12"/>
        <v>28134</v>
      </c>
      <c r="R41" s="51"/>
    </row>
    <row r="42" spans="1:19" ht="6" customHeight="1" x14ac:dyDescent="0.2"/>
    <row r="43" spans="1:19" s="348" customFormat="1" ht="12.75" customHeight="1" x14ac:dyDescent="0.15">
      <c r="A43" s="90" t="s">
        <v>110</v>
      </c>
      <c r="B43" s="332"/>
      <c r="C43" s="332"/>
      <c r="D43" s="332"/>
      <c r="E43" s="332"/>
      <c r="F43" s="332"/>
      <c r="G43" s="332"/>
      <c r="H43" s="332"/>
      <c r="I43" s="332"/>
      <c r="J43" s="332"/>
      <c r="K43" s="332"/>
      <c r="L43" s="332"/>
      <c r="M43" s="332"/>
      <c r="N43" s="332"/>
      <c r="O43" s="332"/>
      <c r="P43" s="332"/>
      <c r="Q43" s="332"/>
      <c r="R43" s="347"/>
    </row>
    <row r="44" spans="1:19" s="442" customFormat="1" ht="9" customHeight="1" x14ac:dyDescent="0.15">
      <c r="A44" s="444" t="s">
        <v>89</v>
      </c>
      <c r="B44" s="442" t="s">
        <v>1968</v>
      </c>
    </row>
    <row r="45" spans="1:19" s="442" customFormat="1" ht="19.5" customHeight="1" x14ac:dyDescent="0.15">
      <c r="A45" s="444" t="s">
        <v>111</v>
      </c>
      <c r="B45" s="593" t="s">
        <v>1887</v>
      </c>
      <c r="C45" s="593"/>
      <c r="D45" s="593"/>
      <c r="E45" s="593"/>
      <c r="F45" s="593"/>
      <c r="G45" s="593"/>
      <c r="H45" s="593"/>
      <c r="I45" s="593"/>
      <c r="J45" s="593"/>
      <c r="K45" s="593"/>
      <c r="L45" s="593"/>
      <c r="M45" s="593"/>
      <c r="N45" s="593"/>
      <c r="O45" s="593"/>
      <c r="P45" s="593"/>
      <c r="Q45" s="593"/>
      <c r="R45" s="593"/>
    </row>
    <row r="46" spans="1:19" s="442" customFormat="1" ht="9" customHeight="1" x14ac:dyDescent="0.15">
      <c r="A46" s="444" t="s">
        <v>79</v>
      </c>
      <c r="B46" s="445" t="s">
        <v>916</v>
      </c>
    </row>
    <row r="47" spans="1:19" s="442" customFormat="1" ht="18.75" customHeight="1" x14ac:dyDescent="0.15">
      <c r="A47" s="444" t="s">
        <v>112</v>
      </c>
      <c r="B47" s="593" t="s">
        <v>1935</v>
      </c>
      <c r="C47" s="593"/>
      <c r="D47" s="593"/>
      <c r="E47" s="593"/>
      <c r="F47" s="593"/>
      <c r="G47" s="593"/>
      <c r="H47" s="593"/>
      <c r="I47" s="593"/>
      <c r="J47" s="593"/>
      <c r="K47" s="593"/>
      <c r="L47" s="593"/>
      <c r="M47" s="593"/>
      <c r="N47" s="593"/>
      <c r="O47" s="593"/>
      <c r="P47" s="593"/>
      <c r="Q47" s="593"/>
      <c r="R47" s="593"/>
    </row>
    <row r="48" spans="1:19" s="442" customFormat="1" ht="28.5" customHeight="1" x14ac:dyDescent="0.15">
      <c r="A48" s="444" t="s">
        <v>81</v>
      </c>
      <c r="B48" s="593" t="s">
        <v>1969</v>
      </c>
      <c r="C48" s="593"/>
      <c r="D48" s="593"/>
      <c r="E48" s="593"/>
      <c r="F48" s="593"/>
      <c r="G48" s="593"/>
      <c r="H48" s="593"/>
      <c r="I48" s="593"/>
      <c r="J48" s="593"/>
      <c r="K48" s="593"/>
      <c r="L48" s="593"/>
      <c r="M48" s="593"/>
      <c r="N48" s="593"/>
      <c r="O48" s="593"/>
      <c r="P48" s="593"/>
      <c r="Q48" s="593"/>
      <c r="R48" s="593"/>
    </row>
    <row r="49" spans="1:20" s="442" customFormat="1" ht="18" customHeight="1" x14ac:dyDescent="0.15">
      <c r="A49" s="444" t="s">
        <v>113</v>
      </c>
      <c r="B49" s="593" t="s">
        <v>1917</v>
      </c>
      <c r="C49" s="593"/>
      <c r="D49" s="593"/>
      <c r="E49" s="593"/>
      <c r="F49" s="593"/>
      <c r="G49" s="593"/>
      <c r="H49" s="593"/>
      <c r="I49" s="593"/>
      <c r="J49" s="593"/>
      <c r="K49" s="593"/>
      <c r="L49" s="593"/>
      <c r="M49" s="593"/>
      <c r="N49" s="593"/>
      <c r="O49" s="593"/>
      <c r="P49" s="593"/>
      <c r="Q49" s="593"/>
      <c r="R49" s="593"/>
    </row>
    <row r="50" spans="1:20" s="442" customFormat="1" ht="46.5" customHeight="1" x14ac:dyDescent="0.15">
      <c r="A50" s="444" t="s">
        <v>114</v>
      </c>
      <c r="B50" s="593" t="s">
        <v>1971</v>
      </c>
      <c r="C50" s="593"/>
      <c r="D50" s="593"/>
      <c r="E50" s="593"/>
      <c r="F50" s="593"/>
      <c r="G50" s="593"/>
      <c r="H50" s="593"/>
      <c r="I50" s="593"/>
      <c r="J50" s="593"/>
      <c r="K50" s="593"/>
      <c r="L50" s="593"/>
      <c r="M50" s="593"/>
      <c r="N50" s="593"/>
      <c r="O50" s="593"/>
      <c r="P50" s="593"/>
      <c r="Q50" s="593"/>
      <c r="R50" s="593"/>
    </row>
    <row r="51" spans="1:20" s="442" customFormat="1" ht="9" x14ac:dyDescent="0.15">
      <c r="A51" s="444" t="s">
        <v>115</v>
      </c>
      <c r="B51" s="593" t="s">
        <v>1914</v>
      </c>
      <c r="C51" s="593"/>
      <c r="D51" s="593"/>
      <c r="E51" s="593"/>
      <c r="F51" s="593"/>
      <c r="G51" s="593"/>
      <c r="H51" s="593"/>
      <c r="I51" s="593"/>
      <c r="J51" s="593"/>
      <c r="K51" s="593"/>
      <c r="L51" s="593"/>
      <c r="M51" s="593"/>
      <c r="N51" s="593"/>
      <c r="O51" s="593"/>
      <c r="P51" s="593"/>
      <c r="Q51" s="593"/>
      <c r="R51" s="593"/>
    </row>
    <row r="52" spans="1:20" s="442" customFormat="1" ht="36" customHeight="1" x14ac:dyDescent="0.15">
      <c r="A52" s="444" t="s">
        <v>116</v>
      </c>
      <c r="B52" s="593" t="s">
        <v>1899</v>
      </c>
      <c r="C52" s="593"/>
      <c r="D52" s="593"/>
      <c r="E52" s="593"/>
      <c r="F52" s="593"/>
      <c r="G52" s="593"/>
      <c r="H52" s="593"/>
      <c r="I52" s="593"/>
      <c r="J52" s="593"/>
      <c r="K52" s="593"/>
      <c r="L52" s="593"/>
      <c r="M52" s="593"/>
      <c r="N52" s="593"/>
      <c r="O52" s="593"/>
      <c r="P52" s="593"/>
      <c r="Q52" s="593"/>
      <c r="R52" s="593"/>
    </row>
    <row r="53" spans="1:20" s="348" customFormat="1" ht="18.75" customHeight="1" x14ac:dyDescent="0.15">
      <c r="A53" s="89" t="s">
        <v>117</v>
      </c>
      <c r="B53" s="593" t="s">
        <v>1916</v>
      </c>
      <c r="C53" s="593"/>
      <c r="D53" s="593"/>
      <c r="E53" s="593"/>
      <c r="F53" s="593"/>
      <c r="G53" s="593"/>
      <c r="H53" s="593"/>
      <c r="I53" s="593"/>
      <c r="J53" s="593"/>
      <c r="K53" s="593"/>
      <c r="L53" s="593"/>
      <c r="M53" s="593"/>
      <c r="N53" s="593"/>
      <c r="O53" s="593"/>
      <c r="P53" s="593"/>
      <c r="Q53" s="593"/>
      <c r="R53" s="593"/>
      <c r="T53" s="329"/>
    </row>
    <row r="54" spans="1:20" s="348" customFormat="1" ht="9" x14ac:dyDescent="0.15">
      <c r="A54" s="89" t="s">
        <v>77</v>
      </c>
      <c r="B54" s="445" t="s">
        <v>1973</v>
      </c>
      <c r="C54" s="446"/>
      <c r="D54" s="446"/>
      <c r="E54" s="446"/>
      <c r="F54" s="446"/>
      <c r="G54" s="446"/>
      <c r="H54" s="446"/>
      <c r="I54" s="447"/>
      <c r="J54" s="446"/>
      <c r="K54" s="446"/>
      <c r="L54" s="446"/>
      <c r="M54" s="446"/>
      <c r="N54" s="442"/>
      <c r="O54" s="442"/>
      <c r="P54" s="476"/>
      <c r="Q54" s="477"/>
      <c r="R54" s="442"/>
      <c r="T54" s="329"/>
    </row>
    <row r="55" spans="1:20" s="348" customFormat="1" ht="9" customHeight="1" x14ac:dyDescent="0.15">
      <c r="A55" s="89" t="s">
        <v>118</v>
      </c>
      <c r="B55" s="445" t="s">
        <v>1918</v>
      </c>
      <c r="C55" s="446"/>
      <c r="D55" s="446"/>
      <c r="E55" s="446"/>
      <c r="F55" s="446"/>
      <c r="G55" s="446"/>
      <c r="H55" s="446"/>
      <c r="I55" s="447"/>
      <c r="J55" s="446"/>
      <c r="K55" s="446"/>
      <c r="L55" s="446"/>
      <c r="M55" s="446"/>
      <c r="N55" s="442"/>
      <c r="O55" s="442"/>
      <c r="P55" s="476"/>
      <c r="Q55" s="477"/>
      <c r="R55" s="442"/>
      <c r="T55" s="329"/>
    </row>
    <row r="56" spans="1:20" s="348" customFormat="1" ht="9" x14ac:dyDescent="0.15">
      <c r="A56" s="89" t="s">
        <v>119</v>
      </c>
      <c r="B56" s="442" t="s">
        <v>1835</v>
      </c>
      <c r="C56" s="442"/>
      <c r="D56" s="442"/>
      <c r="E56" s="442"/>
      <c r="F56" s="442"/>
      <c r="G56" s="442"/>
      <c r="H56" s="442"/>
      <c r="I56" s="442"/>
      <c r="J56" s="442"/>
      <c r="K56" s="442"/>
      <c r="L56" s="442"/>
      <c r="M56" s="442"/>
      <c r="N56" s="442"/>
      <c r="O56" s="442"/>
      <c r="P56" s="476"/>
      <c r="Q56" s="477"/>
      <c r="R56" s="442"/>
    </row>
    <row r="57" spans="1:20" s="348" customFormat="1" ht="9" x14ac:dyDescent="0.15">
      <c r="A57" s="89" t="s">
        <v>123</v>
      </c>
      <c r="B57" s="442" t="s">
        <v>1889</v>
      </c>
      <c r="C57" s="442"/>
      <c r="D57" s="442"/>
      <c r="E57" s="442"/>
      <c r="F57" s="442"/>
      <c r="G57" s="442"/>
      <c r="H57" s="442"/>
      <c r="I57" s="442"/>
      <c r="J57" s="442"/>
      <c r="K57" s="442"/>
      <c r="L57" s="442"/>
      <c r="M57" s="442"/>
      <c r="N57" s="442"/>
      <c r="O57" s="442"/>
      <c r="P57" s="476"/>
      <c r="Q57" s="477"/>
      <c r="R57" s="442"/>
    </row>
    <row r="58" spans="1:20" s="348" customFormat="1" ht="23.25" customHeight="1" x14ac:dyDescent="0.15">
      <c r="A58" s="89" t="s">
        <v>227</v>
      </c>
      <c r="B58" s="593" t="s">
        <v>1979</v>
      </c>
      <c r="C58" s="593"/>
      <c r="D58" s="593"/>
      <c r="E58" s="593"/>
      <c r="F58" s="593"/>
      <c r="G58" s="593"/>
      <c r="H58" s="593"/>
      <c r="I58" s="593"/>
      <c r="J58" s="593"/>
      <c r="K58" s="593"/>
      <c r="L58" s="593"/>
      <c r="M58" s="593"/>
      <c r="N58" s="593"/>
      <c r="O58" s="593"/>
      <c r="P58" s="593"/>
      <c r="Q58" s="593"/>
      <c r="R58" s="593"/>
    </row>
    <row r="59" spans="1:20" s="348" customFormat="1" ht="23.25" customHeight="1" x14ac:dyDescent="0.15">
      <c r="A59" s="444" t="s">
        <v>1832</v>
      </c>
      <c r="B59" s="593" t="s">
        <v>1980</v>
      </c>
      <c r="C59" s="593"/>
      <c r="D59" s="593"/>
      <c r="E59" s="593"/>
      <c r="F59" s="593"/>
      <c r="G59" s="593"/>
      <c r="H59" s="593"/>
      <c r="I59" s="593"/>
      <c r="J59" s="593"/>
      <c r="K59" s="593"/>
      <c r="L59" s="593"/>
      <c r="M59" s="593"/>
      <c r="N59" s="593"/>
      <c r="O59" s="593"/>
      <c r="P59" s="593"/>
      <c r="Q59" s="593"/>
      <c r="R59" s="593"/>
    </row>
    <row r="60" spans="1:20" s="348" customFormat="1" ht="9" x14ac:dyDescent="0.15">
      <c r="A60" s="348" t="s">
        <v>1967</v>
      </c>
      <c r="B60" s="445" t="s">
        <v>1976</v>
      </c>
      <c r="C60" s="521"/>
      <c r="D60" s="521"/>
      <c r="E60" s="521"/>
      <c r="F60" s="521"/>
      <c r="G60" s="521"/>
      <c r="H60" s="521"/>
      <c r="I60" s="521"/>
      <c r="J60" s="521"/>
      <c r="K60" s="521"/>
      <c r="L60" s="521"/>
      <c r="M60" s="521"/>
      <c r="N60" s="521"/>
      <c r="O60" s="521"/>
      <c r="P60" s="521"/>
      <c r="Q60" s="521"/>
      <c r="R60" s="521"/>
    </row>
    <row r="61" spans="1:20" s="348" customFormat="1" ht="9" x14ac:dyDescent="0.15">
      <c r="C61" s="517"/>
      <c r="D61" s="517"/>
      <c r="E61" s="517"/>
      <c r="F61" s="517"/>
      <c r="G61" s="517"/>
      <c r="H61" s="517"/>
      <c r="I61" s="517"/>
      <c r="J61" s="517"/>
      <c r="K61" s="517"/>
      <c r="L61" s="517"/>
      <c r="M61" s="517"/>
      <c r="N61" s="517"/>
      <c r="O61" s="517"/>
      <c r="P61" s="517"/>
      <c r="Q61" s="517"/>
      <c r="R61" s="517"/>
    </row>
    <row r="62" spans="1:20" s="348" customFormat="1" ht="9" x14ac:dyDescent="0.15">
      <c r="B62" s="442"/>
      <c r="C62" s="446"/>
      <c r="D62" s="446"/>
      <c r="E62" s="446"/>
      <c r="F62" s="446"/>
      <c r="G62" s="446"/>
      <c r="H62" s="446"/>
      <c r="I62" s="447"/>
      <c r="J62" s="446"/>
      <c r="K62" s="446"/>
      <c r="L62" s="446"/>
      <c r="M62" s="517"/>
      <c r="N62" s="517"/>
      <c r="O62" s="517"/>
      <c r="P62" s="517"/>
      <c r="Q62" s="517"/>
    </row>
    <row r="63" spans="1:20" s="348" customFormat="1" ht="9" x14ac:dyDescent="0.15">
      <c r="C63" s="442"/>
      <c r="D63" s="442"/>
      <c r="E63" s="442"/>
      <c r="F63" s="442"/>
      <c r="G63" s="442"/>
      <c r="H63" s="442"/>
      <c r="I63" s="442"/>
      <c r="J63" s="442"/>
      <c r="K63" s="442"/>
      <c r="L63" s="442"/>
      <c r="R63" s="347"/>
    </row>
    <row r="64" spans="1:20" x14ac:dyDescent="0.2">
      <c r="B64" s="445"/>
      <c r="C64" s="442"/>
      <c r="D64" s="442"/>
      <c r="E64" s="442"/>
      <c r="F64" s="442"/>
      <c r="G64" s="442"/>
      <c r="H64" s="442"/>
      <c r="I64" s="442"/>
      <c r="J64" s="442"/>
      <c r="K64" s="442"/>
      <c r="L64" s="442"/>
    </row>
    <row r="65" spans="3:18" x14ac:dyDescent="0.2">
      <c r="C65" s="446"/>
      <c r="D65" s="446"/>
      <c r="E65" s="446"/>
      <c r="F65" s="446"/>
      <c r="G65" s="446"/>
      <c r="H65" s="446"/>
      <c r="I65" s="447"/>
      <c r="J65" s="446"/>
      <c r="K65" s="446"/>
      <c r="L65" s="446"/>
    </row>
    <row r="66" spans="3:18" x14ac:dyDescent="0.2">
      <c r="C66" s="521"/>
      <c r="D66" s="521"/>
      <c r="E66" s="521"/>
      <c r="F66" s="521"/>
      <c r="G66" s="521"/>
      <c r="H66" s="521"/>
      <c r="I66" s="521"/>
      <c r="J66" s="521"/>
      <c r="K66" s="521"/>
      <c r="L66" s="521"/>
    </row>
    <row r="67" spans="3:18" s="348" customFormat="1" ht="9" x14ac:dyDescent="0.15">
      <c r="C67" s="347"/>
      <c r="D67" s="347"/>
      <c r="E67" s="347"/>
      <c r="F67" s="347"/>
      <c r="G67" s="347"/>
      <c r="H67" s="347"/>
      <c r="I67" s="329"/>
      <c r="J67" s="347"/>
      <c r="K67" s="347"/>
      <c r="L67" s="347"/>
      <c r="M67" s="347"/>
      <c r="N67" s="347"/>
      <c r="O67" s="346"/>
      <c r="P67" s="346"/>
      <c r="Q67" s="346"/>
      <c r="R67" s="347"/>
    </row>
    <row r="68" spans="3:18" s="348" customFormat="1" ht="9" x14ac:dyDescent="0.15">
      <c r="C68" s="347"/>
      <c r="D68" s="347"/>
      <c r="E68" s="347"/>
      <c r="F68" s="347"/>
      <c r="G68" s="347"/>
      <c r="H68" s="347"/>
      <c r="I68" s="329"/>
      <c r="J68" s="347"/>
      <c r="K68" s="347"/>
      <c r="L68" s="347"/>
      <c r="M68" s="347"/>
      <c r="N68" s="347"/>
      <c r="O68" s="346"/>
      <c r="P68" s="346"/>
      <c r="Q68" s="346"/>
      <c r="R68" s="347"/>
    </row>
    <row r="69" spans="3:18" s="348" customFormat="1" ht="9" x14ac:dyDescent="0.15">
      <c r="C69" s="347"/>
      <c r="D69" s="347"/>
      <c r="E69" s="347"/>
      <c r="F69" s="347"/>
      <c r="G69" s="347"/>
      <c r="H69" s="347"/>
      <c r="I69" s="329"/>
      <c r="J69" s="347"/>
      <c r="K69" s="347"/>
      <c r="L69" s="347"/>
      <c r="M69" s="347"/>
      <c r="N69" s="347"/>
      <c r="O69" s="346"/>
      <c r="P69" s="346"/>
      <c r="Q69" s="346"/>
      <c r="R69" s="347"/>
    </row>
    <row r="70" spans="3:18" s="348" customFormat="1" ht="9" x14ac:dyDescent="0.15">
      <c r="C70" s="347"/>
      <c r="D70" s="347"/>
      <c r="E70" s="347"/>
      <c r="F70" s="347"/>
      <c r="G70" s="347"/>
      <c r="H70" s="347"/>
      <c r="I70" s="329"/>
      <c r="J70" s="347"/>
      <c r="K70" s="347"/>
      <c r="L70" s="347"/>
      <c r="M70" s="347"/>
      <c r="N70" s="347"/>
      <c r="O70" s="346"/>
      <c r="P70" s="346"/>
      <c r="Q70" s="346"/>
      <c r="R70" s="347"/>
    </row>
    <row r="71" spans="3:18" s="348" customFormat="1" ht="9" x14ac:dyDescent="0.15">
      <c r="C71" s="347"/>
      <c r="D71" s="347"/>
      <c r="E71" s="347"/>
      <c r="F71" s="347"/>
      <c r="G71" s="347"/>
      <c r="H71" s="347"/>
      <c r="I71" s="329"/>
      <c r="J71" s="347"/>
      <c r="K71" s="347"/>
      <c r="L71" s="347"/>
      <c r="M71" s="347"/>
      <c r="N71" s="347"/>
      <c r="O71" s="346"/>
      <c r="P71" s="346"/>
      <c r="Q71" s="346"/>
      <c r="R71" s="347"/>
    </row>
    <row r="72" spans="3:18" s="348" customFormat="1" ht="9" x14ac:dyDescent="0.15">
      <c r="C72" s="347"/>
      <c r="D72" s="347"/>
      <c r="E72" s="347"/>
      <c r="F72" s="347"/>
      <c r="G72" s="347"/>
      <c r="H72" s="347"/>
      <c r="I72" s="329"/>
      <c r="J72" s="347"/>
      <c r="K72" s="347"/>
      <c r="L72" s="347"/>
      <c r="M72" s="347"/>
      <c r="N72" s="347"/>
      <c r="O72" s="346"/>
      <c r="P72" s="346"/>
      <c r="Q72" s="346"/>
      <c r="R72" s="347"/>
    </row>
    <row r="73" spans="3:18" s="348" customFormat="1" ht="9" x14ac:dyDescent="0.15">
      <c r="C73" s="347"/>
      <c r="D73" s="347"/>
      <c r="E73" s="347"/>
      <c r="F73" s="347"/>
      <c r="G73" s="347"/>
      <c r="H73" s="347"/>
      <c r="I73" s="329"/>
      <c r="J73" s="347"/>
      <c r="K73" s="347"/>
      <c r="L73" s="347"/>
      <c r="M73" s="347"/>
      <c r="N73" s="347"/>
      <c r="O73" s="346"/>
      <c r="P73" s="346"/>
      <c r="Q73" s="346"/>
      <c r="R73" s="347"/>
    </row>
    <row r="74" spans="3:18" s="348" customFormat="1" ht="9" x14ac:dyDescent="0.15">
      <c r="C74" s="347"/>
      <c r="D74" s="347"/>
      <c r="E74" s="347"/>
      <c r="F74" s="347"/>
      <c r="G74" s="347"/>
      <c r="H74" s="347"/>
      <c r="I74" s="329"/>
      <c r="J74" s="347"/>
      <c r="K74" s="347"/>
      <c r="L74" s="347"/>
      <c r="M74" s="347"/>
      <c r="N74" s="347"/>
      <c r="O74" s="346"/>
      <c r="P74" s="346"/>
      <c r="Q74" s="346"/>
      <c r="R74" s="347"/>
    </row>
    <row r="75" spans="3:18" s="348" customFormat="1" ht="9" x14ac:dyDescent="0.15">
      <c r="C75" s="347"/>
      <c r="D75" s="347"/>
      <c r="E75" s="347"/>
      <c r="F75" s="347"/>
      <c r="G75" s="347"/>
      <c r="H75" s="347"/>
      <c r="I75" s="329"/>
      <c r="J75" s="347"/>
      <c r="K75" s="347"/>
      <c r="L75" s="347"/>
      <c r="M75" s="347"/>
      <c r="N75" s="347"/>
      <c r="O75" s="346"/>
      <c r="P75" s="346"/>
      <c r="Q75" s="346"/>
      <c r="R75" s="347"/>
    </row>
    <row r="76" spans="3:18" s="348" customFormat="1" ht="9" x14ac:dyDescent="0.15">
      <c r="C76" s="347"/>
      <c r="D76" s="347"/>
      <c r="E76" s="347"/>
      <c r="F76" s="347"/>
      <c r="G76" s="347"/>
      <c r="H76" s="347"/>
      <c r="I76" s="329"/>
      <c r="J76" s="347"/>
      <c r="K76" s="347"/>
      <c r="L76" s="347"/>
      <c r="M76" s="347"/>
      <c r="N76" s="347"/>
      <c r="O76" s="346"/>
      <c r="P76" s="346"/>
      <c r="Q76" s="346"/>
      <c r="R76" s="347"/>
    </row>
    <row r="77" spans="3:18" s="348" customFormat="1" ht="9" x14ac:dyDescent="0.15">
      <c r="C77" s="347"/>
      <c r="D77" s="347"/>
      <c r="E77" s="347"/>
      <c r="F77" s="347"/>
      <c r="G77" s="347"/>
      <c r="H77" s="347"/>
      <c r="I77" s="329"/>
      <c r="J77" s="347"/>
      <c r="K77" s="347"/>
      <c r="L77" s="347"/>
      <c r="M77" s="347"/>
      <c r="N77" s="347"/>
      <c r="O77" s="346"/>
      <c r="P77" s="346"/>
      <c r="Q77" s="346"/>
      <c r="R77" s="347"/>
    </row>
    <row r="78" spans="3:18" s="348" customFormat="1" ht="9" x14ac:dyDescent="0.15">
      <c r="C78" s="347"/>
      <c r="D78" s="347"/>
      <c r="E78" s="347"/>
      <c r="F78" s="347"/>
      <c r="G78" s="347"/>
      <c r="H78" s="347"/>
      <c r="I78" s="329"/>
      <c r="J78" s="347"/>
      <c r="K78" s="347"/>
      <c r="L78" s="347"/>
      <c r="M78" s="347"/>
      <c r="N78" s="347"/>
      <c r="O78" s="346"/>
      <c r="P78" s="346"/>
      <c r="Q78" s="346"/>
      <c r="R78" s="347"/>
    </row>
    <row r="79" spans="3:18" s="348" customFormat="1" ht="9" x14ac:dyDescent="0.15">
      <c r="C79" s="347"/>
      <c r="D79" s="347"/>
      <c r="E79" s="347"/>
      <c r="F79" s="347"/>
      <c r="G79" s="347"/>
      <c r="H79" s="347"/>
      <c r="I79" s="329"/>
      <c r="J79" s="347"/>
      <c r="K79" s="347"/>
      <c r="L79" s="347"/>
      <c r="M79" s="347"/>
      <c r="N79" s="347"/>
      <c r="O79" s="346"/>
      <c r="P79" s="346"/>
      <c r="Q79" s="346"/>
      <c r="R79" s="347"/>
    </row>
    <row r="80" spans="3:18" s="348" customFormat="1" x14ac:dyDescent="0.2">
      <c r="C80" s="347"/>
      <c r="D80" s="347"/>
      <c r="E80" s="347"/>
      <c r="F80" s="347"/>
      <c r="G80" s="347"/>
      <c r="H80" s="347"/>
      <c r="I80" s="329"/>
      <c r="J80" s="347"/>
      <c r="K80" s="347"/>
      <c r="L80" s="347"/>
      <c r="M80" s="347"/>
      <c r="N80" s="347"/>
      <c r="O80" s="346"/>
      <c r="P80" s="346"/>
      <c r="Q80" s="346"/>
      <c r="R80" s="43"/>
    </row>
    <row r="81" spans="3:18" s="348" customFormat="1" x14ac:dyDescent="0.2">
      <c r="C81" s="347"/>
      <c r="D81" s="347"/>
      <c r="E81" s="347"/>
      <c r="F81" s="347"/>
      <c r="G81" s="43"/>
      <c r="H81" s="347"/>
      <c r="I81" s="329"/>
      <c r="J81" s="43"/>
      <c r="K81" s="347"/>
      <c r="L81" s="347"/>
      <c r="M81" s="347"/>
      <c r="N81" s="347"/>
      <c r="O81" s="346"/>
      <c r="P81" s="346"/>
      <c r="Q81" s="346"/>
      <c r="R81" s="43"/>
    </row>
    <row r="82" spans="3:18" x14ac:dyDescent="0.2">
      <c r="P82" s="346"/>
      <c r="Q82" s="346"/>
    </row>
    <row r="83" spans="3:18" x14ac:dyDescent="0.2">
      <c r="P83" s="346"/>
      <c r="Q83" s="346"/>
    </row>
  </sheetData>
  <mergeCells count="24">
    <mergeCell ref="B58:R58"/>
    <mergeCell ref="B59:R59"/>
    <mergeCell ref="C32:D32"/>
    <mergeCell ref="B1:R1"/>
    <mergeCell ref="B2:R2"/>
    <mergeCell ref="C4:D4"/>
    <mergeCell ref="C5:D5"/>
    <mergeCell ref="C14:D14"/>
    <mergeCell ref="C15:D15"/>
    <mergeCell ref="C25:D25"/>
    <mergeCell ref="C26:D26"/>
    <mergeCell ref="C30:D30"/>
    <mergeCell ref="C31:D31"/>
    <mergeCell ref="B50:R50"/>
    <mergeCell ref="B51:R51"/>
    <mergeCell ref="B52:R52"/>
    <mergeCell ref="B53:R53"/>
    <mergeCell ref="C33:D33"/>
    <mergeCell ref="C38:D38"/>
    <mergeCell ref="C39:D39"/>
    <mergeCell ref="B45:R45"/>
    <mergeCell ref="B47:R47"/>
    <mergeCell ref="B49:R49"/>
    <mergeCell ref="B48:R48"/>
  </mergeCells>
  <pageMargins left="0.25" right="0.25" top="0.5" bottom="0.5" header="0.5" footer="0.5"/>
  <pageSetup scale="77" fitToHeight="0" orientation="landscape" horizontalDpi="4294967295" verticalDpi="4294967295"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83"/>
  <sheetViews>
    <sheetView view="pageBreakPreview" zoomScale="60" zoomScaleNormal="110" workbookViewId="0">
      <pane xSplit="2" ySplit="3" topLeftCell="C4" activePane="bottomRight" state="frozen"/>
      <selection activeCell="C69" sqref="C69"/>
      <selection pane="topRight" activeCell="C69" sqref="C69"/>
      <selection pane="bottomLeft" activeCell="C69" sqref="C69"/>
      <selection pane="bottomRight" activeCell="B2" sqref="B2:R2"/>
    </sheetView>
  </sheetViews>
  <sheetFormatPr defaultRowHeight="11.25" x14ac:dyDescent="0.2"/>
  <cols>
    <col min="1" max="1" width="2" style="327" customWidth="1"/>
    <col min="2" max="2" width="38.7109375" style="327" customWidth="1"/>
    <col min="3" max="3" width="8.85546875" style="43" bestFit="1" customWidth="1"/>
    <col min="4" max="5" width="7.85546875" style="43" customWidth="1"/>
    <col min="6" max="6" width="9.28515625" style="43" bestFit="1" customWidth="1"/>
    <col min="7" max="7" width="9.28515625" style="43" customWidth="1"/>
    <col min="8" max="8" width="8.28515625" style="43" customWidth="1"/>
    <col min="9" max="9" width="9.42578125" style="328" bestFit="1" customWidth="1"/>
    <col min="10" max="12" width="6.85546875" style="43" customWidth="1"/>
    <col min="13" max="13" width="8" style="43" customWidth="1"/>
    <col min="14" max="14" width="11" style="43" customWidth="1"/>
    <col min="15" max="15" width="10.140625" style="44" customWidth="1"/>
    <col min="16" max="17" width="10" style="44" customWidth="1"/>
    <col min="18" max="18" width="4.42578125" style="43" customWidth="1"/>
    <col min="19" max="19" width="0.140625" style="327" customWidth="1"/>
    <col min="20" max="20" width="3.7109375" style="327" customWidth="1"/>
    <col min="21" max="27" width="0" style="327" hidden="1" customWidth="1"/>
    <col min="28" max="16384" width="9.140625" style="327"/>
  </cols>
  <sheetData>
    <row r="1" spans="2:27" ht="15" customHeight="1" x14ac:dyDescent="0.2">
      <c r="B1" s="586" t="s">
        <v>2013</v>
      </c>
      <c r="C1" s="586"/>
      <c r="D1" s="586"/>
      <c r="E1" s="586"/>
      <c r="F1" s="586"/>
      <c r="G1" s="586"/>
      <c r="H1" s="586"/>
      <c r="I1" s="586"/>
      <c r="J1" s="586"/>
      <c r="K1" s="586"/>
      <c r="L1" s="586"/>
      <c r="M1" s="586"/>
      <c r="N1" s="586"/>
      <c r="O1" s="586"/>
      <c r="P1" s="586"/>
      <c r="Q1" s="586"/>
      <c r="R1" s="586"/>
    </row>
    <row r="2" spans="2:27" x14ac:dyDescent="0.2">
      <c r="B2" s="587" t="s">
        <v>1945</v>
      </c>
      <c r="C2" s="587"/>
      <c r="D2" s="587"/>
      <c r="E2" s="587"/>
      <c r="F2" s="587"/>
      <c r="G2" s="587"/>
      <c r="H2" s="587"/>
      <c r="I2" s="587"/>
      <c r="J2" s="587"/>
      <c r="K2" s="587"/>
      <c r="L2" s="587"/>
      <c r="M2" s="587"/>
      <c r="N2" s="587"/>
      <c r="O2" s="587"/>
      <c r="P2" s="587"/>
      <c r="Q2" s="587"/>
      <c r="R2" s="587"/>
    </row>
    <row r="3" spans="2:27" s="79" customFormat="1" ht="66.75" customHeight="1" x14ac:dyDescent="0.15">
      <c r="B3" s="81" t="s">
        <v>102</v>
      </c>
      <c r="C3" s="81" t="s">
        <v>917</v>
      </c>
      <c r="D3" s="81" t="s">
        <v>1953</v>
      </c>
      <c r="E3" s="81" t="s">
        <v>1954</v>
      </c>
      <c r="F3" s="81" t="s">
        <v>902</v>
      </c>
      <c r="G3" s="81" t="s">
        <v>910</v>
      </c>
      <c r="H3" s="81" t="s">
        <v>903</v>
      </c>
      <c r="I3" s="93" t="s">
        <v>911</v>
      </c>
      <c r="J3" s="94" t="s">
        <v>1803</v>
      </c>
      <c r="K3" s="94" t="s">
        <v>1802</v>
      </c>
      <c r="L3" s="94" t="s">
        <v>1801</v>
      </c>
      <c r="M3" s="94" t="s">
        <v>907</v>
      </c>
      <c r="N3" s="81" t="s">
        <v>908</v>
      </c>
      <c r="O3" s="94" t="s">
        <v>1955</v>
      </c>
      <c r="P3" s="94" t="s">
        <v>918</v>
      </c>
      <c r="Q3" s="94" t="s">
        <v>909</v>
      </c>
      <c r="R3" s="80" t="s">
        <v>101</v>
      </c>
      <c r="S3" s="79" t="s">
        <v>100</v>
      </c>
    </row>
    <row r="4" spans="2:27" s="247" customFormat="1" ht="9" x14ac:dyDescent="0.15">
      <c r="B4" s="78" t="s">
        <v>99</v>
      </c>
      <c r="C4" s="588" t="s">
        <v>75</v>
      </c>
      <c r="D4" s="589"/>
      <c r="E4" s="520"/>
      <c r="F4" s="76"/>
      <c r="G4" s="76"/>
      <c r="H4" s="76"/>
      <c r="I4" s="331"/>
      <c r="J4" s="331"/>
      <c r="K4" s="331"/>
      <c r="L4" s="331"/>
      <c r="M4" s="331"/>
      <c r="N4" s="75"/>
      <c r="O4" s="75"/>
      <c r="P4" s="75"/>
      <c r="Q4" s="103"/>
      <c r="R4" s="74"/>
    </row>
    <row r="5" spans="2:27" s="247" customFormat="1" ht="9" x14ac:dyDescent="0.15">
      <c r="B5" s="69" t="s">
        <v>98</v>
      </c>
      <c r="C5" s="584" t="s">
        <v>75</v>
      </c>
      <c r="D5" s="585"/>
      <c r="E5" s="519"/>
      <c r="F5" s="351"/>
      <c r="G5" s="351"/>
      <c r="H5" s="351"/>
      <c r="I5" s="352"/>
      <c r="J5" s="352"/>
      <c r="K5" s="352"/>
      <c r="L5" s="352"/>
      <c r="M5" s="352"/>
      <c r="N5" s="349"/>
      <c r="O5" s="349"/>
      <c r="P5" s="349"/>
      <c r="Q5" s="104"/>
      <c r="R5" s="350"/>
    </row>
    <row r="6" spans="2:27" s="247" customFormat="1" ht="9" x14ac:dyDescent="0.15">
      <c r="B6" s="69" t="s">
        <v>97</v>
      </c>
      <c r="C6" s="351"/>
      <c r="D6" s="349"/>
      <c r="E6" s="349"/>
      <c r="F6" s="351"/>
      <c r="G6" s="351"/>
      <c r="H6" s="351"/>
      <c r="I6" s="352"/>
      <c r="J6" s="352"/>
      <c r="K6" s="352"/>
      <c r="L6" s="352"/>
      <c r="M6" s="352"/>
      <c r="N6" s="349"/>
      <c r="O6" s="349"/>
      <c r="P6" s="349"/>
      <c r="Q6" s="104"/>
      <c r="R6" s="350"/>
    </row>
    <row r="7" spans="2:27" s="247" customFormat="1" ht="9" x14ac:dyDescent="0.15">
      <c r="B7" s="99" t="s">
        <v>96</v>
      </c>
      <c r="R7" s="350"/>
    </row>
    <row r="8" spans="2:27" s="247" customFormat="1" ht="9" x14ac:dyDescent="0.15">
      <c r="B8" s="99" t="s">
        <v>1891</v>
      </c>
      <c r="C8" s="351">
        <v>40</v>
      </c>
      <c r="D8" s="349">
        <v>0</v>
      </c>
      <c r="E8" s="349"/>
      <c r="F8" s="351">
        <v>1</v>
      </c>
      <c r="G8" s="351">
        <v>0</v>
      </c>
      <c r="H8" s="351">
        <f>C8*F8</f>
        <v>40</v>
      </c>
      <c r="I8" s="353">
        <f>'Annual # of Respondents'!J4</f>
        <v>0</v>
      </c>
      <c r="J8" s="352">
        <v>0</v>
      </c>
      <c r="K8" s="352">
        <f>H8*I8</f>
        <v>0</v>
      </c>
      <c r="L8" s="352">
        <f>K8*0.1</f>
        <v>0</v>
      </c>
      <c r="M8" s="353">
        <f>K8*0.05</f>
        <v>0</v>
      </c>
      <c r="N8" s="349">
        <f>(J8*'Labor Data'!$K$10)+(K8*'Labor Data'!$K$9)+(L8*'Labor Data'!$K$11)+(M8*'Labor Data'!$K$8)</f>
        <v>0</v>
      </c>
      <c r="O8" s="349">
        <f>D8*F8*I8</f>
        <v>0</v>
      </c>
      <c r="P8" s="352">
        <f>F8*I8</f>
        <v>0</v>
      </c>
      <c r="Q8" s="302"/>
      <c r="R8" s="350" t="s">
        <v>112</v>
      </c>
    </row>
    <row r="9" spans="2:27" s="247" customFormat="1" ht="9" x14ac:dyDescent="0.15">
      <c r="B9" s="99" t="s">
        <v>1912</v>
      </c>
      <c r="C9" s="351">
        <v>10</v>
      </c>
      <c r="D9" s="349">
        <v>0</v>
      </c>
      <c r="E9" s="349"/>
      <c r="F9" s="351">
        <v>1</v>
      </c>
      <c r="G9" s="351">
        <v>0</v>
      </c>
      <c r="H9" s="351">
        <f>C9*F9</f>
        <v>10</v>
      </c>
      <c r="I9" s="353">
        <f>'Annual # of Respondents'!J5</f>
        <v>0</v>
      </c>
      <c r="J9" s="352">
        <v>0</v>
      </c>
      <c r="K9" s="352">
        <f>H9*I9</f>
        <v>0</v>
      </c>
      <c r="L9" s="352">
        <f>K9*0.1</f>
        <v>0</v>
      </c>
      <c r="M9" s="353">
        <f>K9*0.05</f>
        <v>0</v>
      </c>
      <c r="N9" s="349">
        <f>(J9*'Labor Data'!$K$10)+(K9*'Labor Data'!$K$9)+(L9*'Labor Data'!$K$11)+(M9*'Labor Data'!$K$8)</f>
        <v>0</v>
      </c>
      <c r="O9" s="349">
        <f>D9*F9*I9</f>
        <v>0</v>
      </c>
      <c r="P9" s="352">
        <f>F9*I9</f>
        <v>0</v>
      </c>
      <c r="Q9" s="302"/>
      <c r="R9" s="350" t="s">
        <v>112</v>
      </c>
    </row>
    <row r="10" spans="2:27" s="247" customFormat="1" ht="9" x14ac:dyDescent="0.15">
      <c r="B10" s="69" t="s">
        <v>95</v>
      </c>
      <c r="C10" s="351"/>
      <c r="D10" s="349"/>
      <c r="E10" s="349"/>
      <c r="F10" s="351"/>
      <c r="G10" s="351"/>
      <c r="H10" s="351"/>
      <c r="I10" s="352"/>
      <c r="J10" s="352"/>
      <c r="K10" s="352"/>
      <c r="L10" s="352"/>
      <c r="M10" s="352"/>
      <c r="N10" s="349"/>
      <c r="O10" s="349"/>
      <c r="P10" s="349"/>
      <c r="Q10" s="104"/>
      <c r="R10" s="350"/>
      <c r="T10" s="73"/>
    </row>
    <row r="11" spans="2:27" s="247" customFormat="1" ht="9" x14ac:dyDescent="0.15">
      <c r="B11" s="99" t="s">
        <v>94</v>
      </c>
      <c r="C11" s="351">
        <v>12</v>
      </c>
      <c r="D11" s="349">
        <f>'Other Cost Basis'!D2+'Other Cost Basis'!D17+'Other Cost Basis'!D18+'Other Cost Basis'!D19</f>
        <v>1983.6594844730848</v>
      </c>
      <c r="E11" s="349">
        <f>'Other Cost Basis'!D20</f>
        <v>1000</v>
      </c>
      <c r="F11" s="351">
        <v>1</v>
      </c>
      <c r="G11" s="351">
        <v>0</v>
      </c>
      <c r="H11" s="351">
        <f>C11*F11</f>
        <v>12</v>
      </c>
      <c r="I11" s="353">
        <f>'Annual # of Respondents'!J6</f>
        <v>39.661764705882348</v>
      </c>
      <c r="J11" s="352">
        <v>0</v>
      </c>
      <c r="K11" s="352">
        <f>H11*I11</f>
        <v>475.94117647058818</v>
      </c>
      <c r="L11" s="352">
        <f>K11*0.1</f>
        <v>47.594117647058823</v>
      </c>
      <c r="M11" s="352">
        <f>K11*0.05</f>
        <v>23.797058823529412</v>
      </c>
      <c r="N11" s="349">
        <f>(J11*'Labor Data'!$K$10)+(K11*'Labor Data'!$K$9)+(L11*'Labor Data'!$K$11)+(M11*'Labor Data'!$K$8)</f>
        <v>45193.827308823529</v>
      </c>
      <c r="O11" s="547">
        <f>'B2-Priv'!O11+(D11+E11)*F11*I11</f>
        <v>808001.31480252731</v>
      </c>
      <c r="P11" s="352">
        <f>F11*I11</f>
        <v>39.661764705882348</v>
      </c>
      <c r="Q11" s="302">
        <f>'Other Cost Basis'!B2+'Other Cost Basis'!B17+'Other Cost Basis'!B18+'Other Cost Basis'!B19</f>
        <v>18067</v>
      </c>
      <c r="R11" s="350" t="s">
        <v>120</v>
      </c>
      <c r="T11" s="73"/>
    </row>
    <row r="12" spans="2:27" s="247" customFormat="1" ht="9" x14ac:dyDescent="0.15">
      <c r="B12" s="99" t="s">
        <v>93</v>
      </c>
      <c r="C12" s="249">
        <f>'Controllers EG acreage'!W3</f>
        <v>42.911462845701998</v>
      </c>
      <c r="D12" s="349">
        <f>'Other Cost Basis'!B9+'Other Cost Basis'!F13+'Other Cost Basis'!F14</f>
        <v>453.5</v>
      </c>
      <c r="E12" s="349"/>
      <c r="F12" s="351">
        <v>4</v>
      </c>
      <c r="G12" s="249">
        <f>C12*F12</f>
        <v>171.64585138280799</v>
      </c>
      <c r="H12" s="351">
        <v>0</v>
      </c>
      <c r="I12" s="353">
        <f>'Annual # of Respondents'!J$16</f>
        <v>292.98529411764707</v>
      </c>
      <c r="J12" s="352">
        <f>G12*I12</f>
        <v>50289.710251465935</v>
      </c>
      <c r="K12" s="352">
        <v>0</v>
      </c>
      <c r="L12" s="352">
        <v>0</v>
      </c>
      <c r="M12" s="352">
        <v>0</v>
      </c>
      <c r="N12" s="349">
        <f>(J12*'Labor Data'!$K$10)+(K12*'Labor Data'!$K$9)+(L12*'Labor Data'!$K$11)+(M12*'Labor Data'!$K$8)</f>
        <v>2507143.2148765828</v>
      </c>
      <c r="O12" s="349">
        <f>D12*F12*I12</f>
        <v>531475.32352941181</v>
      </c>
      <c r="P12" s="352">
        <v>0</v>
      </c>
      <c r="Q12" s="302"/>
      <c r="R12" s="350" t="s">
        <v>1890</v>
      </c>
      <c r="T12" s="73"/>
    </row>
    <row r="13" spans="2:27" s="247" customFormat="1" ht="9" x14ac:dyDescent="0.15">
      <c r="B13" s="99" t="s">
        <v>1956</v>
      </c>
      <c r="C13" s="548">
        <f>ROUND(2000/49.85,0)</f>
        <v>40</v>
      </c>
      <c r="D13" s="492">
        <f>'Other Cost Basis'!F15</f>
        <v>17</v>
      </c>
      <c r="E13" s="492"/>
      <c r="F13" s="351">
        <v>12</v>
      </c>
      <c r="G13" s="249">
        <f>C13*F13</f>
        <v>480</v>
      </c>
      <c r="H13" s="351">
        <v>1</v>
      </c>
      <c r="I13" s="353">
        <f>I12</f>
        <v>292.98529411764707</v>
      </c>
      <c r="J13" s="352">
        <f>G13*I13</f>
        <v>140632.9411764706</v>
      </c>
      <c r="K13" s="352">
        <v>0</v>
      </c>
      <c r="L13" s="352">
        <v>0</v>
      </c>
      <c r="M13" s="352">
        <v>0</v>
      </c>
      <c r="N13" s="349">
        <f>(J13*'Labor Data'!$K$10)+(K13*'Labor Data'!$K$9)+(L13*'Labor Data'!$K$11)+(M13*'Labor Data'!$K$8)</f>
        <v>7011114.6494117649</v>
      </c>
      <c r="O13" s="349">
        <f>D13*F13*I13</f>
        <v>59769</v>
      </c>
      <c r="P13" s="352">
        <v>0</v>
      </c>
      <c r="Q13" s="352"/>
      <c r="R13" s="350" t="s">
        <v>1890</v>
      </c>
      <c r="T13" s="73"/>
      <c r="U13" s="436"/>
      <c r="V13" s="437"/>
      <c r="W13" s="438"/>
      <c r="X13" s="436"/>
      <c r="Y13" s="437"/>
      <c r="Z13" s="438"/>
      <c r="AA13" s="522">
        <f>'A1-Public'!N14+'B1-Priv'!N14</f>
        <v>0</v>
      </c>
    </row>
    <row r="14" spans="2:27" s="247" customFormat="1" ht="9" x14ac:dyDescent="0.15">
      <c r="B14" s="69" t="s">
        <v>92</v>
      </c>
      <c r="C14" s="584" t="s">
        <v>109</v>
      </c>
      <c r="D14" s="585"/>
      <c r="E14" s="519"/>
      <c r="F14" s="351"/>
      <c r="G14" s="351"/>
      <c r="H14" s="351"/>
      <c r="I14" s="352"/>
      <c r="J14" s="352"/>
      <c r="K14" s="352"/>
      <c r="L14" s="352"/>
      <c r="M14" s="352"/>
      <c r="N14" s="349"/>
      <c r="O14" s="349"/>
      <c r="P14" s="349"/>
      <c r="Q14" s="104"/>
      <c r="R14" s="350"/>
      <c r="T14" s="73"/>
    </row>
    <row r="15" spans="2:27" s="247" customFormat="1" ht="9" x14ac:dyDescent="0.15">
      <c r="B15" s="69" t="s">
        <v>91</v>
      </c>
      <c r="C15" s="584" t="s">
        <v>109</v>
      </c>
      <c r="D15" s="585"/>
      <c r="E15" s="519"/>
      <c r="F15" s="351"/>
      <c r="G15" s="351"/>
      <c r="H15" s="351"/>
      <c r="I15" s="352"/>
      <c r="J15" s="352"/>
      <c r="K15" s="352"/>
      <c r="L15" s="352"/>
      <c r="M15" s="352"/>
      <c r="N15" s="349"/>
      <c r="O15" s="349"/>
      <c r="P15" s="349"/>
      <c r="Q15" s="104"/>
      <c r="R15" s="350"/>
    </row>
    <row r="16" spans="2:27" s="247" customFormat="1" ht="9" x14ac:dyDescent="0.15">
      <c r="B16" s="69" t="s">
        <v>90</v>
      </c>
      <c r="C16" s="351"/>
      <c r="D16" s="349"/>
      <c r="E16" s="349"/>
      <c r="F16" s="351"/>
      <c r="G16" s="351"/>
      <c r="H16" s="351"/>
      <c r="I16" s="352"/>
      <c r="J16" s="352"/>
      <c r="K16" s="352"/>
      <c r="L16" s="352"/>
      <c r="M16" s="352"/>
      <c r="N16" s="349"/>
      <c r="O16" s="349"/>
      <c r="P16" s="349"/>
      <c r="Q16" s="104"/>
      <c r="R16" s="350"/>
    </row>
    <row r="17" spans="2:19" s="247" customFormat="1" ht="9" x14ac:dyDescent="0.15">
      <c r="B17" s="251" t="s">
        <v>129</v>
      </c>
      <c r="C17" s="351">
        <v>2</v>
      </c>
      <c r="D17" s="349">
        <v>0</v>
      </c>
      <c r="E17" s="349"/>
      <c r="F17" s="351">
        <v>1</v>
      </c>
      <c r="G17" s="351">
        <v>0</v>
      </c>
      <c r="H17" s="351">
        <f>C17*F17</f>
        <v>2</v>
      </c>
      <c r="I17" s="353">
        <f>'Annual # of Respondents'!J7</f>
        <v>0</v>
      </c>
      <c r="J17" s="352">
        <v>0</v>
      </c>
      <c r="K17" s="352">
        <f>H17*I17</f>
        <v>0</v>
      </c>
      <c r="L17" s="352">
        <f>K17*0.1</f>
        <v>0</v>
      </c>
      <c r="M17" s="352">
        <f>K17*0.05</f>
        <v>0</v>
      </c>
      <c r="N17" s="349">
        <f>(J17*'Labor Data'!$K$10)+(K17*'Labor Data'!$K$9)+(L17*'Labor Data'!$K$11)+(M17*'Labor Data'!$K$8)</f>
        <v>0</v>
      </c>
      <c r="O17" s="349">
        <f>D17*F17*I17</f>
        <v>0</v>
      </c>
      <c r="P17" s="352">
        <f>F17*I17</f>
        <v>0</v>
      </c>
      <c r="Q17" s="302"/>
      <c r="R17" s="350" t="s">
        <v>115</v>
      </c>
    </row>
    <row r="18" spans="2:19" s="247" customFormat="1" ht="9" x14ac:dyDescent="0.15">
      <c r="B18" s="250" t="s">
        <v>1875</v>
      </c>
      <c r="C18" s="518">
        <v>2</v>
      </c>
      <c r="D18" s="349">
        <v>0</v>
      </c>
      <c r="E18" s="349"/>
      <c r="F18" s="351">
        <v>1</v>
      </c>
      <c r="G18" s="351">
        <v>0</v>
      </c>
      <c r="H18" s="351">
        <f>C18*F18</f>
        <v>2</v>
      </c>
      <c r="I18" s="353">
        <f>133/5*'Annual # of Respondents'!$M7</f>
        <v>3.4580000000000002</v>
      </c>
      <c r="J18" s="352">
        <v>0</v>
      </c>
      <c r="K18" s="352">
        <f>H18*I18</f>
        <v>6.9160000000000004</v>
      </c>
      <c r="L18" s="352">
        <f>K18*0.1</f>
        <v>0.6916000000000001</v>
      </c>
      <c r="M18" s="352">
        <f>K18*0.05</f>
        <v>0.34580000000000005</v>
      </c>
      <c r="N18" s="349">
        <f>(J18*'Labor Data'!$K$10)+(K18*'Labor Data'!$K$9)+(L18*'Labor Data'!$K$11)+(M18*'Labor Data'!$K$8)</f>
        <v>656.72088300000019</v>
      </c>
      <c r="O18" s="349">
        <f>D18*F18*I18</f>
        <v>0</v>
      </c>
      <c r="P18" s="352">
        <f>F18*I18</f>
        <v>3.4580000000000002</v>
      </c>
      <c r="Q18" s="302"/>
      <c r="R18" s="350" t="s">
        <v>116</v>
      </c>
      <c r="S18" s="248"/>
    </row>
    <row r="19" spans="2:19" s="247" customFormat="1" ht="9" x14ac:dyDescent="0.15">
      <c r="B19" s="250" t="s">
        <v>1876</v>
      </c>
      <c r="C19" s="351">
        <v>8</v>
      </c>
      <c r="D19" s="349">
        <v>0</v>
      </c>
      <c r="E19" s="349"/>
      <c r="F19" s="351">
        <v>1</v>
      </c>
      <c r="G19" s="351">
        <v>0</v>
      </c>
      <c r="H19" s="351">
        <f>C19*F19</f>
        <v>8</v>
      </c>
      <c r="I19" s="353">
        <f>'Annual # of Respondents'!J9</f>
        <v>15.557142857142855</v>
      </c>
      <c r="J19" s="352">
        <v>0</v>
      </c>
      <c r="K19" s="352">
        <f>H19*I19</f>
        <v>124.45714285714284</v>
      </c>
      <c r="L19" s="352">
        <f>K19*0.1</f>
        <v>12.445714285714285</v>
      </c>
      <c r="M19" s="352">
        <f>K19*0.05</f>
        <v>6.2228571428571424</v>
      </c>
      <c r="N19" s="349">
        <f>(J19*'Labor Data'!$K$10)+(K19*'Labor Data'!$K$9)+(L19*'Labor Data'!$K$11)+(M19*'Labor Data'!$K$8)</f>
        <v>11818.0458</v>
      </c>
      <c r="O19" s="349">
        <f>D19*F19*I19</f>
        <v>0</v>
      </c>
      <c r="P19" s="352">
        <f>F19*I19</f>
        <v>15.557142857142855</v>
      </c>
      <c r="Q19" s="302"/>
      <c r="R19" s="350" t="s">
        <v>117</v>
      </c>
      <c r="S19" s="248"/>
    </row>
    <row r="20" spans="2:19" s="247" customFormat="1" ht="9" x14ac:dyDescent="0.15">
      <c r="B20" s="250" t="s">
        <v>1877</v>
      </c>
      <c r="C20" s="249">
        <v>12</v>
      </c>
      <c r="D20" s="349">
        <f>'Other Cost Basis'!D4</f>
        <v>2455.2476209413121</v>
      </c>
      <c r="E20" s="349"/>
      <c r="F20" s="351">
        <v>1</v>
      </c>
      <c r="G20" s="351">
        <v>0</v>
      </c>
      <c r="H20" s="249">
        <f>C20*F20</f>
        <v>12</v>
      </c>
      <c r="I20" s="352">
        <f>IF('Annual # of Respondents'!J10&lt;0,0,'Annual # of Respondents'!J10)</f>
        <v>0</v>
      </c>
      <c r="J20" s="352">
        <v>0</v>
      </c>
      <c r="K20" s="352">
        <f>H20*I20</f>
        <v>0</v>
      </c>
      <c r="L20" s="352">
        <f>K20*0.1</f>
        <v>0</v>
      </c>
      <c r="M20" s="352">
        <f>K20*0.05</f>
        <v>0</v>
      </c>
      <c r="N20" s="349">
        <f>(J20*'Labor Data'!$K$10)+(K20*'Labor Data'!$K$9)+(L20*'Labor Data'!$K$11)+(M20*'Labor Data'!$K$8)</f>
        <v>0</v>
      </c>
      <c r="O20" s="349">
        <f>'B2-Priv'!O20+D20*F20*I20</f>
        <v>68817.083318383622</v>
      </c>
      <c r="P20" s="352">
        <f t="shared" ref="P20:P22" si="0">F20*I20</f>
        <v>0</v>
      </c>
      <c r="Q20" s="302">
        <f>'Other Cost Basis'!B2</f>
        <v>10067</v>
      </c>
      <c r="R20" s="350" t="s">
        <v>1834</v>
      </c>
      <c r="S20" s="248"/>
    </row>
    <row r="21" spans="2:19" s="247" customFormat="1" ht="9" x14ac:dyDescent="0.15">
      <c r="B21" s="250" t="s">
        <v>1878</v>
      </c>
      <c r="C21" s="351">
        <v>1</v>
      </c>
      <c r="D21" s="349">
        <v>0</v>
      </c>
      <c r="E21" s="349"/>
      <c r="F21" s="351">
        <v>1</v>
      </c>
      <c r="G21" s="351">
        <v>0</v>
      </c>
      <c r="H21" s="351">
        <f t="shared" ref="H21:H22" si="1">C21*F21</f>
        <v>1</v>
      </c>
      <c r="I21" s="352">
        <f>'Annual # of Respondents'!B34*'Annual # of Respondents'!$M13</f>
        <v>8.0764331210191092</v>
      </c>
      <c r="J21" s="352">
        <v>0</v>
      </c>
      <c r="K21" s="352">
        <f t="shared" ref="K21:K22" si="2">H21*I21</f>
        <v>8.0764331210191092</v>
      </c>
      <c r="L21" s="352">
        <f t="shared" ref="L21:L22" si="3">K21*0.1</f>
        <v>0.80764331210191098</v>
      </c>
      <c r="M21" s="352">
        <f t="shared" ref="M21:M22" si="4">K21*0.05</f>
        <v>0.40382165605095549</v>
      </c>
      <c r="N21" s="349">
        <f>(J21*'Labor Data'!$K$10)+(K21*'Labor Data'!$K$9)+(L21*'Labor Data'!$K$11)+(M21*'Labor Data'!$K$8)</f>
        <v>766.91184076433137</v>
      </c>
      <c r="O21" s="349">
        <f t="shared" ref="O21:O22" si="5">D21*F21*I21</f>
        <v>0</v>
      </c>
      <c r="P21" s="352">
        <f t="shared" si="0"/>
        <v>8.0764331210191092</v>
      </c>
      <c r="Q21" s="302"/>
      <c r="R21" s="350" t="s">
        <v>118</v>
      </c>
      <c r="S21" s="248"/>
    </row>
    <row r="22" spans="2:19" s="247" customFormat="1" ht="9" x14ac:dyDescent="0.15">
      <c r="B22" s="250" t="s">
        <v>1879</v>
      </c>
      <c r="C22" s="351">
        <f>3*C20</f>
        <v>36</v>
      </c>
      <c r="D22" s="349">
        <v>0</v>
      </c>
      <c r="E22" s="349"/>
      <c r="F22" s="351">
        <v>1</v>
      </c>
      <c r="G22" s="351">
        <v>0</v>
      </c>
      <c r="H22" s="351">
        <f t="shared" si="1"/>
        <v>36</v>
      </c>
      <c r="I22" s="353">
        <v>0</v>
      </c>
      <c r="J22" s="352">
        <v>0</v>
      </c>
      <c r="K22" s="352">
        <f t="shared" si="2"/>
        <v>0</v>
      </c>
      <c r="L22" s="352">
        <f t="shared" si="3"/>
        <v>0</v>
      </c>
      <c r="M22" s="352">
        <f t="shared" si="4"/>
        <v>0</v>
      </c>
      <c r="N22" s="349">
        <f>(J22*'Labor Data'!$K$10)+(K22*'Labor Data'!$K$9)+(L22*'Labor Data'!$K$11)+(M22*'Labor Data'!$K$8)</f>
        <v>0</v>
      </c>
      <c r="O22" s="349">
        <f t="shared" si="5"/>
        <v>0</v>
      </c>
      <c r="P22" s="352">
        <f t="shared" si="0"/>
        <v>0</v>
      </c>
      <c r="Q22" s="302"/>
      <c r="R22" s="350" t="s">
        <v>119</v>
      </c>
      <c r="S22" s="248"/>
    </row>
    <row r="23" spans="2:19" s="247" customFormat="1" ht="9" x14ac:dyDescent="0.15">
      <c r="B23" s="250" t="s">
        <v>1880</v>
      </c>
      <c r="C23" s="351">
        <v>80</v>
      </c>
      <c r="D23" s="349">
        <v>0</v>
      </c>
      <c r="E23" s="349"/>
      <c r="F23" s="351">
        <v>1</v>
      </c>
      <c r="G23" s="351">
        <v>0</v>
      </c>
      <c r="H23" s="351">
        <f>C23*F23</f>
        <v>80</v>
      </c>
      <c r="I23" s="353">
        <f>I$11</f>
        <v>39.661764705882348</v>
      </c>
      <c r="J23" s="352">
        <v>0</v>
      </c>
      <c r="K23" s="352">
        <f>H23*I23</f>
        <v>3172.9411764705878</v>
      </c>
      <c r="L23" s="352">
        <f>K23*0.1</f>
        <v>317.29411764705878</v>
      </c>
      <c r="M23" s="352">
        <f>K23*0.05</f>
        <v>158.64705882352939</v>
      </c>
      <c r="N23" s="349">
        <f>(J23*'Labor Data'!$K$10)+(K23*'Labor Data'!$K$9)+(L23*'Labor Data'!$K$11)+(M23*'Labor Data'!$K$8)</f>
        <v>301292.18205882353</v>
      </c>
      <c r="O23" s="349">
        <f>D23*F23*I23</f>
        <v>0</v>
      </c>
      <c r="P23" s="352">
        <f>F23*I23</f>
        <v>39.661764705882348</v>
      </c>
      <c r="Q23" s="302"/>
      <c r="R23" s="350" t="s">
        <v>113</v>
      </c>
      <c r="S23" s="248"/>
    </row>
    <row r="24" spans="2:19" s="247" customFormat="1" ht="9" x14ac:dyDescent="0.15">
      <c r="B24" s="250" t="s">
        <v>1881</v>
      </c>
      <c r="C24" s="518">
        <v>20</v>
      </c>
      <c r="D24" s="349">
        <v>0</v>
      </c>
      <c r="E24" s="349"/>
      <c r="F24" s="351">
        <v>1</v>
      </c>
      <c r="G24" s="351">
        <v>0</v>
      </c>
      <c r="H24" s="351">
        <f>C24*F24</f>
        <v>20</v>
      </c>
      <c r="I24" s="353">
        <f>I23*0.1</f>
        <v>3.966176470588235</v>
      </c>
      <c r="J24" s="352">
        <v>0</v>
      </c>
      <c r="K24" s="352">
        <f>H24*I24</f>
        <v>79.323529411764696</v>
      </c>
      <c r="L24" s="352">
        <f>K24*0.1</f>
        <v>7.9323529411764699</v>
      </c>
      <c r="M24" s="352">
        <f>K24*0.05</f>
        <v>3.966176470588235</v>
      </c>
      <c r="N24" s="349">
        <f>(J24*'Labor Data'!$K$10)+(K24*'Labor Data'!$K$9)+(L24*'Labor Data'!$K$11)+(M24*'Labor Data'!$K$8)</f>
        <v>7532.3045514705873</v>
      </c>
      <c r="O24" s="349">
        <f>D24*F24*I24</f>
        <v>0</v>
      </c>
      <c r="P24" s="352">
        <f>F24*I24</f>
        <v>3.966176470588235</v>
      </c>
      <c r="Q24" s="302"/>
      <c r="R24" s="350" t="s">
        <v>123</v>
      </c>
      <c r="S24" s="248"/>
    </row>
    <row r="25" spans="2:19" s="247" customFormat="1" ht="9" x14ac:dyDescent="0.15">
      <c r="B25" s="250" t="s">
        <v>1882</v>
      </c>
      <c r="C25" s="584" t="s">
        <v>109</v>
      </c>
      <c r="D25" s="585"/>
      <c r="E25" s="519"/>
      <c r="F25" s="351"/>
      <c r="G25" s="351"/>
      <c r="H25" s="351"/>
      <c r="I25" s="353"/>
      <c r="J25" s="352"/>
      <c r="K25" s="352"/>
      <c r="L25" s="352"/>
      <c r="M25" s="352"/>
      <c r="N25" s="349"/>
      <c r="O25" s="349"/>
      <c r="P25" s="352"/>
      <c r="Q25" s="302"/>
      <c r="R25" s="350"/>
      <c r="S25" s="248"/>
    </row>
    <row r="26" spans="2:19" s="247" customFormat="1" ht="9" x14ac:dyDescent="0.15">
      <c r="B26" s="250" t="s">
        <v>1883</v>
      </c>
      <c r="C26" s="584" t="s">
        <v>109</v>
      </c>
      <c r="D26" s="585"/>
      <c r="E26" s="519"/>
      <c r="F26" s="351"/>
      <c r="G26" s="351"/>
      <c r="H26" s="351"/>
      <c r="I26" s="353"/>
      <c r="J26" s="352"/>
      <c r="K26" s="352"/>
      <c r="L26" s="352"/>
      <c r="M26" s="352"/>
      <c r="N26" s="349"/>
      <c r="O26" s="349"/>
      <c r="P26" s="352"/>
      <c r="Q26" s="302"/>
      <c r="R26" s="350"/>
      <c r="S26" s="248"/>
    </row>
    <row r="27" spans="2:19" s="247" customFormat="1" ht="9" x14ac:dyDescent="0.15">
      <c r="B27" s="250" t="s">
        <v>1884</v>
      </c>
      <c r="C27" s="351">
        <v>27</v>
      </c>
      <c r="D27" s="349">
        <v>0</v>
      </c>
      <c r="E27" s="349"/>
      <c r="F27" s="351">
        <v>1</v>
      </c>
      <c r="G27" s="351">
        <v>0</v>
      </c>
      <c r="H27" s="351">
        <f>C27*F27</f>
        <v>27</v>
      </c>
      <c r="I27" s="353">
        <f>I12</f>
        <v>292.98529411764707</v>
      </c>
      <c r="J27" s="352">
        <v>0</v>
      </c>
      <c r="K27" s="352">
        <f>H27*I27</f>
        <v>7910.6029411764712</v>
      </c>
      <c r="L27" s="352">
        <f>K27*0.1</f>
        <v>791.06029411764712</v>
      </c>
      <c r="M27" s="352">
        <f>K27*0.05</f>
        <v>395.53014705882356</v>
      </c>
      <c r="N27" s="349">
        <f>(J27*'Labor Data'!$K$10)+(K27*'Labor Data'!$K$9)+(L27*'Labor Data'!$K$11)+(M27*'Labor Data'!$K$8)</f>
        <v>751165.14583455899</v>
      </c>
      <c r="O27" s="349">
        <f>D27*F27*I27</f>
        <v>0</v>
      </c>
      <c r="P27" s="352">
        <f t="shared" ref="P27" si="6">F27*I27</f>
        <v>292.98529411764707</v>
      </c>
      <c r="Q27" s="302"/>
      <c r="R27" s="350" t="s">
        <v>227</v>
      </c>
      <c r="S27" s="248"/>
    </row>
    <row r="28" spans="2:19" s="247" customFormat="1" ht="9" x14ac:dyDescent="0.15">
      <c r="B28" s="71" t="s">
        <v>88</v>
      </c>
      <c r="C28" s="351"/>
      <c r="D28" s="349"/>
      <c r="E28" s="349"/>
      <c r="F28" s="351"/>
      <c r="G28" s="351"/>
      <c r="H28" s="351"/>
      <c r="I28" s="353"/>
      <c r="J28" s="352">
        <f t="shared" ref="J28:Q28" si="7">SUM(J8:J27)</f>
        <v>190922.65142793654</v>
      </c>
      <c r="K28" s="352">
        <f t="shared" si="7"/>
        <v>11778.258399507573</v>
      </c>
      <c r="L28" s="352">
        <f t="shared" si="7"/>
        <v>1177.8258399507574</v>
      </c>
      <c r="M28" s="352">
        <f t="shared" si="7"/>
        <v>588.91291997537871</v>
      </c>
      <c r="N28" s="349">
        <f t="shared" si="7"/>
        <v>10636683.002565792</v>
      </c>
      <c r="O28" s="349">
        <f t="shared" si="7"/>
        <v>1468062.7216503227</v>
      </c>
      <c r="P28" s="352">
        <f t="shared" si="7"/>
        <v>403.36657597816196</v>
      </c>
      <c r="Q28" s="349">
        <f t="shared" si="7"/>
        <v>28134</v>
      </c>
      <c r="R28" s="350"/>
      <c r="S28" s="70" t="e">
        <f>SUM(O8,O11:O12,#REF!,#REF!,#REF!,#REF!,#REF!,#REF!,#REF!)</f>
        <v>#REF!</v>
      </c>
    </row>
    <row r="29" spans="2:19" s="247" customFormat="1" ht="9" x14ac:dyDescent="0.15">
      <c r="B29" s="69" t="s">
        <v>87</v>
      </c>
      <c r="C29" s="351"/>
      <c r="D29" s="349"/>
      <c r="E29" s="349"/>
      <c r="F29" s="351"/>
      <c r="G29" s="351"/>
      <c r="H29" s="351"/>
      <c r="I29" s="352"/>
      <c r="J29" s="352"/>
      <c r="K29" s="352"/>
      <c r="L29" s="352"/>
      <c r="M29" s="352"/>
      <c r="N29" s="349"/>
      <c r="O29" s="349"/>
      <c r="P29" s="349"/>
      <c r="Q29" s="104"/>
      <c r="R29" s="350"/>
    </row>
    <row r="30" spans="2:19" s="247" customFormat="1" ht="9" x14ac:dyDescent="0.15">
      <c r="B30" s="69" t="s">
        <v>86</v>
      </c>
      <c r="C30" s="584" t="s">
        <v>85</v>
      </c>
      <c r="D30" s="585"/>
      <c r="E30" s="519"/>
      <c r="F30" s="351"/>
      <c r="G30" s="351"/>
      <c r="H30" s="351"/>
      <c r="I30" s="352"/>
      <c r="J30" s="352"/>
      <c r="K30" s="352"/>
      <c r="L30" s="352"/>
      <c r="M30" s="352"/>
      <c r="N30" s="349"/>
      <c r="O30" s="349"/>
      <c r="P30" s="349"/>
      <c r="Q30" s="104"/>
      <c r="R30" s="350"/>
    </row>
    <row r="31" spans="2:19" s="247" customFormat="1" ht="9" x14ac:dyDescent="0.15">
      <c r="B31" s="69" t="s">
        <v>84</v>
      </c>
      <c r="C31" s="584" t="s">
        <v>75</v>
      </c>
      <c r="D31" s="585"/>
      <c r="E31" s="519"/>
      <c r="F31" s="351"/>
      <c r="G31" s="351"/>
      <c r="H31" s="351"/>
      <c r="I31" s="352"/>
      <c r="J31" s="352"/>
      <c r="K31" s="352"/>
      <c r="L31" s="352"/>
      <c r="M31" s="352"/>
      <c r="N31" s="349"/>
      <c r="O31" s="349"/>
      <c r="P31" s="349"/>
      <c r="Q31" s="104"/>
      <c r="R31" s="350"/>
    </row>
    <row r="32" spans="2:19" s="247" customFormat="1" ht="9" x14ac:dyDescent="0.15">
      <c r="B32" s="69" t="s">
        <v>83</v>
      </c>
      <c r="C32" s="584" t="s">
        <v>75</v>
      </c>
      <c r="D32" s="585"/>
      <c r="E32" s="519"/>
      <c r="F32" s="351"/>
      <c r="G32" s="351"/>
      <c r="H32" s="351"/>
      <c r="I32" s="352"/>
      <c r="J32" s="352"/>
      <c r="K32" s="352"/>
      <c r="L32" s="352"/>
      <c r="M32" s="352"/>
      <c r="N32" s="349"/>
      <c r="O32" s="349"/>
      <c r="P32" s="349"/>
      <c r="Q32" s="104"/>
      <c r="R32" s="350"/>
    </row>
    <row r="33" spans="1:19" s="247" customFormat="1" ht="9" x14ac:dyDescent="0.15">
      <c r="B33" s="69" t="s">
        <v>82</v>
      </c>
      <c r="C33" s="584" t="s">
        <v>75</v>
      </c>
      <c r="D33" s="585"/>
      <c r="E33" s="519"/>
      <c r="F33" s="351"/>
      <c r="G33" s="351"/>
      <c r="H33" s="351"/>
      <c r="I33" s="352"/>
      <c r="J33" s="352"/>
      <c r="K33" s="352"/>
      <c r="L33" s="352"/>
      <c r="M33" s="352"/>
      <c r="N33" s="349"/>
      <c r="O33" s="349"/>
      <c r="P33" s="349"/>
      <c r="Q33" s="104"/>
      <c r="R33" s="350"/>
    </row>
    <row r="34" spans="1:19" s="247" customFormat="1" ht="9" x14ac:dyDescent="0.15">
      <c r="B34" s="69" t="s">
        <v>80</v>
      </c>
      <c r="C34" s="351"/>
      <c r="D34" s="349"/>
      <c r="E34" s="349"/>
      <c r="F34" s="351"/>
      <c r="G34" s="351"/>
      <c r="H34" s="351"/>
      <c r="I34" s="352"/>
      <c r="J34" s="352"/>
      <c r="K34" s="352"/>
      <c r="L34" s="352"/>
      <c r="M34" s="352"/>
      <c r="N34" s="349"/>
      <c r="O34" s="349"/>
      <c r="P34" s="349"/>
      <c r="Q34" s="104"/>
      <c r="R34" s="350"/>
    </row>
    <row r="35" spans="1:19" s="247" customFormat="1" ht="9.75" customHeight="1" x14ac:dyDescent="0.15">
      <c r="B35" s="251" t="s">
        <v>1964</v>
      </c>
      <c r="C35" s="518">
        <v>5</v>
      </c>
      <c r="D35" s="349">
        <v>0</v>
      </c>
      <c r="E35" s="349"/>
      <c r="F35" s="351">
        <v>12</v>
      </c>
      <c r="G35" s="351">
        <v>0</v>
      </c>
      <c r="H35" s="351">
        <f>C35*F35</f>
        <v>60</v>
      </c>
      <c r="I35" s="353">
        <f>I12</f>
        <v>292.98529411764707</v>
      </c>
      <c r="J35" s="352">
        <v>0</v>
      </c>
      <c r="K35" s="352">
        <f t="shared" ref="K35" si="8">H35*I35</f>
        <v>17579.117647058825</v>
      </c>
      <c r="L35" s="352">
        <f t="shared" ref="L35:L37" si="9">K35*0.1</f>
        <v>1757.9117647058827</v>
      </c>
      <c r="M35" s="352">
        <f t="shared" ref="M35:M37" si="10">K35*0.05</f>
        <v>878.95588235294133</v>
      </c>
      <c r="N35" s="349">
        <f>(J35*'Labor Data'!$K$10)+(K35*'Labor Data'!$K$9)+(L35*'Labor Data'!$K$11)+(M35*'Labor Data'!$K$8)</f>
        <v>1669255.8796323531</v>
      </c>
      <c r="O35" s="349">
        <f>D35*F35*I35</f>
        <v>0</v>
      </c>
      <c r="P35" s="352">
        <v>0</v>
      </c>
      <c r="Q35" s="302"/>
      <c r="R35" s="350" t="s">
        <v>1832</v>
      </c>
    </row>
    <row r="36" spans="1:19" s="247" customFormat="1" ht="9.75" customHeight="1" x14ac:dyDescent="0.15">
      <c r="B36" s="250" t="s">
        <v>1965</v>
      </c>
      <c r="C36" s="351">
        <v>11</v>
      </c>
      <c r="D36" s="349">
        <v>0</v>
      </c>
      <c r="E36" s="349"/>
      <c r="F36" s="351">
        <v>12</v>
      </c>
      <c r="G36" s="351">
        <v>0</v>
      </c>
      <c r="H36" s="351">
        <f>C36*F36</f>
        <v>132</v>
      </c>
      <c r="I36" s="353">
        <f>I12</f>
        <v>292.98529411764707</v>
      </c>
      <c r="J36" s="352">
        <v>0</v>
      </c>
      <c r="K36" s="352">
        <f>H36*I36</f>
        <v>38674.058823529413</v>
      </c>
      <c r="L36" s="352">
        <f>K36*0.1</f>
        <v>3867.4058823529413</v>
      </c>
      <c r="M36" s="352">
        <f>K36*0.05</f>
        <v>1933.7029411764706</v>
      </c>
      <c r="N36" s="349">
        <f>(J36*'Labor Data'!$K$10)+(K36*'Labor Data'!$K$9)+(L36*'Labor Data'!$K$11)+(M36*'Labor Data'!$K$8)</f>
        <v>3672362.9351911768</v>
      </c>
      <c r="O36" s="349">
        <f>D36*F36*I36</f>
        <v>0</v>
      </c>
      <c r="P36" s="352">
        <v>0</v>
      </c>
      <c r="Q36" s="302"/>
      <c r="R36" s="350" t="s">
        <v>1832</v>
      </c>
    </row>
    <row r="37" spans="1:19" s="247" customFormat="1" ht="9" x14ac:dyDescent="0.15">
      <c r="B37" s="250" t="s">
        <v>1966</v>
      </c>
      <c r="C37" s="518">
        <v>4</v>
      </c>
      <c r="D37" s="349">
        <v>0</v>
      </c>
      <c r="E37" s="349"/>
      <c r="F37" s="351">
        <v>1</v>
      </c>
      <c r="G37" s="351">
        <v>0</v>
      </c>
      <c r="H37" s="351">
        <f>C37*F37</f>
        <v>4</v>
      </c>
      <c r="I37" s="353">
        <f>'Annual # of Respondents'!J17-I36</f>
        <v>50.404705882352914</v>
      </c>
      <c r="J37" s="352">
        <v>0</v>
      </c>
      <c r="K37" s="352">
        <f>H37*I37</f>
        <v>201.61882352941166</v>
      </c>
      <c r="L37" s="352">
        <f t="shared" si="9"/>
        <v>20.161882352941166</v>
      </c>
      <c r="M37" s="352">
        <f t="shared" si="10"/>
        <v>10.080941176470583</v>
      </c>
      <c r="N37" s="349">
        <f>(J37*'Labor Data'!$K$10)+(K37*'Labor Data'!$K$9)+(L37*'Labor Data'!$K$11)+(M37*'Labor Data'!$K$8)</f>
        <v>19145.068221176462</v>
      </c>
      <c r="O37" s="349">
        <f>D37*F37*I37</f>
        <v>0</v>
      </c>
      <c r="P37" s="352">
        <v>0</v>
      </c>
      <c r="Q37" s="302"/>
      <c r="R37" s="350" t="s">
        <v>1967</v>
      </c>
    </row>
    <row r="38" spans="1:19" s="247" customFormat="1" ht="9" x14ac:dyDescent="0.15">
      <c r="B38" s="69" t="s">
        <v>78</v>
      </c>
      <c r="C38" s="584" t="s">
        <v>75</v>
      </c>
      <c r="D38" s="585"/>
      <c r="E38" s="519"/>
      <c r="F38" s="351"/>
      <c r="G38" s="351"/>
      <c r="H38" s="351"/>
      <c r="I38" s="353"/>
      <c r="J38" s="352"/>
      <c r="K38" s="352"/>
      <c r="L38" s="352"/>
      <c r="M38" s="352"/>
      <c r="N38" s="349"/>
      <c r="O38" s="349"/>
      <c r="P38" s="352"/>
      <c r="Q38" s="302"/>
      <c r="R38" s="350"/>
    </row>
    <row r="39" spans="1:19" s="247" customFormat="1" ht="9" x14ac:dyDescent="0.15">
      <c r="B39" s="97" t="s">
        <v>76</v>
      </c>
      <c r="C39" s="584" t="s">
        <v>75</v>
      </c>
      <c r="D39" s="585"/>
      <c r="E39" s="519"/>
      <c r="F39" s="351"/>
      <c r="G39" s="351"/>
      <c r="H39" s="351"/>
      <c r="I39" s="353"/>
      <c r="J39" s="352"/>
      <c r="K39" s="352"/>
      <c r="L39" s="352"/>
      <c r="M39" s="352"/>
      <c r="N39" s="349"/>
      <c r="O39" s="349"/>
      <c r="P39" s="349"/>
      <c r="Q39" s="104"/>
      <c r="R39" s="350"/>
    </row>
    <row r="40" spans="1:19" s="247" customFormat="1" ht="9" x14ac:dyDescent="0.15">
      <c r="B40" s="64" t="s">
        <v>74</v>
      </c>
      <c r="C40" s="63"/>
      <c r="D40" s="62"/>
      <c r="E40" s="62"/>
      <c r="F40" s="63"/>
      <c r="G40" s="63"/>
      <c r="H40" s="63"/>
      <c r="I40" s="330"/>
      <c r="J40" s="330">
        <f>SUM(J30:J39)</f>
        <v>0</v>
      </c>
      <c r="K40" s="330">
        <f t="shared" ref="K40:Q40" si="11">SUM(K30:K39)</f>
        <v>56454.795294117648</v>
      </c>
      <c r="L40" s="330">
        <f t="shared" si="11"/>
        <v>5645.4795294117657</v>
      </c>
      <c r="M40" s="330">
        <f t="shared" si="11"/>
        <v>2822.7397647058829</v>
      </c>
      <c r="N40" s="62">
        <f t="shared" si="11"/>
        <v>5360763.8830447057</v>
      </c>
      <c r="O40" s="62">
        <f t="shared" si="11"/>
        <v>0</v>
      </c>
      <c r="P40" s="330">
        <f t="shared" si="11"/>
        <v>0</v>
      </c>
      <c r="Q40" s="62">
        <f t="shared" si="11"/>
        <v>0</v>
      </c>
      <c r="R40" s="60"/>
      <c r="S40" s="349">
        <f>SUM(S30:S39)</f>
        <v>0</v>
      </c>
    </row>
    <row r="41" spans="1:19" s="50" customFormat="1" x14ac:dyDescent="0.2">
      <c r="B41" s="57" t="s">
        <v>73</v>
      </c>
      <c r="C41" s="55"/>
      <c r="D41" s="56"/>
      <c r="E41" s="56"/>
      <c r="F41" s="55"/>
      <c r="G41" s="55"/>
      <c r="H41" s="55"/>
      <c r="I41" s="54"/>
      <c r="J41" s="52">
        <f t="shared" ref="J41:Q41" si="12">J28+J40</f>
        <v>190922.65142793654</v>
      </c>
      <c r="K41" s="52">
        <f t="shared" si="12"/>
        <v>68233.053693625217</v>
      </c>
      <c r="L41" s="52">
        <f t="shared" si="12"/>
        <v>6823.3053693625234</v>
      </c>
      <c r="M41" s="52">
        <f t="shared" si="12"/>
        <v>3411.6526846812617</v>
      </c>
      <c r="N41" s="53">
        <f t="shared" si="12"/>
        <v>15997446.885610498</v>
      </c>
      <c r="O41" s="53">
        <f>O28+O40</f>
        <v>1468062.7216503227</v>
      </c>
      <c r="P41" s="52">
        <f t="shared" si="12"/>
        <v>403.36657597816196</v>
      </c>
      <c r="Q41" s="53">
        <f t="shared" si="12"/>
        <v>28134</v>
      </c>
      <c r="R41" s="51"/>
    </row>
    <row r="42" spans="1:19" ht="6" customHeight="1" x14ac:dyDescent="0.2"/>
    <row r="43" spans="1:19" s="348" customFormat="1" ht="12.75" customHeight="1" x14ac:dyDescent="0.15">
      <c r="A43" s="90" t="s">
        <v>110</v>
      </c>
      <c r="B43" s="332"/>
      <c r="C43" s="332"/>
      <c r="D43" s="332"/>
      <c r="E43" s="332"/>
      <c r="F43" s="332"/>
      <c r="G43" s="332"/>
      <c r="H43" s="332"/>
      <c r="I43" s="332"/>
      <c r="J43" s="332"/>
      <c r="K43" s="332"/>
      <c r="L43" s="332"/>
      <c r="M43" s="332"/>
      <c r="N43" s="332"/>
      <c r="O43" s="332"/>
      <c r="P43" s="332"/>
      <c r="Q43" s="332"/>
      <c r="R43" s="347"/>
    </row>
    <row r="44" spans="1:19" s="442" customFormat="1" ht="9" customHeight="1" x14ac:dyDescent="0.15">
      <c r="A44" s="444" t="s">
        <v>89</v>
      </c>
      <c r="B44" s="442" t="s">
        <v>1968</v>
      </c>
    </row>
    <row r="45" spans="1:19" s="442" customFormat="1" ht="19.5" customHeight="1" x14ac:dyDescent="0.15">
      <c r="A45" s="444" t="s">
        <v>111</v>
      </c>
      <c r="B45" s="593" t="s">
        <v>1887</v>
      </c>
      <c r="C45" s="593"/>
      <c r="D45" s="593"/>
      <c r="E45" s="593"/>
      <c r="F45" s="593"/>
      <c r="G45" s="593"/>
      <c r="H45" s="593"/>
      <c r="I45" s="593"/>
      <c r="J45" s="593"/>
      <c r="K45" s="593"/>
      <c r="L45" s="593"/>
      <c r="M45" s="593"/>
      <c r="N45" s="593"/>
      <c r="O45" s="593"/>
      <c r="P45" s="593"/>
      <c r="Q45" s="593"/>
      <c r="R45" s="593"/>
    </row>
    <row r="46" spans="1:19" s="442" customFormat="1" ht="9" customHeight="1" x14ac:dyDescent="0.15">
      <c r="A46" s="444" t="s">
        <v>79</v>
      </c>
      <c r="B46" s="445" t="s">
        <v>916</v>
      </c>
    </row>
    <row r="47" spans="1:19" s="442" customFormat="1" ht="18.75" customHeight="1" x14ac:dyDescent="0.15">
      <c r="A47" s="444" t="s">
        <v>112</v>
      </c>
      <c r="B47" s="593" t="s">
        <v>1935</v>
      </c>
      <c r="C47" s="593"/>
      <c r="D47" s="593"/>
      <c r="E47" s="593"/>
      <c r="F47" s="593"/>
      <c r="G47" s="593"/>
      <c r="H47" s="593"/>
      <c r="I47" s="593"/>
      <c r="J47" s="593"/>
      <c r="K47" s="593"/>
      <c r="L47" s="593"/>
      <c r="M47" s="593"/>
      <c r="N47" s="593"/>
      <c r="O47" s="593"/>
      <c r="P47" s="593"/>
      <c r="Q47" s="593"/>
      <c r="R47" s="593"/>
    </row>
    <row r="48" spans="1:19" s="442" customFormat="1" ht="30" customHeight="1" x14ac:dyDescent="0.15">
      <c r="A48" s="444" t="s">
        <v>81</v>
      </c>
      <c r="B48" s="593" t="s">
        <v>1969</v>
      </c>
      <c r="C48" s="593"/>
      <c r="D48" s="593"/>
      <c r="E48" s="593"/>
      <c r="F48" s="593"/>
      <c r="G48" s="593"/>
      <c r="H48" s="593"/>
      <c r="I48" s="593"/>
      <c r="J48" s="593"/>
      <c r="K48" s="593"/>
      <c r="L48" s="593"/>
      <c r="M48" s="593"/>
      <c r="N48" s="593"/>
      <c r="O48" s="593"/>
      <c r="P48" s="593"/>
      <c r="Q48" s="593"/>
      <c r="R48" s="593"/>
    </row>
    <row r="49" spans="1:20" s="442" customFormat="1" ht="18" customHeight="1" x14ac:dyDescent="0.15">
      <c r="A49" s="444" t="s">
        <v>113</v>
      </c>
      <c r="B49" s="593" t="s">
        <v>1917</v>
      </c>
      <c r="C49" s="593"/>
      <c r="D49" s="593"/>
      <c r="E49" s="593"/>
      <c r="F49" s="593"/>
      <c r="G49" s="593"/>
      <c r="H49" s="593"/>
      <c r="I49" s="593"/>
      <c r="J49" s="593"/>
      <c r="K49" s="593"/>
      <c r="L49" s="593"/>
      <c r="M49" s="593"/>
      <c r="N49" s="593"/>
      <c r="O49" s="593"/>
      <c r="P49" s="593"/>
      <c r="Q49" s="593"/>
      <c r="R49" s="593"/>
    </row>
    <row r="50" spans="1:20" s="442" customFormat="1" ht="48.75" customHeight="1" x14ac:dyDescent="0.15">
      <c r="A50" s="444" t="s">
        <v>114</v>
      </c>
      <c r="B50" s="593" t="s">
        <v>1971</v>
      </c>
      <c r="C50" s="593"/>
      <c r="D50" s="593"/>
      <c r="E50" s="593"/>
      <c r="F50" s="593"/>
      <c r="G50" s="593"/>
      <c r="H50" s="593"/>
      <c r="I50" s="593"/>
      <c r="J50" s="593"/>
      <c r="K50" s="593"/>
      <c r="L50" s="593"/>
      <c r="M50" s="593"/>
      <c r="N50" s="593"/>
      <c r="O50" s="593"/>
      <c r="P50" s="593"/>
      <c r="Q50" s="593"/>
      <c r="R50" s="593"/>
    </row>
    <row r="51" spans="1:20" s="442" customFormat="1" ht="9" x14ac:dyDescent="0.15">
      <c r="A51" s="444" t="s">
        <v>115</v>
      </c>
      <c r="B51" s="593" t="s">
        <v>1914</v>
      </c>
      <c r="C51" s="593"/>
      <c r="D51" s="593"/>
      <c r="E51" s="593"/>
      <c r="F51" s="593"/>
      <c r="G51" s="593"/>
      <c r="H51" s="593"/>
      <c r="I51" s="593"/>
      <c r="J51" s="593"/>
      <c r="K51" s="593"/>
      <c r="L51" s="593"/>
      <c r="M51" s="593"/>
      <c r="N51" s="593"/>
      <c r="O51" s="593"/>
      <c r="P51" s="593"/>
      <c r="Q51" s="593"/>
      <c r="R51" s="593"/>
    </row>
    <row r="52" spans="1:20" s="442" customFormat="1" ht="36" customHeight="1" x14ac:dyDescent="0.15">
      <c r="A52" s="444" t="s">
        <v>116</v>
      </c>
      <c r="B52" s="593" t="s">
        <v>1899</v>
      </c>
      <c r="C52" s="593"/>
      <c r="D52" s="593"/>
      <c r="E52" s="593"/>
      <c r="F52" s="593"/>
      <c r="G52" s="593"/>
      <c r="H52" s="593"/>
      <c r="I52" s="593"/>
      <c r="J52" s="593"/>
      <c r="K52" s="593"/>
      <c r="L52" s="593"/>
      <c r="M52" s="593"/>
      <c r="N52" s="593"/>
      <c r="O52" s="593"/>
      <c r="P52" s="593"/>
      <c r="Q52" s="593"/>
      <c r="R52" s="593"/>
    </row>
    <row r="53" spans="1:20" s="348" customFormat="1" ht="18.75" customHeight="1" x14ac:dyDescent="0.15">
      <c r="A53" s="89" t="s">
        <v>117</v>
      </c>
      <c r="B53" s="593" t="s">
        <v>1916</v>
      </c>
      <c r="C53" s="593"/>
      <c r="D53" s="593"/>
      <c r="E53" s="593"/>
      <c r="F53" s="593"/>
      <c r="G53" s="593"/>
      <c r="H53" s="593"/>
      <c r="I53" s="593"/>
      <c r="J53" s="593"/>
      <c r="K53" s="593"/>
      <c r="L53" s="593"/>
      <c r="M53" s="593"/>
      <c r="N53" s="593"/>
      <c r="O53" s="593"/>
      <c r="P53" s="593"/>
      <c r="Q53" s="593"/>
      <c r="R53" s="593"/>
      <c r="T53" s="329"/>
    </row>
    <row r="54" spans="1:20" s="348" customFormat="1" ht="9" x14ac:dyDescent="0.15">
      <c r="A54" s="89" t="s">
        <v>77</v>
      </c>
      <c r="B54" s="445" t="s">
        <v>1973</v>
      </c>
      <c r="C54" s="446"/>
      <c r="D54" s="446"/>
      <c r="E54" s="446"/>
      <c r="F54" s="446"/>
      <c r="G54" s="446"/>
      <c r="H54" s="446"/>
      <c r="I54" s="447"/>
      <c r="J54" s="446"/>
      <c r="K54" s="446"/>
      <c r="L54" s="446"/>
      <c r="M54" s="446"/>
      <c r="N54" s="442"/>
      <c r="O54" s="442"/>
      <c r="P54" s="476"/>
      <c r="Q54" s="477"/>
      <c r="R54" s="442"/>
      <c r="T54" s="329"/>
    </row>
    <row r="55" spans="1:20" s="348" customFormat="1" ht="9" customHeight="1" x14ac:dyDescent="0.15">
      <c r="A55" s="89" t="s">
        <v>118</v>
      </c>
      <c r="B55" s="445" t="s">
        <v>1918</v>
      </c>
      <c r="C55" s="446"/>
      <c r="D55" s="446"/>
      <c r="E55" s="446"/>
      <c r="F55" s="446"/>
      <c r="G55" s="446"/>
      <c r="H55" s="446"/>
      <c r="I55" s="447"/>
      <c r="J55" s="446"/>
      <c r="K55" s="446"/>
      <c r="L55" s="446"/>
      <c r="M55" s="446"/>
      <c r="N55" s="442"/>
      <c r="O55" s="442"/>
      <c r="P55" s="476"/>
      <c r="Q55" s="477"/>
      <c r="R55" s="442"/>
      <c r="T55" s="329"/>
    </row>
    <row r="56" spans="1:20" s="348" customFormat="1" ht="9" x14ac:dyDescent="0.15">
      <c r="A56" s="89" t="s">
        <v>119</v>
      </c>
      <c r="B56" s="442" t="s">
        <v>1835</v>
      </c>
      <c r="C56" s="442"/>
      <c r="D56" s="442"/>
      <c r="E56" s="442"/>
      <c r="F56" s="442"/>
      <c r="G56" s="442"/>
      <c r="H56" s="442"/>
      <c r="I56" s="442"/>
      <c r="J56" s="442"/>
      <c r="K56" s="442"/>
      <c r="L56" s="442"/>
      <c r="M56" s="442"/>
      <c r="N56" s="442"/>
      <c r="O56" s="442"/>
      <c r="P56" s="476"/>
      <c r="Q56" s="477"/>
      <c r="R56" s="442"/>
    </row>
    <row r="57" spans="1:20" s="348" customFormat="1" ht="9" x14ac:dyDescent="0.15">
      <c r="A57" s="89" t="s">
        <v>123</v>
      </c>
      <c r="B57" s="442" t="s">
        <v>1889</v>
      </c>
      <c r="C57" s="442"/>
      <c r="D57" s="442"/>
      <c r="E57" s="442"/>
      <c r="F57" s="442"/>
      <c r="G57" s="442"/>
      <c r="H57" s="442"/>
      <c r="I57" s="442"/>
      <c r="J57" s="442"/>
      <c r="K57" s="442"/>
      <c r="L57" s="442"/>
      <c r="M57" s="442"/>
      <c r="N57" s="442"/>
      <c r="O57" s="442"/>
      <c r="P57" s="476"/>
      <c r="Q57" s="477"/>
      <c r="R57" s="442"/>
    </row>
    <row r="58" spans="1:20" s="348" customFormat="1" ht="9" x14ac:dyDescent="0.15">
      <c r="A58" s="89" t="s">
        <v>227</v>
      </c>
      <c r="B58" s="593" t="s">
        <v>1979</v>
      </c>
      <c r="C58" s="593"/>
      <c r="D58" s="593"/>
      <c r="E58" s="593"/>
      <c r="F58" s="593"/>
      <c r="G58" s="593"/>
      <c r="H58" s="593"/>
      <c r="I58" s="593"/>
      <c r="J58" s="593"/>
      <c r="K58" s="593"/>
      <c r="L58" s="593"/>
      <c r="M58" s="593"/>
      <c r="N58" s="593"/>
      <c r="O58" s="593"/>
      <c r="P58" s="593"/>
      <c r="Q58" s="593"/>
      <c r="R58" s="593"/>
    </row>
    <row r="59" spans="1:20" s="348" customFormat="1" ht="17.25" customHeight="1" x14ac:dyDescent="0.15">
      <c r="A59" s="444" t="s">
        <v>1832</v>
      </c>
      <c r="B59" s="593" t="s">
        <v>1980</v>
      </c>
      <c r="C59" s="593"/>
      <c r="D59" s="593"/>
      <c r="E59" s="593"/>
      <c r="F59" s="593"/>
      <c r="G59" s="593"/>
      <c r="H59" s="593"/>
      <c r="I59" s="593"/>
      <c r="J59" s="593"/>
      <c r="K59" s="593"/>
      <c r="L59" s="593"/>
      <c r="M59" s="593"/>
      <c r="N59" s="593"/>
      <c r="O59" s="593"/>
      <c r="P59" s="593"/>
      <c r="Q59" s="593"/>
      <c r="R59" s="593"/>
    </row>
    <row r="60" spans="1:20" s="348" customFormat="1" ht="9" x14ac:dyDescent="0.15">
      <c r="A60" s="348" t="s">
        <v>1967</v>
      </c>
      <c r="B60" s="445" t="s">
        <v>1976</v>
      </c>
      <c r="C60" s="521"/>
      <c r="D60" s="521"/>
      <c r="E60" s="521"/>
      <c r="F60" s="521"/>
      <c r="G60" s="521"/>
      <c r="H60" s="521"/>
      <c r="I60" s="521"/>
      <c r="J60" s="521"/>
      <c r="K60" s="521"/>
      <c r="L60" s="521"/>
      <c r="M60" s="521"/>
      <c r="N60" s="521"/>
      <c r="O60" s="521"/>
      <c r="P60" s="521"/>
      <c r="Q60" s="521"/>
      <c r="R60" s="521"/>
    </row>
    <row r="61" spans="1:20" s="348" customFormat="1" ht="9" x14ac:dyDescent="0.15">
      <c r="C61" s="517"/>
      <c r="D61" s="517"/>
      <c r="E61" s="517"/>
      <c r="F61" s="517"/>
      <c r="G61" s="517"/>
      <c r="H61" s="517"/>
      <c r="I61" s="517"/>
      <c r="J61" s="517"/>
      <c r="K61" s="517"/>
      <c r="L61" s="517"/>
      <c r="M61" s="517"/>
      <c r="N61" s="517"/>
      <c r="O61" s="517"/>
      <c r="P61" s="517"/>
      <c r="Q61" s="517"/>
      <c r="R61" s="517"/>
    </row>
    <row r="62" spans="1:20" s="348" customFormat="1" ht="9" x14ac:dyDescent="0.15">
      <c r="B62" s="442"/>
      <c r="C62" s="446"/>
      <c r="D62" s="446"/>
      <c r="E62" s="446"/>
      <c r="F62" s="446"/>
      <c r="G62" s="446"/>
      <c r="H62" s="446"/>
      <c r="I62" s="447"/>
      <c r="J62" s="446"/>
      <c r="K62" s="446"/>
      <c r="L62" s="446"/>
      <c r="M62" s="517"/>
      <c r="N62" s="517"/>
      <c r="O62" s="517"/>
      <c r="P62" s="517"/>
      <c r="Q62" s="517"/>
    </row>
    <row r="63" spans="1:20" s="348" customFormat="1" ht="9" x14ac:dyDescent="0.15">
      <c r="C63" s="442"/>
      <c r="D63" s="442"/>
      <c r="E63" s="442"/>
      <c r="F63" s="442"/>
      <c r="G63" s="442"/>
      <c r="H63" s="442"/>
      <c r="I63" s="442"/>
      <c r="J63" s="442"/>
      <c r="K63" s="442"/>
      <c r="L63" s="442"/>
      <c r="R63" s="347"/>
    </row>
    <row r="64" spans="1:20" x14ac:dyDescent="0.2">
      <c r="B64" s="445"/>
      <c r="C64" s="442"/>
      <c r="D64" s="442"/>
      <c r="E64" s="442"/>
      <c r="F64" s="442"/>
      <c r="G64" s="442"/>
      <c r="H64" s="442"/>
      <c r="I64" s="442"/>
      <c r="J64" s="442"/>
      <c r="K64" s="442"/>
      <c r="L64" s="442"/>
    </row>
    <row r="65" spans="3:18" x14ac:dyDescent="0.2">
      <c r="C65" s="446"/>
      <c r="D65" s="446"/>
      <c r="E65" s="446"/>
      <c r="F65" s="446"/>
      <c r="G65" s="446"/>
      <c r="H65" s="446"/>
      <c r="I65" s="447"/>
      <c r="J65" s="446"/>
      <c r="K65" s="446"/>
      <c r="L65" s="446"/>
    </row>
    <row r="66" spans="3:18" x14ac:dyDescent="0.2">
      <c r="C66" s="521"/>
      <c r="D66" s="521"/>
      <c r="E66" s="521"/>
      <c r="F66" s="521"/>
      <c r="G66" s="521"/>
      <c r="H66" s="521"/>
      <c r="I66" s="521"/>
      <c r="J66" s="521"/>
      <c r="K66" s="521"/>
      <c r="L66" s="521"/>
    </row>
    <row r="67" spans="3:18" s="348" customFormat="1" ht="9" x14ac:dyDescent="0.15">
      <c r="C67" s="347"/>
      <c r="D67" s="347"/>
      <c r="E67" s="347"/>
      <c r="F67" s="347"/>
      <c r="G67" s="347"/>
      <c r="H67" s="347"/>
      <c r="I67" s="329"/>
      <c r="J67" s="347"/>
      <c r="K67" s="347"/>
      <c r="L67" s="347"/>
      <c r="M67" s="347"/>
      <c r="N67" s="347"/>
      <c r="O67" s="346"/>
      <c r="P67" s="346"/>
      <c r="Q67" s="346"/>
      <c r="R67" s="347"/>
    </row>
    <row r="68" spans="3:18" s="348" customFormat="1" ht="9" x14ac:dyDescent="0.15">
      <c r="C68" s="347"/>
      <c r="D68" s="347"/>
      <c r="E68" s="347"/>
      <c r="F68" s="347"/>
      <c r="G68" s="347"/>
      <c r="H68" s="347"/>
      <c r="I68" s="329"/>
      <c r="J68" s="347"/>
      <c r="K68" s="347"/>
      <c r="L68" s="347"/>
      <c r="M68" s="347"/>
      <c r="N68" s="347"/>
      <c r="O68" s="346"/>
      <c r="P68" s="346"/>
      <c r="Q68" s="346"/>
      <c r="R68" s="347"/>
    </row>
    <row r="69" spans="3:18" s="348" customFormat="1" ht="9" x14ac:dyDescent="0.15">
      <c r="C69" s="347"/>
      <c r="D69" s="347"/>
      <c r="E69" s="347"/>
      <c r="F69" s="347"/>
      <c r="G69" s="347"/>
      <c r="H69" s="347"/>
      <c r="I69" s="329"/>
      <c r="J69" s="347"/>
      <c r="K69" s="347"/>
      <c r="L69" s="347"/>
      <c r="M69" s="347"/>
      <c r="N69" s="347"/>
      <c r="O69" s="346"/>
      <c r="P69" s="346"/>
      <c r="Q69" s="346"/>
      <c r="R69" s="347"/>
    </row>
    <row r="70" spans="3:18" s="348" customFormat="1" ht="9" x14ac:dyDescent="0.15">
      <c r="C70" s="347"/>
      <c r="D70" s="347"/>
      <c r="E70" s="347"/>
      <c r="F70" s="347"/>
      <c r="G70" s="347"/>
      <c r="H70" s="347"/>
      <c r="I70" s="329"/>
      <c r="J70" s="347"/>
      <c r="K70" s="347"/>
      <c r="L70" s="347"/>
      <c r="M70" s="347"/>
      <c r="N70" s="347"/>
      <c r="O70" s="346"/>
      <c r="P70" s="346"/>
      <c r="Q70" s="346"/>
      <c r="R70" s="347"/>
    </row>
    <row r="71" spans="3:18" s="348" customFormat="1" ht="9" x14ac:dyDescent="0.15">
      <c r="C71" s="347"/>
      <c r="D71" s="347"/>
      <c r="E71" s="347"/>
      <c r="F71" s="347"/>
      <c r="G71" s="347"/>
      <c r="H71" s="347"/>
      <c r="I71" s="329"/>
      <c r="J71" s="347"/>
      <c r="K71" s="347"/>
      <c r="L71" s="347"/>
      <c r="M71" s="347"/>
      <c r="N71" s="347"/>
      <c r="O71" s="346"/>
      <c r="P71" s="346"/>
      <c r="Q71" s="346"/>
      <c r="R71" s="347"/>
    </row>
    <row r="72" spans="3:18" s="348" customFormat="1" ht="9" x14ac:dyDescent="0.15">
      <c r="C72" s="347"/>
      <c r="D72" s="347"/>
      <c r="E72" s="347"/>
      <c r="F72" s="347"/>
      <c r="G72" s="347"/>
      <c r="H72" s="347"/>
      <c r="I72" s="329"/>
      <c r="J72" s="347"/>
      <c r="K72" s="347"/>
      <c r="L72" s="347"/>
      <c r="M72" s="347"/>
      <c r="N72" s="347"/>
      <c r="O72" s="346"/>
      <c r="P72" s="346"/>
      <c r="Q72" s="346"/>
      <c r="R72" s="347"/>
    </row>
    <row r="73" spans="3:18" s="348" customFormat="1" ht="9" x14ac:dyDescent="0.15">
      <c r="C73" s="347"/>
      <c r="D73" s="347"/>
      <c r="E73" s="347"/>
      <c r="F73" s="347"/>
      <c r="G73" s="347"/>
      <c r="H73" s="347"/>
      <c r="I73" s="329"/>
      <c r="J73" s="347"/>
      <c r="K73" s="347"/>
      <c r="L73" s="347"/>
      <c r="M73" s="347"/>
      <c r="N73" s="347"/>
      <c r="O73" s="346"/>
      <c r="P73" s="346"/>
      <c r="Q73" s="346"/>
      <c r="R73" s="347"/>
    </row>
    <row r="74" spans="3:18" s="348" customFormat="1" ht="9" x14ac:dyDescent="0.15">
      <c r="C74" s="347"/>
      <c r="D74" s="347"/>
      <c r="E74" s="347"/>
      <c r="F74" s="347"/>
      <c r="G74" s="347"/>
      <c r="H74" s="347"/>
      <c r="I74" s="329"/>
      <c r="J74" s="347"/>
      <c r="K74" s="347"/>
      <c r="L74" s="347"/>
      <c r="M74" s="347"/>
      <c r="N74" s="347"/>
      <c r="O74" s="346"/>
      <c r="P74" s="346"/>
      <c r="Q74" s="346"/>
      <c r="R74" s="347"/>
    </row>
    <row r="75" spans="3:18" s="348" customFormat="1" ht="9" x14ac:dyDescent="0.15">
      <c r="C75" s="347"/>
      <c r="D75" s="347"/>
      <c r="E75" s="347"/>
      <c r="F75" s="347"/>
      <c r="G75" s="347"/>
      <c r="H75" s="347"/>
      <c r="I75" s="329"/>
      <c r="J75" s="347"/>
      <c r="K75" s="347"/>
      <c r="L75" s="347"/>
      <c r="M75" s="347"/>
      <c r="N75" s="347"/>
      <c r="O75" s="346"/>
      <c r="P75" s="346"/>
      <c r="Q75" s="346"/>
      <c r="R75" s="347"/>
    </row>
    <row r="76" spans="3:18" s="348" customFormat="1" ht="9" x14ac:dyDescent="0.15">
      <c r="C76" s="347"/>
      <c r="D76" s="347"/>
      <c r="E76" s="347"/>
      <c r="F76" s="347"/>
      <c r="G76" s="347"/>
      <c r="H76" s="347"/>
      <c r="I76" s="329"/>
      <c r="J76" s="347"/>
      <c r="K76" s="347"/>
      <c r="L76" s="347"/>
      <c r="M76" s="347"/>
      <c r="N76" s="347"/>
      <c r="O76" s="346"/>
      <c r="P76" s="346"/>
      <c r="Q76" s="346"/>
      <c r="R76" s="347"/>
    </row>
    <row r="77" spans="3:18" s="348" customFormat="1" ht="9" x14ac:dyDescent="0.15">
      <c r="C77" s="347"/>
      <c r="D77" s="347"/>
      <c r="E77" s="347"/>
      <c r="F77" s="347"/>
      <c r="G77" s="347"/>
      <c r="H77" s="347"/>
      <c r="I77" s="329"/>
      <c r="J77" s="347"/>
      <c r="K77" s="347"/>
      <c r="L77" s="347"/>
      <c r="M77" s="347"/>
      <c r="N77" s="347"/>
      <c r="O77" s="346"/>
      <c r="P77" s="346"/>
      <c r="Q77" s="346"/>
      <c r="R77" s="347"/>
    </row>
    <row r="78" spans="3:18" s="348" customFormat="1" ht="9" x14ac:dyDescent="0.15">
      <c r="C78" s="347"/>
      <c r="D78" s="347"/>
      <c r="E78" s="347"/>
      <c r="F78" s="347"/>
      <c r="G78" s="347"/>
      <c r="H78" s="347"/>
      <c r="I78" s="329"/>
      <c r="J78" s="347"/>
      <c r="K78" s="347"/>
      <c r="L78" s="347"/>
      <c r="M78" s="347"/>
      <c r="N78" s="347"/>
      <c r="O78" s="346"/>
      <c r="P78" s="346"/>
      <c r="Q78" s="346"/>
      <c r="R78" s="347"/>
    </row>
    <row r="79" spans="3:18" s="348" customFormat="1" ht="9" x14ac:dyDescent="0.15">
      <c r="C79" s="347"/>
      <c r="D79" s="347"/>
      <c r="E79" s="347"/>
      <c r="F79" s="347"/>
      <c r="G79" s="347"/>
      <c r="H79" s="347"/>
      <c r="I79" s="329"/>
      <c r="J79" s="347"/>
      <c r="K79" s="347"/>
      <c r="L79" s="347"/>
      <c r="M79" s="347"/>
      <c r="N79" s="347"/>
      <c r="O79" s="346"/>
      <c r="P79" s="346"/>
      <c r="Q79" s="346"/>
      <c r="R79" s="347"/>
    </row>
    <row r="80" spans="3:18" s="348" customFormat="1" x14ac:dyDescent="0.2">
      <c r="C80" s="347"/>
      <c r="D80" s="347"/>
      <c r="E80" s="347"/>
      <c r="F80" s="347"/>
      <c r="G80" s="347"/>
      <c r="H80" s="347"/>
      <c r="I80" s="329"/>
      <c r="J80" s="347"/>
      <c r="K80" s="347"/>
      <c r="L80" s="347"/>
      <c r="M80" s="347"/>
      <c r="N80" s="347"/>
      <c r="O80" s="346"/>
      <c r="P80" s="346"/>
      <c r="Q80" s="346"/>
      <c r="R80" s="43"/>
    </row>
    <row r="81" spans="3:18" s="348" customFormat="1" x14ac:dyDescent="0.2">
      <c r="C81" s="347"/>
      <c r="D81" s="347"/>
      <c r="E81" s="347"/>
      <c r="F81" s="347"/>
      <c r="G81" s="43"/>
      <c r="H81" s="347"/>
      <c r="I81" s="329"/>
      <c r="J81" s="43"/>
      <c r="K81" s="347"/>
      <c r="L81" s="347"/>
      <c r="M81" s="347"/>
      <c r="N81" s="347"/>
      <c r="O81" s="346"/>
      <c r="P81" s="346"/>
      <c r="Q81" s="346"/>
      <c r="R81" s="43"/>
    </row>
    <row r="82" spans="3:18" x14ac:dyDescent="0.2">
      <c r="P82" s="346"/>
      <c r="Q82" s="346"/>
    </row>
    <row r="83" spans="3:18" x14ac:dyDescent="0.2">
      <c r="P83" s="346"/>
      <c r="Q83" s="346"/>
    </row>
  </sheetData>
  <mergeCells count="24">
    <mergeCell ref="B58:R58"/>
    <mergeCell ref="B59:R59"/>
    <mergeCell ref="C32:D32"/>
    <mergeCell ref="B1:R1"/>
    <mergeCell ref="B2:R2"/>
    <mergeCell ref="C4:D4"/>
    <mergeCell ref="C5:D5"/>
    <mergeCell ref="C14:D14"/>
    <mergeCell ref="C15:D15"/>
    <mergeCell ref="C25:D25"/>
    <mergeCell ref="C26:D26"/>
    <mergeCell ref="C30:D30"/>
    <mergeCell ref="C31:D31"/>
    <mergeCell ref="B50:R50"/>
    <mergeCell ref="B51:R51"/>
    <mergeCell ref="B52:R52"/>
    <mergeCell ref="B53:R53"/>
    <mergeCell ref="C33:D33"/>
    <mergeCell ref="C38:D38"/>
    <mergeCell ref="C39:D39"/>
    <mergeCell ref="B45:R45"/>
    <mergeCell ref="B47:R47"/>
    <mergeCell ref="B49:R49"/>
    <mergeCell ref="B48:R48"/>
  </mergeCells>
  <pageMargins left="0.25" right="0.25" top="0.5" bottom="0.5" header="0.5" footer="0.5"/>
  <pageSetup scale="77" fitToHeight="2" orientation="landscape" horizontalDpi="4294967295" verticalDpi="4294967295"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E34"/>
  <sheetViews>
    <sheetView workbookViewId="0">
      <selection activeCell="E22" sqref="E22"/>
    </sheetView>
  </sheetViews>
  <sheetFormatPr defaultRowHeight="15" x14ac:dyDescent="0.25"/>
  <cols>
    <col min="1" max="1" width="43.85546875" customWidth="1"/>
    <col min="2" max="2" width="16.28515625" bestFit="1" customWidth="1"/>
    <col min="3" max="5" width="5" customWidth="1"/>
    <col min="6" max="6" width="11.28515625" bestFit="1" customWidth="1"/>
    <col min="9" max="9" width="12.5703125" bestFit="1" customWidth="1"/>
  </cols>
  <sheetData>
    <row r="1" spans="1:12" x14ac:dyDescent="0.25">
      <c r="A1" s="2" t="s">
        <v>0</v>
      </c>
      <c r="B1" s="2" t="s">
        <v>1</v>
      </c>
      <c r="C1" s="2" t="s">
        <v>2</v>
      </c>
    </row>
    <row r="2" spans="1:12" x14ac:dyDescent="0.25">
      <c r="A2" s="3" t="s">
        <v>29</v>
      </c>
      <c r="B2" s="3" t="s">
        <v>14</v>
      </c>
      <c r="C2" s="4">
        <v>2014</v>
      </c>
      <c r="F2" t="s">
        <v>104</v>
      </c>
    </row>
    <row r="3" spans="1:12" x14ac:dyDescent="0.25">
      <c r="A3" s="3" t="s">
        <v>29</v>
      </c>
      <c r="B3" s="3" t="s">
        <v>15</v>
      </c>
      <c r="C3" s="4">
        <v>2014</v>
      </c>
      <c r="F3" s="12" t="s">
        <v>22</v>
      </c>
    </row>
    <row r="4" spans="1:12" x14ac:dyDescent="0.25">
      <c r="A4" s="3" t="s">
        <v>29</v>
      </c>
      <c r="B4" s="3" t="s">
        <v>17</v>
      </c>
      <c r="C4" s="4">
        <v>2014</v>
      </c>
      <c r="F4" s="12" t="s">
        <v>22</v>
      </c>
    </row>
    <row r="5" spans="1:12" x14ac:dyDescent="0.25">
      <c r="A5" s="3" t="s">
        <v>29</v>
      </c>
      <c r="B5" s="3" t="s">
        <v>8</v>
      </c>
      <c r="C5" s="4">
        <v>2015</v>
      </c>
      <c r="F5" s="82" t="s">
        <v>7</v>
      </c>
    </row>
    <row r="6" spans="1:12" x14ac:dyDescent="0.25">
      <c r="A6" s="3" t="s">
        <v>29</v>
      </c>
      <c r="B6" s="3" t="s">
        <v>9</v>
      </c>
      <c r="C6" s="4">
        <v>2015</v>
      </c>
      <c r="F6" s="82" t="s">
        <v>14</v>
      </c>
    </row>
    <row r="7" spans="1:12" x14ac:dyDescent="0.25">
      <c r="A7" s="3" t="s">
        <v>29</v>
      </c>
      <c r="B7" s="3" t="s">
        <v>12</v>
      </c>
      <c r="C7" s="4">
        <v>2015</v>
      </c>
      <c r="F7" s="82" t="s">
        <v>15</v>
      </c>
    </row>
    <row r="8" spans="1:12" x14ac:dyDescent="0.25">
      <c r="A8" s="3" t="s">
        <v>29</v>
      </c>
      <c r="B8" s="3" t="s">
        <v>16</v>
      </c>
      <c r="C8" s="4">
        <v>2015</v>
      </c>
    </row>
    <row r="9" spans="1:12" x14ac:dyDescent="0.25">
      <c r="A9" s="3" t="s">
        <v>29</v>
      </c>
      <c r="B9" s="3" t="s">
        <v>10</v>
      </c>
      <c r="C9" s="4">
        <v>2016</v>
      </c>
    </row>
    <row r="10" spans="1:12" x14ac:dyDescent="0.25">
      <c r="A10" s="3" t="s">
        <v>29</v>
      </c>
      <c r="B10" s="3" t="s">
        <v>11</v>
      </c>
      <c r="C10" s="4">
        <v>2016</v>
      </c>
    </row>
    <row r="11" spans="1:12" x14ac:dyDescent="0.25">
      <c r="A11" s="3" t="s">
        <v>29</v>
      </c>
      <c r="B11" s="3" t="s">
        <v>3</v>
      </c>
      <c r="C11" s="4">
        <v>2017</v>
      </c>
    </row>
    <row r="12" spans="1:12" x14ac:dyDescent="0.25">
      <c r="A12" s="3" t="s">
        <v>29</v>
      </c>
      <c r="B12" s="3" t="s">
        <v>4</v>
      </c>
      <c r="C12" s="4">
        <v>2017</v>
      </c>
      <c r="F12" s="33" t="s">
        <v>67</v>
      </c>
      <c r="G12" s="33"/>
      <c r="H12" s="33"/>
      <c r="I12" s="33"/>
      <c r="J12" s="33"/>
      <c r="K12" s="33"/>
      <c r="L12" s="33"/>
    </row>
    <row r="13" spans="1:12" x14ac:dyDescent="0.25">
      <c r="A13" s="3" t="s">
        <v>29</v>
      </c>
      <c r="B13" s="3" t="s">
        <v>5</v>
      </c>
      <c r="C13" s="4">
        <v>2017</v>
      </c>
    </row>
    <row r="14" spans="1:12" x14ac:dyDescent="0.25">
      <c r="A14" s="3" t="s">
        <v>29</v>
      </c>
      <c r="B14" s="3" t="s">
        <v>6</v>
      </c>
      <c r="C14" s="4">
        <v>2017</v>
      </c>
    </row>
    <row r="15" spans="1:12" x14ac:dyDescent="0.25">
      <c r="A15" s="3" t="s">
        <v>29</v>
      </c>
      <c r="B15" s="3" t="s">
        <v>7</v>
      </c>
      <c r="C15" s="4">
        <v>2017</v>
      </c>
    </row>
    <row r="16" spans="1:12" x14ac:dyDescent="0.25">
      <c r="A16" s="3" t="s">
        <v>29</v>
      </c>
      <c r="B16" s="3" t="s">
        <v>13</v>
      </c>
      <c r="C16" s="4">
        <v>2017</v>
      </c>
    </row>
    <row r="20" spans="1:31" x14ac:dyDescent="0.25">
      <c r="A20" s="5" t="s">
        <v>21</v>
      </c>
      <c r="B20" s="5" t="s">
        <v>18</v>
      </c>
    </row>
    <row r="21" spans="1:31" x14ac:dyDescent="0.25">
      <c r="A21" s="5" t="s">
        <v>20</v>
      </c>
      <c r="B21">
        <v>2014</v>
      </c>
      <c r="C21" s="8">
        <v>2015</v>
      </c>
      <c r="D21" s="8">
        <v>2016</v>
      </c>
      <c r="E21" s="8">
        <v>2017</v>
      </c>
      <c r="F21" t="s">
        <v>19</v>
      </c>
    </row>
    <row r="22" spans="1:31" x14ac:dyDescent="0.25">
      <c r="A22" s="6" t="s">
        <v>29</v>
      </c>
      <c r="B22" s="7">
        <v>3</v>
      </c>
      <c r="C22" s="9">
        <v>4</v>
      </c>
      <c r="D22" s="9">
        <v>2</v>
      </c>
      <c r="E22" s="9">
        <v>6</v>
      </c>
      <c r="F22" s="7">
        <v>15</v>
      </c>
    </row>
    <row r="23" spans="1:31" x14ac:dyDescent="0.25">
      <c r="A23" s="6" t="s">
        <v>19</v>
      </c>
      <c r="B23" s="7">
        <v>3</v>
      </c>
      <c r="C23" s="9">
        <v>4</v>
      </c>
      <c r="D23" s="9">
        <v>2</v>
      </c>
      <c r="E23" s="9">
        <v>6</v>
      </c>
      <c r="F23" s="7">
        <v>15</v>
      </c>
    </row>
    <row r="24" spans="1:31" ht="15.75" thickBot="1" x14ac:dyDescent="0.3"/>
    <row r="25" spans="1:31" ht="15.75" thickBot="1" x14ac:dyDescent="0.3">
      <c r="B25" s="83" t="s">
        <v>106</v>
      </c>
      <c r="C25" s="84">
        <v>7</v>
      </c>
      <c r="D25" s="84">
        <v>9</v>
      </c>
      <c r="E25" s="85">
        <v>15</v>
      </c>
    </row>
    <row r="28" spans="1:31" x14ac:dyDescent="0.25">
      <c r="A28" t="s">
        <v>181</v>
      </c>
    </row>
    <row r="30" spans="1:31" x14ac:dyDescent="0.25">
      <c r="A30" s="2" t="s">
        <v>1</v>
      </c>
      <c r="B30" s="2" t="s">
        <v>138</v>
      </c>
      <c r="C30" s="2" t="s">
        <v>139</v>
      </c>
      <c r="D30" s="2" t="s">
        <v>140</v>
      </c>
      <c r="E30" s="2" t="s">
        <v>141</v>
      </c>
      <c r="F30" s="2" t="s">
        <v>2</v>
      </c>
      <c r="G30" s="2" t="s">
        <v>142</v>
      </c>
      <c r="H30" s="2" t="s">
        <v>143</v>
      </c>
      <c r="I30" s="2" t="s">
        <v>182</v>
      </c>
      <c r="J30" s="2"/>
      <c r="K30" s="2"/>
      <c r="L30" s="2"/>
      <c r="M30" s="2"/>
      <c r="N30" s="2"/>
      <c r="O30" s="2"/>
      <c r="P30" s="2"/>
      <c r="Q30" s="2"/>
      <c r="S30" s="2" t="s">
        <v>144</v>
      </c>
      <c r="T30" s="2" t="s">
        <v>145</v>
      </c>
      <c r="U30" s="2" t="s">
        <v>146</v>
      </c>
      <c r="V30" s="2" t="s">
        <v>147</v>
      </c>
      <c r="W30" s="2" t="s">
        <v>148</v>
      </c>
      <c r="X30" s="2" t="s">
        <v>149</v>
      </c>
      <c r="Y30" s="2" t="s">
        <v>150</v>
      </c>
      <c r="Z30" s="2" t="s">
        <v>151</v>
      </c>
      <c r="AA30" s="2" t="s">
        <v>152</v>
      </c>
      <c r="AB30" s="2" t="s">
        <v>153</v>
      </c>
      <c r="AC30" s="2" t="s">
        <v>154</v>
      </c>
      <c r="AD30" s="2" t="s">
        <v>155</v>
      </c>
      <c r="AE30" s="2" t="s">
        <v>156</v>
      </c>
    </row>
    <row r="31" spans="1:31" ht="90" x14ac:dyDescent="0.25">
      <c r="A31" s="3" t="s">
        <v>157</v>
      </c>
      <c r="B31" s="3" t="s">
        <v>158</v>
      </c>
      <c r="C31" s="3" t="s">
        <v>159</v>
      </c>
      <c r="D31" s="3" t="s">
        <v>160</v>
      </c>
      <c r="E31" s="3" t="s">
        <v>161</v>
      </c>
      <c r="F31" s="4">
        <v>2014</v>
      </c>
      <c r="G31" s="4">
        <v>2045</v>
      </c>
      <c r="H31" s="4">
        <v>709512.96</v>
      </c>
      <c r="I31" s="102">
        <f>H31/1.1</f>
        <v>645011.78181818174</v>
      </c>
      <c r="J31" s="101"/>
      <c r="K31" s="101"/>
      <c r="L31" s="101"/>
      <c r="M31" s="101"/>
      <c r="N31" s="4"/>
      <c r="O31" s="101"/>
      <c r="P31" s="101"/>
      <c r="Q31" s="101"/>
      <c r="S31" s="101"/>
      <c r="T31" s="101"/>
      <c r="U31" s="101"/>
      <c r="V31" s="4">
        <v>22676</v>
      </c>
      <c r="W31" s="4">
        <v>2008</v>
      </c>
      <c r="X31" s="101"/>
      <c r="Y31" s="101"/>
      <c r="Z31" s="101"/>
      <c r="AA31" s="101"/>
      <c r="AB31" s="3" t="s">
        <v>162</v>
      </c>
      <c r="AC31" s="3" t="s">
        <v>163</v>
      </c>
      <c r="AD31" s="4" t="b">
        <v>0</v>
      </c>
      <c r="AE31" s="3" t="s">
        <v>163</v>
      </c>
    </row>
    <row r="32" spans="1:31" ht="120" x14ac:dyDescent="0.25">
      <c r="A32" s="3" t="s">
        <v>164</v>
      </c>
      <c r="B32" s="3" t="s">
        <v>165</v>
      </c>
      <c r="C32" s="3" t="s">
        <v>166</v>
      </c>
      <c r="D32" s="3" t="s">
        <v>166</v>
      </c>
      <c r="E32" s="3" t="s">
        <v>167</v>
      </c>
      <c r="F32" s="4">
        <v>2018</v>
      </c>
      <c r="G32" s="4">
        <v>2058</v>
      </c>
      <c r="H32" s="4">
        <v>1779800</v>
      </c>
      <c r="I32" s="102">
        <f t="shared" ref="I32:I34" si="0">H32/1.1</f>
        <v>1617999.9999999998</v>
      </c>
      <c r="J32" s="101"/>
      <c r="K32" s="101"/>
      <c r="L32" s="101"/>
      <c r="M32" s="101"/>
      <c r="N32" s="4"/>
      <c r="O32" s="101"/>
      <c r="P32" s="101"/>
      <c r="Q32" s="101"/>
      <c r="S32" s="101"/>
      <c r="T32" s="101"/>
      <c r="U32" s="101"/>
      <c r="V32" s="4">
        <v>44495</v>
      </c>
      <c r="W32" s="4">
        <v>2008</v>
      </c>
      <c r="X32" s="101"/>
      <c r="Y32" s="101"/>
      <c r="Z32" s="101"/>
      <c r="AA32" s="101"/>
      <c r="AB32" s="3" t="s">
        <v>168</v>
      </c>
      <c r="AC32" s="3" t="s">
        <v>163</v>
      </c>
      <c r="AD32" s="4" t="b">
        <v>0</v>
      </c>
      <c r="AE32" s="3" t="s">
        <v>163</v>
      </c>
    </row>
    <row r="33" spans="1:31" ht="45" x14ac:dyDescent="0.25">
      <c r="A33" s="3" t="s">
        <v>169</v>
      </c>
      <c r="B33" s="3" t="s">
        <v>170</v>
      </c>
      <c r="C33" s="3" t="s">
        <v>171</v>
      </c>
      <c r="D33" s="3" t="s">
        <v>172</v>
      </c>
      <c r="E33" s="3" t="s">
        <v>173</v>
      </c>
      <c r="F33" s="4">
        <v>2014</v>
      </c>
      <c r="G33" s="4">
        <v>2019</v>
      </c>
      <c r="H33" s="4">
        <v>1980000</v>
      </c>
      <c r="I33" s="102">
        <f t="shared" si="0"/>
        <v>1799999.9999999998</v>
      </c>
      <c r="J33" s="101"/>
      <c r="K33" s="101"/>
      <c r="L33" s="101"/>
      <c r="M33" s="101"/>
      <c r="N33" s="4"/>
      <c r="O33" s="101"/>
      <c r="P33" s="101"/>
      <c r="Q33" s="101"/>
      <c r="S33" s="4">
        <v>101009</v>
      </c>
      <c r="T33" s="4">
        <v>2005</v>
      </c>
      <c r="U33" s="101"/>
      <c r="V33" s="4">
        <v>47575</v>
      </c>
      <c r="W33" s="4">
        <v>2004</v>
      </c>
      <c r="X33" s="101"/>
      <c r="Y33" s="101"/>
      <c r="Z33" s="101"/>
      <c r="AA33" s="101"/>
      <c r="AB33" s="3" t="s">
        <v>174</v>
      </c>
      <c r="AC33" s="3" t="s">
        <v>163</v>
      </c>
      <c r="AD33" s="4" t="b">
        <v>0</v>
      </c>
      <c r="AE33" s="3" t="s">
        <v>163</v>
      </c>
    </row>
    <row r="34" spans="1:31" ht="105" x14ac:dyDescent="0.25">
      <c r="A34" s="3" t="s">
        <v>175</v>
      </c>
      <c r="B34" s="3" t="s">
        <v>176</v>
      </c>
      <c r="C34" s="3" t="s">
        <v>177</v>
      </c>
      <c r="D34" s="3" t="s">
        <v>178</v>
      </c>
      <c r="E34" s="3" t="s">
        <v>179</v>
      </c>
      <c r="F34" s="4">
        <v>2018</v>
      </c>
      <c r="G34" s="4">
        <v>2121</v>
      </c>
      <c r="H34" s="4">
        <v>2729088</v>
      </c>
      <c r="I34" s="102">
        <f t="shared" si="0"/>
        <v>2480989.0909090908</v>
      </c>
      <c r="J34" s="101"/>
      <c r="K34" s="101"/>
      <c r="L34" s="101"/>
      <c r="M34" s="101"/>
      <c r="N34" s="4"/>
      <c r="O34" s="101"/>
      <c r="P34" s="101"/>
      <c r="Q34" s="101"/>
      <c r="S34" s="101"/>
      <c r="T34" s="101"/>
      <c r="U34" s="101"/>
      <c r="V34" s="4">
        <v>26496</v>
      </c>
      <c r="W34" s="4">
        <v>2009</v>
      </c>
      <c r="X34" s="101"/>
      <c r="Y34" s="101"/>
      <c r="Z34" s="101"/>
      <c r="AA34" s="101"/>
      <c r="AB34" s="3" t="s">
        <v>180</v>
      </c>
      <c r="AC34" s="3" t="s">
        <v>163</v>
      </c>
      <c r="AD34" s="4" t="b">
        <v>0</v>
      </c>
      <c r="AE34" s="3" t="s">
        <v>163</v>
      </c>
    </row>
  </sheetData>
  <sortState ref="A2:C16">
    <sortCondition ref="C2:C16"/>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47"/>
  <sheetViews>
    <sheetView view="pageBreakPreview" zoomScale="60" zoomScaleNormal="100" workbookViewId="0">
      <selection activeCell="A2" sqref="A2:N2"/>
    </sheetView>
  </sheetViews>
  <sheetFormatPr defaultRowHeight="12.75" x14ac:dyDescent="0.2"/>
  <cols>
    <col min="1" max="1" width="2.28515625" style="166" customWidth="1"/>
    <col min="2" max="2" width="2.42578125" style="166" customWidth="1"/>
    <col min="3" max="3" width="2.140625" style="166" customWidth="1"/>
    <col min="4" max="4" width="1.42578125" style="166" customWidth="1"/>
    <col min="5" max="5" width="2.42578125" style="166" customWidth="1"/>
    <col min="6" max="6" width="39.85546875" style="166" customWidth="1"/>
    <col min="7" max="7" width="12" style="169" customWidth="1"/>
    <col min="8" max="8" width="13" style="169" customWidth="1"/>
    <col min="9" max="9" width="14.28515625" style="169" customWidth="1"/>
    <col min="10" max="10" width="10.5703125" style="169" customWidth="1"/>
    <col min="11" max="11" width="12.7109375" style="169" customWidth="1"/>
    <col min="12" max="12" width="14" style="169" customWidth="1"/>
    <col min="13" max="13" width="13" style="168" customWidth="1"/>
    <col min="14" max="14" width="6.42578125" style="167" customWidth="1"/>
    <col min="15" max="15" width="15.28515625" style="166" customWidth="1"/>
    <col min="16" max="20" width="9.140625" style="166"/>
    <col min="21" max="27" width="0" style="166" hidden="1" customWidth="1"/>
    <col min="28" max="16384" width="9.140625" style="166"/>
  </cols>
  <sheetData>
    <row r="1" spans="1:16" x14ac:dyDescent="0.2">
      <c r="A1" s="598" t="s">
        <v>2014</v>
      </c>
      <c r="B1" s="598"/>
      <c r="C1" s="598"/>
      <c r="D1" s="598"/>
      <c r="E1" s="598"/>
      <c r="F1" s="598"/>
      <c r="G1" s="598"/>
      <c r="H1" s="598"/>
      <c r="I1" s="598"/>
      <c r="J1" s="598"/>
      <c r="K1" s="598"/>
      <c r="L1" s="598"/>
      <c r="M1" s="598"/>
      <c r="N1" s="598"/>
    </row>
    <row r="2" spans="1:16" ht="12" customHeight="1" x14ac:dyDescent="0.2">
      <c r="A2" s="598" t="s">
        <v>1038</v>
      </c>
      <c r="B2" s="598"/>
      <c r="C2" s="598"/>
      <c r="D2" s="598"/>
      <c r="E2" s="598"/>
      <c r="F2" s="598"/>
      <c r="G2" s="598"/>
      <c r="H2" s="598"/>
      <c r="I2" s="598"/>
      <c r="J2" s="598"/>
      <c r="K2" s="598"/>
      <c r="L2" s="598"/>
      <c r="M2" s="598"/>
      <c r="N2" s="598"/>
    </row>
    <row r="3" spans="1:16" ht="15" customHeight="1" thickBot="1" x14ac:dyDescent="0.25"/>
    <row r="4" spans="1:16" s="214" customFormat="1" ht="51" x14ac:dyDescent="0.2">
      <c r="A4" s="219" t="s">
        <v>102</v>
      </c>
      <c r="B4" s="218"/>
      <c r="C4" s="218"/>
      <c r="D4" s="218"/>
      <c r="E4" s="218"/>
      <c r="F4" s="218"/>
      <c r="G4" s="217" t="s">
        <v>238</v>
      </c>
      <c r="H4" s="217" t="s">
        <v>237</v>
      </c>
      <c r="I4" s="217" t="s">
        <v>236</v>
      </c>
      <c r="J4" s="217" t="s">
        <v>235</v>
      </c>
      <c r="K4" s="217" t="s">
        <v>924</v>
      </c>
      <c r="L4" s="217" t="s">
        <v>234</v>
      </c>
      <c r="M4" s="216" t="s">
        <v>1895</v>
      </c>
      <c r="N4" s="215" t="s">
        <v>101</v>
      </c>
    </row>
    <row r="5" spans="1:16" x14ac:dyDescent="0.2">
      <c r="A5" s="213" t="s">
        <v>233</v>
      </c>
      <c r="B5" s="212" t="s">
        <v>232</v>
      </c>
      <c r="C5" s="212"/>
      <c r="D5" s="212"/>
      <c r="E5" s="212"/>
      <c r="F5" s="211"/>
      <c r="G5" s="210">
        <v>40</v>
      </c>
      <c r="H5" s="452">
        <v>10</v>
      </c>
      <c r="I5" s="209">
        <f>G5*H5</f>
        <v>400</v>
      </c>
      <c r="J5" s="209">
        <f>I5</f>
        <v>400</v>
      </c>
      <c r="K5" s="209">
        <f>J5*0.05</f>
        <v>20</v>
      </c>
      <c r="L5" s="209">
        <f>J5*0.1</f>
        <v>40</v>
      </c>
      <c r="M5" s="208">
        <f>(J5*'Agency Base Data'!$D$6)+(K5*'Agency Base Data'!$D$4)+(L5*'Agency Base Data'!$D$5)</f>
        <v>21144.959999999999</v>
      </c>
      <c r="N5" s="459" t="s">
        <v>89</v>
      </c>
    </row>
    <row r="6" spans="1:16" ht="25.5" customHeight="1" x14ac:dyDescent="0.2">
      <c r="A6" s="204" t="s">
        <v>231</v>
      </c>
      <c r="B6" s="599" t="s">
        <v>230</v>
      </c>
      <c r="C6" s="599"/>
      <c r="D6" s="599"/>
      <c r="E6" s="599"/>
      <c r="F6" s="599"/>
      <c r="G6" s="200">
        <v>2</v>
      </c>
      <c r="H6" s="453">
        <f>'Annual # of Respondents'!B17</f>
        <v>988</v>
      </c>
      <c r="I6" s="199">
        <f>G6*H6</f>
        <v>1976</v>
      </c>
      <c r="J6" s="199">
        <f>I6</f>
        <v>1976</v>
      </c>
      <c r="K6" s="199">
        <f>J6*0.05</f>
        <v>98.800000000000011</v>
      </c>
      <c r="L6" s="199">
        <f>J6*0.1</f>
        <v>197.60000000000002</v>
      </c>
      <c r="M6" s="198">
        <f>(J6*'Agency Base Data'!$D$6)+(K6*'Agency Base Data'!$D$4)+(L6*'Agency Base Data'!$D$5)</f>
        <v>104456.10239999999</v>
      </c>
      <c r="N6" s="458" t="s">
        <v>111</v>
      </c>
    </row>
    <row r="7" spans="1:16" ht="15" customHeight="1" x14ac:dyDescent="0.2">
      <c r="A7" s="204" t="s">
        <v>229</v>
      </c>
      <c r="B7" s="203" t="s">
        <v>228</v>
      </c>
      <c r="C7" s="207"/>
      <c r="D7" s="206"/>
      <c r="E7" s="206"/>
      <c r="F7" s="205"/>
      <c r="G7" s="200"/>
      <c r="H7" s="454"/>
      <c r="I7" s="199"/>
      <c r="J7" s="199"/>
      <c r="K7" s="199"/>
      <c r="L7" s="199"/>
      <c r="M7" s="198"/>
      <c r="N7" s="458"/>
    </row>
    <row r="8" spans="1:16" ht="15" customHeight="1" x14ac:dyDescent="0.2">
      <c r="A8" s="204"/>
      <c r="B8" s="203" t="s">
        <v>219</v>
      </c>
      <c r="C8" s="203" t="s">
        <v>239</v>
      </c>
      <c r="D8" s="206"/>
      <c r="E8" s="202"/>
      <c r="F8" s="205"/>
      <c r="G8" s="200">
        <v>12</v>
      </c>
      <c r="H8" s="453">
        <f>H22*0.2</f>
        <v>107.60000000000001</v>
      </c>
      <c r="I8" s="199">
        <f t="shared" ref="I8" si="0">G8*H8</f>
        <v>1291.2</v>
      </c>
      <c r="J8" s="199">
        <f t="shared" ref="J8" si="1">I8</f>
        <v>1291.2</v>
      </c>
      <c r="K8" s="199">
        <f t="shared" ref="K8" si="2">J8*0.05</f>
        <v>64.56</v>
      </c>
      <c r="L8" s="199">
        <f t="shared" ref="L8" si="3">J8*0.1</f>
        <v>129.12</v>
      </c>
      <c r="M8" s="198">
        <f>(J8*'Agency Base Data'!$D$6)+(K8*'Agency Base Data'!$D$4)+(L8*'Agency Base Data'!$D$5)</f>
        <v>68255.93088</v>
      </c>
      <c r="N8" s="405" t="s">
        <v>1892</v>
      </c>
      <c r="O8" s="451"/>
    </row>
    <row r="9" spans="1:16" ht="15" customHeight="1" x14ac:dyDescent="0.2">
      <c r="A9" s="204"/>
      <c r="B9" s="203" t="s">
        <v>218</v>
      </c>
      <c r="C9" s="203" t="s">
        <v>240</v>
      </c>
      <c r="D9" s="206"/>
      <c r="E9" s="202"/>
      <c r="F9" s="205"/>
      <c r="G9" s="200">
        <v>20</v>
      </c>
      <c r="H9" s="453">
        <f>'Annual # of Respondents'!B16*0.2</f>
        <v>129.80000000000001</v>
      </c>
      <c r="I9" s="199">
        <f t="shared" ref="I9:I11" si="4">G9*H9</f>
        <v>2596</v>
      </c>
      <c r="J9" s="199">
        <f t="shared" ref="J9:J13" si="5">I9</f>
        <v>2596</v>
      </c>
      <c r="K9" s="199">
        <f t="shared" ref="K9:K13" si="6">J9*0.05</f>
        <v>129.80000000000001</v>
      </c>
      <c r="L9" s="199">
        <f t="shared" ref="L9:L13" si="7">J9*0.1</f>
        <v>259.60000000000002</v>
      </c>
      <c r="M9" s="198">
        <f>(J9*'Agency Base Data'!$D$6)+(K9*'Agency Base Data'!$D$4)+(L9*'Agency Base Data'!$D$5)+H9*('Other Cost Basis'!B9+'Other Cost Basis'!B13+'Other Cost Basis'!B14)</f>
        <v>236397.99040000001</v>
      </c>
      <c r="N9" s="405" t="s">
        <v>79</v>
      </c>
    </row>
    <row r="10" spans="1:16" ht="15" customHeight="1" x14ac:dyDescent="0.2">
      <c r="A10" s="204"/>
      <c r="B10" s="203" t="s">
        <v>217</v>
      </c>
      <c r="C10" s="203" t="s">
        <v>225</v>
      </c>
      <c r="D10" s="206"/>
      <c r="E10" s="202"/>
      <c r="F10" s="205"/>
      <c r="G10" s="200">
        <v>1</v>
      </c>
      <c r="H10" s="453">
        <f>H12</f>
        <v>538</v>
      </c>
      <c r="I10" s="199">
        <f t="shared" si="4"/>
        <v>538</v>
      </c>
      <c r="J10" s="199">
        <f t="shared" si="5"/>
        <v>538</v>
      </c>
      <c r="K10" s="199">
        <f t="shared" si="6"/>
        <v>26.900000000000002</v>
      </c>
      <c r="L10" s="199">
        <f t="shared" si="7"/>
        <v>53.800000000000004</v>
      </c>
      <c r="M10" s="198">
        <f>(J10*'Agency Base Data'!$D$6)+(K10*'Agency Base Data'!$D$4)+(L10*'Agency Base Data'!$D$5)</f>
        <v>28439.9712</v>
      </c>
      <c r="N10" s="405" t="s">
        <v>112</v>
      </c>
      <c r="O10" s="451"/>
    </row>
    <row r="11" spans="1:16" ht="15" customHeight="1" x14ac:dyDescent="0.2">
      <c r="A11" s="204"/>
      <c r="B11" s="203" t="s">
        <v>216</v>
      </c>
      <c r="C11" s="203" t="s">
        <v>223</v>
      </c>
      <c r="D11" s="206"/>
      <c r="E11" s="202"/>
      <c r="F11" s="205"/>
      <c r="G11" s="200">
        <v>1</v>
      </c>
      <c r="H11" s="453">
        <f>'Annual # of Respondents'!B16</f>
        <v>649</v>
      </c>
      <c r="I11" s="199">
        <f t="shared" si="4"/>
        <v>649</v>
      </c>
      <c r="J11" s="199">
        <f t="shared" si="5"/>
        <v>649</v>
      </c>
      <c r="K11" s="199">
        <f t="shared" si="6"/>
        <v>32.450000000000003</v>
      </c>
      <c r="L11" s="199">
        <f t="shared" si="7"/>
        <v>64.900000000000006</v>
      </c>
      <c r="M11" s="198">
        <f>(J11*'Agency Base Data'!$D$6)+(K11*'Agency Base Data'!$D$4)+(L11*'Agency Base Data'!$D$5)</f>
        <v>34307.6976</v>
      </c>
      <c r="N11" s="405" t="s">
        <v>81</v>
      </c>
    </row>
    <row r="12" spans="1:16" ht="15" customHeight="1" x14ac:dyDescent="0.2">
      <c r="A12" s="204"/>
      <c r="B12" s="203" t="s">
        <v>226</v>
      </c>
      <c r="C12" s="203" t="s">
        <v>925</v>
      </c>
      <c r="D12" s="206"/>
      <c r="E12" s="202"/>
      <c r="F12" s="205"/>
      <c r="G12" s="200">
        <v>2</v>
      </c>
      <c r="H12" s="453">
        <f>H22</f>
        <v>538</v>
      </c>
      <c r="I12" s="199">
        <f t="shared" ref="I12" si="8">G12*H12</f>
        <v>1076</v>
      </c>
      <c r="J12" s="199">
        <f t="shared" ref="J12" si="9">I12</f>
        <v>1076</v>
      </c>
      <c r="K12" s="199">
        <f t="shared" ref="K12" si="10">J12*0.05</f>
        <v>53.800000000000004</v>
      </c>
      <c r="L12" s="199">
        <f t="shared" ref="L12" si="11">J12*0.1</f>
        <v>107.60000000000001</v>
      </c>
      <c r="M12" s="198">
        <f>(J12*'Agency Base Data'!$D$6)+(K12*'Agency Base Data'!$D$4)+(L12*'Agency Base Data'!$D$5)</f>
        <v>56879.9424</v>
      </c>
      <c r="N12" s="405" t="s">
        <v>112</v>
      </c>
      <c r="O12" s="451"/>
    </row>
    <row r="13" spans="1:16" ht="15" customHeight="1" x14ac:dyDescent="0.2">
      <c r="A13" s="204" t="s">
        <v>222</v>
      </c>
      <c r="B13" s="203" t="s">
        <v>243</v>
      </c>
      <c r="C13" s="203"/>
      <c r="D13" s="206"/>
      <c r="E13" s="202"/>
      <c r="F13" s="205"/>
      <c r="G13" s="200">
        <v>24</v>
      </c>
      <c r="H13" s="453">
        <f>H10*0.1</f>
        <v>53.800000000000004</v>
      </c>
      <c r="I13" s="199">
        <v>0</v>
      </c>
      <c r="J13" s="199">
        <f t="shared" si="5"/>
        <v>0</v>
      </c>
      <c r="K13" s="199">
        <f t="shared" si="6"/>
        <v>0</v>
      </c>
      <c r="L13" s="199">
        <f t="shared" si="7"/>
        <v>0</v>
      </c>
      <c r="M13" s="198">
        <f>(J13*'Agency Base Data'!$D$6)+(K13*'Agency Base Data'!$D$4)+(L13*'Agency Base Data'!$D$5)</f>
        <v>0</v>
      </c>
      <c r="N13" s="405" t="s">
        <v>113</v>
      </c>
    </row>
    <row r="14" spans="1:16" ht="15" customHeight="1" x14ac:dyDescent="0.2">
      <c r="A14" s="204" t="s">
        <v>1903</v>
      </c>
      <c r="B14" s="203" t="s">
        <v>220</v>
      </c>
      <c r="C14" s="203"/>
      <c r="D14" s="206"/>
      <c r="E14" s="202"/>
      <c r="F14" s="205"/>
      <c r="G14" s="200"/>
      <c r="H14" s="453"/>
      <c r="I14" s="199"/>
      <c r="J14" s="199"/>
      <c r="K14" s="199"/>
      <c r="L14" s="199"/>
      <c r="M14" s="198"/>
      <c r="N14" s="458"/>
    </row>
    <row r="15" spans="1:16" ht="15" customHeight="1" x14ac:dyDescent="0.2">
      <c r="A15" s="204"/>
      <c r="B15" s="386" t="s">
        <v>219</v>
      </c>
      <c r="C15" s="203" t="s">
        <v>241</v>
      </c>
      <c r="D15" s="203"/>
      <c r="E15" s="202"/>
      <c r="F15" s="205"/>
      <c r="G15" s="200">
        <v>1</v>
      </c>
      <c r="H15" s="453">
        <f>'Annual # of Respondents'!B7</f>
        <v>203</v>
      </c>
      <c r="I15" s="199">
        <f t="shared" ref="I15:I19" si="12">G15*H15</f>
        <v>203</v>
      </c>
      <c r="J15" s="199">
        <f t="shared" ref="J15:J19" si="13">I15</f>
        <v>203</v>
      </c>
      <c r="K15" s="199">
        <f t="shared" ref="K15:K19" si="14">J15*0.05</f>
        <v>10.15</v>
      </c>
      <c r="L15" s="199">
        <f t="shared" ref="L15:L19" si="15">J15*0.1</f>
        <v>20.3</v>
      </c>
      <c r="M15" s="198">
        <f>(J15*'Agency Base Data'!$D$6)+(K15*'Agency Base Data'!$D$4)+(L15*'Agency Base Data'!$D$5)</f>
        <v>10731.0672</v>
      </c>
      <c r="N15" s="405" t="s">
        <v>114</v>
      </c>
    </row>
    <row r="16" spans="1:16" s="408" customFormat="1" ht="15" customHeight="1" x14ac:dyDescent="0.2">
      <c r="A16" s="400"/>
      <c r="B16" s="386" t="s">
        <v>218</v>
      </c>
      <c r="C16" s="386" t="s">
        <v>1859</v>
      </c>
      <c r="D16" s="386"/>
      <c r="E16" s="401"/>
      <c r="F16" s="402"/>
      <c r="G16" s="403">
        <v>1</v>
      </c>
      <c r="H16" s="456">
        <f>133/5</f>
        <v>26.6</v>
      </c>
      <c r="I16" s="404">
        <f t="shared" si="12"/>
        <v>26.6</v>
      </c>
      <c r="J16" s="404">
        <f t="shared" si="13"/>
        <v>26.6</v>
      </c>
      <c r="K16" s="404">
        <f t="shared" si="14"/>
        <v>1.33</v>
      </c>
      <c r="L16" s="404">
        <f t="shared" si="15"/>
        <v>2.66</v>
      </c>
      <c r="M16" s="198">
        <f>(J16*'Agency Base Data'!$D$6)+(K16*'Agency Base Data'!$D$4)+(L16*'Agency Base Data'!$D$5)</f>
        <v>1406.1398399999998</v>
      </c>
      <c r="N16" s="405" t="s">
        <v>115</v>
      </c>
      <c r="O16" s="406"/>
      <c r="P16" s="407"/>
    </row>
    <row r="17" spans="1:28" ht="15" customHeight="1" x14ac:dyDescent="0.2">
      <c r="A17" s="204"/>
      <c r="B17" s="386" t="s">
        <v>217</v>
      </c>
      <c r="C17" s="203" t="s">
        <v>244</v>
      </c>
      <c r="D17" s="203"/>
      <c r="E17" s="202"/>
      <c r="F17" s="205"/>
      <c r="G17" s="200">
        <v>2</v>
      </c>
      <c r="H17" s="453">
        <f>'Respondent Yr1'!I19+'Respondent Yr1'!I20</f>
        <v>218</v>
      </c>
      <c r="I17" s="199">
        <f t="shared" si="12"/>
        <v>436</v>
      </c>
      <c r="J17" s="199">
        <f t="shared" si="13"/>
        <v>436</v>
      </c>
      <c r="K17" s="199">
        <f t="shared" si="14"/>
        <v>21.8</v>
      </c>
      <c r="L17" s="199">
        <f t="shared" si="15"/>
        <v>43.6</v>
      </c>
      <c r="M17" s="198">
        <f>(J17*'Agency Base Data'!$D$6)+(K17*'Agency Base Data'!$D$4)+(L17*'Agency Base Data'!$D$5)</f>
        <v>23048.006399999998</v>
      </c>
      <c r="N17" s="405" t="s">
        <v>116</v>
      </c>
    </row>
    <row r="18" spans="1:28" ht="15" customHeight="1" x14ac:dyDescent="0.2">
      <c r="A18" s="204"/>
      <c r="B18" s="386" t="s">
        <v>216</v>
      </c>
      <c r="C18" s="203" t="s">
        <v>246</v>
      </c>
      <c r="D18" s="229"/>
      <c r="E18" s="229"/>
      <c r="F18" s="230"/>
      <c r="G18" s="200">
        <v>1</v>
      </c>
      <c r="H18" s="453">
        <f>'Annual # of Respondents'!B32</f>
        <v>23</v>
      </c>
      <c r="I18" s="199">
        <f t="shared" si="12"/>
        <v>23</v>
      </c>
      <c r="J18" s="199">
        <f t="shared" si="13"/>
        <v>23</v>
      </c>
      <c r="K18" s="199">
        <f t="shared" si="14"/>
        <v>1.1500000000000001</v>
      </c>
      <c r="L18" s="199">
        <f t="shared" si="15"/>
        <v>2.3000000000000003</v>
      </c>
      <c r="M18" s="198">
        <f>(J18*'Agency Base Data'!$D$6)+(K18*'Agency Base Data'!$D$4)+(L18*'Agency Base Data'!$D$5)</f>
        <v>1215.8352</v>
      </c>
      <c r="N18" s="405" t="s">
        <v>117</v>
      </c>
    </row>
    <row r="19" spans="1:28" ht="15" customHeight="1" x14ac:dyDescent="0.2">
      <c r="A19" s="204"/>
      <c r="B19" s="386" t="s">
        <v>226</v>
      </c>
      <c r="C19" s="228" t="s">
        <v>247</v>
      </c>
      <c r="G19" s="200">
        <v>1</v>
      </c>
      <c r="H19" s="455">
        <v>0</v>
      </c>
      <c r="I19" s="199">
        <f t="shared" si="12"/>
        <v>0</v>
      </c>
      <c r="J19" s="199">
        <f t="shared" si="13"/>
        <v>0</v>
      </c>
      <c r="K19" s="199">
        <f t="shared" si="14"/>
        <v>0</v>
      </c>
      <c r="L19" s="199">
        <f t="shared" si="15"/>
        <v>0</v>
      </c>
      <c r="M19" s="198">
        <f>(J19*'Agency Base Data'!$D$6)+(K19*'Agency Base Data'!$D$4)+(L19*'Agency Base Data'!$D$5)</f>
        <v>0</v>
      </c>
      <c r="N19" s="405" t="s">
        <v>77</v>
      </c>
    </row>
    <row r="20" spans="1:28" ht="15" customHeight="1" x14ac:dyDescent="0.2">
      <c r="A20" s="204"/>
      <c r="B20" s="386" t="s">
        <v>224</v>
      </c>
      <c r="C20" s="203" t="s">
        <v>242</v>
      </c>
      <c r="D20" s="203"/>
      <c r="E20" s="202"/>
      <c r="F20" s="205"/>
      <c r="G20" s="200">
        <v>15</v>
      </c>
      <c r="H20" s="455">
        <f>'Respondent Yr1'!I23</f>
        <v>538</v>
      </c>
      <c r="I20" s="199">
        <f t="shared" ref="I20:I22" si="16">G20*H20</f>
        <v>8070</v>
      </c>
      <c r="J20" s="199">
        <f t="shared" ref="J20:J22" si="17">I20</f>
        <v>8070</v>
      </c>
      <c r="K20" s="199">
        <f t="shared" ref="K20:K22" si="18">J20*0.05</f>
        <v>403.5</v>
      </c>
      <c r="L20" s="199">
        <f t="shared" ref="L20:L22" si="19">J20*0.1</f>
        <v>807</v>
      </c>
      <c r="M20" s="198">
        <f>(J20*'Agency Base Data'!$D$6)+(K20*'Agency Base Data'!$D$4)+(L20*'Agency Base Data'!$D$5)</f>
        <v>426599.56799999997</v>
      </c>
      <c r="N20" s="405" t="s">
        <v>112</v>
      </c>
      <c r="O20" s="451"/>
    </row>
    <row r="21" spans="1:28" ht="15" customHeight="1" x14ac:dyDescent="0.2">
      <c r="A21" s="204"/>
      <c r="B21" s="386" t="s">
        <v>248</v>
      </c>
      <c r="C21" s="203" t="s">
        <v>923</v>
      </c>
      <c r="D21" s="203"/>
      <c r="E21" s="202"/>
      <c r="F21" s="205"/>
      <c r="G21" s="200">
        <v>5</v>
      </c>
      <c r="H21" s="453">
        <f>H20*0.1</f>
        <v>53.800000000000004</v>
      </c>
      <c r="I21" s="199">
        <f t="shared" ref="I21" si="20">G21*H21</f>
        <v>269</v>
      </c>
      <c r="J21" s="199">
        <f t="shared" ref="J21" si="21">I21</f>
        <v>269</v>
      </c>
      <c r="K21" s="199">
        <f t="shared" ref="K21" si="22">J21*0.05</f>
        <v>13.450000000000001</v>
      </c>
      <c r="L21" s="199">
        <f t="shared" ref="L21" si="23">J21*0.1</f>
        <v>26.900000000000002</v>
      </c>
      <c r="M21" s="198">
        <f>(J21*'Agency Base Data'!$D$6)+(K21*'Agency Base Data'!$D$4)+(L21*'Agency Base Data'!$D$5)</f>
        <v>14219.9856</v>
      </c>
      <c r="N21" s="405" t="s">
        <v>118</v>
      </c>
      <c r="O21" s="451"/>
    </row>
    <row r="22" spans="1:28" ht="15" customHeight="1" x14ac:dyDescent="0.2">
      <c r="A22" s="204"/>
      <c r="B22" s="386" t="s">
        <v>1854</v>
      </c>
      <c r="C22" s="203" t="s">
        <v>254</v>
      </c>
      <c r="D22" s="203"/>
      <c r="E22" s="202"/>
      <c r="F22" s="201"/>
      <c r="G22" s="200">
        <v>12</v>
      </c>
      <c r="H22" s="453">
        <f>'Annual # of Respondents'!B6</f>
        <v>538</v>
      </c>
      <c r="I22" s="199">
        <f t="shared" si="16"/>
        <v>6456</v>
      </c>
      <c r="J22" s="199">
        <f t="shared" si="17"/>
        <v>6456</v>
      </c>
      <c r="K22" s="199">
        <f t="shared" si="18"/>
        <v>322.8</v>
      </c>
      <c r="L22" s="199">
        <f t="shared" si="19"/>
        <v>645.6</v>
      </c>
      <c r="M22" s="198">
        <f>(J22*'Agency Base Data'!$D$6)+(K22*'Agency Base Data'!$D$4)+(L22*'Agency Base Data'!$D$5)</f>
        <v>341279.65439999994</v>
      </c>
      <c r="N22" s="405" t="s">
        <v>112</v>
      </c>
      <c r="O22" s="451"/>
    </row>
    <row r="23" spans="1:28" ht="15" customHeight="1" x14ac:dyDescent="0.2">
      <c r="A23" s="204"/>
      <c r="B23" s="386" t="s">
        <v>1860</v>
      </c>
      <c r="C23" s="203" t="s">
        <v>245</v>
      </c>
      <c r="D23" s="203"/>
      <c r="E23" s="202"/>
      <c r="F23" s="201"/>
      <c r="G23" s="200">
        <v>2</v>
      </c>
      <c r="H23" s="453">
        <f>H$11</f>
        <v>649</v>
      </c>
      <c r="I23" s="199">
        <f t="shared" ref="I23" si="24">G23*H23</f>
        <v>1298</v>
      </c>
      <c r="J23" s="199">
        <f t="shared" ref="J23" si="25">I23</f>
        <v>1298</v>
      </c>
      <c r="K23" s="199">
        <f t="shared" ref="K23" si="26">J23*0.05</f>
        <v>64.900000000000006</v>
      </c>
      <c r="L23" s="199">
        <f t="shared" ref="L23" si="27">J23*0.1</f>
        <v>129.80000000000001</v>
      </c>
      <c r="M23" s="198">
        <f>(J23*'Agency Base Data'!$D$6)+(K23*'Agency Base Data'!$D$4)+(L23*'Agency Base Data'!$D$5)</f>
        <v>68615.395199999999</v>
      </c>
      <c r="N23" s="405" t="s">
        <v>81</v>
      </c>
    </row>
    <row r="24" spans="1:28" ht="24.75" customHeight="1" thickBot="1" x14ac:dyDescent="0.25">
      <c r="A24" s="197" t="s">
        <v>221</v>
      </c>
      <c r="B24" s="196" t="s">
        <v>215</v>
      </c>
      <c r="C24" s="195"/>
      <c r="D24" s="194"/>
      <c r="E24" s="194"/>
      <c r="F24" s="180"/>
      <c r="G24" s="600" t="s">
        <v>1833</v>
      </c>
      <c r="H24" s="601"/>
      <c r="I24" s="601"/>
      <c r="J24" s="602"/>
      <c r="K24" s="193"/>
      <c r="L24" s="178"/>
      <c r="M24" s="192">
        <f>(('Agency Base Data'!$C$15*('Agency Base Data'!$C$12+'Agency Base Data'!$C$13))+'Agency Base Data'!$C$14)*SUM(H8:H9)</f>
        <v>267787.2</v>
      </c>
      <c r="N24" s="457" t="s">
        <v>123</v>
      </c>
      <c r="P24" s="171"/>
    </row>
    <row r="25" spans="1:28" x14ac:dyDescent="0.2">
      <c r="A25" s="191" t="s">
        <v>214</v>
      </c>
      <c r="B25" s="189"/>
      <c r="C25" s="190"/>
      <c r="D25" s="189"/>
      <c r="E25" s="188"/>
      <c r="F25" s="187"/>
      <c r="G25" s="186"/>
      <c r="H25" s="186"/>
      <c r="I25" s="186"/>
      <c r="J25" s="185">
        <f>SUM(J5:J23)</f>
        <v>25307.800000000003</v>
      </c>
      <c r="K25" s="185">
        <f>SUM(K5:K23)</f>
        <v>1265.3900000000001</v>
      </c>
      <c r="L25" s="185">
        <f>SUM(L5:L23)</f>
        <v>2530.7800000000002</v>
      </c>
      <c r="M25" s="184">
        <f>SUM(M5:M24)</f>
        <v>1704785.4467199997</v>
      </c>
      <c r="N25" s="183"/>
      <c r="O25" s="171"/>
      <c r="P25" s="171"/>
      <c r="Q25" s="171"/>
      <c r="R25" s="171"/>
      <c r="S25" s="171"/>
      <c r="T25" s="171"/>
    </row>
    <row r="26" spans="1:28" ht="13.5" thickBot="1" x14ac:dyDescent="0.25">
      <c r="A26" s="182" t="s">
        <v>213</v>
      </c>
      <c r="B26" s="181"/>
      <c r="C26" s="181"/>
      <c r="D26" s="181"/>
      <c r="E26" s="181"/>
      <c r="F26" s="181"/>
      <c r="G26" s="180"/>
      <c r="H26" s="180"/>
      <c r="I26" s="180"/>
      <c r="J26" s="179"/>
      <c r="K26" s="178"/>
      <c r="L26" s="177">
        <f>(SUM(J5:J23))+(SUM(K5:K23))+(SUM(L5:L23))</f>
        <v>29103.97</v>
      </c>
      <c r="M26" s="176"/>
      <c r="N26" s="175"/>
      <c r="O26" s="171"/>
      <c r="P26" s="171"/>
      <c r="Q26" s="171"/>
      <c r="R26" s="171"/>
      <c r="S26" s="171"/>
      <c r="T26" s="171"/>
    </row>
    <row r="27" spans="1:28" ht="6.75" customHeight="1" x14ac:dyDescent="0.2">
      <c r="G27" s="166"/>
      <c r="H27" s="166"/>
      <c r="I27" s="166"/>
      <c r="O27" s="171"/>
      <c r="P27" s="171"/>
      <c r="Q27" s="171"/>
      <c r="R27" s="171"/>
      <c r="S27" s="171"/>
      <c r="T27" s="171"/>
    </row>
    <row r="28" spans="1:28" s="171" customFormat="1" ht="11.25" x14ac:dyDescent="0.2">
      <c r="A28" s="409" t="s">
        <v>1861</v>
      </c>
      <c r="J28" s="174"/>
      <c r="K28" s="174"/>
      <c r="L28" s="174"/>
      <c r="M28" s="173"/>
      <c r="N28" s="172"/>
      <c r="P28" s="409"/>
      <c r="Q28" s="409"/>
      <c r="R28" s="409"/>
      <c r="S28" s="409"/>
      <c r="T28" s="409"/>
      <c r="U28" s="409"/>
      <c r="V28" s="409"/>
      <c r="W28" s="409"/>
      <c r="X28" s="410"/>
      <c r="Y28" s="410"/>
      <c r="Z28" s="410"/>
      <c r="AA28" s="411"/>
      <c r="AB28" s="412"/>
    </row>
    <row r="29" spans="1:28" s="171" customFormat="1" ht="11.25" customHeight="1" x14ac:dyDescent="0.2">
      <c r="A29" s="596" t="s">
        <v>1919</v>
      </c>
      <c r="B29" s="596"/>
      <c r="C29" s="596"/>
      <c r="D29" s="596"/>
      <c r="E29" s="596"/>
      <c r="F29" s="596"/>
      <c r="G29" s="596"/>
      <c r="H29" s="596"/>
      <c r="I29" s="596"/>
      <c r="J29" s="596"/>
      <c r="K29" s="596"/>
      <c r="L29" s="596"/>
      <c r="M29" s="596"/>
      <c r="N29" s="596"/>
      <c r="O29" s="595"/>
      <c r="P29" s="595"/>
      <c r="Q29" s="595"/>
      <c r="R29" s="595"/>
      <c r="S29" s="595"/>
      <c r="T29" s="595"/>
      <c r="U29" s="595"/>
      <c r="V29" s="595"/>
      <c r="W29" s="595"/>
      <c r="X29" s="595"/>
      <c r="Y29" s="595"/>
      <c r="Z29" s="595"/>
      <c r="AA29" s="595"/>
      <c r="AB29" s="595"/>
    </row>
    <row r="30" spans="1:28" s="171" customFormat="1" ht="21" customHeight="1" x14ac:dyDescent="0.2">
      <c r="A30" s="597" t="s">
        <v>1862</v>
      </c>
      <c r="B30" s="597"/>
      <c r="C30" s="597"/>
      <c r="D30" s="597"/>
      <c r="E30" s="597"/>
      <c r="F30" s="597"/>
      <c r="G30" s="597"/>
      <c r="H30" s="597"/>
      <c r="I30" s="597"/>
      <c r="J30" s="597"/>
      <c r="K30" s="597"/>
      <c r="L30" s="597"/>
      <c r="M30" s="597"/>
      <c r="N30" s="597"/>
      <c r="O30" s="597"/>
      <c r="P30" s="597"/>
      <c r="Q30" s="597"/>
      <c r="R30" s="597"/>
      <c r="S30" s="597"/>
      <c r="T30" s="597"/>
      <c r="U30" s="597"/>
      <c r="V30" s="597"/>
      <c r="W30" s="597"/>
      <c r="X30" s="597"/>
      <c r="Y30" s="597"/>
      <c r="Z30" s="597"/>
      <c r="AA30" s="597"/>
      <c r="AB30" s="597"/>
    </row>
    <row r="31" spans="1:28" s="171" customFormat="1" ht="11.25" customHeight="1" x14ac:dyDescent="0.2">
      <c r="A31" s="595" t="s">
        <v>1920</v>
      </c>
      <c r="B31" s="595"/>
      <c r="C31" s="595"/>
      <c r="D31" s="595"/>
      <c r="E31" s="595"/>
      <c r="F31" s="595"/>
      <c r="G31" s="595"/>
      <c r="H31" s="595"/>
      <c r="I31" s="595"/>
      <c r="J31" s="595"/>
      <c r="K31" s="595"/>
      <c r="L31" s="595"/>
      <c r="M31" s="595"/>
      <c r="N31" s="595"/>
    </row>
    <row r="32" spans="1:28" s="171" customFormat="1" ht="11.25" customHeight="1" x14ac:dyDescent="0.2">
      <c r="A32" s="595" t="s">
        <v>1921</v>
      </c>
      <c r="B32" s="595"/>
      <c r="C32" s="595"/>
      <c r="D32" s="595"/>
      <c r="E32" s="595"/>
      <c r="F32" s="595"/>
      <c r="G32" s="595"/>
      <c r="H32" s="595"/>
      <c r="I32" s="595"/>
      <c r="J32" s="595"/>
      <c r="K32" s="595"/>
      <c r="L32" s="595"/>
      <c r="M32" s="595"/>
      <c r="N32" s="595"/>
    </row>
    <row r="33" spans="1:28" s="171" customFormat="1" ht="12.75" customHeight="1" x14ac:dyDescent="0.2">
      <c r="A33" s="409" t="s">
        <v>1922</v>
      </c>
    </row>
    <row r="34" spans="1:28" s="171" customFormat="1" ht="22.5" customHeight="1" x14ac:dyDescent="0.2">
      <c r="A34" s="595" t="s">
        <v>1923</v>
      </c>
      <c r="B34" s="595"/>
      <c r="C34" s="595"/>
      <c r="D34" s="595"/>
      <c r="E34" s="595"/>
      <c r="F34" s="595"/>
      <c r="G34" s="595"/>
      <c r="H34" s="595"/>
      <c r="I34" s="595"/>
      <c r="J34" s="595"/>
      <c r="K34" s="595"/>
      <c r="L34" s="595"/>
      <c r="M34" s="595"/>
      <c r="N34" s="595"/>
      <c r="P34" s="409"/>
      <c r="Q34" s="409"/>
      <c r="R34" s="409"/>
      <c r="S34" s="409"/>
      <c r="T34" s="409"/>
      <c r="U34" s="409"/>
      <c r="V34" s="409"/>
      <c r="W34" s="409"/>
      <c r="X34" s="409"/>
      <c r="Y34" s="409"/>
      <c r="Z34" s="409"/>
      <c r="AA34" s="409"/>
      <c r="AB34" s="409"/>
    </row>
    <row r="35" spans="1:28" s="171" customFormat="1" ht="22.5" customHeight="1" x14ac:dyDescent="0.2">
      <c r="A35" s="596" t="s">
        <v>1924</v>
      </c>
      <c r="B35" s="596"/>
      <c r="C35" s="596"/>
      <c r="D35" s="596"/>
      <c r="E35" s="596"/>
      <c r="F35" s="596"/>
      <c r="G35" s="596"/>
      <c r="H35" s="596"/>
      <c r="I35" s="596"/>
      <c r="J35" s="596"/>
      <c r="K35" s="596"/>
      <c r="L35" s="596"/>
      <c r="M35" s="596"/>
      <c r="N35" s="596"/>
      <c r="O35" s="409"/>
      <c r="P35" s="409"/>
      <c r="Q35" s="409"/>
      <c r="R35" s="409"/>
      <c r="S35" s="409"/>
      <c r="T35" s="409"/>
      <c r="U35" s="409"/>
      <c r="V35" s="409"/>
      <c r="W35" s="409"/>
      <c r="X35" s="409"/>
      <c r="Y35" s="409"/>
      <c r="Z35" s="409"/>
      <c r="AA35" s="409"/>
      <c r="AB35" s="409"/>
    </row>
    <row r="36" spans="1:28" s="171" customFormat="1" ht="11.25" customHeight="1" x14ac:dyDescent="0.2">
      <c r="A36" s="409" t="s">
        <v>1930</v>
      </c>
      <c r="B36" s="460"/>
      <c r="C36" s="460"/>
      <c r="D36" s="460"/>
      <c r="E36" s="460"/>
      <c r="F36" s="460"/>
      <c r="G36" s="460"/>
      <c r="H36" s="460"/>
      <c r="I36" s="460"/>
      <c r="J36" s="460"/>
      <c r="K36" s="460"/>
      <c r="L36" s="460"/>
      <c r="M36" s="460"/>
      <c r="N36" s="460"/>
    </row>
    <row r="37" spans="1:28" x14ac:dyDescent="0.2">
      <c r="A37" s="460" t="s">
        <v>1926</v>
      </c>
      <c r="G37" s="166"/>
      <c r="H37" s="166"/>
      <c r="I37" s="166"/>
      <c r="J37" s="166"/>
      <c r="K37" s="166"/>
      <c r="L37" s="166"/>
      <c r="M37" s="166"/>
      <c r="N37" s="166"/>
      <c r="P37" s="409"/>
      <c r="Q37" s="409"/>
      <c r="R37" s="409"/>
      <c r="S37" s="409"/>
      <c r="T37" s="409"/>
      <c r="U37" s="409"/>
      <c r="V37" s="409"/>
      <c r="W37" s="409"/>
      <c r="X37" s="410"/>
      <c r="Y37" s="410"/>
      <c r="Z37" s="410"/>
      <c r="AA37" s="411"/>
      <c r="AB37" s="412"/>
    </row>
    <row r="38" spans="1:28" x14ac:dyDescent="0.2">
      <c r="A38" s="460" t="s">
        <v>1925</v>
      </c>
      <c r="G38" s="166"/>
      <c r="H38" s="166"/>
      <c r="I38" s="166"/>
      <c r="J38" s="166"/>
      <c r="K38" s="166"/>
      <c r="L38" s="166"/>
      <c r="M38" s="166"/>
      <c r="N38" s="166"/>
      <c r="P38" s="409"/>
      <c r="Q38" s="409"/>
      <c r="R38" s="409"/>
      <c r="S38" s="409"/>
      <c r="T38" s="409"/>
      <c r="U38" s="409"/>
      <c r="V38" s="409"/>
      <c r="W38" s="409"/>
      <c r="X38" s="410"/>
      <c r="Y38" s="410"/>
      <c r="Z38" s="410"/>
      <c r="AA38" s="411"/>
      <c r="AB38" s="412"/>
    </row>
    <row r="39" spans="1:28" x14ac:dyDescent="0.2">
      <c r="A39" s="460" t="s">
        <v>1893</v>
      </c>
      <c r="B39" s="461"/>
      <c r="C39" s="461"/>
      <c r="D39" s="461"/>
      <c r="E39" s="461"/>
      <c r="F39" s="461"/>
      <c r="G39" s="461"/>
      <c r="H39" s="461"/>
      <c r="I39" s="461"/>
      <c r="J39" s="167"/>
      <c r="K39" s="167"/>
      <c r="L39" s="167"/>
      <c r="M39" s="462"/>
    </row>
    <row r="40" spans="1:28" ht="35.25" customHeight="1" x14ac:dyDescent="0.2">
      <c r="A40" s="595" t="s">
        <v>1902</v>
      </c>
      <c r="B40" s="595"/>
      <c r="C40" s="595"/>
      <c r="D40" s="595"/>
      <c r="E40" s="595"/>
      <c r="F40" s="595"/>
      <c r="G40" s="595"/>
      <c r="H40" s="595"/>
      <c r="I40" s="595"/>
      <c r="J40" s="595"/>
      <c r="K40" s="595"/>
      <c r="L40" s="595"/>
      <c r="M40" s="595"/>
      <c r="N40" s="595"/>
    </row>
    <row r="41" spans="1:28" ht="23.25" customHeight="1" x14ac:dyDescent="0.2">
      <c r="A41" s="595" t="s">
        <v>1894</v>
      </c>
      <c r="B41" s="595"/>
      <c r="C41" s="595"/>
      <c r="D41" s="595"/>
      <c r="E41" s="595"/>
      <c r="F41" s="595"/>
      <c r="G41" s="595"/>
      <c r="H41" s="595"/>
      <c r="I41" s="595"/>
      <c r="J41" s="595"/>
      <c r="K41" s="595"/>
      <c r="L41" s="595"/>
      <c r="M41" s="595"/>
      <c r="N41" s="595"/>
    </row>
    <row r="42" spans="1:28" x14ac:dyDescent="0.2">
      <c r="A42" s="170"/>
    </row>
    <row r="44" spans="1:28" x14ac:dyDescent="0.2">
      <c r="G44" s="220"/>
      <c r="H44" s="220"/>
      <c r="J44" s="168"/>
    </row>
    <row r="45" spans="1:28" x14ac:dyDescent="0.2">
      <c r="G45" s="221"/>
      <c r="H45" s="221"/>
    </row>
    <row r="46" spans="1:28" x14ac:dyDescent="0.2">
      <c r="G46" s="222"/>
      <c r="H46" s="221"/>
    </row>
    <row r="47" spans="1:28" x14ac:dyDescent="0.2">
      <c r="G47" s="221"/>
      <c r="H47" s="221"/>
    </row>
  </sheetData>
  <mergeCells count="14">
    <mergeCell ref="A1:N1"/>
    <mergeCell ref="A2:N2"/>
    <mergeCell ref="A29:N29"/>
    <mergeCell ref="B6:F6"/>
    <mergeCell ref="G24:J24"/>
    <mergeCell ref="A41:N41"/>
    <mergeCell ref="A35:N35"/>
    <mergeCell ref="A32:N32"/>
    <mergeCell ref="A40:N40"/>
    <mergeCell ref="O29:AB29"/>
    <mergeCell ref="O30:AB30"/>
    <mergeCell ref="A31:N31"/>
    <mergeCell ref="A34:N34"/>
    <mergeCell ref="A30:N30"/>
  </mergeCells>
  <pageMargins left="0.25" right="0.25" top="0.5" bottom="0.5" header="0.5" footer="0.5"/>
  <pageSetup scale="93" fitToHeight="2" orientation="landscape" horizontalDpi="4294967295" verticalDpi="4294967295"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2"/>
  <sheetViews>
    <sheetView view="pageBreakPreview" zoomScale="60" zoomScaleNormal="100" workbookViewId="0">
      <selection activeCell="A2" sqref="A2:N2"/>
    </sheetView>
  </sheetViews>
  <sheetFormatPr defaultRowHeight="12.75" x14ac:dyDescent="0.2"/>
  <cols>
    <col min="1" max="1" width="2.28515625" style="166" customWidth="1"/>
    <col min="2" max="2" width="2.42578125" style="166" customWidth="1"/>
    <col min="3" max="3" width="2.140625" style="166" customWidth="1"/>
    <col min="4" max="4" width="1.42578125" style="166" customWidth="1"/>
    <col min="5" max="5" width="2.42578125" style="166" customWidth="1"/>
    <col min="6" max="6" width="39.85546875" style="166" customWidth="1"/>
    <col min="7" max="7" width="12" style="169" customWidth="1"/>
    <col min="8" max="8" width="13" style="169" customWidth="1"/>
    <col min="9" max="9" width="14.28515625" style="169" customWidth="1"/>
    <col min="10" max="10" width="10.5703125" style="169" customWidth="1"/>
    <col min="11" max="11" width="12.7109375" style="169" customWidth="1"/>
    <col min="12" max="12" width="14" style="169" customWidth="1"/>
    <col min="13" max="13" width="13" style="168" customWidth="1"/>
    <col min="14" max="14" width="3.85546875" style="167" bestFit="1" customWidth="1"/>
    <col min="15" max="15" width="15.28515625" style="166" customWidth="1"/>
    <col min="16" max="20" width="9.140625" style="166"/>
    <col min="21" max="27" width="0" style="166" hidden="1" customWidth="1"/>
    <col min="28" max="16384" width="9.140625" style="166"/>
  </cols>
  <sheetData>
    <row r="1" spans="1:16" x14ac:dyDescent="0.2">
      <c r="A1" s="598" t="s">
        <v>2015</v>
      </c>
      <c r="B1" s="598"/>
      <c r="C1" s="598"/>
      <c r="D1" s="598"/>
      <c r="E1" s="598"/>
      <c r="F1" s="598"/>
      <c r="G1" s="598"/>
      <c r="H1" s="598"/>
      <c r="I1" s="598"/>
      <c r="J1" s="598"/>
      <c r="K1" s="598"/>
      <c r="L1" s="598"/>
      <c r="M1" s="598"/>
      <c r="N1" s="598"/>
    </row>
    <row r="2" spans="1:16" ht="12" customHeight="1" x14ac:dyDescent="0.2">
      <c r="A2" s="598" t="s">
        <v>1898</v>
      </c>
      <c r="B2" s="598"/>
      <c r="C2" s="598"/>
      <c r="D2" s="598"/>
      <c r="E2" s="598"/>
      <c r="F2" s="598"/>
      <c r="G2" s="598"/>
      <c r="H2" s="598"/>
      <c r="I2" s="598"/>
      <c r="J2" s="598"/>
      <c r="K2" s="598"/>
      <c r="L2" s="598"/>
      <c r="M2" s="598"/>
      <c r="N2" s="598"/>
    </row>
    <row r="3" spans="1:16" ht="15" customHeight="1" thickBot="1" x14ac:dyDescent="0.25"/>
    <row r="4" spans="1:16" s="214" customFormat="1" ht="51" x14ac:dyDescent="0.2">
      <c r="A4" s="219" t="s">
        <v>102</v>
      </c>
      <c r="B4" s="218"/>
      <c r="C4" s="218"/>
      <c r="D4" s="218"/>
      <c r="E4" s="218"/>
      <c r="F4" s="218"/>
      <c r="G4" s="217" t="s">
        <v>238</v>
      </c>
      <c r="H4" s="217" t="s">
        <v>237</v>
      </c>
      <c r="I4" s="217" t="s">
        <v>236</v>
      </c>
      <c r="J4" s="217" t="s">
        <v>235</v>
      </c>
      <c r="K4" s="217" t="s">
        <v>924</v>
      </c>
      <c r="L4" s="217" t="s">
        <v>234</v>
      </c>
      <c r="M4" s="216" t="s">
        <v>926</v>
      </c>
      <c r="N4" s="215" t="s">
        <v>101</v>
      </c>
    </row>
    <row r="5" spans="1:16" x14ac:dyDescent="0.2">
      <c r="A5" s="213" t="s">
        <v>233</v>
      </c>
      <c r="B5" s="212" t="s">
        <v>232</v>
      </c>
      <c r="C5" s="212"/>
      <c r="D5" s="212"/>
      <c r="E5" s="212"/>
      <c r="F5" s="211"/>
      <c r="G5" s="210">
        <v>40</v>
      </c>
      <c r="H5" s="210">
        <v>0</v>
      </c>
      <c r="I5" s="209">
        <f>G5*H5</f>
        <v>0</v>
      </c>
      <c r="J5" s="209">
        <f>I5</f>
        <v>0</v>
      </c>
      <c r="K5" s="209">
        <f>J5*0.05</f>
        <v>0</v>
      </c>
      <c r="L5" s="209">
        <f>J5*0.1</f>
        <v>0</v>
      </c>
      <c r="M5" s="208">
        <f>(J5*'Agency Base Data'!$D$6)+(K5*'Agency Base Data'!$D$4)+(L5*'Agency Base Data'!$D$5)</f>
        <v>0</v>
      </c>
      <c r="N5" s="459" t="s">
        <v>89</v>
      </c>
    </row>
    <row r="6" spans="1:16" ht="25.5" customHeight="1" x14ac:dyDescent="0.2">
      <c r="A6" s="204" t="s">
        <v>231</v>
      </c>
      <c r="B6" s="599" t="s">
        <v>230</v>
      </c>
      <c r="C6" s="599"/>
      <c r="D6" s="599"/>
      <c r="E6" s="599"/>
      <c r="F6" s="599"/>
      <c r="G6" s="200">
        <v>2</v>
      </c>
      <c r="H6" s="199">
        <f>'Annual # of Respondents'!E17</f>
        <v>988</v>
      </c>
      <c r="I6" s="199">
        <f>G6*H6</f>
        <v>1976</v>
      </c>
      <c r="J6" s="199">
        <f>I6</f>
        <v>1976</v>
      </c>
      <c r="K6" s="199">
        <f>J6*0.05</f>
        <v>98.800000000000011</v>
      </c>
      <c r="L6" s="199">
        <f>J6*0.1</f>
        <v>197.60000000000002</v>
      </c>
      <c r="M6" s="198">
        <f>(J6*'Agency Base Data'!$D$6)+(K6*'Agency Base Data'!$D$4)+(L6*'Agency Base Data'!$D$5)</f>
        <v>104456.10239999999</v>
      </c>
      <c r="N6" s="458" t="s">
        <v>111</v>
      </c>
    </row>
    <row r="7" spans="1:16" ht="15" customHeight="1" x14ac:dyDescent="0.2">
      <c r="A7" s="204" t="s">
        <v>229</v>
      </c>
      <c r="B7" s="203" t="s">
        <v>228</v>
      </c>
      <c r="C7" s="207"/>
      <c r="D7" s="206"/>
      <c r="E7" s="206"/>
      <c r="F7" s="205"/>
      <c r="G7" s="200"/>
      <c r="H7" s="200"/>
      <c r="I7" s="199"/>
      <c r="J7" s="199"/>
      <c r="K7" s="199"/>
      <c r="L7" s="199"/>
      <c r="M7" s="198"/>
      <c r="N7" s="458"/>
    </row>
    <row r="8" spans="1:16" ht="15" customHeight="1" x14ac:dyDescent="0.2">
      <c r="A8" s="204"/>
      <c r="B8" s="203" t="s">
        <v>219</v>
      </c>
      <c r="C8" s="203" t="s">
        <v>239</v>
      </c>
      <c r="D8" s="206"/>
      <c r="E8" s="202"/>
      <c r="F8" s="205"/>
      <c r="G8" s="200">
        <v>12</v>
      </c>
      <c r="H8" s="199">
        <f>H22*0.2</f>
        <v>0.8</v>
      </c>
      <c r="I8" s="199">
        <f t="shared" ref="I8:I12" si="0">G8*H8</f>
        <v>9.6000000000000014</v>
      </c>
      <c r="J8" s="199">
        <f t="shared" ref="J8:J13" si="1">I8</f>
        <v>9.6000000000000014</v>
      </c>
      <c r="K8" s="199">
        <f t="shared" ref="K8:K13" si="2">J8*0.05</f>
        <v>0.48000000000000009</v>
      </c>
      <c r="L8" s="199">
        <f t="shared" ref="L8:L13" si="3">J8*0.1</f>
        <v>0.96000000000000019</v>
      </c>
      <c r="M8" s="198">
        <f>(J8*'Agency Base Data'!$D$6)+(K8*'Agency Base Data'!$D$4)+(L8*'Agency Base Data'!$D$5)</f>
        <v>507.47904</v>
      </c>
      <c r="N8" s="405" t="s">
        <v>1892</v>
      </c>
    </row>
    <row r="9" spans="1:16" ht="15" customHeight="1" x14ac:dyDescent="0.2">
      <c r="A9" s="204"/>
      <c r="B9" s="203" t="s">
        <v>218</v>
      </c>
      <c r="C9" s="203" t="s">
        <v>240</v>
      </c>
      <c r="D9" s="206"/>
      <c r="E9" s="202"/>
      <c r="F9" s="205"/>
      <c r="G9" s="200">
        <v>20</v>
      </c>
      <c r="H9" s="199">
        <f>'Annual # of Respondents'!E16*0.2</f>
        <v>119.60000000000001</v>
      </c>
      <c r="I9" s="199">
        <f t="shared" si="0"/>
        <v>2392</v>
      </c>
      <c r="J9" s="199">
        <f t="shared" si="1"/>
        <v>2392</v>
      </c>
      <c r="K9" s="199">
        <f t="shared" si="2"/>
        <v>119.60000000000001</v>
      </c>
      <c r="L9" s="199">
        <f t="shared" si="3"/>
        <v>239.20000000000002</v>
      </c>
      <c r="M9" s="198">
        <f>(J9*'Agency Base Data'!$D$6)+(K9*'Agency Base Data'!$D$4)+(L9*'Agency Base Data'!$D$5)+H9*('Other Cost Basis'!B9+'Other Cost Basis'!B13+'Other Cost Basis'!B14)</f>
        <v>217821.26079999999</v>
      </c>
      <c r="N9" s="405" t="s">
        <v>79</v>
      </c>
    </row>
    <row r="10" spans="1:16" ht="15" customHeight="1" x14ac:dyDescent="0.2">
      <c r="A10" s="204"/>
      <c r="B10" s="203" t="s">
        <v>217</v>
      </c>
      <c r="C10" s="203" t="s">
        <v>225</v>
      </c>
      <c r="D10" s="206"/>
      <c r="E10" s="202"/>
      <c r="F10" s="205"/>
      <c r="G10" s="200">
        <v>1</v>
      </c>
      <c r="H10" s="475">
        <f>H12</f>
        <v>4</v>
      </c>
      <c r="I10" s="199">
        <f t="shared" si="0"/>
        <v>4</v>
      </c>
      <c r="J10" s="199">
        <f t="shared" si="1"/>
        <v>4</v>
      </c>
      <c r="K10" s="199">
        <f t="shared" si="2"/>
        <v>0.2</v>
      </c>
      <c r="L10" s="199">
        <f t="shared" si="3"/>
        <v>0.4</v>
      </c>
      <c r="M10" s="198">
        <f>(J10*'Agency Base Data'!$D$6)+(K10*'Agency Base Data'!$D$4)+(L10*'Agency Base Data'!$D$5)</f>
        <v>211.44959999999998</v>
      </c>
      <c r="N10" s="405" t="s">
        <v>112</v>
      </c>
    </row>
    <row r="11" spans="1:16" ht="15" customHeight="1" x14ac:dyDescent="0.2">
      <c r="A11" s="204"/>
      <c r="B11" s="203" t="s">
        <v>216</v>
      </c>
      <c r="C11" s="203" t="s">
        <v>223</v>
      </c>
      <c r="D11" s="206"/>
      <c r="E11" s="202"/>
      <c r="F11" s="205"/>
      <c r="G11" s="200">
        <v>1</v>
      </c>
      <c r="H11" s="404">
        <f>'Annual # of Respondents'!E16</f>
        <v>598</v>
      </c>
      <c r="I11" s="199">
        <f t="shared" si="0"/>
        <v>598</v>
      </c>
      <c r="J11" s="199">
        <f t="shared" si="1"/>
        <v>598</v>
      </c>
      <c r="K11" s="199">
        <f t="shared" si="2"/>
        <v>29.900000000000002</v>
      </c>
      <c r="L11" s="199">
        <f t="shared" si="3"/>
        <v>59.800000000000004</v>
      </c>
      <c r="M11" s="198">
        <f>(J11*'Agency Base Data'!$D$6)+(K11*'Agency Base Data'!$D$4)+(L11*'Agency Base Data'!$D$5)</f>
        <v>31611.715199999999</v>
      </c>
      <c r="N11" s="405" t="s">
        <v>81</v>
      </c>
    </row>
    <row r="12" spans="1:16" ht="15" customHeight="1" x14ac:dyDescent="0.2">
      <c r="A12" s="204"/>
      <c r="B12" s="203" t="s">
        <v>226</v>
      </c>
      <c r="C12" s="203" t="s">
        <v>925</v>
      </c>
      <c r="D12" s="206"/>
      <c r="E12" s="202"/>
      <c r="F12" s="205"/>
      <c r="G12" s="200">
        <v>2</v>
      </c>
      <c r="H12" s="199">
        <f>H22</f>
        <v>4</v>
      </c>
      <c r="I12" s="199">
        <f t="shared" si="0"/>
        <v>8</v>
      </c>
      <c r="J12" s="199">
        <f t="shared" si="1"/>
        <v>8</v>
      </c>
      <c r="K12" s="199">
        <f t="shared" si="2"/>
        <v>0.4</v>
      </c>
      <c r="L12" s="199">
        <f t="shared" si="3"/>
        <v>0.8</v>
      </c>
      <c r="M12" s="198">
        <f>(J12*'Agency Base Data'!$D$6)+(K12*'Agency Base Data'!$D$4)+(L12*'Agency Base Data'!$D$5)</f>
        <v>422.89919999999995</v>
      </c>
      <c r="N12" s="405" t="s">
        <v>112</v>
      </c>
    </row>
    <row r="13" spans="1:16" ht="15" customHeight="1" x14ac:dyDescent="0.2">
      <c r="A13" s="204" t="s">
        <v>222</v>
      </c>
      <c r="B13" s="203" t="s">
        <v>243</v>
      </c>
      <c r="C13" s="203"/>
      <c r="D13" s="206"/>
      <c r="E13" s="202"/>
      <c r="F13" s="205"/>
      <c r="G13" s="200">
        <v>24</v>
      </c>
      <c r="H13" s="199">
        <f>H10*0.1</f>
        <v>0.4</v>
      </c>
      <c r="I13" s="199">
        <v>0</v>
      </c>
      <c r="J13" s="199">
        <f t="shared" si="1"/>
        <v>0</v>
      </c>
      <c r="K13" s="199">
        <f t="shared" si="2"/>
        <v>0</v>
      </c>
      <c r="L13" s="199">
        <f t="shared" si="3"/>
        <v>0</v>
      </c>
      <c r="M13" s="198">
        <f>(J13*'Agency Base Data'!$D$6)+(K13*'Agency Base Data'!$D$4)+(L13*'Agency Base Data'!$D$5)</f>
        <v>0</v>
      </c>
      <c r="N13" s="405" t="s">
        <v>113</v>
      </c>
    </row>
    <row r="14" spans="1:16" ht="15" customHeight="1" x14ac:dyDescent="0.2">
      <c r="A14" s="204" t="s">
        <v>1903</v>
      </c>
      <c r="B14" s="203" t="s">
        <v>220</v>
      </c>
      <c r="C14" s="203"/>
      <c r="D14" s="206"/>
      <c r="E14" s="202"/>
      <c r="F14" s="205"/>
      <c r="G14" s="200"/>
      <c r="H14" s="199"/>
      <c r="I14" s="199"/>
      <c r="J14" s="199"/>
      <c r="K14" s="199"/>
      <c r="L14" s="199"/>
      <c r="M14" s="198"/>
      <c r="N14" s="458"/>
    </row>
    <row r="15" spans="1:16" ht="15" customHeight="1" x14ac:dyDescent="0.2">
      <c r="A15" s="204"/>
      <c r="B15" s="386" t="s">
        <v>219</v>
      </c>
      <c r="C15" s="203" t="s">
        <v>241</v>
      </c>
      <c r="D15" s="203"/>
      <c r="E15" s="202"/>
      <c r="F15" s="205"/>
      <c r="G15" s="200">
        <v>1</v>
      </c>
      <c r="H15" s="231">
        <f>'Annual # of Respondents'!E7</f>
        <v>0</v>
      </c>
      <c r="I15" s="199">
        <f t="shared" ref="I15:I23" si="4">G15*H15</f>
        <v>0</v>
      </c>
      <c r="J15" s="199">
        <f t="shared" ref="J15:J23" si="5">I15</f>
        <v>0</v>
      </c>
      <c r="K15" s="199">
        <f t="shared" ref="K15:K23" si="6">J15*0.05</f>
        <v>0</v>
      </c>
      <c r="L15" s="199">
        <f t="shared" ref="L15:L23" si="7">J15*0.1</f>
        <v>0</v>
      </c>
      <c r="M15" s="198">
        <f>(J15*'Agency Base Data'!$D$6)+(K15*'Agency Base Data'!$D$4)+(L15*'Agency Base Data'!$D$5)</f>
        <v>0</v>
      </c>
      <c r="N15" s="405" t="s">
        <v>114</v>
      </c>
    </row>
    <row r="16" spans="1:16" s="408" customFormat="1" ht="15" customHeight="1" x14ac:dyDescent="0.2">
      <c r="A16" s="400"/>
      <c r="B16" s="386" t="s">
        <v>218</v>
      </c>
      <c r="C16" s="386" t="s">
        <v>1859</v>
      </c>
      <c r="D16" s="386"/>
      <c r="E16" s="401"/>
      <c r="F16" s="402"/>
      <c r="G16" s="403">
        <v>1</v>
      </c>
      <c r="H16" s="404">
        <f>'Respondent Yr2'!I18</f>
        <v>26.6</v>
      </c>
      <c r="I16" s="404">
        <f t="shared" si="4"/>
        <v>26.6</v>
      </c>
      <c r="J16" s="404">
        <f t="shared" si="5"/>
        <v>26.6</v>
      </c>
      <c r="K16" s="404">
        <f t="shared" si="6"/>
        <v>1.33</v>
      </c>
      <c r="L16" s="404">
        <f t="shared" si="7"/>
        <v>2.66</v>
      </c>
      <c r="M16" s="198">
        <f>(J16*'Agency Base Data'!$D$6)+(K16*'Agency Base Data'!$D$4)+(L16*'Agency Base Data'!$D$5)</f>
        <v>1406.1398399999998</v>
      </c>
      <c r="N16" s="405" t="s">
        <v>115</v>
      </c>
      <c r="O16" s="406"/>
      <c r="P16" s="407"/>
    </row>
    <row r="17" spans="1:28" ht="15" customHeight="1" x14ac:dyDescent="0.2">
      <c r="A17" s="204"/>
      <c r="B17" s="386" t="s">
        <v>217</v>
      </c>
      <c r="C17" s="203" t="s">
        <v>244</v>
      </c>
      <c r="D17" s="203"/>
      <c r="E17" s="202"/>
      <c r="F17" s="205"/>
      <c r="G17" s="200">
        <v>2</v>
      </c>
      <c r="H17" s="199">
        <f>'Respondent Yr2'!I19+'Respondent Yr2'!I20</f>
        <v>107</v>
      </c>
      <c r="I17" s="199">
        <f t="shared" si="4"/>
        <v>214</v>
      </c>
      <c r="J17" s="199">
        <f t="shared" si="5"/>
        <v>214</v>
      </c>
      <c r="K17" s="199">
        <f t="shared" si="6"/>
        <v>10.700000000000001</v>
      </c>
      <c r="L17" s="199">
        <f t="shared" si="7"/>
        <v>21.400000000000002</v>
      </c>
      <c r="M17" s="198">
        <f>(J17*'Agency Base Data'!$D$6)+(K17*'Agency Base Data'!$D$4)+(L17*'Agency Base Data'!$D$5)</f>
        <v>11312.553599999999</v>
      </c>
      <c r="N17" s="405" t="s">
        <v>116</v>
      </c>
    </row>
    <row r="18" spans="1:28" ht="15" customHeight="1" x14ac:dyDescent="0.2">
      <c r="A18" s="204"/>
      <c r="B18" s="386" t="s">
        <v>216</v>
      </c>
      <c r="C18" s="203" t="s">
        <v>246</v>
      </c>
      <c r="D18" s="229"/>
      <c r="E18" s="229"/>
      <c r="F18" s="230"/>
      <c r="G18" s="200">
        <v>1</v>
      </c>
      <c r="H18" s="199">
        <f>'Annual # of Respondents'!B33</f>
        <v>26</v>
      </c>
      <c r="I18" s="199">
        <f t="shared" si="4"/>
        <v>26</v>
      </c>
      <c r="J18" s="199">
        <f t="shared" si="5"/>
        <v>26</v>
      </c>
      <c r="K18" s="199">
        <f t="shared" si="6"/>
        <v>1.3</v>
      </c>
      <c r="L18" s="199">
        <f t="shared" si="7"/>
        <v>2.6</v>
      </c>
      <c r="M18" s="198">
        <f>(J18*'Agency Base Data'!$D$6)+(K18*'Agency Base Data'!$D$4)+(L18*'Agency Base Data'!$D$5)</f>
        <v>1374.4223999999999</v>
      </c>
      <c r="N18" s="405" t="s">
        <v>117</v>
      </c>
    </row>
    <row r="19" spans="1:28" ht="15" customHeight="1" x14ac:dyDescent="0.2">
      <c r="A19" s="204"/>
      <c r="B19" s="386" t="s">
        <v>226</v>
      </c>
      <c r="C19" s="228" t="s">
        <v>247</v>
      </c>
      <c r="G19" s="200">
        <v>1</v>
      </c>
      <c r="H19" s="404">
        <v>0</v>
      </c>
      <c r="I19" s="199">
        <f t="shared" si="4"/>
        <v>0</v>
      </c>
      <c r="J19" s="199">
        <f t="shared" si="5"/>
        <v>0</v>
      </c>
      <c r="K19" s="199">
        <f t="shared" si="6"/>
        <v>0</v>
      </c>
      <c r="L19" s="199">
        <f t="shared" si="7"/>
        <v>0</v>
      </c>
      <c r="M19" s="198">
        <f>(J19*'Agency Base Data'!$D$6)+(K19*'Agency Base Data'!$D$4)+(L19*'Agency Base Data'!$D$5)</f>
        <v>0</v>
      </c>
      <c r="N19" s="405" t="s">
        <v>77</v>
      </c>
    </row>
    <row r="20" spans="1:28" ht="15" customHeight="1" x14ac:dyDescent="0.2">
      <c r="A20" s="204"/>
      <c r="B20" s="386" t="s">
        <v>224</v>
      </c>
      <c r="C20" s="203" t="s">
        <v>242</v>
      </c>
      <c r="D20" s="203"/>
      <c r="E20" s="202"/>
      <c r="F20" s="205"/>
      <c r="G20" s="200">
        <v>15</v>
      </c>
      <c r="H20" s="199">
        <f>H10</f>
        <v>4</v>
      </c>
      <c r="I20" s="199">
        <f t="shared" si="4"/>
        <v>60</v>
      </c>
      <c r="J20" s="199">
        <f t="shared" si="5"/>
        <v>60</v>
      </c>
      <c r="K20" s="199">
        <f t="shared" si="6"/>
        <v>3</v>
      </c>
      <c r="L20" s="199">
        <f t="shared" si="7"/>
        <v>6</v>
      </c>
      <c r="M20" s="198">
        <f>(J20*'Agency Base Data'!$D$6)+(K20*'Agency Base Data'!$D$4)+(L20*'Agency Base Data'!$D$5)</f>
        <v>3171.7439999999997</v>
      </c>
      <c r="N20" s="405" t="s">
        <v>112</v>
      </c>
    </row>
    <row r="21" spans="1:28" ht="15" customHeight="1" x14ac:dyDescent="0.2">
      <c r="A21" s="204"/>
      <c r="B21" s="386" t="s">
        <v>248</v>
      </c>
      <c r="C21" s="203" t="s">
        <v>923</v>
      </c>
      <c r="D21" s="203"/>
      <c r="E21" s="202"/>
      <c r="F21" s="205"/>
      <c r="G21" s="200">
        <v>5</v>
      </c>
      <c r="H21" s="199">
        <f>H20*0.1</f>
        <v>0.4</v>
      </c>
      <c r="I21" s="199">
        <f t="shared" si="4"/>
        <v>2</v>
      </c>
      <c r="J21" s="199">
        <f t="shared" si="5"/>
        <v>2</v>
      </c>
      <c r="K21" s="199">
        <f t="shared" si="6"/>
        <v>0.1</v>
      </c>
      <c r="L21" s="199">
        <f t="shared" si="7"/>
        <v>0.2</v>
      </c>
      <c r="M21" s="198">
        <f>(J21*'Agency Base Data'!$D$6)+(K21*'Agency Base Data'!$D$4)+(L21*'Agency Base Data'!$D$5)</f>
        <v>105.72479999999999</v>
      </c>
      <c r="N21" s="405" t="s">
        <v>118</v>
      </c>
    </row>
    <row r="22" spans="1:28" ht="15" customHeight="1" x14ac:dyDescent="0.2">
      <c r="A22" s="204"/>
      <c r="B22" s="386" t="s">
        <v>1854</v>
      </c>
      <c r="C22" s="203" t="s">
        <v>254</v>
      </c>
      <c r="D22" s="203"/>
      <c r="E22" s="202"/>
      <c r="F22" s="201"/>
      <c r="G22" s="200">
        <v>12</v>
      </c>
      <c r="H22" s="199">
        <f>'Annual # of Respondents'!E6</f>
        <v>4</v>
      </c>
      <c r="I22" s="199">
        <f t="shared" si="4"/>
        <v>48</v>
      </c>
      <c r="J22" s="199">
        <f t="shared" si="5"/>
        <v>48</v>
      </c>
      <c r="K22" s="199">
        <f t="shared" si="6"/>
        <v>2.4000000000000004</v>
      </c>
      <c r="L22" s="199">
        <f t="shared" si="7"/>
        <v>4.8000000000000007</v>
      </c>
      <c r="M22" s="198">
        <f>(J22*'Agency Base Data'!$D$6)+(K22*'Agency Base Data'!$D$4)+(L22*'Agency Base Data'!$D$5)</f>
        <v>2537.3951999999995</v>
      </c>
      <c r="N22" s="405" t="s">
        <v>112</v>
      </c>
    </row>
    <row r="23" spans="1:28" ht="15" customHeight="1" x14ac:dyDescent="0.2">
      <c r="A23" s="204"/>
      <c r="B23" s="386" t="s">
        <v>1860</v>
      </c>
      <c r="C23" s="203" t="s">
        <v>245</v>
      </c>
      <c r="D23" s="203"/>
      <c r="E23" s="202"/>
      <c r="F23" s="201"/>
      <c r="G23" s="200">
        <v>2</v>
      </c>
      <c r="H23" s="199">
        <f>H$11</f>
        <v>598</v>
      </c>
      <c r="I23" s="199">
        <f t="shared" si="4"/>
        <v>1196</v>
      </c>
      <c r="J23" s="199">
        <f t="shared" si="5"/>
        <v>1196</v>
      </c>
      <c r="K23" s="199">
        <f t="shared" si="6"/>
        <v>59.800000000000004</v>
      </c>
      <c r="L23" s="199">
        <f t="shared" si="7"/>
        <v>119.60000000000001</v>
      </c>
      <c r="M23" s="198">
        <f>(J23*'Agency Base Data'!$D$6)+(K23*'Agency Base Data'!$D$4)+(L23*'Agency Base Data'!$D$5)</f>
        <v>63223.430399999997</v>
      </c>
      <c r="N23" s="405" t="s">
        <v>81</v>
      </c>
    </row>
    <row r="24" spans="1:28" ht="24.75" customHeight="1" thickBot="1" x14ac:dyDescent="0.25">
      <c r="A24" s="197" t="s">
        <v>221</v>
      </c>
      <c r="B24" s="196" t="s">
        <v>215</v>
      </c>
      <c r="C24" s="195"/>
      <c r="D24" s="194"/>
      <c r="E24" s="194"/>
      <c r="F24" s="180"/>
      <c r="G24" s="600" t="s">
        <v>1833</v>
      </c>
      <c r="H24" s="601"/>
      <c r="I24" s="601"/>
      <c r="J24" s="602"/>
      <c r="K24" s="193"/>
      <c r="L24" s="178"/>
      <c r="M24" s="192">
        <f>(('Agency Base Data'!$C$15*('Agency Base Data'!$C$12+'Agency Base Data'!$C$13))+'Agency Base Data'!$C$14)*SUM(H8:H9)</f>
        <v>135811.20000000001</v>
      </c>
      <c r="N24" s="457" t="s">
        <v>123</v>
      </c>
      <c r="P24" s="171"/>
    </row>
    <row r="25" spans="1:28" x14ac:dyDescent="0.2">
      <c r="A25" s="191" t="s">
        <v>214</v>
      </c>
      <c r="B25" s="189"/>
      <c r="C25" s="190"/>
      <c r="D25" s="189"/>
      <c r="E25" s="188"/>
      <c r="F25" s="187"/>
      <c r="G25" s="186"/>
      <c r="H25" s="186"/>
      <c r="I25" s="186"/>
      <c r="J25" s="185">
        <f>SUM(J5:J23)</f>
        <v>6560.2000000000007</v>
      </c>
      <c r="K25" s="185">
        <f>SUM(K5:K23)</f>
        <v>328.01000000000005</v>
      </c>
      <c r="L25" s="185">
        <f>SUM(L5:L23)</f>
        <v>656.0200000000001</v>
      </c>
      <c r="M25" s="184">
        <f>SUM(M5:M24)</f>
        <v>573973.51647999999</v>
      </c>
      <c r="N25" s="183"/>
      <c r="O25" s="171"/>
      <c r="P25" s="171"/>
      <c r="Q25" s="171"/>
      <c r="R25" s="171"/>
      <c r="S25" s="171"/>
      <c r="T25" s="171"/>
    </row>
    <row r="26" spans="1:28" ht="13.5" thickBot="1" x14ac:dyDescent="0.25">
      <c r="A26" s="182" t="s">
        <v>213</v>
      </c>
      <c r="B26" s="181"/>
      <c r="C26" s="181"/>
      <c r="D26" s="181"/>
      <c r="E26" s="181"/>
      <c r="F26" s="181"/>
      <c r="G26" s="180"/>
      <c r="H26" s="180"/>
      <c r="I26" s="180"/>
      <c r="J26" s="179"/>
      <c r="K26" s="178"/>
      <c r="L26" s="177">
        <f>(SUM(J5:J23))+(SUM(K5:K23))+(SUM(L5:L23))</f>
        <v>7544.2300000000014</v>
      </c>
      <c r="M26" s="176"/>
      <c r="N26" s="175"/>
      <c r="O26" s="171"/>
      <c r="P26" s="171"/>
      <c r="Q26" s="171"/>
      <c r="R26" s="171"/>
      <c r="S26" s="171"/>
      <c r="T26" s="171"/>
    </row>
    <row r="27" spans="1:28" ht="6.75" customHeight="1" x14ac:dyDescent="0.2">
      <c r="G27" s="166"/>
      <c r="H27" s="166"/>
      <c r="I27" s="166"/>
      <c r="O27" s="171"/>
      <c r="P27" s="171"/>
      <c r="Q27" s="171"/>
      <c r="R27" s="171"/>
      <c r="S27" s="171"/>
      <c r="T27" s="171"/>
    </row>
    <row r="28" spans="1:28" s="171" customFormat="1" ht="11.25" x14ac:dyDescent="0.2">
      <c r="A28" s="409" t="s">
        <v>1861</v>
      </c>
      <c r="J28" s="174"/>
      <c r="K28" s="174"/>
      <c r="L28" s="174"/>
      <c r="M28" s="173"/>
      <c r="N28" s="172"/>
      <c r="P28" s="409"/>
      <c r="Q28" s="409"/>
      <c r="R28" s="409"/>
      <c r="S28" s="409"/>
      <c r="T28" s="409"/>
      <c r="U28" s="409"/>
      <c r="V28" s="409"/>
      <c r="W28" s="409"/>
      <c r="X28" s="410"/>
      <c r="Y28" s="410"/>
      <c r="Z28" s="410"/>
      <c r="AA28" s="411"/>
      <c r="AB28" s="412"/>
    </row>
    <row r="29" spans="1:28" s="171" customFormat="1" ht="11.25" customHeight="1" x14ac:dyDescent="0.2">
      <c r="A29" s="596" t="s">
        <v>1919</v>
      </c>
      <c r="B29" s="596"/>
      <c r="C29" s="596"/>
      <c r="D29" s="596"/>
      <c r="E29" s="596"/>
      <c r="F29" s="596"/>
      <c r="G29" s="596"/>
      <c r="H29" s="596"/>
      <c r="I29" s="596"/>
      <c r="J29" s="596"/>
      <c r="K29" s="596"/>
      <c r="L29" s="596"/>
      <c r="M29" s="596"/>
      <c r="N29" s="596"/>
      <c r="O29" s="595"/>
      <c r="P29" s="595"/>
      <c r="Q29" s="595"/>
      <c r="R29" s="595"/>
      <c r="S29" s="595"/>
      <c r="T29" s="595"/>
      <c r="U29" s="595"/>
      <c r="V29" s="595"/>
      <c r="W29" s="595"/>
      <c r="X29" s="595"/>
      <c r="Y29" s="595"/>
      <c r="Z29" s="595"/>
      <c r="AA29" s="595"/>
      <c r="AB29" s="595"/>
    </row>
    <row r="30" spans="1:28" s="171" customFormat="1" ht="21" customHeight="1" x14ac:dyDescent="0.2">
      <c r="A30" s="597" t="s">
        <v>1862</v>
      </c>
      <c r="B30" s="597"/>
      <c r="C30" s="597"/>
      <c r="D30" s="597"/>
      <c r="E30" s="597"/>
      <c r="F30" s="597"/>
      <c r="G30" s="597"/>
      <c r="H30" s="597"/>
      <c r="I30" s="597"/>
      <c r="J30" s="597"/>
      <c r="K30" s="597"/>
      <c r="L30" s="597"/>
      <c r="M30" s="597"/>
      <c r="N30" s="597"/>
      <c r="O30" s="597"/>
      <c r="P30" s="597"/>
      <c r="Q30" s="597"/>
      <c r="R30" s="597"/>
      <c r="S30" s="597"/>
      <c r="T30" s="597"/>
      <c r="U30" s="597"/>
      <c r="V30" s="597"/>
      <c r="W30" s="597"/>
      <c r="X30" s="597"/>
      <c r="Y30" s="597"/>
      <c r="Z30" s="597"/>
      <c r="AA30" s="597"/>
      <c r="AB30" s="597"/>
    </row>
    <row r="31" spans="1:28" s="171" customFormat="1" ht="11.25" customHeight="1" x14ac:dyDescent="0.2">
      <c r="A31" s="595" t="s">
        <v>1927</v>
      </c>
      <c r="B31" s="595"/>
      <c r="C31" s="595"/>
      <c r="D31" s="595"/>
      <c r="E31" s="595"/>
      <c r="F31" s="595"/>
      <c r="G31" s="595"/>
      <c r="H31" s="595"/>
      <c r="I31" s="595"/>
      <c r="J31" s="595"/>
      <c r="K31" s="595"/>
      <c r="L31" s="595"/>
      <c r="M31" s="595"/>
      <c r="N31" s="595"/>
    </row>
    <row r="32" spans="1:28" s="171" customFormat="1" ht="11.25" customHeight="1" x14ac:dyDescent="0.2">
      <c r="A32" s="595" t="s">
        <v>1928</v>
      </c>
      <c r="B32" s="595"/>
      <c r="C32" s="595"/>
      <c r="D32" s="595"/>
      <c r="E32" s="595"/>
      <c r="F32" s="595"/>
      <c r="G32" s="595"/>
      <c r="H32" s="595"/>
      <c r="I32" s="595"/>
      <c r="J32" s="595"/>
      <c r="K32" s="595"/>
      <c r="L32" s="595"/>
      <c r="M32" s="595"/>
      <c r="N32" s="595"/>
    </row>
    <row r="33" spans="1:28" s="171" customFormat="1" ht="12.75" customHeight="1" x14ac:dyDescent="0.2">
      <c r="A33" s="409" t="s">
        <v>1922</v>
      </c>
    </row>
    <row r="34" spans="1:28" s="171" customFormat="1" ht="22.5" customHeight="1" x14ac:dyDescent="0.2">
      <c r="A34" s="595" t="s">
        <v>1929</v>
      </c>
      <c r="B34" s="595"/>
      <c r="C34" s="595"/>
      <c r="D34" s="595"/>
      <c r="E34" s="595"/>
      <c r="F34" s="595"/>
      <c r="G34" s="595"/>
      <c r="H34" s="595"/>
      <c r="I34" s="595"/>
      <c r="J34" s="595"/>
      <c r="K34" s="595"/>
      <c r="L34" s="595"/>
      <c r="M34" s="595"/>
      <c r="N34" s="595"/>
      <c r="P34" s="409"/>
      <c r="Q34" s="409"/>
      <c r="R34" s="409"/>
      <c r="S34" s="409"/>
      <c r="T34" s="409"/>
      <c r="U34" s="409"/>
      <c r="V34" s="409"/>
      <c r="W34" s="409"/>
      <c r="X34" s="409"/>
      <c r="Y34" s="409"/>
      <c r="Z34" s="409"/>
      <c r="AA34" s="409"/>
      <c r="AB34" s="409"/>
    </row>
    <row r="35" spans="1:28" s="171" customFormat="1" ht="22.5" customHeight="1" x14ac:dyDescent="0.2">
      <c r="A35" s="596" t="s">
        <v>1924</v>
      </c>
      <c r="B35" s="596"/>
      <c r="C35" s="596"/>
      <c r="D35" s="596"/>
      <c r="E35" s="596"/>
      <c r="F35" s="596"/>
      <c r="G35" s="596"/>
      <c r="H35" s="596"/>
      <c r="I35" s="596"/>
      <c r="J35" s="596"/>
      <c r="K35" s="596"/>
      <c r="L35" s="596"/>
      <c r="M35" s="596"/>
      <c r="N35" s="596"/>
      <c r="O35" s="409"/>
      <c r="P35" s="409"/>
      <c r="Q35" s="409"/>
      <c r="R35" s="409"/>
      <c r="S35" s="409"/>
      <c r="T35" s="409"/>
      <c r="U35" s="409"/>
      <c r="V35" s="409"/>
      <c r="W35" s="409"/>
      <c r="X35" s="409"/>
      <c r="Y35" s="409"/>
      <c r="Z35" s="409"/>
      <c r="AA35" s="409"/>
      <c r="AB35" s="409"/>
    </row>
    <row r="36" spans="1:28" s="171" customFormat="1" ht="11.25" customHeight="1" x14ac:dyDescent="0.2">
      <c r="A36" s="409" t="s">
        <v>1930</v>
      </c>
      <c r="B36" s="460"/>
      <c r="C36" s="460"/>
      <c r="D36" s="460"/>
      <c r="E36" s="460"/>
      <c r="F36" s="460"/>
      <c r="G36" s="460"/>
      <c r="H36" s="460"/>
      <c r="I36" s="460"/>
      <c r="J36" s="460"/>
      <c r="K36" s="460"/>
      <c r="L36" s="460"/>
      <c r="M36" s="460"/>
      <c r="N36" s="460"/>
    </row>
    <row r="37" spans="1:28" x14ac:dyDescent="0.2">
      <c r="A37" s="460" t="s">
        <v>1931</v>
      </c>
      <c r="G37" s="166"/>
      <c r="H37" s="166"/>
      <c r="I37" s="166"/>
      <c r="J37" s="166"/>
      <c r="K37" s="166"/>
      <c r="L37" s="166"/>
      <c r="M37" s="166"/>
      <c r="N37" s="166"/>
      <c r="P37" s="409"/>
      <c r="Q37" s="409"/>
      <c r="R37" s="409"/>
      <c r="S37" s="409"/>
      <c r="T37" s="409"/>
      <c r="U37" s="409"/>
      <c r="V37" s="409"/>
      <c r="W37" s="409"/>
      <c r="X37" s="410"/>
      <c r="Y37" s="410"/>
      <c r="Z37" s="410"/>
      <c r="AA37" s="411"/>
      <c r="AB37" s="412"/>
    </row>
    <row r="38" spans="1:28" x14ac:dyDescent="0.2">
      <c r="A38" s="460" t="s">
        <v>1925</v>
      </c>
      <c r="G38" s="166"/>
      <c r="H38" s="166"/>
      <c r="I38" s="166"/>
      <c r="J38" s="166"/>
      <c r="K38" s="166"/>
      <c r="L38" s="166"/>
      <c r="M38" s="166"/>
      <c r="N38" s="166"/>
      <c r="P38" s="409"/>
      <c r="Q38" s="409"/>
      <c r="R38" s="409"/>
      <c r="S38" s="409"/>
      <c r="T38" s="409"/>
      <c r="U38" s="409"/>
      <c r="V38" s="409"/>
      <c r="W38" s="409"/>
      <c r="X38" s="410"/>
      <c r="Y38" s="410"/>
      <c r="Z38" s="410"/>
      <c r="AA38" s="411"/>
      <c r="AB38" s="412"/>
    </row>
    <row r="39" spans="1:28" x14ac:dyDescent="0.2">
      <c r="A39" s="460" t="s">
        <v>1893</v>
      </c>
      <c r="B39" s="461"/>
      <c r="C39" s="461"/>
      <c r="D39" s="461"/>
      <c r="E39" s="461"/>
      <c r="F39" s="461"/>
      <c r="G39" s="461"/>
      <c r="H39" s="461"/>
      <c r="I39" s="461"/>
      <c r="J39" s="167"/>
      <c r="K39" s="167"/>
      <c r="L39" s="167"/>
      <c r="M39" s="462"/>
    </row>
    <row r="40" spans="1:28" ht="35.25" customHeight="1" x14ac:dyDescent="0.2">
      <c r="A40" s="595" t="s">
        <v>1902</v>
      </c>
      <c r="B40" s="595"/>
      <c r="C40" s="595"/>
      <c r="D40" s="595"/>
      <c r="E40" s="595"/>
      <c r="F40" s="595"/>
      <c r="G40" s="595"/>
      <c r="H40" s="595"/>
      <c r="I40" s="595"/>
      <c r="J40" s="595"/>
      <c r="K40" s="595"/>
      <c r="L40" s="595"/>
      <c r="M40" s="595"/>
      <c r="N40" s="595"/>
    </row>
    <row r="41" spans="1:28" ht="23.25" customHeight="1" x14ac:dyDescent="0.2">
      <c r="A41" s="595" t="s">
        <v>1894</v>
      </c>
      <c r="B41" s="595"/>
      <c r="C41" s="595"/>
      <c r="D41" s="595"/>
      <c r="E41" s="595"/>
      <c r="F41" s="595"/>
      <c r="G41" s="595"/>
      <c r="H41" s="595"/>
      <c r="I41" s="595"/>
      <c r="J41" s="595"/>
      <c r="K41" s="595"/>
      <c r="L41" s="595"/>
      <c r="M41" s="595"/>
      <c r="N41" s="595"/>
    </row>
    <row r="42" spans="1:28" x14ac:dyDescent="0.2">
      <c r="A42" s="170"/>
    </row>
    <row r="44" spans="1:28" x14ac:dyDescent="0.2">
      <c r="A44" s="170"/>
    </row>
    <row r="45" spans="1:28" x14ac:dyDescent="0.2">
      <c r="A45" s="170"/>
    </row>
    <row r="47" spans="1:28" x14ac:dyDescent="0.2">
      <c r="J47" s="168"/>
    </row>
    <row r="49" spans="7:10" x14ac:dyDescent="0.2">
      <c r="G49" s="220"/>
      <c r="H49" s="220"/>
      <c r="J49" s="168"/>
    </row>
    <row r="50" spans="7:10" x14ac:dyDescent="0.2">
      <c r="G50" s="221"/>
      <c r="H50" s="221"/>
    </row>
    <row r="51" spans="7:10" x14ac:dyDescent="0.2">
      <c r="G51" s="222"/>
      <c r="H51" s="221"/>
    </row>
    <row r="52" spans="7:10" x14ac:dyDescent="0.2">
      <c r="G52" s="221"/>
      <c r="H52" s="221"/>
    </row>
  </sheetData>
  <mergeCells count="14">
    <mergeCell ref="A1:N1"/>
    <mergeCell ref="A2:N2"/>
    <mergeCell ref="B6:F6"/>
    <mergeCell ref="G24:J24"/>
    <mergeCell ref="A30:N30"/>
    <mergeCell ref="A40:N40"/>
    <mergeCell ref="A41:N41"/>
    <mergeCell ref="O29:AB29"/>
    <mergeCell ref="O30:AB30"/>
    <mergeCell ref="A32:N32"/>
    <mergeCell ref="A34:N34"/>
    <mergeCell ref="A29:N29"/>
    <mergeCell ref="A31:N31"/>
    <mergeCell ref="A35:N35"/>
  </mergeCells>
  <pageMargins left="0.25" right="0.25" top="0.5" bottom="0.5" header="0.5" footer="0.5"/>
  <pageSetup scale="92" fitToHeight="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52"/>
  <sheetViews>
    <sheetView view="pageBreakPreview" zoomScale="60" zoomScaleNormal="100" workbookViewId="0">
      <selection activeCell="A2" sqref="A2:N2"/>
    </sheetView>
  </sheetViews>
  <sheetFormatPr defaultRowHeight="12.75" x14ac:dyDescent="0.2"/>
  <cols>
    <col min="1" max="1" width="2.28515625" style="166" customWidth="1"/>
    <col min="2" max="2" width="2.42578125" style="166" customWidth="1"/>
    <col min="3" max="3" width="2.140625" style="166" customWidth="1"/>
    <col min="4" max="4" width="1.42578125" style="166" customWidth="1"/>
    <col min="5" max="5" width="2.42578125" style="166" customWidth="1"/>
    <col min="6" max="6" width="39.85546875" style="166" customWidth="1"/>
    <col min="7" max="7" width="12" style="169" customWidth="1"/>
    <col min="8" max="8" width="13" style="169" customWidth="1"/>
    <col min="9" max="9" width="14.28515625" style="169" customWidth="1"/>
    <col min="10" max="10" width="10.5703125" style="169" customWidth="1"/>
    <col min="11" max="11" width="12.7109375" style="169" customWidth="1"/>
    <col min="12" max="12" width="14" style="169" customWidth="1"/>
    <col min="13" max="13" width="13" style="168" customWidth="1"/>
    <col min="14" max="14" width="3.85546875" style="167" bestFit="1" customWidth="1"/>
    <col min="15" max="15" width="15.28515625" style="166" customWidth="1"/>
    <col min="16" max="20" width="9.140625" style="166"/>
    <col min="21" max="27" width="0" style="166" hidden="1" customWidth="1"/>
    <col min="28" max="16384" width="9.140625" style="166"/>
  </cols>
  <sheetData>
    <row r="1" spans="1:16" x14ac:dyDescent="0.2">
      <c r="A1" s="598" t="s">
        <v>2016</v>
      </c>
      <c r="B1" s="598"/>
      <c r="C1" s="598"/>
      <c r="D1" s="598"/>
      <c r="E1" s="598"/>
      <c r="F1" s="598"/>
      <c r="G1" s="598"/>
      <c r="H1" s="598"/>
      <c r="I1" s="598"/>
      <c r="J1" s="598"/>
      <c r="K1" s="598"/>
      <c r="L1" s="598"/>
      <c r="M1" s="598"/>
      <c r="N1" s="598"/>
    </row>
    <row r="2" spans="1:16" ht="12" customHeight="1" x14ac:dyDescent="0.2">
      <c r="A2" s="598" t="s">
        <v>1897</v>
      </c>
      <c r="B2" s="598"/>
      <c r="C2" s="598"/>
      <c r="D2" s="598"/>
      <c r="E2" s="598"/>
      <c r="F2" s="598"/>
      <c r="G2" s="598"/>
      <c r="H2" s="598"/>
      <c r="I2" s="598"/>
      <c r="J2" s="598"/>
      <c r="K2" s="598"/>
      <c r="L2" s="598"/>
      <c r="M2" s="598"/>
      <c r="N2" s="598"/>
    </row>
    <row r="3" spans="1:16" ht="15" customHeight="1" thickBot="1" x14ac:dyDescent="0.25"/>
    <row r="4" spans="1:16" s="214" customFormat="1" ht="51" x14ac:dyDescent="0.2">
      <c r="A4" s="219" t="s">
        <v>102</v>
      </c>
      <c r="B4" s="218"/>
      <c r="C4" s="218"/>
      <c r="D4" s="218"/>
      <c r="E4" s="218"/>
      <c r="F4" s="218"/>
      <c r="G4" s="217" t="s">
        <v>238</v>
      </c>
      <c r="H4" s="217" t="s">
        <v>237</v>
      </c>
      <c r="I4" s="217" t="s">
        <v>236</v>
      </c>
      <c r="J4" s="217" t="s">
        <v>235</v>
      </c>
      <c r="K4" s="217" t="s">
        <v>924</v>
      </c>
      <c r="L4" s="217" t="s">
        <v>234</v>
      </c>
      <c r="M4" s="216" t="s">
        <v>926</v>
      </c>
      <c r="N4" s="215" t="s">
        <v>101</v>
      </c>
    </row>
    <row r="5" spans="1:16" x14ac:dyDescent="0.2">
      <c r="A5" s="213" t="s">
        <v>233</v>
      </c>
      <c r="B5" s="212" t="s">
        <v>232</v>
      </c>
      <c r="C5" s="212"/>
      <c r="D5" s="212"/>
      <c r="E5" s="212"/>
      <c r="F5" s="211"/>
      <c r="G5" s="210">
        <v>40</v>
      </c>
      <c r="H5" s="210">
        <v>0</v>
      </c>
      <c r="I5" s="209">
        <f>G5*H5</f>
        <v>0</v>
      </c>
      <c r="J5" s="209">
        <f>I5</f>
        <v>0</v>
      </c>
      <c r="K5" s="209">
        <f>J5*0.05</f>
        <v>0</v>
      </c>
      <c r="L5" s="209">
        <f>J5*0.1</f>
        <v>0</v>
      </c>
      <c r="M5" s="208">
        <f>(J5*'Agency Base Data'!$D$6)+(K5*'Agency Base Data'!$D$4)+(L5*'Agency Base Data'!$D$5)</f>
        <v>0</v>
      </c>
      <c r="N5" s="459" t="s">
        <v>89</v>
      </c>
    </row>
    <row r="6" spans="1:16" ht="25.5" customHeight="1" x14ac:dyDescent="0.2">
      <c r="A6" s="204" t="s">
        <v>231</v>
      </c>
      <c r="B6" s="599" t="s">
        <v>230</v>
      </c>
      <c r="C6" s="599"/>
      <c r="D6" s="599"/>
      <c r="E6" s="599"/>
      <c r="F6" s="599"/>
      <c r="G6" s="200">
        <v>2</v>
      </c>
      <c r="H6" s="199">
        <f>'Annual # of Respondents'!H17</f>
        <v>988</v>
      </c>
      <c r="I6" s="199">
        <f>G6*H6</f>
        <v>1976</v>
      </c>
      <c r="J6" s="199">
        <f>I6</f>
        <v>1976</v>
      </c>
      <c r="K6" s="199">
        <f>J6*0.05</f>
        <v>98.800000000000011</v>
      </c>
      <c r="L6" s="199">
        <f>J6*0.1</f>
        <v>197.60000000000002</v>
      </c>
      <c r="M6" s="198">
        <f>(J6*'Agency Base Data'!$D$6)+(K6*'Agency Base Data'!$D$4)+(L6*'Agency Base Data'!$D$5)</f>
        <v>104456.10239999999</v>
      </c>
      <c r="N6" s="458" t="s">
        <v>111</v>
      </c>
    </row>
    <row r="7" spans="1:16" ht="15" customHeight="1" x14ac:dyDescent="0.2">
      <c r="A7" s="204" t="s">
        <v>229</v>
      </c>
      <c r="B7" s="203" t="s">
        <v>228</v>
      </c>
      <c r="C7" s="207"/>
      <c r="D7" s="206"/>
      <c r="E7" s="206"/>
      <c r="F7" s="205"/>
      <c r="G7" s="200"/>
      <c r="H7" s="200"/>
      <c r="I7" s="199"/>
      <c r="J7" s="199"/>
      <c r="K7" s="199"/>
      <c r="L7" s="199"/>
      <c r="M7" s="198"/>
      <c r="N7" s="458"/>
    </row>
    <row r="8" spans="1:16" ht="15" customHeight="1" x14ac:dyDescent="0.2">
      <c r="A8" s="204"/>
      <c r="B8" s="203" t="s">
        <v>219</v>
      </c>
      <c r="C8" s="203" t="s">
        <v>239</v>
      </c>
      <c r="D8" s="206"/>
      <c r="E8" s="202"/>
      <c r="F8" s="205"/>
      <c r="G8" s="200">
        <v>12</v>
      </c>
      <c r="H8" s="199">
        <f>H22*0.2</f>
        <v>18.600000000000001</v>
      </c>
      <c r="I8" s="199">
        <f t="shared" ref="I8:I12" si="0">G8*H8</f>
        <v>223.20000000000002</v>
      </c>
      <c r="J8" s="199">
        <f t="shared" ref="J8:J13" si="1">I8</f>
        <v>223.20000000000002</v>
      </c>
      <c r="K8" s="199">
        <f t="shared" ref="K8:K13" si="2">J8*0.05</f>
        <v>11.160000000000002</v>
      </c>
      <c r="L8" s="199">
        <f t="shared" ref="L8:L13" si="3">J8*0.1</f>
        <v>22.320000000000004</v>
      </c>
      <c r="M8" s="198">
        <f>(J8*'Agency Base Data'!$D$6)+(K8*'Agency Base Data'!$D$4)+(L8*'Agency Base Data'!$D$5)</f>
        <v>11798.88768</v>
      </c>
      <c r="N8" s="405" t="s">
        <v>1892</v>
      </c>
    </row>
    <row r="9" spans="1:16" ht="15" customHeight="1" x14ac:dyDescent="0.2">
      <c r="A9" s="204"/>
      <c r="B9" s="203" t="s">
        <v>218</v>
      </c>
      <c r="C9" s="203" t="s">
        <v>240</v>
      </c>
      <c r="D9" s="206"/>
      <c r="E9" s="202"/>
      <c r="F9" s="205"/>
      <c r="G9" s="200">
        <v>20</v>
      </c>
      <c r="H9" s="199">
        <f>'Annual # of Respondents'!H16*0.2</f>
        <v>137.4</v>
      </c>
      <c r="I9" s="199">
        <f t="shared" si="0"/>
        <v>2748</v>
      </c>
      <c r="J9" s="199">
        <f t="shared" si="1"/>
        <v>2748</v>
      </c>
      <c r="K9" s="199">
        <f t="shared" si="2"/>
        <v>137.4</v>
      </c>
      <c r="L9" s="199">
        <f t="shared" si="3"/>
        <v>274.8</v>
      </c>
      <c r="M9" s="198">
        <f>(J9*'Agency Base Data'!$D$6)+(K9*'Agency Base Data'!$D$4)+(L9*'Agency Base Data'!$D$5)+H9*('Other Cost Basis'!B9+'Other Cost Basis'!B13+'Other Cost Basis'!B14)</f>
        <v>250239.47519999999</v>
      </c>
      <c r="N9" s="405" t="s">
        <v>79</v>
      </c>
    </row>
    <row r="10" spans="1:16" ht="15" customHeight="1" x14ac:dyDescent="0.2">
      <c r="A10" s="204"/>
      <c r="B10" s="203" t="s">
        <v>217</v>
      </c>
      <c r="C10" s="203" t="s">
        <v>225</v>
      </c>
      <c r="D10" s="206"/>
      <c r="E10" s="202"/>
      <c r="F10" s="205"/>
      <c r="G10" s="200">
        <v>1</v>
      </c>
      <c r="H10" s="475">
        <f>H12</f>
        <v>93</v>
      </c>
      <c r="I10" s="199">
        <f t="shared" si="0"/>
        <v>93</v>
      </c>
      <c r="J10" s="199">
        <f t="shared" si="1"/>
        <v>93</v>
      </c>
      <c r="K10" s="199">
        <f t="shared" si="2"/>
        <v>4.6500000000000004</v>
      </c>
      <c r="L10" s="199">
        <f t="shared" si="3"/>
        <v>9.3000000000000007</v>
      </c>
      <c r="M10" s="198">
        <f>(J10*'Agency Base Data'!$D$6)+(K10*'Agency Base Data'!$D$4)+(L10*'Agency Base Data'!$D$5)</f>
        <v>4916.2031999999999</v>
      </c>
      <c r="N10" s="405" t="s">
        <v>112</v>
      </c>
    </row>
    <row r="11" spans="1:16" ht="15" customHeight="1" x14ac:dyDescent="0.2">
      <c r="A11" s="204"/>
      <c r="B11" s="203" t="s">
        <v>216</v>
      </c>
      <c r="C11" s="203" t="s">
        <v>223</v>
      </c>
      <c r="D11" s="206"/>
      <c r="E11" s="202"/>
      <c r="F11" s="205"/>
      <c r="G11" s="200">
        <v>1</v>
      </c>
      <c r="H11" s="404">
        <f>'Annual # of Respondents'!H16</f>
        <v>687</v>
      </c>
      <c r="I11" s="199">
        <f t="shared" si="0"/>
        <v>687</v>
      </c>
      <c r="J11" s="199">
        <f t="shared" si="1"/>
        <v>687</v>
      </c>
      <c r="K11" s="199">
        <f t="shared" si="2"/>
        <v>34.35</v>
      </c>
      <c r="L11" s="199">
        <f t="shared" si="3"/>
        <v>68.7</v>
      </c>
      <c r="M11" s="198">
        <f>(J11*'Agency Base Data'!$D$6)+(K11*'Agency Base Data'!$D$4)+(L11*'Agency Base Data'!$D$5)</f>
        <v>36316.468799999995</v>
      </c>
      <c r="N11" s="405" t="s">
        <v>81</v>
      </c>
    </row>
    <row r="12" spans="1:16" ht="15" customHeight="1" x14ac:dyDescent="0.2">
      <c r="A12" s="204"/>
      <c r="B12" s="203" t="s">
        <v>226</v>
      </c>
      <c r="C12" s="203" t="s">
        <v>925</v>
      </c>
      <c r="D12" s="206"/>
      <c r="E12" s="202"/>
      <c r="F12" s="205"/>
      <c r="G12" s="200">
        <v>2</v>
      </c>
      <c r="H12" s="199">
        <f>H22</f>
        <v>93</v>
      </c>
      <c r="I12" s="199">
        <f t="shared" si="0"/>
        <v>186</v>
      </c>
      <c r="J12" s="199">
        <f t="shared" si="1"/>
        <v>186</v>
      </c>
      <c r="K12" s="199">
        <f t="shared" si="2"/>
        <v>9.3000000000000007</v>
      </c>
      <c r="L12" s="199">
        <f t="shared" si="3"/>
        <v>18.600000000000001</v>
      </c>
      <c r="M12" s="198">
        <f>(J12*'Agency Base Data'!$D$6)+(K12*'Agency Base Data'!$D$4)+(L12*'Agency Base Data'!$D$5)</f>
        <v>9832.4063999999998</v>
      </c>
      <c r="N12" s="405" t="s">
        <v>112</v>
      </c>
    </row>
    <row r="13" spans="1:16" ht="15" customHeight="1" x14ac:dyDescent="0.2">
      <c r="A13" s="204" t="s">
        <v>222</v>
      </c>
      <c r="B13" s="203" t="s">
        <v>243</v>
      </c>
      <c r="C13" s="203"/>
      <c r="D13" s="206"/>
      <c r="E13" s="202"/>
      <c r="F13" s="205"/>
      <c r="G13" s="200">
        <v>24</v>
      </c>
      <c r="H13" s="199">
        <f>H10*0.1</f>
        <v>9.3000000000000007</v>
      </c>
      <c r="I13" s="199">
        <v>0</v>
      </c>
      <c r="J13" s="199">
        <f t="shared" si="1"/>
        <v>0</v>
      </c>
      <c r="K13" s="199">
        <f t="shared" si="2"/>
        <v>0</v>
      </c>
      <c r="L13" s="199">
        <f t="shared" si="3"/>
        <v>0</v>
      </c>
      <c r="M13" s="198">
        <f>(J13*'Agency Base Data'!$D$6)+(K13*'Agency Base Data'!$D$4)+(L13*'Agency Base Data'!$D$5)</f>
        <v>0</v>
      </c>
      <c r="N13" s="405" t="s">
        <v>113</v>
      </c>
    </row>
    <row r="14" spans="1:16" ht="15" customHeight="1" x14ac:dyDescent="0.2">
      <c r="A14" s="204" t="s">
        <v>1903</v>
      </c>
      <c r="B14" s="203" t="s">
        <v>220</v>
      </c>
      <c r="C14" s="203"/>
      <c r="D14" s="206"/>
      <c r="E14" s="202"/>
      <c r="F14" s="205"/>
      <c r="G14" s="200"/>
      <c r="H14" s="199"/>
      <c r="I14" s="199"/>
      <c r="J14" s="199"/>
      <c r="K14" s="199"/>
      <c r="L14" s="199"/>
      <c r="M14" s="198"/>
      <c r="N14" s="458"/>
    </row>
    <row r="15" spans="1:16" ht="15" customHeight="1" x14ac:dyDescent="0.2">
      <c r="A15" s="204"/>
      <c r="B15" s="386" t="s">
        <v>219</v>
      </c>
      <c r="C15" s="203" t="s">
        <v>241</v>
      </c>
      <c r="D15" s="203"/>
      <c r="E15" s="202"/>
      <c r="F15" s="205"/>
      <c r="G15" s="200">
        <v>1</v>
      </c>
      <c r="H15" s="231">
        <f>'Annual # of Respondents'!H7</f>
        <v>0</v>
      </c>
      <c r="I15" s="199">
        <f t="shared" ref="I15:I23" si="4">G15*H15</f>
        <v>0</v>
      </c>
      <c r="J15" s="199">
        <f t="shared" ref="J15:J23" si="5">I15</f>
        <v>0</v>
      </c>
      <c r="K15" s="199">
        <f t="shared" ref="K15:K23" si="6">J15*0.05</f>
        <v>0</v>
      </c>
      <c r="L15" s="199">
        <f t="shared" ref="L15:L23" si="7">J15*0.1</f>
        <v>0</v>
      </c>
      <c r="M15" s="198">
        <f>(J15*'Agency Base Data'!$D$6)+(K15*'Agency Base Data'!$D$4)+(L15*'Agency Base Data'!$D$5)</f>
        <v>0</v>
      </c>
      <c r="N15" s="405" t="s">
        <v>114</v>
      </c>
    </row>
    <row r="16" spans="1:16" s="408" customFormat="1" ht="15" customHeight="1" x14ac:dyDescent="0.2">
      <c r="A16" s="400"/>
      <c r="B16" s="386" t="s">
        <v>218</v>
      </c>
      <c r="C16" s="386" t="s">
        <v>1859</v>
      </c>
      <c r="D16" s="386"/>
      <c r="E16" s="401"/>
      <c r="F16" s="402"/>
      <c r="G16" s="403">
        <v>1</v>
      </c>
      <c r="H16" s="404">
        <f>'Respondent Yr3'!I18</f>
        <v>26.6</v>
      </c>
      <c r="I16" s="404">
        <f t="shared" si="4"/>
        <v>26.6</v>
      </c>
      <c r="J16" s="404">
        <f t="shared" si="5"/>
        <v>26.6</v>
      </c>
      <c r="K16" s="404">
        <f t="shared" si="6"/>
        <v>1.33</v>
      </c>
      <c r="L16" s="404">
        <f t="shared" si="7"/>
        <v>2.66</v>
      </c>
      <c r="M16" s="198">
        <f>(J16*'Agency Base Data'!$D$6)+(K16*'Agency Base Data'!$D$4)+(L16*'Agency Base Data'!$D$5)</f>
        <v>1406.1398399999998</v>
      </c>
      <c r="N16" s="405" t="s">
        <v>115</v>
      </c>
      <c r="O16" s="406"/>
      <c r="P16" s="407"/>
    </row>
    <row r="17" spans="1:28" ht="15" customHeight="1" x14ac:dyDescent="0.2">
      <c r="A17" s="204"/>
      <c r="B17" s="386" t="s">
        <v>217</v>
      </c>
      <c r="C17" s="203" t="s">
        <v>244</v>
      </c>
      <c r="D17" s="203"/>
      <c r="E17" s="202"/>
      <c r="F17" s="205"/>
      <c r="G17" s="200">
        <v>2</v>
      </c>
      <c r="H17" s="199">
        <f>'Respondent Yr3'!I19+'Respondent Yr3'!I20</f>
        <v>60.5</v>
      </c>
      <c r="I17" s="199">
        <f t="shared" si="4"/>
        <v>121</v>
      </c>
      <c r="J17" s="199">
        <f t="shared" si="5"/>
        <v>121</v>
      </c>
      <c r="K17" s="199">
        <f t="shared" si="6"/>
        <v>6.0500000000000007</v>
      </c>
      <c r="L17" s="199">
        <f t="shared" si="7"/>
        <v>12.100000000000001</v>
      </c>
      <c r="M17" s="198">
        <f>(J17*'Agency Base Data'!$D$6)+(K17*'Agency Base Data'!$D$4)+(L17*'Agency Base Data'!$D$5)</f>
        <v>6396.3503999999994</v>
      </c>
      <c r="N17" s="405" t="s">
        <v>116</v>
      </c>
    </row>
    <row r="18" spans="1:28" ht="15" customHeight="1" x14ac:dyDescent="0.2">
      <c r="A18" s="204"/>
      <c r="B18" s="386" t="s">
        <v>216</v>
      </c>
      <c r="C18" s="203" t="s">
        <v>246</v>
      </c>
      <c r="D18" s="229"/>
      <c r="E18" s="229"/>
      <c r="F18" s="230"/>
      <c r="G18" s="200">
        <v>1</v>
      </c>
      <c r="H18" s="199">
        <f>'Annual # of Respondents'!B34</f>
        <v>20</v>
      </c>
      <c r="I18" s="199">
        <f t="shared" si="4"/>
        <v>20</v>
      </c>
      <c r="J18" s="199">
        <f t="shared" si="5"/>
        <v>20</v>
      </c>
      <c r="K18" s="199">
        <f t="shared" si="6"/>
        <v>1</v>
      </c>
      <c r="L18" s="199">
        <f t="shared" si="7"/>
        <v>2</v>
      </c>
      <c r="M18" s="198">
        <f>(J18*'Agency Base Data'!$D$6)+(K18*'Agency Base Data'!$D$4)+(L18*'Agency Base Data'!$D$5)</f>
        <v>1057.2479999999998</v>
      </c>
      <c r="N18" s="405" t="s">
        <v>117</v>
      </c>
    </row>
    <row r="19" spans="1:28" ht="15" customHeight="1" x14ac:dyDescent="0.2">
      <c r="A19" s="204"/>
      <c r="B19" s="386" t="s">
        <v>226</v>
      </c>
      <c r="C19" s="228" t="s">
        <v>247</v>
      </c>
      <c r="G19" s="200">
        <v>1</v>
      </c>
      <c r="H19" s="404">
        <v>0</v>
      </c>
      <c r="I19" s="199">
        <f t="shared" si="4"/>
        <v>0</v>
      </c>
      <c r="J19" s="199">
        <f t="shared" si="5"/>
        <v>0</v>
      </c>
      <c r="K19" s="199">
        <f t="shared" si="6"/>
        <v>0</v>
      </c>
      <c r="L19" s="199">
        <f t="shared" si="7"/>
        <v>0</v>
      </c>
      <c r="M19" s="198">
        <f>(J19*'Agency Base Data'!$D$6)+(K19*'Agency Base Data'!$D$4)+(L19*'Agency Base Data'!$D$5)</f>
        <v>0</v>
      </c>
      <c r="N19" s="405" t="s">
        <v>77</v>
      </c>
    </row>
    <row r="20" spans="1:28" ht="15" customHeight="1" x14ac:dyDescent="0.2">
      <c r="A20" s="204"/>
      <c r="B20" s="386" t="s">
        <v>224</v>
      </c>
      <c r="C20" s="203" t="s">
        <v>242</v>
      </c>
      <c r="D20" s="203"/>
      <c r="E20" s="202"/>
      <c r="F20" s="205"/>
      <c r="G20" s="200">
        <v>15</v>
      </c>
      <c r="H20" s="199">
        <f>H10</f>
        <v>93</v>
      </c>
      <c r="I20" s="199">
        <f t="shared" si="4"/>
        <v>1395</v>
      </c>
      <c r="J20" s="199">
        <f t="shared" si="5"/>
        <v>1395</v>
      </c>
      <c r="K20" s="199">
        <f t="shared" si="6"/>
        <v>69.75</v>
      </c>
      <c r="L20" s="199">
        <f t="shared" si="7"/>
        <v>139.5</v>
      </c>
      <c r="M20" s="198">
        <f>(J20*'Agency Base Data'!$D$6)+(K20*'Agency Base Data'!$D$4)+(L20*'Agency Base Data'!$D$5)</f>
        <v>73743.04800000001</v>
      </c>
      <c r="N20" s="405" t="s">
        <v>112</v>
      </c>
    </row>
    <row r="21" spans="1:28" ht="15" customHeight="1" x14ac:dyDescent="0.2">
      <c r="A21" s="204"/>
      <c r="B21" s="386" t="s">
        <v>248</v>
      </c>
      <c r="C21" s="203" t="s">
        <v>923</v>
      </c>
      <c r="D21" s="203"/>
      <c r="E21" s="202"/>
      <c r="F21" s="205"/>
      <c r="G21" s="200">
        <v>5</v>
      </c>
      <c r="H21" s="199">
        <f>H20*0.1</f>
        <v>9.3000000000000007</v>
      </c>
      <c r="I21" s="199">
        <f t="shared" si="4"/>
        <v>46.5</v>
      </c>
      <c r="J21" s="199">
        <f t="shared" si="5"/>
        <v>46.5</v>
      </c>
      <c r="K21" s="199">
        <f t="shared" si="6"/>
        <v>2.3250000000000002</v>
      </c>
      <c r="L21" s="199">
        <f t="shared" si="7"/>
        <v>4.6500000000000004</v>
      </c>
      <c r="M21" s="198">
        <f>(J21*'Agency Base Data'!$D$6)+(K21*'Agency Base Data'!$D$4)+(L21*'Agency Base Data'!$D$5)</f>
        <v>2458.1016</v>
      </c>
      <c r="N21" s="405" t="s">
        <v>118</v>
      </c>
    </row>
    <row r="22" spans="1:28" ht="15" customHeight="1" x14ac:dyDescent="0.2">
      <c r="A22" s="204"/>
      <c r="B22" s="386" t="s">
        <v>1854</v>
      </c>
      <c r="C22" s="203" t="s">
        <v>254</v>
      </c>
      <c r="D22" s="203"/>
      <c r="E22" s="202"/>
      <c r="F22" s="201"/>
      <c r="G22" s="200">
        <v>12</v>
      </c>
      <c r="H22" s="199">
        <f>'Annual # of Respondents'!H6</f>
        <v>93</v>
      </c>
      <c r="I22" s="199">
        <f t="shared" si="4"/>
        <v>1116</v>
      </c>
      <c r="J22" s="199">
        <f t="shared" si="5"/>
        <v>1116</v>
      </c>
      <c r="K22" s="199">
        <f t="shared" si="6"/>
        <v>55.800000000000004</v>
      </c>
      <c r="L22" s="199">
        <f t="shared" si="7"/>
        <v>111.60000000000001</v>
      </c>
      <c r="M22" s="198">
        <f>(J22*'Agency Base Data'!$D$6)+(K22*'Agency Base Data'!$D$4)+(L22*'Agency Base Data'!$D$5)</f>
        <v>58994.438399999999</v>
      </c>
      <c r="N22" s="405" t="s">
        <v>112</v>
      </c>
    </row>
    <row r="23" spans="1:28" ht="15" customHeight="1" x14ac:dyDescent="0.2">
      <c r="A23" s="204"/>
      <c r="B23" s="386" t="s">
        <v>1860</v>
      </c>
      <c r="C23" s="203" t="s">
        <v>245</v>
      </c>
      <c r="D23" s="203"/>
      <c r="E23" s="202"/>
      <c r="F23" s="201"/>
      <c r="G23" s="200">
        <v>2</v>
      </c>
      <c r="H23" s="199">
        <f>H$11</f>
        <v>687</v>
      </c>
      <c r="I23" s="199">
        <f t="shared" si="4"/>
        <v>1374</v>
      </c>
      <c r="J23" s="199">
        <f t="shared" si="5"/>
        <v>1374</v>
      </c>
      <c r="K23" s="199">
        <f t="shared" si="6"/>
        <v>68.7</v>
      </c>
      <c r="L23" s="199">
        <f t="shared" si="7"/>
        <v>137.4</v>
      </c>
      <c r="M23" s="198">
        <f>(J23*'Agency Base Data'!$D$6)+(K23*'Agency Base Data'!$D$4)+(L23*'Agency Base Data'!$D$5)</f>
        <v>72632.93759999999</v>
      </c>
      <c r="N23" s="405" t="s">
        <v>81</v>
      </c>
    </row>
    <row r="24" spans="1:28" ht="24.75" customHeight="1" thickBot="1" x14ac:dyDescent="0.25">
      <c r="A24" s="197" t="s">
        <v>221</v>
      </c>
      <c r="B24" s="196" t="s">
        <v>215</v>
      </c>
      <c r="C24" s="195"/>
      <c r="D24" s="194"/>
      <c r="E24" s="194"/>
      <c r="F24" s="180"/>
      <c r="G24" s="600" t="s">
        <v>1833</v>
      </c>
      <c r="H24" s="601"/>
      <c r="I24" s="601"/>
      <c r="J24" s="602"/>
      <c r="K24" s="193"/>
      <c r="L24" s="178"/>
      <c r="M24" s="192">
        <f>(('Agency Base Data'!$C$15*('Agency Base Data'!$C$12+'Agency Base Data'!$C$13))+'Agency Base Data'!$C$14)*SUM(H8:H9)</f>
        <v>175968</v>
      </c>
      <c r="N24" s="457" t="s">
        <v>123</v>
      </c>
      <c r="P24" s="171"/>
    </row>
    <row r="25" spans="1:28" x14ac:dyDescent="0.2">
      <c r="A25" s="191" t="s">
        <v>214</v>
      </c>
      <c r="B25" s="189"/>
      <c r="C25" s="190"/>
      <c r="D25" s="189"/>
      <c r="E25" s="188"/>
      <c r="F25" s="187"/>
      <c r="G25" s="186"/>
      <c r="H25" s="186"/>
      <c r="I25" s="186"/>
      <c r="J25" s="185">
        <f>SUM(J5:J23)</f>
        <v>10012.299999999999</v>
      </c>
      <c r="K25" s="185">
        <f>SUM(K5:K23)</f>
        <v>500.61500000000001</v>
      </c>
      <c r="L25" s="185">
        <f>SUM(L5:L23)</f>
        <v>1001.23</v>
      </c>
      <c r="M25" s="184">
        <f>SUM(M5:M24)</f>
        <v>810215.80751999991</v>
      </c>
      <c r="N25" s="183"/>
      <c r="O25" s="171"/>
      <c r="P25" s="171"/>
      <c r="Q25" s="171"/>
      <c r="R25" s="171"/>
      <c r="S25" s="171"/>
      <c r="T25" s="171"/>
    </row>
    <row r="26" spans="1:28" ht="13.5" thickBot="1" x14ac:dyDescent="0.25">
      <c r="A26" s="182" t="s">
        <v>213</v>
      </c>
      <c r="B26" s="181"/>
      <c r="C26" s="181"/>
      <c r="D26" s="181"/>
      <c r="E26" s="181"/>
      <c r="F26" s="181"/>
      <c r="G26" s="180"/>
      <c r="H26" s="180"/>
      <c r="I26" s="180"/>
      <c r="J26" s="179"/>
      <c r="K26" s="178"/>
      <c r="L26" s="177">
        <f>(SUM(J5:J23))+(SUM(K5:K23))+(SUM(L5:L23))</f>
        <v>11514.144999999999</v>
      </c>
      <c r="M26" s="176"/>
      <c r="N26" s="175"/>
      <c r="O26" s="171"/>
      <c r="P26" s="171"/>
      <c r="Q26" s="171"/>
      <c r="R26" s="171"/>
      <c r="S26" s="171"/>
      <c r="T26" s="171"/>
    </row>
    <row r="27" spans="1:28" ht="6.75" customHeight="1" x14ac:dyDescent="0.2">
      <c r="G27" s="166"/>
      <c r="H27" s="166"/>
      <c r="I27" s="166"/>
      <c r="O27" s="171"/>
      <c r="P27" s="171"/>
      <c r="Q27" s="171"/>
      <c r="R27" s="171"/>
      <c r="S27" s="171"/>
      <c r="T27" s="171"/>
    </row>
    <row r="28" spans="1:28" s="171" customFormat="1" ht="11.25" x14ac:dyDescent="0.2">
      <c r="A28" s="409" t="s">
        <v>1861</v>
      </c>
      <c r="J28" s="174"/>
      <c r="K28" s="174"/>
      <c r="L28" s="174"/>
      <c r="M28" s="173"/>
      <c r="N28" s="172"/>
      <c r="P28" s="409"/>
      <c r="Q28" s="409"/>
      <c r="R28" s="409"/>
      <c r="S28" s="409"/>
      <c r="T28" s="409"/>
      <c r="U28" s="409"/>
      <c r="V28" s="409"/>
      <c r="W28" s="409"/>
      <c r="X28" s="410"/>
      <c r="Y28" s="410"/>
      <c r="Z28" s="410"/>
      <c r="AA28" s="411"/>
      <c r="AB28" s="412"/>
    </row>
    <row r="29" spans="1:28" s="171" customFormat="1" ht="11.25" customHeight="1" x14ac:dyDescent="0.2">
      <c r="A29" s="596" t="s">
        <v>1919</v>
      </c>
      <c r="B29" s="596"/>
      <c r="C29" s="596"/>
      <c r="D29" s="596"/>
      <c r="E29" s="596"/>
      <c r="F29" s="596"/>
      <c r="G29" s="596"/>
      <c r="H29" s="596"/>
      <c r="I29" s="596"/>
      <c r="J29" s="596"/>
      <c r="K29" s="596"/>
      <c r="L29" s="596"/>
      <c r="M29" s="596"/>
      <c r="N29" s="596"/>
      <c r="O29" s="595"/>
      <c r="P29" s="595"/>
      <c r="Q29" s="595"/>
      <c r="R29" s="595"/>
      <c r="S29" s="595"/>
      <c r="T29" s="595"/>
      <c r="U29" s="595"/>
      <c r="V29" s="595"/>
      <c r="W29" s="595"/>
      <c r="X29" s="595"/>
      <c r="Y29" s="595"/>
      <c r="Z29" s="595"/>
      <c r="AA29" s="595"/>
      <c r="AB29" s="595"/>
    </row>
    <row r="30" spans="1:28" s="171" customFormat="1" ht="21" customHeight="1" x14ac:dyDescent="0.2">
      <c r="A30" s="597" t="s">
        <v>1862</v>
      </c>
      <c r="B30" s="597"/>
      <c r="C30" s="597"/>
      <c r="D30" s="597"/>
      <c r="E30" s="597"/>
      <c r="F30" s="597"/>
      <c r="G30" s="597"/>
      <c r="H30" s="597"/>
      <c r="I30" s="597"/>
      <c r="J30" s="597"/>
      <c r="K30" s="597"/>
      <c r="L30" s="597"/>
      <c r="M30" s="597"/>
      <c r="N30" s="597"/>
      <c r="O30" s="597"/>
      <c r="P30" s="597"/>
      <c r="Q30" s="597"/>
      <c r="R30" s="597"/>
      <c r="S30" s="597"/>
      <c r="T30" s="597"/>
      <c r="U30" s="597"/>
      <c r="V30" s="597"/>
      <c r="W30" s="597"/>
      <c r="X30" s="597"/>
      <c r="Y30" s="597"/>
      <c r="Z30" s="597"/>
      <c r="AA30" s="597"/>
      <c r="AB30" s="597"/>
    </row>
    <row r="31" spans="1:28" s="171" customFormat="1" ht="11.25" customHeight="1" x14ac:dyDescent="0.2">
      <c r="A31" s="595" t="s">
        <v>1933</v>
      </c>
      <c r="B31" s="595"/>
      <c r="C31" s="595"/>
      <c r="D31" s="595"/>
      <c r="E31" s="595"/>
      <c r="F31" s="595"/>
      <c r="G31" s="595"/>
      <c r="H31" s="595"/>
      <c r="I31" s="595"/>
      <c r="J31" s="595"/>
      <c r="K31" s="595"/>
      <c r="L31" s="595"/>
      <c r="M31" s="595"/>
      <c r="N31" s="595"/>
    </row>
    <row r="32" spans="1:28" s="171" customFormat="1" ht="11.25" customHeight="1" x14ac:dyDescent="0.2">
      <c r="A32" s="595" t="s">
        <v>1932</v>
      </c>
      <c r="B32" s="595"/>
      <c r="C32" s="595"/>
      <c r="D32" s="595"/>
      <c r="E32" s="595"/>
      <c r="F32" s="595"/>
      <c r="G32" s="595"/>
      <c r="H32" s="595"/>
      <c r="I32" s="595"/>
      <c r="J32" s="595"/>
      <c r="K32" s="595"/>
      <c r="L32" s="595"/>
      <c r="M32" s="595"/>
      <c r="N32" s="595"/>
    </row>
    <row r="33" spans="1:28" s="171" customFormat="1" ht="12.75" customHeight="1" x14ac:dyDescent="0.2">
      <c r="A33" s="409" t="s">
        <v>1922</v>
      </c>
    </row>
    <row r="34" spans="1:28" s="171" customFormat="1" ht="22.5" customHeight="1" x14ac:dyDescent="0.2">
      <c r="A34" s="595" t="s">
        <v>1929</v>
      </c>
      <c r="B34" s="595"/>
      <c r="C34" s="595"/>
      <c r="D34" s="595"/>
      <c r="E34" s="595"/>
      <c r="F34" s="595"/>
      <c r="G34" s="595"/>
      <c r="H34" s="595"/>
      <c r="I34" s="595"/>
      <c r="J34" s="595"/>
      <c r="K34" s="595"/>
      <c r="L34" s="595"/>
      <c r="M34" s="595"/>
      <c r="N34" s="595"/>
      <c r="P34" s="409"/>
      <c r="Q34" s="409"/>
      <c r="R34" s="409"/>
      <c r="S34" s="409"/>
      <c r="T34" s="409"/>
      <c r="U34" s="409"/>
      <c r="V34" s="409"/>
      <c r="W34" s="409"/>
      <c r="X34" s="409"/>
      <c r="Y34" s="409"/>
      <c r="Z34" s="409"/>
      <c r="AA34" s="409"/>
      <c r="AB34" s="409"/>
    </row>
    <row r="35" spans="1:28" s="171" customFormat="1" ht="22.5" customHeight="1" x14ac:dyDescent="0.2">
      <c r="A35" s="596" t="s">
        <v>1924</v>
      </c>
      <c r="B35" s="596"/>
      <c r="C35" s="596"/>
      <c r="D35" s="596"/>
      <c r="E35" s="596"/>
      <c r="F35" s="596"/>
      <c r="G35" s="596"/>
      <c r="H35" s="596"/>
      <c r="I35" s="596"/>
      <c r="J35" s="596"/>
      <c r="K35" s="596"/>
      <c r="L35" s="596"/>
      <c r="M35" s="596"/>
      <c r="N35" s="596"/>
      <c r="O35" s="409"/>
      <c r="P35" s="409"/>
      <c r="Q35" s="409"/>
      <c r="R35" s="409"/>
      <c r="S35" s="409"/>
      <c r="T35" s="409"/>
      <c r="U35" s="409"/>
      <c r="V35" s="409"/>
      <c r="W35" s="409"/>
      <c r="X35" s="409"/>
      <c r="Y35" s="409"/>
      <c r="Z35" s="409"/>
      <c r="AA35" s="409"/>
      <c r="AB35" s="409"/>
    </row>
    <row r="36" spans="1:28" s="171" customFormat="1" ht="11.25" customHeight="1" x14ac:dyDescent="0.2">
      <c r="A36" s="409" t="s">
        <v>1930</v>
      </c>
      <c r="B36" s="460"/>
      <c r="C36" s="460"/>
      <c r="D36" s="460"/>
      <c r="E36" s="460"/>
      <c r="F36" s="460"/>
      <c r="G36" s="460"/>
      <c r="H36" s="460"/>
      <c r="I36" s="460"/>
      <c r="J36" s="460"/>
      <c r="K36" s="460"/>
      <c r="L36" s="460"/>
      <c r="M36" s="460"/>
      <c r="N36" s="460"/>
    </row>
    <row r="37" spans="1:28" s="171" customFormat="1" ht="11.25" customHeight="1" x14ac:dyDescent="0.2">
      <c r="A37" s="460" t="s">
        <v>1934</v>
      </c>
      <c r="B37" s="166"/>
      <c r="C37" s="166"/>
      <c r="D37" s="166"/>
      <c r="E37" s="166"/>
      <c r="F37" s="166"/>
      <c r="G37" s="166"/>
      <c r="H37" s="460"/>
      <c r="I37" s="460"/>
      <c r="J37" s="460"/>
      <c r="K37" s="460"/>
      <c r="L37" s="460"/>
      <c r="M37" s="460"/>
      <c r="N37" s="460"/>
    </row>
    <row r="38" spans="1:28" x14ac:dyDescent="0.2">
      <c r="A38" s="460" t="s">
        <v>1925</v>
      </c>
      <c r="G38" s="166"/>
      <c r="H38" s="166"/>
      <c r="I38" s="166"/>
      <c r="J38" s="166"/>
      <c r="K38" s="166"/>
      <c r="L38" s="166"/>
      <c r="M38" s="166"/>
      <c r="N38" s="166"/>
      <c r="P38" s="409"/>
      <c r="Q38" s="409"/>
      <c r="R38" s="409"/>
      <c r="S38" s="409"/>
      <c r="T38" s="409"/>
      <c r="U38" s="409"/>
      <c r="V38" s="409"/>
      <c r="W38" s="409"/>
      <c r="X38" s="410"/>
      <c r="Y38" s="410"/>
      <c r="Z38" s="410"/>
      <c r="AA38" s="411"/>
      <c r="AB38" s="412"/>
    </row>
    <row r="39" spans="1:28" x14ac:dyDescent="0.2">
      <c r="A39" s="460" t="s">
        <v>1893</v>
      </c>
      <c r="B39" s="461"/>
      <c r="C39" s="461"/>
      <c r="D39" s="461"/>
      <c r="E39" s="461"/>
      <c r="F39" s="461"/>
      <c r="G39" s="461"/>
      <c r="H39" s="461"/>
      <c r="I39" s="461"/>
      <c r="J39" s="167"/>
      <c r="K39" s="167"/>
      <c r="L39" s="167"/>
      <c r="M39" s="462"/>
    </row>
    <row r="40" spans="1:28" ht="35.25" customHeight="1" x14ac:dyDescent="0.2">
      <c r="A40" s="595" t="s">
        <v>1902</v>
      </c>
      <c r="B40" s="595"/>
      <c r="C40" s="595"/>
      <c r="D40" s="595"/>
      <c r="E40" s="595"/>
      <c r="F40" s="595"/>
      <c r="G40" s="595"/>
      <c r="H40" s="595"/>
      <c r="I40" s="595"/>
      <c r="J40" s="595"/>
      <c r="K40" s="595"/>
      <c r="L40" s="595"/>
      <c r="M40" s="595"/>
      <c r="N40" s="595"/>
    </row>
    <row r="41" spans="1:28" ht="23.25" customHeight="1" x14ac:dyDescent="0.2">
      <c r="A41" s="595" t="s">
        <v>1894</v>
      </c>
      <c r="B41" s="595"/>
      <c r="C41" s="595"/>
      <c r="D41" s="595"/>
      <c r="E41" s="595"/>
      <c r="F41" s="595"/>
      <c r="G41" s="595"/>
      <c r="H41" s="595"/>
      <c r="I41" s="595"/>
      <c r="J41" s="595"/>
      <c r="K41" s="595"/>
      <c r="L41" s="595"/>
      <c r="M41" s="595"/>
      <c r="N41" s="595"/>
    </row>
    <row r="42" spans="1:28" x14ac:dyDescent="0.2">
      <c r="A42" s="170"/>
    </row>
    <row r="44" spans="1:28" x14ac:dyDescent="0.2">
      <c r="A44" s="170"/>
    </row>
    <row r="45" spans="1:28" x14ac:dyDescent="0.2">
      <c r="A45" s="170"/>
    </row>
    <row r="47" spans="1:28" x14ac:dyDescent="0.2">
      <c r="J47" s="168"/>
    </row>
    <row r="49" spans="7:10" x14ac:dyDescent="0.2">
      <c r="G49" s="220"/>
      <c r="H49" s="220"/>
      <c r="J49" s="168"/>
    </row>
    <row r="50" spans="7:10" x14ac:dyDescent="0.2">
      <c r="G50" s="221"/>
      <c r="H50" s="221"/>
    </row>
    <row r="51" spans="7:10" x14ac:dyDescent="0.2">
      <c r="G51" s="222"/>
      <c r="H51" s="221"/>
    </row>
    <row r="52" spans="7:10" x14ac:dyDescent="0.2">
      <c r="G52" s="221"/>
      <c r="H52" s="221"/>
    </row>
  </sheetData>
  <mergeCells count="14">
    <mergeCell ref="A1:N1"/>
    <mergeCell ref="A2:N2"/>
    <mergeCell ref="B6:F6"/>
    <mergeCell ref="G24:J24"/>
    <mergeCell ref="A30:N30"/>
    <mergeCell ref="A40:N40"/>
    <mergeCell ref="A41:N41"/>
    <mergeCell ref="O29:AB29"/>
    <mergeCell ref="O30:AB30"/>
    <mergeCell ref="A32:N32"/>
    <mergeCell ref="A34:N34"/>
    <mergeCell ref="A29:N29"/>
    <mergeCell ref="A31:N31"/>
    <mergeCell ref="A35:N35"/>
  </mergeCells>
  <pageMargins left="0.25" right="0.25" top="0.5" bottom="0.5" header="0.5" footer="0.5"/>
  <pageSetup scale="92" fitToHeight="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I15"/>
  <sheetViews>
    <sheetView workbookViewId="0">
      <selection activeCell="B60" sqref="B60:R60"/>
    </sheetView>
  </sheetViews>
  <sheetFormatPr defaultRowHeight="12.75" x14ac:dyDescent="0.2"/>
  <cols>
    <col min="1" max="1" width="3.28515625" style="161" customWidth="1"/>
    <col min="2" max="2" width="13.42578125" style="161" customWidth="1"/>
    <col min="3" max="3" width="9.140625" style="161"/>
    <col min="4" max="4" width="14" style="161" customWidth="1"/>
    <col min="5" max="16384" width="9.140625" style="161"/>
  </cols>
  <sheetData>
    <row r="2" spans="2:9" x14ac:dyDescent="0.2">
      <c r="B2" s="162" t="s">
        <v>212</v>
      </c>
    </row>
    <row r="3" spans="2:9" x14ac:dyDescent="0.2">
      <c r="C3" s="227" t="s">
        <v>250</v>
      </c>
      <c r="D3" s="227" t="s">
        <v>249</v>
      </c>
    </row>
    <row r="4" spans="2:9" ht="15.75" x14ac:dyDescent="0.25">
      <c r="B4" s="163" t="s">
        <v>211</v>
      </c>
      <c r="C4" s="163">
        <v>39.700000000000003</v>
      </c>
      <c r="D4" s="165">
        <f>C4+(C4*0.6)</f>
        <v>63.52</v>
      </c>
      <c r="E4" s="223" t="s">
        <v>253</v>
      </c>
    </row>
    <row r="5" spans="2:9" ht="15.75" x14ac:dyDescent="0.25">
      <c r="B5" s="163" t="s">
        <v>210</v>
      </c>
      <c r="C5" s="163">
        <v>15.94</v>
      </c>
      <c r="D5" s="165">
        <f t="shared" ref="D5:D6" si="0">C5+(C5*0.6)</f>
        <v>25.503999999999998</v>
      </c>
      <c r="E5" s="223" t="s">
        <v>251</v>
      </c>
      <c r="G5" s="223"/>
      <c r="H5"/>
    </row>
    <row r="6" spans="2:9" ht="15.75" x14ac:dyDescent="0.25">
      <c r="B6" s="163" t="s">
        <v>209</v>
      </c>
      <c r="C6" s="163">
        <v>29.46</v>
      </c>
      <c r="D6" s="165">
        <f t="shared" si="0"/>
        <v>47.135999999999996</v>
      </c>
      <c r="E6" s="223" t="s">
        <v>252</v>
      </c>
      <c r="G6" s="223"/>
      <c r="H6"/>
      <c r="I6"/>
    </row>
    <row r="7" spans="2:9" ht="15.75" x14ac:dyDescent="0.25">
      <c r="B7" s="225" t="s">
        <v>943</v>
      </c>
      <c r="G7"/>
      <c r="H7" s="223"/>
    </row>
    <row r="8" spans="2:9" ht="15.75" x14ac:dyDescent="0.25">
      <c r="B8" s="22" t="s">
        <v>944</v>
      </c>
      <c r="G8"/>
      <c r="H8" s="223"/>
    </row>
    <row r="9" spans="2:9" ht="15.75" x14ac:dyDescent="0.25">
      <c r="B9" s="22"/>
      <c r="G9" s="238"/>
      <c r="H9" s="223"/>
    </row>
    <row r="10" spans="2:9" ht="15.75" x14ac:dyDescent="0.25">
      <c r="B10" s="162" t="s">
        <v>208</v>
      </c>
      <c r="G10"/>
      <c r="H10" s="223"/>
    </row>
    <row r="11" spans="2:9" ht="15.75" x14ac:dyDescent="0.25">
      <c r="G11" s="224"/>
    </row>
    <row r="12" spans="2:9" ht="15" x14ac:dyDescent="0.25">
      <c r="B12" s="163" t="s">
        <v>207</v>
      </c>
      <c r="C12" s="164">
        <v>118</v>
      </c>
      <c r="H12"/>
      <c r="I12"/>
    </row>
    <row r="13" spans="2:9" x14ac:dyDescent="0.2">
      <c r="B13" s="163" t="s">
        <v>206</v>
      </c>
      <c r="C13" s="164">
        <v>58</v>
      </c>
    </row>
    <row r="14" spans="2:9" x14ac:dyDescent="0.2">
      <c r="B14" s="163" t="s">
        <v>205</v>
      </c>
      <c r="C14" s="164">
        <v>600</v>
      </c>
    </row>
    <row r="15" spans="2:9" x14ac:dyDescent="0.2">
      <c r="B15" s="163" t="s">
        <v>204</v>
      </c>
      <c r="C15" s="163">
        <v>3</v>
      </c>
    </row>
  </sheetData>
  <hyperlinks>
    <hyperlink ref="B8" r:id="rId1"/>
  </hyperlinks>
  <pageMargins left="0.75" right="0.75" top="1" bottom="1" header="0.5" footer="0.5"/>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XFD648"/>
  <sheetViews>
    <sheetView topLeftCell="B1" workbookViewId="0">
      <pane ySplit="3" topLeftCell="A4" activePane="bottomLeft" state="frozen"/>
      <selection activeCell="B60" sqref="B60:R60"/>
      <selection pane="bottomLeft" activeCell="B60" sqref="B60:R60"/>
    </sheetView>
  </sheetViews>
  <sheetFormatPr defaultRowHeight="12.75" x14ac:dyDescent="0.2"/>
  <cols>
    <col min="1" max="1" width="4" style="256" hidden="1" customWidth="1"/>
    <col min="2" max="2" width="7.28515625" style="256" customWidth="1"/>
    <col min="3" max="3" width="32.28515625" style="299" customWidth="1"/>
    <col min="4" max="4" width="35.28515625" style="299" customWidth="1"/>
    <col min="5" max="5" width="15.42578125" style="256" bestFit="1" customWidth="1"/>
    <col min="6" max="6" width="13.7109375" style="256" bestFit="1" customWidth="1"/>
    <col min="7" max="7" width="19.7109375" style="256" bestFit="1" customWidth="1"/>
    <col min="8" max="8" width="12.42578125" style="300" bestFit="1" customWidth="1"/>
    <col min="9" max="16384" width="9.140625" style="256"/>
  </cols>
  <sheetData>
    <row r="1" spans="1:16384" ht="15.75" x14ac:dyDescent="0.25">
      <c r="A1" s="254"/>
      <c r="B1" s="254" t="s">
        <v>964</v>
      </c>
      <c r="C1" s="284"/>
      <c r="D1" s="28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c r="AF1" s="254"/>
      <c r="AG1" s="254"/>
      <c r="AH1" s="254"/>
      <c r="AI1" s="254"/>
      <c r="AJ1" s="254"/>
      <c r="AK1" s="254"/>
      <c r="AL1" s="254"/>
      <c r="AM1" s="254"/>
      <c r="AN1" s="254"/>
      <c r="AO1" s="254"/>
      <c r="AP1" s="254"/>
      <c r="AQ1" s="254"/>
      <c r="AR1" s="254"/>
      <c r="AS1" s="254"/>
      <c r="AT1" s="254"/>
      <c r="AU1" s="254"/>
      <c r="AV1" s="254"/>
      <c r="AW1" s="254"/>
      <c r="AX1" s="254"/>
      <c r="AY1" s="254"/>
      <c r="AZ1" s="254"/>
      <c r="BA1" s="254"/>
      <c r="BB1" s="254"/>
      <c r="BC1" s="254"/>
      <c r="BD1" s="254"/>
      <c r="BE1" s="254"/>
      <c r="BF1" s="254"/>
      <c r="BG1" s="254"/>
      <c r="BH1" s="254"/>
      <c r="BI1" s="254"/>
      <c r="BJ1" s="254"/>
      <c r="BK1" s="254"/>
      <c r="BL1" s="254"/>
      <c r="BM1" s="254"/>
      <c r="BN1" s="254"/>
      <c r="BO1" s="254"/>
      <c r="BP1" s="254"/>
      <c r="BQ1" s="254"/>
      <c r="BR1" s="254"/>
      <c r="BS1" s="254"/>
      <c r="BT1" s="254"/>
      <c r="BU1" s="254"/>
      <c r="BV1" s="254"/>
      <c r="BW1" s="254"/>
      <c r="BX1" s="254"/>
      <c r="BY1" s="254"/>
      <c r="BZ1" s="254"/>
      <c r="CA1" s="254"/>
      <c r="CB1" s="254"/>
      <c r="CC1" s="254"/>
      <c r="CD1" s="254"/>
      <c r="CE1" s="254"/>
      <c r="CF1" s="254"/>
      <c r="CG1" s="254"/>
      <c r="CH1" s="254"/>
      <c r="CI1" s="254"/>
      <c r="CJ1" s="254"/>
      <c r="CK1" s="254"/>
      <c r="CL1" s="254"/>
      <c r="CM1" s="254"/>
      <c r="CN1" s="254"/>
      <c r="CO1" s="254"/>
      <c r="CP1" s="254"/>
      <c r="CQ1" s="254"/>
      <c r="CR1" s="254"/>
      <c r="CS1" s="254"/>
      <c r="CT1" s="254"/>
      <c r="CU1" s="254"/>
      <c r="CV1" s="254"/>
      <c r="CW1" s="254"/>
      <c r="CX1" s="254"/>
      <c r="CY1" s="254"/>
      <c r="CZ1" s="254"/>
      <c r="DA1" s="254"/>
      <c r="DB1" s="254"/>
      <c r="DC1" s="254"/>
      <c r="DD1" s="254"/>
      <c r="DE1" s="254"/>
      <c r="DF1" s="254"/>
      <c r="DG1" s="254"/>
      <c r="DH1" s="254"/>
      <c r="DI1" s="254"/>
      <c r="DJ1" s="254"/>
      <c r="DK1" s="254"/>
      <c r="DL1" s="254"/>
      <c r="DM1" s="254"/>
      <c r="DN1" s="254"/>
      <c r="DO1" s="254"/>
      <c r="DP1" s="254"/>
      <c r="DQ1" s="254"/>
      <c r="DR1" s="254"/>
      <c r="DS1" s="254"/>
      <c r="DT1" s="254"/>
      <c r="DU1" s="254"/>
      <c r="DV1" s="254"/>
      <c r="DW1" s="254"/>
      <c r="DX1" s="254"/>
      <c r="DY1" s="254"/>
      <c r="DZ1" s="254"/>
      <c r="EA1" s="254"/>
      <c r="EB1" s="254"/>
      <c r="EC1" s="254"/>
      <c r="ED1" s="254"/>
      <c r="EE1" s="254"/>
      <c r="EF1" s="254"/>
      <c r="EG1" s="254"/>
      <c r="EH1" s="254"/>
      <c r="EI1" s="254"/>
      <c r="EJ1" s="254"/>
      <c r="EK1" s="254"/>
      <c r="EL1" s="254"/>
      <c r="EM1" s="254"/>
      <c r="EN1" s="254"/>
      <c r="EO1" s="254"/>
      <c r="EP1" s="254"/>
      <c r="EQ1" s="254"/>
      <c r="ER1" s="254"/>
      <c r="ES1" s="254"/>
      <c r="ET1" s="254"/>
      <c r="EU1" s="254"/>
      <c r="EV1" s="254"/>
      <c r="EW1" s="254"/>
      <c r="EX1" s="254"/>
      <c r="EY1" s="254"/>
      <c r="EZ1" s="254"/>
      <c r="FA1" s="254"/>
      <c r="FB1" s="254"/>
      <c r="FC1" s="254"/>
      <c r="FD1" s="254"/>
      <c r="FE1" s="254"/>
      <c r="FF1" s="254"/>
      <c r="FG1" s="254"/>
      <c r="FH1" s="254"/>
      <c r="FI1" s="254"/>
      <c r="FJ1" s="254"/>
      <c r="FK1" s="254"/>
      <c r="FL1" s="254"/>
      <c r="FM1" s="254"/>
      <c r="FN1" s="254"/>
      <c r="FO1" s="254"/>
      <c r="FP1" s="254"/>
      <c r="FQ1" s="254"/>
      <c r="FR1" s="254"/>
      <c r="FS1" s="254"/>
      <c r="FT1" s="254"/>
      <c r="FU1" s="254"/>
      <c r="FV1" s="254"/>
      <c r="FW1" s="254"/>
      <c r="FX1" s="254"/>
      <c r="FY1" s="254"/>
      <c r="FZ1" s="254"/>
      <c r="GA1" s="254"/>
      <c r="GB1" s="254"/>
      <c r="GC1" s="254"/>
      <c r="GD1" s="254"/>
      <c r="GE1" s="254"/>
      <c r="GF1" s="254"/>
      <c r="GG1" s="254"/>
      <c r="GH1" s="254"/>
      <c r="GI1" s="254"/>
      <c r="GJ1" s="254"/>
      <c r="GK1" s="254"/>
      <c r="GL1" s="254"/>
      <c r="GM1" s="254"/>
      <c r="GN1" s="254"/>
      <c r="GO1" s="254"/>
      <c r="GP1" s="254"/>
      <c r="GQ1" s="254"/>
      <c r="GR1" s="254"/>
      <c r="GS1" s="254"/>
      <c r="GT1" s="254"/>
      <c r="GU1" s="254"/>
      <c r="GV1" s="254"/>
      <c r="GW1" s="254"/>
      <c r="GX1" s="254"/>
      <c r="GY1" s="254"/>
      <c r="GZ1" s="254"/>
      <c r="HA1" s="254"/>
      <c r="HB1" s="254"/>
      <c r="HC1" s="254"/>
      <c r="HD1" s="254"/>
      <c r="HE1" s="254"/>
      <c r="HF1" s="254"/>
      <c r="HG1" s="254"/>
      <c r="HH1" s="254"/>
      <c r="HI1" s="254"/>
      <c r="HJ1" s="254"/>
      <c r="HK1" s="254"/>
      <c r="HL1" s="254"/>
      <c r="HM1" s="254"/>
      <c r="HN1" s="254"/>
      <c r="HO1" s="254"/>
      <c r="HP1" s="254"/>
      <c r="HQ1" s="254"/>
      <c r="HR1" s="254"/>
      <c r="HS1" s="254"/>
      <c r="HT1" s="254"/>
      <c r="HU1" s="254"/>
      <c r="HV1" s="254"/>
      <c r="HW1" s="254"/>
      <c r="HX1" s="254"/>
      <c r="HY1" s="254"/>
      <c r="HZ1" s="254"/>
      <c r="IA1" s="254"/>
      <c r="IB1" s="254"/>
      <c r="IC1" s="254"/>
      <c r="ID1" s="254"/>
      <c r="IE1" s="254"/>
      <c r="IF1" s="254"/>
      <c r="IG1" s="254"/>
      <c r="IH1" s="254"/>
      <c r="II1" s="254"/>
      <c r="IJ1" s="254"/>
      <c r="IK1" s="254"/>
      <c r="IL1" s="254"/>
      <c r="IM1" s="254"/>
      <c r="IN1" s="254"/>
      <c r="IO1" s="254"/>
      <c r="IP1" s="254"/>
      <c r="IQ1" s="254"/>
      <c r="IR1" s="254"/>
      <c r="IS1" s="254"/>
      <c r="IT1" s="254"/>
      <c r="IU1" s="254"/>
      <c r="IV1" s="254"/>
      <c r="IW1" s="254"/>
      <c r="IX1" s="254"/>
      <c r="IY1" s="254"/>
      <c r="IZ1" s="254"/>
      <c r="JA1" s="254"/>
      <c r="JB1" s="254"/>
      <c r="JC1" s="254"/>
      <c r="JD1" s="254"/>
      <c r="JE1" s="254"/>
      <c r="JF1" s="254"/>
      <c r="JG1" s="254"/>
      <c r="JH1" s="254"/>
      <c r="JI1" s="254"/>
      <c r="JJ1" s="254"/>
      <c r="JK1" s="254"/>
      <c r="JL1" s="254"/>
      <c r="JM1" s="254"/>
      <c r="JN1" s="254"/>
      <c r="JO1" s="254"/>
      <c r="JP1" s="254"/>
      <c r="JQ1" s="254"/>
      <c r="JR1" s="254"/>
      <c r="JS1" s="254"/>
      <c r="JT1" s="254"/>
      <c r="JU1" s="254"/>
      <c r="JV1" s="254"/>
      <c r="JW1" s="254"/>
      <c r="JX1" s="254"/>
      <c r="JY1" s="254"/>
      <c r="JZ1" s="254"/>
      <c r="KA1" s="254"/>
      <c r="KB1" s="254"/>
      <c r="KC1" s="254"/>
      <c r="KD1" s="254"/>
      <c r="KE1" s="254"/>
      <c r="KF1" s="254"/>
      <c r="KG1" s="254"/>
      <c r="KH1" s="254"/>
      <c r="KI1" s="254"/>
      <c r="KJ1" s="254"/>
      <c r="KK1" s="254"/>
      <c r="KL1" s="254"/>
      <c r="KM1" s="254"/>
      <c r="KN1" s="254"/>
      <c r="KO1" s="254"/>
      <c r="KP1" s="254"/>
      <c r="KQ1" s="254"/>
      <c r="KR1" s="254"/>
      <c r="KS1" s="254"/>
      <c r="KT1" s="254"/>
      <c r="KU1" s="254"/>
      <c r="KV1" s="254"/>
      <c r="KW1" s="254"/>
      <c r="KX1" s="254"/>
      <c r="KY1" s="254"/>
      <c r="KZ1" s="254"/>
      <c r="LA1" s="254"/>
      <c r="LB1" s="254"/>
      <c r="LC1" s="254"/>
      <c r="LD1" s="254"/>
      <c r="LE1" s="254"/>
      <c r="LF1" s="254"/>
      <c r="LG1" s="254"/>
      <c r="LH1" s="254"/>
      <c r="LI1" s="254"/>
      <c r="LJ1" s="254"/>
      <c r="LK1" s="254"/>
      <c r="LL1" s="254"/>
      <c r="LM1" s="254"/>
      <c r="LN1" s="254"/>
      <c r="LO1" s="254"/>
      <c r="LP1" s="254"/>
      <c r="LQ1" s="254"/>
      <c r="LR1" s="254"/>
      <c r="LS1" s="254"/>
      <c r="LT1" s="254"/>
      <c r="LU1" s="254"/>
      <c r="LV1" s="254"/>
      <c r="LW1" s="254"/>
      <c r="LX1" s="254"/>
      <c r="LY1" s="254"/>
      <c r="LZ1" s="254"/>
      <c r="MA1" s="254"/>
      <c r="MB1" s="254"/>
      <c r="MC1" s="254"/>
      <c r="MD1" s="254"/>
      <c r="ME1" s="254"/>
      <c r="MF1" s="254"/>
      <c r="MG1" s="254"/>
      <c r="MH1" s="254"/>
      <c r="MI1" s="254"/>
      <c r="MJ1" s="254"/>
      <c r="MK1" s="254"/>
      <c r="ML1" s="254"/>
      <c r="MM1" s="254"/>
      <c r="MN1" s="254"/>
      <c r="MO1" s="254"/>
      <c r="MP1" s="254"/>
      <c r="MQ1" s="254"/>
      <c r="MR1" s="254"/>
      <c r="MS1" s="254"/>
      <c r="MT1" s="254"/>
      <c r="MU1" s="254"/>
      <c r="MV1" s="254"/>
      <c r="MW1" s="254"/>
      <c r="MX1" s="254"/>
      <c r="MY1" s="254"/>
      <c r="MZ1" s="254"/>
      <c r="NA1" s="254"/>
      <c r="NB1" s="254"/>
      <c r="NC1" s="254"/>
      <c r="ND1" s="254"/>
      <c r="NE1" s="254"/>
      <c r="NF1" s="254"/>
      <c r="NG1" s="254"/>
      <c r="NH1" s="254"/>
      <c r="NI1" s="254"/>
      <c r="NJ1" s="254"/>
      <c r="NK1" s="254"/>
      <c r="NL1" s="254"/>
      <c r="NM1" s="254"/>
      <c r="NN1" s="254"/>
      <c r="NO1" s="254"/>
      <c r="NP1" s="254"/>
      <c r="NQ1" s="254"/>
      <c r="NR1" s="254"/>
      <c r="NS1" s="254"/>
      <c r="NT1" s="254"/>
      <c r="NU1" s="254"/>
      <c r="NV1" s="254"/>
      <c r="NW1" s="254"/>
      <c r="NX1" s="254"/>
      <c r="NY1" s="254"/>
      <c r="NZ1" s="254"/>
      <c r="OA1" s="254"/>
      <c r="OB1" s="254"/>
      <c r="OC1" s="254"/>
      <c r="OD1" s="254"/>
      <c r="OE1" s="254"/>
      <c r="OF1" s="254"/>
      <c r="OG1" s="254"/>
      <c r="OH1" s="254"/>
      <c r="OI1" s="254"/>
      <c r="OJ1" s="254"/>
      <c r="OK1" s="254"/>
      <c r="OL1" s="254"/>
      <c r="OM1" s="254"/>
      <c r="ON1" s="254"/>
      <c r="OO1" s="254"/>
      <c r="OP1" s="254"/>
      <c r="OQ1" s="254"/>
      <c r="OR1" s="254"/>
      <c r="OS1" s="254"/>
      <c r="OT1" s="254"/>
      <c r="OU1" s="254"/>
      <c r="OV1" s="254"/>
      <c r="OW1" s="254"/>
      <c r="OX1" s="254"/>
      <c r="OY1" s="254"/>
      <c r="OZ1" s="254"/>
      <c r="PA1" s="254"/>
      <c r="PB1" s="254"/>
      <c r="PC1" s="254"/>
      <c r="PD1" s="254"/>
      <c r="PE1" s="254"/>
      <c r="PF1" s="254"/>
      <c r="PG1" s="254"/>
      <c r="PH1" s="254"/>
      <c r="PI1" s="254"/>
      <c r="PJ1" s="254"/>
      <c r="PK1" s="254"/>
      <c r="PL1" s="254"/>
      <c r="PM1" s="254"/>
      <c r="PN1" s="254"/>
      <c r="PO1" s="254"/>
      <c r="PP1" s="254"/>
      <c r="PQ1" s="254"/>
      <c r="PR1" s="254"/>
      <c r="PS1" s="254"/>
      <c r="PT1" s="254"/>
      <c r="PU1" s="254"/>
      <c r="PV1" s="254"/>
      <c r="PW1" s="254"/>
      <c r="PX1" s="254"/>
      <c r="PY1" s="254"/>
      <c r="PZ1" s="254"/>
      <c r="QA1" s="254"/>
      <c r="QB1" s="254"/>
      <c r="QC1" s="254"/>
      <c r="QD1" s="254"/>
      <c r="QE1" s="254"/>
      <c r="QF1" s="254"/>
      <c r="QG1" s="254"/>
      <c r="QH1" s="254"/>
      <c r="QI1" s="254"/>
      <c r="QJ1" s="254"/>
      <c r="QK1" s="254"/>
      <c r="QL1" s="254"/>
      <c r="QM1" s="254"/>
      <c r="QN1" s="254"/>
      <c r="QO1" s="254"/>
      <c r="QP1" s="254"/>
      <c r="QQ1" s="254"/>
      <c r="QR1" s="254"/>
      <c r="QS1" s="254"/>
      <c r="QT1" s="254"/>
      <c r="QU1" s="254"/>
      <c r="QV1" s="254"/>
      <c r="QW1" s="254"/>
      <c r="QX1" s="254"/>
      <c r="QY1" s="254"/>
      <c r="QZ1" s="254"/>
      <c r="RA1" s="254"/>
      <c r="RB1" s="254"/>
      <c r="RC1" s="254"/>
      <c r="RD1" s="254"/>
      <c r="RE1" s="254"/>
      <c r="RF1" s="254"/>
      <c r="RG1" s="254"/>
      <c r="RH1" s="254"/>
      <c r="RI1" s="254"/>
      <c r="RJ1" s="254"/>
      <c r="RK1" s="254"/>
      <c r="RL1" s="254"/>
      <c r="RM1" s="254"/>
      <c r="RN1" s="254"/>
      <c r="RO1" s="254"/>
      <c r="RP1" s="254"/>
      <c r="RQ1" s="254"/>
      <c r="RR1" s="254"/>
      <c r="RS1" s="254"/>
      <c r="RT1" s="254"/>
      <c r="RU1" s="254"/>
      <c r="RV1" s="254"/>
      <c r="RW1" s="254"/>
      <c r="RX1" s="254"/>
      <c r="RY1" s="254"/>
      <c r="RZ1" s="254"/>
      <c r="SA1" s="254"/>
      <c r="SB1" s="254"/>
      <c r="SC1" s="254"/>
      <c r="SD1" s="254"/>
      <c r="SE1" s="254"/>
      <c r="SF1" s="254"/>
      <c r="SG1" s="254"/>
      <c r="SH1" s="254"/>
      <c r="SI1" s="254"/>
      <c r="SJ1" s="254"/>
      <c r="SK1" s="254"/>
      <c r="SL1" s="254"/>
      <c r="SM1" s="254"/>
      <c r="SN1" s="254"/>
      <c r="SO1" s="254"/>
      <c r="SP1" s="254"/>
      <c r="SQ1" s="254"/>
      <c r="SR1" s="254"/>
      <c r="SS1" s="254"/>
      <c r="ST1" s="254"/>
      <c r="SU1" s="254"/>
      <c r="SV1" s="254"/>
      <c r="SW1" s="254"/>
      <c r="SX1" s="254"/>
      <c r="SY1" s="254"/>
      <c r="SZ1" s="254"/>
      <c r="TA1" s="254"/>
      <c r="TB1" s="254"/>
      <c r="TC1" s="254"/>
      <c r="TD1" s="254"/>
      <c r="TE1" s="254"/>
      <c r="TF1" s="254"/>
      <c r="TG1" s="254"/>
      <c r="TH1" s="254"/>
      <c r="TI1" s="254"/>
      <c r="TJ1" s="254"/>
      <c r="TK1" s="254"/>
      <c r="TL1" s="254"/>
      <c r="TM1" s="254"/>
      <c r="TN1" s="254"/>
      <c r="TO1" s="254"/>
      <c r="TP1" s="254"/>
      <c r="TQ1" s="254"/>
      <c r="TR1" s="254"/>
      <c r="TS1" s="254"/>
      <c r="TT1" s="254"/>
      <c r="TU1" s="254"/>
      <c r="TV1" s="254"/>
      <c r="TW1" s="254"/>
      <c r="TX1" s="254"/>
      <c r="TY1" s="254"/>
      <c r="TZ1" s="254"/>
      <c r="UA1" s="254"/>
      <c r="UB1" s="254"/>
      <c r="UC1" s="254"/>
      <c r="UD1" s="254"/>
      <c r="UE1" s="254"/>
      <c r="UF1" s="254"/>
      <c r="UG1" s="254"/>
      <c r="UH1" s="254"/>
      <c r="UI1" s="254"/>
      <c r="UJ1" s="254"/>
      <c r="UK1" s="254"/>
      <c r="UL1" s="254"/>
      <c r="UM1" s="254"/>
      <c r="UN1" s="254"/>
      <c r="UO1" s="254"/>
      <c r="UP1" s="254"/>
      <c r="UQ1" s="254"/>
      <c r="UR1" s="254"/>
      <c r="US1" s="254"/>
      <c r="UT1" s="254"/>
      <c r="UU1" s="254"/>
      <c r="UV1" s="254"/>
      <c r="UW1" s="254"/>
      <c r="UX1" s="254"/>
      <c r="UY1" s="254"/>
      <c r="UZ1" s="254"/>
      <c r="VA1" s="254"/>
      <c r="VB1" s="254"/>
      <c r="VC1" s="254"/>
      <c r="VD1" s="254"/>
      <c r="VE1" s="254"/>
      <c r="VF1" s="254"/>
      <c r="VG1" s="254"/>
      <c r="VH1" s="254"/>
      <c r="VI1" s="254"/>
      <c r="VJ1" s="254"/>
      <c r="VK1" s="254"/>
      <c r="VL1" s="254"/>
      <c r="VM1" s="254"/>
      <c r="VN1" s="254"/>
      <c r="VO1" s="254"/>
      <c r="VP1" s="254"/>
      <c r="VQ1" s="254"/>
      <c r="VR1" s="254"/>
      <c r="VS1" s="254"/>
      <c r="VT1" s="254"/>
      <c r="VU1" s="254"/>
      <c r="VV1" s="254"/>
      <c r="VW1" s="254"/>
      <c r="VX1" s="254"/>
      <c r="VY1" s="254"/>
      <c r="VZ1" s="254"/>
      <c r="WA1" s="254"/>
      <c r="WB1" s="254"/>
      <c r="WC1" s="254"/>
      <c r="WD1" s="254"/>
      <c r="WE1" s="254"/>
      <c r="WF1" s="254"/>
      <c r="WG1" s="254"/>
      <c r="WH1" s="254"/>
      <c r="WI1" s="254"/>
      <c r="WJ1" s="254"/>
      <c r="WK1" s="254"/>
      <c r="WL1" s="254"/>
      <c r="WM1" s="254"/>
      <c r="WN1" s="254"/>
      <c r="WO1" s="254"/>
      <c r="WP1" s="254"/>
      <c r="WQ1" s="254"/>
      <c r="WR1" s="254"/>
      <c r="WS1" s="254"/>
      <c r="WT1" s="254"/>
      <c r="WU1" s="254"/>
      <c r="WV1" s="254"/>
      <c r="WW1" s="254"/>
      <c r="WX1" s="254"/>
      <c r="WY1" s="254"/>
      <c r="WZ1" s="254"/>
      <c r="XA1" s="254"/>
      <c r="XB1" s="254"/>
      <c r="XC1" s="254"/>
      <c r="XD1" s="254"/>
      <c r="XE1" s="254"/>
      <c r="XF1" s="254"/>
      <c r="XG1" s="254"/>
      <c r="XH1" s="254"/>
      <c r="XI1" s="254"/>
      <c r="XJ1" s="254"/>
      <c r="XK1" s="254"/>
      <c r="XL1" s="254"/>
      <c r="XM1" s="254"/>
      <c r="XN1" s="254"/>
      <c r="XO1" s="254"/>
      <c r="XP1" s="254"/>
      <c r="XQ1" s="254"/>
      <c r="XR1" s="254"/>
      <c r="XS1" s="254"/>
      <c r="XT1" s="254"/>
      <c r="XU1" s="254"/>
      <c r="XV1" s="254"/>
      <c r="XW1" s="254"/>
      <c r="XX1" s="254"/>
      <c r="XY1" s="254"/>
      <c r="XZ1" s="254"/>
      <c r="YA1" s="254"/>
      <c r="YB1" s="254"/>
      <c r="YC1" s="254"/>
      <c r="YD1" s="254"/>
      <c r="YE1" s="254"/>
      <c r="YF1" s="254"/>
      <c r="YG1" s="254"/>
      <c r="YH1" s="254"/>
      <c r="YI1" s="254"/>
      <c r="YJ1" s="254"/>
      <c r="YK1" s="254"/>
      <c r="YL1" s="254"/>
      <c r="YM1" s="254"/>
      <c r="YN1" s="254"/>
      <c r="YO1" s="254"/>
      <c r="YP1" s="254"/>
      <c r="YQ1" s="254"/>
      <c r="YR1" s="254"/>
      <c r="YS1" s="254"/>
      <c r="YT1" s="254"/>
      <c r="YU1" s="254"/>
      <c r="YV1" s="254"/>
      <c r="YW1" s="254"/>
      <c r="YX1" s="254"/>
      <c r="YY1" s="254"/>
      <c r="YZ1" s="254"/>
      <c r="ZA1" s="254"/>
      <c r="ZB1" s="254"/>
      <c r="ZC1" s="254"/>
      <c r="ZD1" s="254"/>
      <c r="ZE1" s="254"/>
      <c r="ZF1" s="254"/>
      <c r="ZG1" s="254"/>
      <c r="ZH1" s="254"/>
      <c r="ZI1" s="254"/>
      <c r="ZJ1" s="254"/>
      <c r="ZK1" s="254"/>
      <c r="ZL1" s="254"/>
      <c r="ZM1" s="254"/>
      <c r="ZN1" s="254"/>
      <c r="ZO1" s="254"/>
      <c r="ZP1" s="254"/>
      <c r="ZQ1" s="254"/>
      <c r="ZR1" s="254"/>
      <c r="ZS1" s="254"/>
      <c r="ZT1" s="254"/>
      <c r="ZU1" s="254"/>
      <c r="ZV1" s="254"/>
      <c r="ZW1" s="254"/>
      <c r="ZX1" s="254"/>
      <c r="ZY1" s="254"/>
      <c r="ZZ1" s="254"/>
      <c r="AAA1" s="254"/>
      <c r="AAB1" s="254"/>
      <c r="AAC1" s="254"/>
      <c r="AAD1" s="254"/>
      <c r="AAE1" s="254"/>
      <c r="AAF1" s="254"/>
      <c r="AAG1" s="254"/>
      <c r="AAH1" s="254"/>
      <c r="AAI1" s="254"/>
      <c r="AAJ1" s="254"/>
      <c r="AAK1" s="254"/>
      <c r="AAL1" s="254"/>
      <c r="AAM1" s="254"/>
      <c r="AAN1" s="254"/>
      <c r="AAO1" s="254"/>
      <c r="AAP1" s="254"/>
      <c r="AAQ1" s="254"/>
      <c r="AAR1" s="254"/>
      <c r="AAS1" s="254"/>
      <c r="AAT1" s="254"/>
      <c r="AAU1" s="254"/>
      <c r="AAV1" s="254"/>
      <c r="AAW1" s="254"/>
      <c r="AAX1" s="254"/>
      <c r="AAY1" s="254"/>
      <c r="AAZ1" s="254"/>
      <c r="ABA1" s="254"/>
      <c r="ABB1" s="254"/>
      <c r="ABC1" s="254"/>
      <c r="ABD1" s="254"/>
      <c r="ABE1" s="254"/>
      <c r="ABF1" s="254"/>
      <c r="ABG1" s="254"/>
      <c r="ABH1" s="254"/>
      <c r="ABI1" s="254"/>
      <c r="ABJ1" s="254"/>
      <c r="ABK1" s="254"/>
      <c r="ABL1" s="254"/>
      <c r="ABM1" s="254"/>
      <c r="ABN1" s="254"/>
      <c r="ABO1" s="254"/>
      <c r="ABP1" s="254"/>
      <c r="ABQ1" s="254"/>
      <c r="ABR1" s="254"/>
      <c r="ABS1" s="254"/>
      <c r="ABT1" s="254"/>
      <c r="ABU1" s="254"/>
      <c r="ABV1" s="254"/>
      <c r="ABW1" s="254"/>
      <c r="ABX1" s="254"/>
      <c r="ABY1" s="254"/>
      <c r="ABZ1" s="254"/>
      <c r="ACA1" s="254"/>
      <c r="ACB1" s="254"/>
      <c r="ACC1" s="254"/>
      <c r="ACD1" s="254"/>
      <c r="ACE1" s="254"/>
      <c r="ACF1" s="254"/>
      <c r="ACG1" s="254"/>
      <c r="ACH1" s="254"/>
      <c r="ACI1" s="254"/>
      <c r="ACJ1" s="254"/>
      <c r="ACK1" s="254"/>
      <c r="ACL1" s="254"/>
      <c r="ACM1" s="254"/>
      <c r="ACN1" s="254"/>
      <c r="ACO1" s="254"/>
      <c r="ACP1" s="254"/>
      <c r="ACQ1" s="254"/>
      <c r="ACR1" s="254"/>
      <c r="ACS1" s="254"/>
      <c r="ACT1" s="254"/>
      <c r="ACU1" s="254"/>
      <c r="ACV1" s="254"/>
      <c r="ACW1" s="254"/>
      <c r="ACX1" s="254"/>
      <c r="ACY1" s="254"/>
      <c r="ACZ1" s="254"/>
      <c r="ADA1" s="254"/>
      <c r="ADB1" s="254"/>
      <c r="ADC1" s="254"/>
      <c r="ADD1" s="254"/>
      <c r="ADE1" s="254"/>
      <c r="ADF1" s="254"/>
      <c r="ADG1" s="254"/>
      <c r="ADH1" s="254"/>
      <c r="ADI1" s="254"/>
      <c r="ADJ1" s="254"/>
      <c r="ADK1" s="254"/>
      <c r="ADL1" s="254"/>
      <c r="ADM1" s="254"/>
      <c r="ADN1" s="254"/>
      <c r="ADO1" s="254"/>
      <c r="ADP1" s="254"/>
      <c r="ADQ1" s="254"/>
      <c r="ADR1" s="254"/>
      <c r="ADS1" s="254"/>
      <c r="ADT1" s="254"/>
      <c r="ADU1" s="254"/>
      <c r="ADV1" s="254"/>
      <c r="ADW1" s="254"/>
      <c r="ADX1" s="254"/>
      <c r="ADY1" s="254"/>
      <c r="ADZ1" s="254"/>
      <c r="AEA1" s="254"/>
      <c r="AEB1" s="254"/>
      <c r="AEC1" s="254"/>
      <c r="AED1" s="254"/>
      <c r="AEE1" s="254"/>
      <c r="AEF1" s="254"/>
      <c r="AEG1" s="254"/>
      <c r="AEH1" s="254"/>
      <c r="AEI1" s="254"/>
      <c r="AEJ1" s="254"/>
      <c r="AEK1" s="254"/>
      <c r="AEL1" s="254"/>
      <c r="AEM1" s="254"/>
      <c r="AEN1" s="254"/>
      <c r="AEO1" s="254"/>
      <c r="AEP1" s="254"/>
      <c r="AEQ1" s="254"/>
      <c r="AER1" s="254"/>
      <c r="AES1" s="254"/>
      <c r="AET1" s="254"/>
      <c r="AEU1" s="254"/>
      <c r="AEV1" s="254"/>
      <c r="AEW1" s="254"/>
      <c r="AEX1" s="254"/>
      <c r="AEY1" s="254"/>
      <c r="AEZ1" s="254"/>
      <c r="AFA1" s="254"/>
      <c r="AFB1" s="254"/>
      <c r="AFC1" s="254"/>
      <c r="AFD1" s="254"/>
      <c r="AFE1" s="254"/>
      <c r="AFF1" s="254"/>
      <c r="AFG1" s="254"/>
      <c r="AFH1" s="254"/>
      <c r="AFI1" s="254"/>
      <c r="AFJ1" s="254"/>
      <c r="AFK1" s="254"/>
      <c r="AFL1" s="254"/>
      <c r="AFM1" s="254"/>
      <c r="AFN1" s="254"/>
      <c r="AFO1" s="254"/>
      <c r="AFP1" s="254"/>
      <c r="AFQ1" s="254"/>
      <c r="AFR1" s="254"/>
      <c r="AFS1" s="254"/>
      <c r="AFT1" s="254"/>
      <c r="AFU1" s="254"/>
      <c r="AFV1" s="254"/>
      <c r="AFW1" s="254"/>
      <c r="AFX1" s="254"/>
      <c r="AFY1" s="254"/>
      <c r="AFZ1" s="254"/>
      <c r="AGA1" s="254"/>
      <c r="AGB1" s="254"/>
      <c r="AGC1" s="254"/>
      <c r="AGD1" s="254"/>
      <c r="AGE1" s="254"/>
      <c r="AGF1" s="254"/>
      <c r="AGG1" s="254"/>
      <c r="AGH1" s="254"/>
      <c r="AGI1" s="254"/>
      <c r="AGJ1" s="254"/>
      <c r="AGK1" s="254"/>
      <c r="AGL1" s="254"/>
      <c r="AGM1" s="254"/>
      <c r="AGN1" s="254"/>
      <c r="AGO1" s="254"/>
      <c r="AGP1" s="254"/>
      <c r="AGQ1" s="254"/>
      <c r="AGR1" s="254"/>
      <c r="AGS1" s="254"/>
      <c r="AGT1" s="254"/>
      <c r="AGU1" s="254"/>
      <c r="AGV1" s="254"/>
      <c r="AGW1" s="254"/>
      <c r="AGX1" s="254"/>
      <c r="AGY1" s="254"/>
      <c r="AGZ1" s="254"/>
      <c r="AHA1" s="254"/>
      <c r="AHB1" s="254"/>
      <c r="AHC1" s="254"/>
      <c r="AHD1" s="254"/>
      <c r="AHE1" s="254"/>
      <c r="AHF1" s="254"/>
      <c r="AHG1" s="254"/>
      <c r="AHH1" s="254"/>
      <c r="AHI1" s="254"/>
      <c r="AHJ1" s="254"/>
      <c r="AHK1" s="254"/>
      <c r="AHL1" s="254"/>
      <c r="AHM1" s="254"/>
      <c r="AHN1" s="254"/>
      <c r="AHO1" s="254"/>
      <c r="AHP1" s="254"/>
      <c r="AHQ1" s="254"/>
      <c r="AHR1" s="254"/>
      <c r="AHS1" s="254"/>
      <c r="AHT1" s="254"/>
      <c r="AHU1" s="254"/>
      <c r="AHV1" s="254"/>
      <c r="AHW1" s="254"/>
      <c r="AHX1" s="254"/>
      <c r="AHY1" s="254"/>
      <c r="AHZ1" s="254"/>
      <c r="AIA1" s="254"/>
      <c r="AIB1" s="254"/>
      <c r="AIC1" s="254"/>
      <c r="AID1" s="254"/>
      <c r="AIE1" s="254"/>
      <c r="AIF1" s="254"/>
      <c r="AIG1" s="254"/>
      <c r="AIH1" s="254"/>
      <c r="AII1" s="254"/>
      <c r="AIJ1" s="254"/>
      <c r="AIK1" s="254"/>
      <c r="AIL1" s="254"/>
      <c r="AIM1" s="254"/>
      <c r="AIN1" s="254"/>
      <c r="AIO1" s="254"/>
      <c r="AIP1" s="254"/>
      <c r="AIQ1" s="254"/>
      <c r="AIR1" s="254"/>
      <c r="AIS1" s="254"/>
      <c r="AIT1" s="254"/>
      <c r="AIU1" s="254"/>
      <c r="AIV1" s="254"/>
      <c r="AIW1" s="254"/>
      <c r="AIX1" s="254"/>
      <c r="AIY1" s="254"/>
      <c r="AIZ1" s="254"/>
      <c r="AJA1" s="254"/>
      <c r="AJB1" s="254"/>
      <c r="AJC1" s="254"/>
      <c r="AJD1" s="254"/>
      <c r="AJE1" s="254"/>
      <c r="AJF1" s="254"/>
      <c r="AJG1" s="254"/>
      <c r="AJH1" s="254"/>
      <c r="AJI1" s="254"/>
      <c r="AJJ1" s="254"/>
      <c r="AJK1" s="254"/>
      <c r="AJL1" s="254"/>
      <c r="AJM1" s="254"/>
      <c r="AJN1" s="254"/>
      <c r="AJO1" s="254"/>
      <c r="AJP1" s="254"/>
      <c r="AJQ1" s="254"/>
      <c r="AJR1" s="254"/>
      <c r="AJS1" s="254"/>
      <c r="AJT1" s="254"/>
      <c r="AJU1" s="254"/>
      <c r="AJV1" s="254"/>
      <c r="AJW1" s="254"/>
      <c r="AJX1" s="254"/>
      <c r="AJY1" s="254"/>
      <c r="AJZ1" s="254"/>
      <c r="AKA1" s="254"/>
      <c r="AKB1" s="254"/>
      <c r="AKC1" s="254"/>
      <c r="AKD1" s="254"/>
      <c r="AKE1" s="254"/>
      <c r="AKF1" s="254"/>
      <c r="AKG1" s="254"/>
      <c r="AKH1" s="254"/>
      <c r="AKI1" s="254"/>
      <c r="AKJ1" s="254"/>
      <c r="AKK1" s="254"/>
      <c r="AKL1" s="254"/>
      <c r="AKM1" s="254"/>
      <c r="AKN1" s="254"/>
      <c r="AKO1" s="254"/>
      <c r="AKP1" s="254"/>
      <c r="AKQ1" s="254"/>
      <c r="AKR1" s="254"/>
      <c r="AKS1" s="254"/>
      <c r="AKT1" s="254"/>
      <c r="AKU1" s="254"/>
      <c r="AKV1" s="254"/>
      <c r="AKW1" s="254"/>
      <c r="AKX1" s="254"/>
      <c r="AKY1" s="254"/>
      <c r="AKZ1" s="254"/>
      <c r="ALA1" s="254"/>
      <c r="ALB1" s="254"/>
      <c r="ALC1" s="254"/>
      <c r="ALD1" s="254"/>
      <c r="ALE1" s="254"/>
      <c r="ALF1" s="254"/>
      <c r="ALG1" s="254"/>
      <c r="ALH1" s="254"/>
      <c r="ALI1" s="254"/>
      <c r="ALJ1" s="254"/>
      <c r="ALK1" s="254"/>
      <c r="ALL1" s="254"/>
      <c r="ALM1" s="254"/>
      <c r="ALN1" s="254"/>
      <c r="ALO1" s="254"/>
      <c r="ALP1" s="254"/>
      <c r="ALQ1" s="254"/>
      <c r="ALR1" s="254"/>
      <c r="ALS1" s="254"/>
      <c r="ALT1" s="254"/>
      <c r="ALU1" s="254"/>
      <c r="ALV1" s="254"/>
      <c r="ALW1" s="254"/>
      <c r="ALX1" s="254"/>
      <c r="ALY1" s="254"/>
      <c r="ALZ1" s="254"/>
      <c r="AMA1" s="254"/>
      <c r="AMB1" s="254"/>
      <c r="AMC1" s="254"/>
      <c r="AMD1" s="254"/>
      <c r="AME1" s="254"/>
      <c r="AMF1" s="254"/>
      <c r="AMG1" s="254"/>
      <c r="AMH1" s="254"/>
      <c r="AMI1" s="254"/>
      <c r="AMJ1" s="254"/>
      <c r="AMK1" s="254"/>
      <c r="AML1" s="254"/>
      <c r="AMM1" s="254"/>
      <c r="AMN1" s="254"/>
      <c r="AMO1" s="254"/>
      <c r="AMP1" s="254"/>
      <c r="AMQ1" s="254"/>
      <c r="AMR1" s="254"/>
      <c r="AMS1" s="254"/>
      <c r="AMT1" s="254"/>
      <c r="AMU1" s="254"/>
      <c r="AMV1" s="254"/>
      <c r="AMW1" s="254"/>
      <c r="AMX1" s="254"/>
      <c r="AMY1" s="254"/>
      <c r="AMZ1" s="254"/>
      <c r="ANA1" s="254"/>
      <c r="ANB1" s="254"/>
      <c r="ANC1" s="254"/>
      <c r="AND1" s="254"/>
      <c r="ANE1" s="254"/>
      <c r="ANF1" s="254"/>
      <c r="ANG1" s="254"/>
      <c r="ANH1" s="254"/>
      <c r="ANI1" s="254"/>
      <c r="ANJ1" s="254"/>
      <c r="ANK1" s="254"/>
      <c r="ANL1" s="254"/>
      <c r="ANM1" s="254"/>
      <c r="ANN1" s="254"/>
      <c r="ANO1" s="254"/>
      <c r="ANP1" s="254"/>
      <c r="ANQ1" s="254"/>
      <c r="ANR1" s="254"/>
      <c r="ANS1" s="254"/>
      <c r="ANT1" s="254"/>
      <c r="ANU1" s="254"/>
      <c r="ANV1" s="254"/>
      <c r="ANW1" s="254"/>
      <c r="ANX1" s="254"/>
      <c r="ANY1" s="254"/>
      <c r="ANZ1" s="254"/>
      <c r="AOA1" s="254"/>
      <c r="AOB1" s="254"/>
      <c r="AOC1" s="254"/>
      <c r="AOD1" s="254"/>
      <c r="AOE1" s="254"/>
      <c r="AOF1" s="254"/>
      <c r="AOG1" s="254"/>
      <c r="AOH1" s="254"/>
      <c r="AOI1" s="254"/>
      <c r="AOJ1" s="254"/>
      <c r="AOK1" s="254"/>
      <c r="AOL1" s="254"/>
      <c r="AOM1" s="254"/>
      <c r="AON1" s="254"/>
      <c r="AOO1" s="254"/>
      <c r="AOP1" s="254"/>
      <c r="AOQ1" s="254"/>
      <c r="AOR1" s="254"/>
      <c r="AOS1" s="254"/>
      <c r="AOT1" s="254"/>
      <c r="AOU1" s="254"/>
      <c r="AOV1" s="254"/>
      <c r="AOW1" s="254"/>
      <c r="AOX1" s="254"/>
      <c r="AOY1" s="254"/>
      <c r="AOZ1" s="254"/>
      <c r="APA1" s="254"/>
      <c r="APB1" s="254"/>
      <c r="APC1" s="254"/>
      <c r="APD1" s="254"/>
      <c r="APE1" s="254"/>
      <c r="APF1" s="254"/>
      <c r="APG1" s="254"/>
      <c r="APH1" s="254"/>
      <c r="API1" s="254"/>
      <c r="APJ1" s="254"/>
      <c r="APK1" s="254"/>
      <c r="APL1" s="254"/>
      <c r="APM1" s="254"/>
      <c r="APN1" s="254"/>
      <c r="APO1" s="254"/>
      <c r="APP1" s="254"/>
      <c r="APQ1" s="254"/>
      <c r="APR1" s="254"/>
      <c r="APS1" s="254"/>
      <c r="APT1" s="254"/>
      <c r="APU1" s="254"/>
      <c r="APV1" s="254"/>
      <c r="APW1" s="254"/>
      <c r="APX1" s="254"/>
      <c r="APY1" s="254"/>
      <c r="APZ1" s="254"/>
      <c r="AQA1" s="254"/>
      <c r="AQB1" s="254"/>
      <c r="AQC1" s="254"/>
      <c r="AQD1" s="254"/>
      <c r="AQE1" s="254"/>
      <c r="AQF1" s="254"/>
      <c r="AQG1" s="254"/>
      <c r="AQH1" s="254"/>
      <c r="AQI1" s="254"/>
      <c r="AQJ1" s="254"/>
      <c r="AQK1" s="254"/>
      <c r="AQL1" s="254"/>
      <c r="AQM1" s="254"/>
      <c r="AQN1" s="254"/>
      <c r="AQO1" s="254"/>
      <c r="AQP1" s="254"/>
      <c r="AQQ1" s="254"/>
      <c r="AQR1" s="254"/>
      <c r="AQS1" s="254"/>
      <c r="AQT1" s="254"/>
      <c r="AQU1" s="254"/>
      <c r="AQV1" s="254"/>
      <c r="AQW1" s="254"/>
      <c r="AQX1" s="254"/>
      <c r="AQY1" s="254"/>
      <c r="AQZ1" s="254"/>
      <c r="ARA1" s="254"/>
      <c r="ARB1" s="254"/>
      <c r="ARC1" s="254"/>
      <c r="ARD1" s="254"/>
      <c r="ARE1" s="254"/>
      <c r="ARF1" s="254"/>
      <c r="ARG1" s="254"/>
      <c r="ARH1" s="254"/>
      <c r="ARI1" s="254"/>
      <c r="ARJ1" s="254"/>
      <c r="ARK1" s="254"/>
      <c r="ARL1" s="254"/>
      <c r="ARM1" s="254"/>
      <c r="ARN1" s="254"/>
      <c r="ARO1" s="254"/>
      <c r="ARP1" s="254"/>
      <c r="ARQ1" s="254"/>
      <c r="ARR1" s="254"/>
      <c r="ARS1" s="254"/>
      <c r="ART1" s="254"/>
      <c r="ARU1" s="254"/>
      <c r="ARV1" s="254"/>
      <c r="ARW1" s="254"/>
      <c r="ARX1" s="254"/>
      <c r="ARY1" s="254"/>
      <c r="ARZ1" s="254"/>
      <c r="ASA1" s="254"/>
      <c r="ASB1" s="254"/>
      <c r="ASC1" s="254"/>
      <c r="ASD1" s="254"/>
      <c r="ASE1" s="254"/>
      <c r="ASF1" s="254"/>
      <c r="ASG1" s="254"/>
      <c r="ASH1" s="254"/>
      <c r="ASI1" s="254"/>
      <c r="ASJ1" s="254"/>
      <c r="ASK1" s="254"/>
      <c r="ASL1" s="254"/>
      <c r="ASM1" s="254"/>
      <c r="ASN1" s="254"/>
      <c r="ASO1" s="254"/>
      <c r="ASP1" s="254"/>
      <c r="ASQ1" s="254"/>
      <c r="ASR1" s="254"/>
      <c r="ASS1" s="254"/>
      <c r="AST1" s="254"/>
      <c r="ASU1" s="254"/>
      <c r="ASV1" s="254"/>
      <c r="ASW1" s="254"/>
      <c r="ASX1" s="254"/>
      <c r="ASY1" s="254"/>
      <c r="ASZ1" s="254"/>
      <c r="ATA1" s="254"/>
      <c r="ATB1" s="254"/>
      <c r="ATC1" s="254"/>
      <c r="ATD1" s="254"/>
      <c r="ATE1" s="254"/>
      <c r="ATF1" s="254"/>
      <c r="ATG1" s="254"/>
      <c r="ATH1" s="254"/>
      <c r="ATI1" s="254"/>
      <c r="ATJ1" s="254"/>
      <c r="ATK1" s="254"/>
      <c r="ATL1" s="254"/>
      <c r="ATM1" s="254"/>
      <c r="ATN1" s="254"/>
      <c r="ATO1" s="254"/>
      <c r="ATP1" s="254"/>
      <c r="ATQ1" s="254"/>
      <c r="ATR1" s="254"/>
      <c r="ATS1" s="254"/>
      <c r="ATT1" s="254"/>
      <c r="ATU1" s="254"/>
      <c r="ATV1" s="254"/>
      <c r="ATW1" s="254"/>
      <c r="ATX1" s="254"/>
      <c r="ATY1" s="254"/>
      <c r="ATZ1" s="254"/>
      <c r="AUA1" s="254"/>
      <c r="AUB1" s="254"/>
      <c r="AUC1" s="254"/>
      <c r="AUD1" s="254"/>
      <c r="AUE1" s="254"/>
      <c r="AUF1" s="254"/>
      <c r="AUG1" s="254"/>
      <c r="AUH1" s="254"/>
      <c r="AUI1" s="254"/>
      <c r="AUJ1" s="254"/>
      <c r="AUK1" s="254"/>
      <c r="AUL1" s="254"/>
      <c r="AUM1" s="254"/>
      <c r="AUN1" s="254"/>
      <c r="AUO1" s="254"/>
      <c r="AUP1" s="254"/>
      <c r="AUQ1" s="254"/>
      <c r="AUR1" s="254"/>
      <c r="AUS1" s="254"/>
      <c r="AUT1" s="254"/>
      <c r="AUU1" s="254"/>
      <c r="AUV1" s="254"/>
      <c r="AUW1" s="254"/>
      <c r="AUX1" s="254"/>
      <c r="AUY1" s="254"/>
      <c r="AUZ1" s="254"/>
      <c r="AVA1" s="254"/>
      <c r="AVB1" s="254"/>
      <c r="AVC1" s="254"/>
      <c r="AVD1" s="254"/>
      <c r="AVE1" s="254"/>
      <c r="AVF1" s="254"/>
      <c r="AVG1" s="254"/>
      <c r="AVH1" s="254"/>
      <c r="AVI1" s="254"/>
      <c r="AVJ1" s="254"/>
      <c r="AVK1" s="254"/>
      <c r="AVL1" s="254"/>
      <c r="AVM1" s="254"/>
      <c r="AVN1" s="254"/>
      <c r="AVO1" s="254"/>
      <c r="AVP1" s="254"/>
      <c r="AVQ1" s="254"/>
      <c r="AVR1" s="254"/>
      <c r="AVS1" s="254"/>
      <c r="AVT1" s="254"/>
      <c r="AVU1" s="254"/>
      <c r="AVV1" s="254"/>
      <c r="AVW1" s="254"/>
      <c r="AVX1" s="254"/>
      <c r="AVY1" s="254"/>
      <c r="AVZ1" s="254"/>
      <c r="AWA1" s="254"/>
      <c r="AWB1" s="254"/>
      <c r="AWC1" s="254"/>
      <c r="AWD1" s="254"/>
      <c r="AWE1" s="254"/>
      <c r="AWF1" s="254"/>
      <c r="AWG1" s="254"/>
      <c r="AWH1" s="254"/>
      <c r="AWI1" s="254"/>
      <c r="AWJ1" s="254"/>
      <c r="AWK1" s="254"/>
      <c r="AWL1" s="254"/>
      <c r="AWM1" s="254"/>
      <c r="AWN1" s="254"/>
      <c r="AWO1" s="254"/>
      <c r="AWP1" s="254"/>
      <c r="AWQ1" s="254"/>
      <c r="AWR1" s="254"/>
      <c r="AWS1" s="254"/>
      <c r="AWT1" s="254"/>
      <c r="AWU1" s="254"/>
      <c r="AWV1" s="254"/>
      <c r="AWW1" s="254"/>
      <c r="AWX1" s="254"/>
      <c r="AWY1" s="254"/>
      <c r="AWZ1" s="254"/>
      <c r="AXA1" s="254"/>
      <c r="AXB1" s="254"/>
      <c r="AXC1" s="254"/>
      <c r="AXD1" s="254"/>
      <c r="AXE1" s="254"/>
      <c r="AXF1" s="254"/>
      <c r="AXG1" s="254"/>
      <c r="AXH1" s="254"/>
      <c r="AXI1" s="254"/>
      <c r="AXJ1" s="254"/>
      <c r="AXK1" s="254"/>
      <c r="AXL1" s="254"/>
      <c r="AXM1" s="254"/>
      <c r="AXN1" s="254"/>
      <c r="AXO1" s="254"/>
      <c r="AXP1" s="254"/>
      <c r="AXQ1" s="254"/>
      <c r="AXR1" s="254"/>
      <c r="AXS1" s="254"/>
      <c r="AXT1" s="254"/>
      <c r="AXU1" s="254"/>
      <c r="AXV1" s="254"/>
      <c r="AXW1" s="254"/>
      <c r="AXX1" s="254"/>
      <c r="AXY1" s="254"/>
      <c r="AXZ1" s="254"/>
      <c r="AYA1" s="254"/>
      <c r="AYB1" s="254"/>
      <c r="AYC1" s="254"/>
      <c r="AYD1" s="254"/>
      <c r="AYE1" s="254"/>
      <c r="AYF1" s="254"/>
      <c r="AYG1" s="254"/>
      <c r="AYH1" s="254"/>
      <c r="AYI1" s="254"/>
      <c r="AYJ1" s="254"/>
      <c r="AYK1" s="254"/>
      <c r="AYL1" s="254"/>
      <c r="AYM1" s="254"/>
      <c r="AYN1" s="254"/>
      <c r="AYO1" s="254"/>
      <c r="AYP1" s="254"/>
      <c r="AYQ1" s="254"/>
      <c r="AYR1" s="254"/>
      <c r="AYS1" s="254"/>
      <c r="AYT1" s="254"/>
      <c r="AYU1" s="254"/>
      <c r="AYV1" s="254"/>
      <c r="AYW1" s="254"/>
      <c r="AYX1" s="254"/>
      <c r="AYY1" s="254"/>
      <c r="AYZ1" s="254"/>
      <c r="AZA1" s="254"/>
      <c r="AZB1" s="254"/>
      <c r="AZC1" s="254"/>
      <c r="AZD1" s="254"/>
      <c r="AZE1" s="254"/>
      <c r="AZF1" s="254"/>
      <c r="AZG1" s="254"/>
      <c r="AZH1" s="254"/>
      <c r="AZI1" s="254"/>
      <c r="AZJ1" s="254"/>
      <c r="AZK1" s="254"/>
      <c r="AZL1" s="254"/>
      <c r="AZM1" s="254"/>
      <c r="AZN1" s="254"/>
      <c r="AZO1" s="254"/>
      <c r="AZP1" s="254"/>
      <c r="AZQ1" s="254"/>
      <c r="AZR1" s="254"/>
      <c r="AZS1" s="254"/>
      <c r="AZT1" s="254"/>
      <c r="AZU1" s="254"/>
      <c r="AZV1" s="254"/>
      <c r="AZW1" s="254"/>
      <c r="AZX1" s="254"/>
      <c r="AZY1" s="254"/>
      <c r="AZZ1" s="254"/>
      <c r="BAA1" s="254"/>
      <c r="BAB1" s="254"/>
      <c r="BAC1" s="254"/>
      <c r="BAD1" s="254"/>
      <c r="BAE1" s="254"/>
      <c r="BAF1" s="254"/>
      <c r="BAG1" s="254"/>
      <c r="BAH1" s="254"/>
      <c r="BAI1" s="254"/>
      <c r="BAJ1" s="254"/>
      <c r="BAK1" s="254"/>
      <c r="BAL1" s="254"/>
      <c r="BAM1" s="254"/>
      <c r="BAN1" s="254"/>
      <c r="BAO1" s="254"/>
      <c r="BAP1" s="254"/>
      <c r="BAQ1" s="254"/>
      <c r="BAR1" s="254"/>
      <c r="BAS1" s="254"/>
      <c r="BAT1" s="254"/>
      <c r="BAU1" s="254"/>
      <c r="BAV1" s="254"/>
      <c r="BAW1" s="254"/>
      <c r="BAX1" s="254"/>
      <c r="BAY1" s="254"/>
      <c r="BAZ1" s="254"/>
      <c r="BBA1" s="254"/>
      <c r="BBB1" s="254"/>
      <c r="BBC1" s="254"/>
      <c r="BBD1" s="254"/>
      <c r="BBE1" s="254"/>
      <c r="BBF1" s="254"/>
      <c r="BBG1" s="254"/>
      <c r="BBH1" s="254"/>
      <c r="BBI1" s="254"/>
      <c r="BBJ1" s="254"/>
      <c r="BBK1" s="254"/>
      <c r="BBL1" s="254"/>
      <c r="BBM1" s="254"/>
      <c r="BBN1" s="254"/>
      <c r="BBO1" s="254"/>
      <c r="BBP1" s="254"/>
      <c r="BBQ1" s="254"/>
      <c r="BBR1" s="254"/>
      <c r="BBS1" s="254"/>
      <c r="BBT1" s="254"/>
      <c r="BBU1" s="254"/>
      <c r="BBV1" s="254"/>
      <c r="BBW1" s="254"/>
      <c r="BBX1" s="254"/>
      <c r="BBY1" s="254"/>
      <c r="BBZ1" s="254"/>
      <c r="BCA1" s="254"/>
      <c r="BCB1" s="254"/>
      <c r="BCC1" s="254"/>
      <c r="BCD1" s="254"/>
      <c r="BCE1" s="254"/>
      <c r="BCF1" s="254"/>
      <c r="BCG1" s="254"/>
      <c r="BCH1" s="254"/>
      <c r="BCI1" s="254"/>
      <c r="BCJ1" s="254"/>
      <c r="BCK1" s="254"/>
      <c r="BCL1" s="254"/>
      <c r="BCM1" s="254"/>
      <c r="BCN1" s="254"/>
      <c r="BCO1" s="254"/>
      <c r="BCP1" s="254"/>
      <c r="BCQ1" s="254"/>
      <c r="BCR1" s="254"/>
      <c r="BCS1" s="254"/>
      <c r="BCT1" s="254"/>
      <c r="BCU1" s="254"/>
      <c r="BCV1" s="254"/>
      <c r="BCW1" s="254"/>
      <c r="BCX1" s="254"/>
      <c r="BCY1" s="254"/>
      <c r="BCZ1" s="254"/>
      <c r="BDA1" s="254"/>
      <c r="BDB1" s="254"/>
      <c r="BDC1" s="254"/>
      <c r="BDD1" s="254"/>
      <c r="BDE1" s="254"/>
      <c r="BDF1" s="254"/>
      <c r="BDG1" s="254"/>
      <c r="BDH1" s="254"/>
      <c r="BDI1" s="254"/>
      <c r="BDJ1" s="254"/>
      <c r="BDK1" s="254"/>
      <c r="BDL1" s="254"/>
      <c r="BDM1" s="254"/>
      <c r="BDN1" s="254"/>
      <c r="BDO1" s="254"/>
      <c r="BDP1" s="254"/>
      <c r="BDQ1" s="254"/>
      <c r="BDR1" s="254"/>
      <c r="BDS1" s="254"/>
      <c r="BDT1" s="254"/>
      <c r="BDU1" s="254"/>
      <c r="BDV1" s="254"/>
      <c r="BDW1" s="254"/>
      <c r="BDX1" s="254"/>
      <c r="BDY1" s="254"/>
      <c r="BDZ1" s="254"/>
      <c r="BEA1" s="254"/>
      <c r="BEB1" s="254"/>
      <c r="BEC1" s="254"/>
      <c r="BED1" s="254"/>
      <c r="BEE1" s="254"/>
      <c r="BEF1" s="254"/>
      <c r="BEG1" s="254"/>
      <c r="BEH1" s="254"/>
      <c r="BEI1" s="254"/>
      <c r="BEJ1" s="254"/>
      <c r="BEK1" s="254"/>
      <c r="BEL1" s="254"/>
      <c r="BEM1" s="254"/>
      <c r="BEN1" s="254"/>
      <c r="BEO1" s="254"/>
      <c r="BEP1" s="254"/>
      <c r="BEQ1" s="254"/>
      <c r="BER1" s="254"/>
      <c r="BES1" s="254"/>
      <c r="BET1" s="254"/>
      <c r="BEU1" s="254"/>
      <c r="BEV1" s="254"/>
      <c r="BEW1" s="254"/>
      <c r="BEX1" s="254"/>
      <c r="BEY1" s="254"/>
      <c r="BEZ1" s="254"/>
      <c r="BFA1" s="254"/>
      <c r="BFB1" s="254"/>
      <c r="BFC1" s="254"/>
      <c r="BFD1" s="254"/>
      <c r="BFE1" s="254"/>
      <c r="BFF1" s="254"/>
      <c r="BFG1" s="254"/>
      <c r="BFH1" s="254"/>
      <c r="BFI1" s="254"/>
      <c r="BFJ1" s="254"/>
      <c r="BFK1" s="254"/>
      <c r="BFL1" s="254"/>
      <c r="BFM1" s="254"/>
      <c r="BFN1" s="254"/>
      <c r="BFO1" s="254"/>
      <c r="BFP1" s="254"/>
      <c r="BFQ1" s="254"/>
      <c r="BFR1" s="254"/>
      <c r="BFS1" s="254"/>
      <c r="BFT1" s="254"/>
      <c r="BFU1" s="254"/>
      <c r="BFV1" s="254"/>
      <c r="BFW1" s="254"/>
      <c r="BFX1" s="254"/>
      <c r="BFY1" s="254"/>
      <c r="BFZ1" s="254"/>
      <c r="BGA1" s="254"/>
      <c r="BGB1" s="254"/>
      <c r="BGC1" s="254"/>
      <c r="BGD1" s="254"/>
      <c r="BGE1" s="254"/>
      <c r="BGF1" s="254"/>
      <c r="BGG1" s="254"/>
      <c r="BGH1" s="254"/>
      <c r="BGI1" s="254"/>
      <c r="BGJ1" s="254"/>
      <c r="BGK1" s="254"/>
      <c r="BGL1" s="254"/>
      <c r="BGM1" s="254"/>
      <c r="BGN1" s="254"/>
      <c r="BGO1" s="254"/>
      <c r="BGP1" s="254"/>
      <c r="BGQ1" s="254"/>
      <c r="BGR1" s="254"/>
      <c r="BGS1" s="254"/>
      <c r="BGT1" s="254"/>
      <c r="BGU1" s="254"/>
      <c r="BGV1" s="254"/>
      <c r="BGW1" s="254"/>
      <c r="BGX1" s="254"/>
      <c r="BGY1" s="254"/>
      <c r="BGZ1" s="254"/>
      <c r="BHA1" s="254"/>
      <c r="BHB1" s="254"/>
      <c r="BHC1" s="254"/>
      <c r="BHD1" s="254"/>
      <c r="BHE1" s="254"/>
      <c r="BHF1" s="254"/>
      <c r="BHG1" s="254"/>
      <c r="BHH1" s="254"/>
      <c r="BHI1" s="254"/>
      <c r="BHJ1" s="254"/>
      <c r="BHK1" s="254"/>
      <c r="BHL1" s="254"/>
      <c r="BHM1" s="254"/>
      <c r="BHN1" s="254"/>
      <c r="BHO1" s="254"/>
      <c r="BHP1" s="254"/>
      <c r="BHQ1" s="254"/>
      <c r="BHR1" s="254"/>
      <c r="BHS1" s="254"/>
      <c r="BHT1" s="254"/>
      <c r="BHU1" s="254"/>
      <c r="BHV1" s="254"/>
      <c r="BHW1" s="254"/>
      <c r="BHX1" s="254"/>
      <c r="BHY1" s="254"/>
      <c r="BHZ1" s="254"/>
      <c r="BIA1" s="254"/>
      <c r="BIB1" s="254"/>
      <c r="BIC1" s="254"/>
      <c r="BID1" s="254"/>
      <c r="BIE1" s="254"/>
      <c r="BIF1" s="254"/>
      <c r="BIG1" s="254"/>
      <c r="BIH1" s="254"/>
      <c r="BII1" s="254"/>
      <c r="BIJ1" s="254"/>
      <c r="BIK1" s="254"/>
      <c r="BIL1" s="254"/>
      <c r="BIM1" s="254"/>
      <c r="BIN1" s="254"/>
      <c r="BIO1" s="254"/>
      <c r="BIP1" s="254"/>
      <c r="BIQ1" s="254"/>
      <c r="BIR1" s="254"/>
      <c r="BIS1" s="254"/>
      <c r="BIT1" s="254"/>
      <c r="BIU1" s="254"/>
      <c r="BIV1" s="254"/>
      <c r="BIW1" s="254"/>
      <c r="BIX1" s="254"/>
      <c r="BIY1" s="254"/>
      <c r="BIZ1" s="254"/>
      <c r="BJA1" s="254"/>
      <c r="BJB1" s="254"/>
      <c r="BJC1" s="254"/>
      <c r="BJD1" s="254"/>
      <c r="BJE1" s="254"/>
      <c r="BJF1" s="254"/>
      <c r="BJG1" s="254"/>
      <c r="BJH1" s="254"/>
      <c r="BJI1" s="254"/>
      <c r="BJJ1" s="254"/>
      <c r="BJK1" s="254"/>
      <c r="BJL1" s="254"/>
      <c r="BJM1" s="254"/>
      <c r="BJN1" s="254"/>
      <c r="BJO1" s="254"/>
      <c r="BJP1" s="254"/>
      <c r="BJQ1" s="254"/>
      <c r="BJR1" s="254"/>
      <c r="BJS1" s="254"/>
      <c r="BJT1" s="254"/>
      <c r="BJU1" s="254"/>
      <c r="BJV1" s="254"/>
      <c r="BJW1" s="254"/>
      <c r="BJX1" s="254"/>
      <c r="BJY1" s="254"/>
      <c r="BJZ1" s="254"/>
      <c r="BKA1" s="254"/>
      <c r="BKB1" s="254"/>
      <c r="BKC1" s="254"/>
      <c r="BKD1" s="254"/>
      <c r="BKE1" s="254"/>
      <c r="BKF1" s="254"/>
      <c r="BKG1" s="254"/>
      <c r="BKH1" s="254"/>
      <c r="BKI1" s="254"/>
      <c r="BKJ1" s="254"/>
      <c r="BKK1" s="254"/>
      <c r="BKL1" s="254"/>
      <c r="BKM1" s="254"/>
      <c r="BKN1" s="254"/>
      <c r="BKO1" s="254"/>
      <c r="BKP1" s="254"/>
      <c r="BKQ1" s="254"/>
      <c r="BKR1" s="254"/>
      <c r="BKS1" s="254"/>
      <c r="BKT1" s="254"/>
      <c r="BKU1" s="254"/>
      <c r="BKV1" s="254"/>
      <c r="BKW1" s="254"/>
      <c r="BKX1" s="254"/>
      <c r="BKY1" s="254"/>
      <c r="BKZ1" s="254"/>
      <c r="BLA1" s="254"/>
      <c r="BLB1" s="254"/>
      <c r="BLC1" s="254"/>
      <c r="BLD1" s="254"/>
      <c r="BLE1" s="254"/>
      <c r="BLF1" s="254"/>
      <c r="BLG1" s="254"/>
      <c r="BLH1" s="254"/>
      <c r="BLI1" s="254"/>
      <c r="BLJ1" s="254"/>
      <c r="BLK1" s="254"/>
      <c r="BLL1" s="254"/>
      <c r="BLM1" s="254"/>
      <c r="BLN1" s="254"/>
      <c r="BLO1" s="254"/>
      <c r="BLP1" s="254"/>
      <c r="BLQ1" s="254"/>
      <c r="BLR1" s="254"/>
      <c r="BLS1" s="254"/>
      <c r="BLT1" s="254"/>
      <c r="BLU1" s="254"/>
      <c r="BLV1" s="254"/>
      <c r="BLW1" s="254"/>
      <c r="BLX1" s="254"/>
      <c r="BLY1" s="254"/>
      <c r="BLZ1" s="254"/>
      <c r="BMA1" s="254"/>
      <c r="BMB1" s="254"/>
      <c r="BMC1" s="254"/>
      <c r="BMD1" s="254"/>
      <c r="BME1" s="254"/>
      <c r="BMF1" s="254"/>
      <c r="BMG1" s="254"/>
      <c r="BMH1" s="254"/>
      <c r="BMI1" s="254"/>
      <c r="BMJ1" s="254"/>
      <c r="BMK1" s="254"/>
      <c r="BML1" s="254"/>
      <c r="BMM1" s="254"/>
      <c r="BMN1" s="254"/>
      <c r="BMO1" s="254"/>
      <c r="BMP1" s="254"/>
      <c r="BMQ1" s="254"/>
      <c r="BMR1" s="254"/>
      <c r="BMS1" s="254"/>
      <c r="BMT1" s="254"/>
      <c r="BMU1" s="254"/>
      <c r="BMV1" s="254"/>
      <c r="BMW1" s="254"/>
      <c r="BMX1" s="254"/>
      <c r="BMY1" s="254"/>
      <c r="BMZ1" s="254"/>
      <c r="BNA1" s="254"/>
      <c r="BNB1" s="254"/>
      <c r="BNC1" s="254"/>
      <c r="BND1" s="254"/>
      <c r="BNE1" s="254"/>
      <c r="BNF1" s="254"/>
      <c r="BNG1" s="254"/>
      <c r="BNH1" s="254"/>
      <c r="BNI1" s="254"/>
      <c r="BNJ1" s="254"/>
      <c r="BNK1" s="254"/>
      <c r="BNL1" s="254"/>
      <c r="BNM1" s="254"/>
      <c r="BNN1" s="254"/>
      <c r="BNO1" s="254"/>
      <c r="BNP1" s="254"/>
      <c r="BNQ1" s="254"/>
      <c r="BNR1" s="254"/>
      <c r="BNS1" s="254"/>
      <c r="BNT1" s="254"/>
      <c r="BNU1" s="254"/>
      <c r="BNV1" s="254"/>
      <c r="BNW1" s="254"/>
      <c r="BNX1" s="254"/>
      <c r="BNY1" s="254"/>
      <c r="BNZ1" s="254"/>
      <c r="BOA1" s="254"/>
      <c r="BOB1" s="254"/>
      <c r="BOC1" s="254"/>
      <c r="BOD1" s="254"/>
      <c r="BOE1" s="254"/>
      <c r="BOF1" s="254"/>
      <c r="BOG1" s="254"/>
      <c r="BOH1" s="254"/>
      <c r="BOI1" s="254"/>
      <c r="BOJ1" s="254"/>
      <c r="BOK1" s="254"/>
      <c r="BOL1" s="254"/>
      <c r="BOM1" s="254"/>
      <c r="BON1" s="254"/>
      <c r="BOO1" s="254"/>
      <c r="BOP1" s="254"/>
      <c r="BOQ1" s="254"/>
      <c r="BOR1" s="254"/>
      <c r="BOS1" s="254"/>
      <c r="BOT1" s="254"/>
      <c r="BOU1" s="254"/>
      <c r="BOV1" s="254"/>
      <c r="BOW1" s="254"/>
      <c r="BOX1" s="254"/>
      <c r="BOY1" s="254"/>
      <c r="BOZ1" s="254"/>
      <c r="BPA1" s="254"/>
      <c r="BPB1" s="254"/>
      <c r="BPC1" s="254"/>
      <c r="BPD1" s="254"/>
      <c r="BPE1" s="254"/>
      <c r="BPF1" s="254"/>
      <c r="BPG1" s="254"/>
      <c r="BPH1" s="254"/>
      <c r="BPI1" s="254"/>
      <c r="BPJ1" s="254"/>
      <c r="BPK1" s="254"/>
      <c r="BPL1" s="254"/>
      <c r="BPM1" s="254"/>
      <c r="BPN1" s="254"/>
      <c r="BPO1" s="254"/>
      <c r="BPP1" s="254"/>
      <c r="BPQ1" s="254"/>
      <c r="BPR1" s="254"/>
      <c r="BPS1" s="254"/>
      <c r="BPT1" s="254"/>
      <c r="BPU1" s="254"/>
      <c r="BPV1" s="254"/>
      <c r="BPW1" s="254"/>
      <c r="BPX1" s="254"/>
      <c r="BPY1" s="254"/>
      <c r="BPZ1" s="254"/>
      <c r="BQA1" s="254"/>
      <c r="BQB1" s="254"/>
      <c r="BQC1" s="254"/>
      <c r="BQD1" s="254"/>
      <c r="BQE1" s="254"/>
      <c r="BQF1" s="254"/>
      <c r="BQG1" s="254"/>
      <c r="BQH1" s="254"/>
      <c r="BQI1" s="254"/>
      <c r="BQJ1" s="254"/>
      <c r="BQK1" s="254"/>
      <c r="BQL1" s="254"/>
      <c r="BQM1" s="254"/>
      <c r="BQN1" s="254"/>
      <c r="BQO1" s="254"/>
      <c r="BQP1" s="254"/>
      <c r="BQQ1" s="254"/>
      <c r="BQR1" s="254"/>
      <c r="BQS1" s="254"/>
      <c r="BQT1" s="254"/>
      <c r="BQU1" s="254"/>
      <c r="BQV1" s="254"/>
      <c r="BQW1" s="254"/>
      <c r="BQX1" s="254"/>
      <c r="BQY1" s="254"/>
      <c r="BQZ1" s="254"/>
      <c r="BRA1" s="254"/>
      <c r="BRB1" s="254"/>
      <c r="BRC1" s="254"/>
      <c r="BRD1" s="254"/>
      <c r="BRE1" s="254"/>
      <c r="BRF1" s="254"/>
      <c r="BRG1" s="254"/>
      <c r="BRH1" s="254"/>
      <c r="BRI1" s="254"/>
      <c r="BRJ1" s="254"/>
      <c r="BRK1" s="254"/>
      <c r="BRL1" s="254"/>
      <c r="BRM1" s="254"/>
      <c r="BRN1" s="254"/>
      <c r="BRO1" s="254"/>
      <c r="BRP1" s="254"/>
      <c r="BRQ1" s="254"/>
      <c r="BRR1" s="254"/>
      <c r="BRS1" s="254"/>
      <c r="BRT1" s="254"/>
      <c r="BRU1" s="254"/>
      <c r="BRV1" s="254"/>
      <c r="BRW1" s="254"/>
      <c r="BRX1" s="254"/>
      <c r="BRY1" s="254"/>
      <c r="BRZ1" s="254"/>
      <c r="BSA1" s="254"/>
      <c r="BSB1" s="254"/>
      <c r="BSC1" s="254"/>
      <c r="BSD1" s="254"/>
      <c r="BSE1" s="254"/>
      <c r="BSF1" s="254"/>
      <c r="BSG1" s="254"/>
      <c r="BSH1" s="254"/>
      <c r="BSI1" s="254"/>
      <c r="BSJ1" s="254"/>
      <c r="BSK1" s="254"/>
      <c r="BSL1" s="254"/>
      <c r="BSM1" s="254"/>
      <c r="BSN1" s="254"/>
      <c r="BSO1" s="254"/>
      <c r="BSP1" s="254"/>
      <c r="BSQ1" s="254"/>
      <c r="BSR1" s="254"/>
      <c r="BSS1" s="254"/>
      <c r="BST1" s="254"/>
      <c r="BSU1" s="254"/>
      <c r="BSV1" s="254"/>
      <c r="BSW1" s="254"/>
      <c r="BSX1" s="254"/>
      <c r="BSY1" s="254"/>
      <c r="BSZ1" s="254"/>
      <c r="BTA1" s="254"/>
      <c r="BTB1" s="254"/>
      <c r="BTC1" s="254"/>
      <c r="BTD1" s="254"/>
      <c r="BTE1" s="254"/>
      <c r="BTF1" s="254"/>
      <c r="BTG1" s="254"/>
      <c r="BTH1" s="254"/>
      <c r="BTI1" s="254"/>
      <c r="BTJ1" s="254"/>
      <c r="BTK1" s="254"/>
      <c r="BTL1" s="254"/>
      <c r="BTM1" s="254"/>
      <c r="BTN1" s="254"/>
      <c r="BTO1" s="254"/>
      <c r="BTP1" s="254"/>
      <c r="BTQ1" s="254"/>
      <c r="BTR1" s="254"/>
      <c r="BTS1" s="254"/>
      <c r="BTT1" s="254"/>
      <c r="BTU1" s="254"/>
      <c r="BTV1" s="254"/>
      <c r="BTW1" s="254"/>
      <c r="BTX1" s="254"/>
      <c r="BTY1" s="254"/>
      <c r="BTZ1" s="254"/>
      <c r="BUA1" s="254"/>
      <c r="BUB1" s="254"/>
      <c r="BUC1" s="254"/>
      <c r="BUD1" s="254"/>
      <c r="BUE1" s="254"/>
      <c r="BUF1" s="254"/>
      <c r="BUG1" s="254"/>
      <c r="BUH1" s="254"/>
      <c r="BUI1" s="254"/>
      <c r="BUJ1" s="254"/>
      <c r="BUK1" s="254"/>
      <c r="BUL1" s="254"/>
      <c r="BUM1" s="254"/>
      <c r="BUN1" s="254"/>
      <c r="BUO1" s="254"/>
      <c r="BUP1" s="254"/>
      <c r="BUQ1" s="254"/>
      <c r="BUR1" s="254"/>
      <c r="BUS1" s="254"/>
      <c r="BUT1" s="254"/>
      <c r="BUU1" s="254"/>
      <c r="BUV1" s="254"/>
      <c r="BUW1" s="254"/>
      <c r="BUX1" s="254"/>
      <c r="BUY1" s="254"/>
      <c r="BUZ1" s="254"/>
      <c r="BVA1" s="254"/>
      <c r="BVB1" s="254"/>
      <c r="BVC1" s="254"/>
      <c r="BVD1" s="254"/>
      <c r="BVE1" s="254"/>
      <c r="BVF1" s="254"/>
      <c r="BVG1" s="254"/>
      <c r="BVH1" s="254"/>
      <c r="BVI1" s="254"/>
      <c r="BVJ1" s="254"/>
      <c r="BVK1" s="254"/>
      <c r="BVL1" s="254"/>
      <c r="BVM1" s="254"/>
      <c r="BVN1" s="254"/>
      <c r="BVO1" s="254"/>
      <c r="BVP1" s="254"/>
      <c r="BVQ1" s="254"/>
      <c r="BVR1" s="254"/>
      <c r="BVS1" s="254"/>
      <c r="BVT1" s="254"/>
      <c r="BVU1" s="254"/>
      <c r="BVV1" s="254"/>
      <c r="BVW1" s="254"/>
      <c r="BVX1" s="254"/>
      <c r="BVY1" s="254"/>
      <c r="BVZ1" s="254"/>
      <c r="BWA1" s="254"/>
      <c r="BWB1" s="254"/>
      <c r="BWC1" s="254"/>
      <c r="BWD1" s="254"/>
      <c r="BWE1" s="254"/>
      <c r="BWF1" s="254"/>
      <c r="BWG1" s="254"/>
      <c r="BWH1" s="254"/>
      <c r="BWI1" s="254"/>
      <c r="BWJ1" s="254"/>
      <c r="BWK1" s="254"/>
      <c r="BWL1" s="254"/>
      <c r="BWM1" s="254"/>
      <c r="BWN1" s="254"/>
      <c r="BWO1" s="254"/>
      <c r="BWP1" s="254"/>
      <c r="BWQ1" s="254"/>
      <c r="BWR1" s="254"/>
      <c r="BWS1" s="254"/>
      <c r="BWT1" s="254"/>
      <c r="BWU1" s="254"/>
      <c r="BWV1" s="254"/>
      <c r="BWW1" s="254"/>
      <c r="BWX1" s="254"/>
      <c r="BWY1" s="254"/>
      <c r="BWZ1" s="254"/>
      <c r="BXA1" s="254"/>
      <c r="BXB1" s="254"/>
      <c r="BXC1" s="254"/>
      <c r="BXD1" s="254"/>
      <c r="BXE1" s="254"/>
      <c r="BXF1" s="254"/>
      <c r="BXG1" s="254"/>
      <c r="BXH1" s="254"/>
      <c r="BXI1" s="254"/>
      <c r="BXJ1" s="254"/>
      <c r="BXK1" s="254"/>
      <c r="BXL1" s="254"/>
      <c r="BXM1" s="254"/>
      <c r="BXN1" s="254"/>
      <c r="BXO1" s="254"/>
      <c r="BXP1" s="254"/>
      <c r="BXQ1" s="254"/>
      <c r="BXR1" s="254"/>
      <c r="BXS1" s="254"/>
      <c r="BXT1" s="254"/>
      <c r="BXU1" s="254"/>
      <c r="BXV1" s="254"/>
      <c r="BXW1" s="254"/>
      <c r="BXX1" s="254"/>
      <c r="BXY1" s="254"/>
      <c r="BXZ1" s="254"/>
      <c r="BYA1" s="254"/>
      <c r="BYB1" s="254"/>
      <c r="BYC1" s="254"/>
      <c r="BYD1" s="254"/>
      <c r="BYE1" s="254"/>
      <c r="BYF1" s="254"/>
      <c r="BYG1" s="254"/>
      <c r="BYH1" s="254"/>
      <c r="BYI1" s="254"/>
      <c r="BYJ1" s="254"/>
      <c r="BYK1" s="254"/>
      <c r="BYL1" s="254"/>
      <c r="BYM1" s="254"/>
      <c r="BYN1" s="254"/>
      <c r="BYO1" s="254"/>
      <c r="BYP1" s="254"/>
      <c r="BYQ1" s="254"/>
      <c r="BYR1" s="254"/>
      <c r="BYS1" s="254"/>
      <c r="BYT1" s="254"/>
      <c r="BYU1" s="254"/>
      <c r="BYV1" s="254"/>
      <c r="BYW1" s="254"/>
      <c r="BYX1" s="254"/>
      <c r="BYY1" s="254"/>
      <c r="BYZ1" s="254"/>
      <c r="BZA1" s="254"/>
      <c r="BZB1" s="254"/>
      <c r="BZC1" s="254"/>
      <c r="BZD1" s="254"/>
      <c r="BZE1" s="254"/>
      <c r="BZF1" s="254"/>
      <c r="BZG1" s="254"/>
      <c r="BZH1" s="254"/>
      <c r="BZI1" s="254"/>
      <c r="BZJ1" s="254"/>
      <c r="BZK1" s="254"/>
      <c r="BZL1" s="254"/>
      <c r="BZM1" s="254"/>
      <c r="BZN1" s="254"/>
      <c r="BZO1" s="254"/>
      <c r="BZP1" s="254"/>
      <c r="BZQ1" s="254"/>
      <c r="BZR1" s="254"/>
      <c r="BZS1" s="254"/>
      <c r="BZT1" s="254"/>
      <c r="BZU1" s="254"/>
      <c r="BZV1" s="254"/>
      <c r="BZW1" s="254"/>
      <c r="BZX1" s="254"/>
      <c r="BZY1" s="254"/>
      <c r="BZZ1" s="254"/>
      <c r="CAA1" s="254"/>
      <c r="CAB1" s="254"/>
      <c r="CAC1" s="254"/>
      <c r="CAD1" s="254"/>
      <c r="CAE1" s="254"/>
      <c r="CAF1" s="254"/>
      <c r="CAG1" s="254"/>
      <c r="CAH1" s="254"/>
      <c r="CAI1" s="254"/>
      <c r="CAJ1" s="254"/>
      <c r="CAK1" s="254"/>
      <c r="CAL1" s="254"/>
      <c r="CAM1" s="254"/>
      <c r="CAN1" s="254"/>
      <c r="CAO1" s="254"/>
      <c r="CAP1" s="254"/>
      <c r="CAQ1" s="254"/>
      <c r="CAR1" s="254"/>
      <c r="CAS1" s="254"/>
      <c r="CAT1" s="254"/>
      <c r="CAU1" s="254"/>
      <c r="CAV1" s="254"/>
      <c r="CAW1" s="254"/>
      <c r="CAX1" s="254"/>
      <c r="CAY1" s="254"/>
      <c r="CAZ1" s="254"/>
      <c r="CBA1" s="254"/>
      <c r="CBB1" s="254"/>
      <c r="CBC1" s="254"/>
      <c r="CBD1" s="254"/>
      <c r="CBE1" s="254"/>
      <c r="CBF1" s="254"/>
      <c r="CBG1" s="254"/>
      <c r="CBH1" s="254"/>
      <c r="CBI1" s="254"/>
      <c r="CBJ1" s="254"/>
      <c r="CBK1" s="254"/>
      <c r="CBL1" s="254"/>
      <c r="CBM1" s="254"/>
      <c r="CBN1" s="254"/>
      <c r="CBO1" s="254"/>
      <c r="CBP1" s="254"/>
      <c r="CBQ1" s="254"/>
      <c r="CBR1" s="254"/>
      <c r="CBS1" s="254"/>
      <c r="CBT1" s="254"/>
      <c r="CBU1" s="254"/>
      <c r="CBV1" s="254"/>
      <c r="CBW1" s="254"/>
      <c r="CBX1" s="254"/>
      <c r="CBY1" s="254"/>
      <c r="CBZ1" s="254"/>
      <c r="CCA1" s="254"/>
      <c r="CCB1" s="254"/>
      <c r="CCC1" s="254"/>
      <c r="CCD1" s="254"/>
      <c r="CCE1" s="254"/>
      <c r="CCF1" s="254"/>
      <c r="CCG1" s="254"/>
      <c r="CCH1" s="254"/>
      <c r="CCI1" s="254"/>
      <c r="CCJ1" s="254"/>
      <c r="CCK1" s="254"/>
      <c r="CCL1" s="254"/>
      <c r="CCM1" s="254"/>
      <c r="CCN1" s="254"/>
      <c r="CCO1" s="254"/>
      <c r="CCP1" s="254"/>
      <c r="CCQ1" s="254"/>
      <c r="CCR1" s="254"/>
      <c r="CCS1" s="254"/>
      <c r="CCT1" s="254"/>
      <c r="CCU1" s="254"/>
      <c r="CCV1" s="254"/>
      <c r="CCW1" s="254"/>
      <c r="CCX1" s="254"/>
      <c r="CCY1" s="254"/>
      <c r="CCZ1" s="254"/>
      <c r="CDA1" s="254"/>
      <c r="CDB1" s="254"/>
      <c r="CDC1" s="254"/>
      <c r="CDD1" s="254"/>
      <c r="CDE1" s="254"/>
      <c r="CDF1" s="254"/>
      <c r="CDG1" s="254"/>
      <c r="CDH1" s="254"/>
      <c r="CDI1" s="254"/>
      <c r="CDJ1" s="254"/>
      <c r="CDK1" s="254"/>
      <c r="CDL1" s="254"/>
      <c r="CDM1" s="254"/>
      <c r="CDN1" s="254"/>
      <c r="CDO1" s="254"/>
      <c r="CDP1" s="254"/>
      <c r="CDQ1" s="254"/>
      <c r="CDR1" s="254"/>
      <c r="CDS1" s="254"/>
      <c r="CDT1" s="254"/>
      <c r="CDU1" s="254"/>
      <c r="CDV1" s="254"/>
      <c r="CDW1" s="254"/>
      <c r="CDX1" s="254"/>
      <c r="CDY1" s="254"/>
      <c r="CDZ1" s="254"/>
      <c r="CEA1" s="254"/>
      <c r="CEB1" s="254"/>
      <c r="CEC1" s="254"/>
      <c r="CED1" s="254"/>
      <c r="CEE1" s="254"/>
      <c r="CEF1" s="254"/>
      <c r="CEG1" s="254"/>
      <c r="CEH1" s="254"/>
      <c r="CEI1" s="254"/>
      <c r="CEJ1" s="254"/>
      <c r="CEK1" s="254"/>
      <c r="CEL1" s="254"/>
      <c r="CEM1" s="254"/>
      <c r="CEN1" s="254"/>
      <c r="CEO1" s="254"/>
      <c r="CEP1" s="254"/>
      <c r="CEQ1" s="254"/>
      <c r="CER1" s="254"/>
      <c r="CES1" s="254"/>
      <c r="CET1" s="254"/>
      <c r="CEU1" s="254"/>
      <c r="CEV1" s="254"/>
      <c r="CEW1" s="254"/>
      <c r="CEX1" s="254"/>
      <c r="CEY1" s="254"/>
      <c r="CEZ1" s="254"/>
      <c r="CFA1" s="254"/>
      <c r="CFB1" s="254"/>
      <c r="CFC1" s="254"/>
      <c r="CFD1" s="254"/>
      <c r="CFE1" s="254"/>
      <c r="CFF1" s="254"/>
      <c r="CFG1" s="254"/>
      <c r="CFH1" s="254"/>
      <c r="CFI1" s="254"/>
      <c r="CFJ1" s="254"/>
      <c r="CFK1" s="254"/>
      <c r="CFL1" s="254"/>
      <c r="CFM1" s="254"/>
      <c r="CFN1" s="254"/>
      <c r="CFO1" s="254"/>
      <c r="CFP1" s="254"/>
      <c r="CFQ1" s="254"/>
      <c r="CFR1" s="254"/>
      <c r="CFS1" s="254"/>
      <c r="CFT1" s="254"/>
      <c r="CFU1" s="254"/>
      <c r="CFV1" s="254"/>
      <c r="CFW1" s="254"/>
      <c r="CFX1" s="254"/>
      <c r="CFY1" s="254"/>
      <c r="CFZ1" s="254"/>
      <c r="CGA1" s="254"/>
      <c r="CGB1" s="254"/>
      <c r="CGC1" s="254"/>
      <c r="CGD1" s="254"/>
      <c r="CGE1" s="254"/>
      <c r="CGF1" s="254"/>
      <c r="CGG1" s="254"/>
      <c r="CGH1" s="254"/>
      <c r="CGI1" s="254"/>
      <c r="CGJ1" s="254"/>
      <c r="CGK1" s="254"/>
      <c r="CGL1" s="254"/>
      <c r="CGM1" s="254"/>
      <c r="CGN1" s="254"/>
      <c r="CGO1" s="254"/>
      <c r="CGP1" s="254"/>
      <c r="CGQ1" s="254"/>
      <c r="CGR1" s="254"/>
      <c r="CGS1" s="254"/>
      <c r="CGT1" s="254"/>
      <c r="CGU1" s="254"/>
      <c r="CGV1" s="254"/>
      <c r="CGW1" s="254"/>
      <c r="CGX1" s="254"/>
      <c r="CGY1" s="254"/>
      <c r="CGZ1" s="254"/>
      <c r="CHA1" s="254"/>
      <c r="CHB1" s="254"/>
      <c r="CHC1" s="254"/>
      <c r="CHD1" s="254"/>
      <c r="CHE1" s="254"/>
      <c r="CHF1" s="254"/>
      <c r="CHG1" s="254"/>
      <c r="CHH1" s="254"/>
      <c r="CHI1" s="254"/>
      <c r="CHJ1" s="254"/>
      <c r="CHK1" s="254"/>
      <c r="CHL1" s="254"/>
      <c r="CHM1" s="254"/>
      <c r="CHN1" s="254"/>
      <c r="CHO1" s="254"/>
      <c r="CHP1" s="254"/>
      <c r="CHQ1" s="254"/>
      <c r="CHR1" s="254"/>
      <c r="CHS1" s="254"/>
      <c r="CHT1" s="254"/>
      <c r="CHU1" s="254"/>
      <c r="CHV1" s="254"/>
      <c r="CHW1" s="254"/>
      <c r="CHX1" s="254"/>
      <c r="CHY1" s="254"/>
      <c r="CHZ1" s="254"/>
      <c r="CIA1" s="254"/>
      <c r="CIB1" s="254"/>
      <c r="CIC1" s="254"/>
      <c r="CID1" s="254"/>
      <c r="CIE1" s="254"/>
      <c r="CIF1" s="254"/>
      <c r="CIG1" s="254"/>
      <c r="CIH1" s="254"/>
      <c r="CII1" s="254"/>
      <c r="CIJ1" s="254"/>
      <c r="CIK1" s="254"/>
      <c r="CIL1" s="254"/>
      <c r="CIM1" s="254"/>
      <c r="CIN1" s="254"/>
      <c r="CIO1" s="254"/>
      <c r="CIP1" s="254"/>
      <c r="CIQ1" s="254"/>
      <c r="CIR1" s="254"/>
      <c r="CIS1" s="254"/>
      <c r="CIT1" s="254"/>
      <c r="CIU1" s="254"/>
      <c r="CIV1" s="254"/>
      <c r="CIW1" s="254"/>
      <c r="CIX1" s="254"/>
      <c r="CIY1" s="254"/>
      <c r="CIZ1" s="254"/>
      <c r="CJA1" s="254"/>
      <c r="CJB1" s="254"/>
      <c r="CJC1" s="254"/>
      <c r="CJD1" s="254"/>
      <c r="CJE1" s="254"/>
      <c r="CJF1" s="254"/>
      <c r="CJG1" s="254"/>
      <c r="CJH1" s="254"/>
      <c r="CJI1" s="254"/>
      <c r="CJJ1" s="254"/>
      <c r="CJK1" s="254"/>
      <c r="CJL1" s="254"/>
      <c r="CJM1" s="254"/>
      <c r="CJN1" s="254"/>
      <c r="CJO1" s="254"/>
      <c r="CJP1" s="254"/>
      <c r="CJQ1" s="254"/>
      <c r="CJR1" s="254"/>
      <c r="CJS1" s="254"/>
      <c r="CJT1" s="254"/>
      <c r="CJU1" s="254"/>
      <c r="CJV1" s="254"/>
      <c r="CJW1" s="254"/>
      <c r="CJX1" s="254"/>
      <c r="CJY1" s="254"/>
      <c r="CJZ1" s="254"/>
      <c r="CKA1" s="254"/>
      <c r="CKB1" s="254"/>
      <c r="CKC1" s="254"/>
      <c r="CKD1" s="254"/>
      <c r="CKE1" s="254"/>
      <c r="CKF1" s="254"/>
      <c r="CKG1" s="254"/>
      <c r="CKH1" s="254"/>
      <c r="CKI1" s="254"/>
      <c r="CKJ1" s="254"/>
      <c r="CKK1" s="254"/>
      <c r="CKL1" s="254"/>
      <c r="CKM1" s="254"/>
      <c r="CKN1" s="254"/>
      <c r="CKO1" s="254"/>
      <c r="CKP1" s="254"/>
      <c r="CKQ1" s="254"/>
      <c r="CKR1" s="254"/>
      <c r="CKS1" s="254"/>
      <c r="CKT1" s="254"/>
      <c r="CKU1" s="254"/>
      <c r="CKV1" s="254"/>
      <c r="CKW1" s="254"/>
      <c r="CKX1" s="254"/>
      <c r="CKY1" s="254"/>
      <c r="CKZ1" s="254"/>
      <c r="CLA1" s="254"/>
      <c r="CLB1" s="254"/>
      <c r="CLC1" s="254"/>
      <c r="CLD1" s="254"/>
      <c r="CLE1" s="254"/>
      <c r="CLF1" s="254"/>
      <c r="CLG1" s="254"/>
      <c r="CLH1" s="254"/>
      <c r="CLI1" s="254"/>
      <c r="CLJ1" s="254"/>
      <c r="CLK1" s="254"/>
      <c r="CLL1" s="254"/>
      <c r="CLM1" s="254"/>
      <c r="CLN1" s="254"/>
      <c r="CLO1" s="254"/>
      <c r="CLP1" s="254"/>
      <c r="CLQ1" s="254"/>
      <c r="CLR1" s="254"/>
      <c r="CLS1" s="254"/>
      <c r="CLT1" s="254"/>
      <c r="CLU1" s="254"/>
      <c r="CLV1" s="254"/>
      <c r="CLW1" s="254"/>
      <c r="CLX1" s="254"/>
      <c r="CLY1" s="254"/>
      <c r="CLZ1" s="254"/>
      <c r="CMA1" s="254"/>
      <c r="CMB1" s="254"/>
      <c r="CMC1" s="254"/>
      <c r="CMD1" s="254"/>
      <c r="CME1" s="254"/>
      <c r="CMF1" s="254"/>
      <c r="CMG1" s="254"/>
      <c r="CMH1" s="254"/>
      <c r="CMI1" s="254"/>
      <c r="CMJ1" s="254"/>
      <c r="CMK1" s="254"/>
      <c r="CML1" s="254"/>
      <c r="CMM1" s="254"/>
      <c r="CMN1" s="254"/>
      <c r="CMO1" s="254"/>
      <c r="CMP1" s="254"/>
      <c r="CMQ1" s="254"/>
      <c r="CMR1" s="254"/>
      <c r="CMS1" s="254"/>
      <c r="CMT1" s="254"/>
      <c r="CMU1" s="254"/>
      <c r="CMV1" s="254"/>
      <c r="CMW1" s="254"/>
      <c r="CMX1" s="254"/>
      <c r="CMY1" s="254"/>
      <c r="CMZ1" s="254"/>
      <c r="CNA1" s="254"/>
      <c r="CNB1" s="254"/>
      <c r="CNC1" s="254"/>
      <c r="CND1" s="254"/>
      <c r="CNE1" s="254"/>
      <c r="CNF1" s="254"/>
      <c r="CNG1" s="254"/>
      <c r="CNH1" s="254"/>
      <c r="CNI1" s="254"/>
      <c r="CNJ1" s="254"/>
      <c r="CNK1" s="254"/>
      <c r="CNL1" s="254"/>
      <c r="CNM1" s="254"/>
      <c r="CNN1" s="254"/>
      <c r="CNO1" s="254"/>
      <c r="CNP1" s="254"/>
      <c r="CNQ1" s="254"/>
      <c r="CNR1" s="254"/>
      <c r="CNS1" s="254"/>
      <c r="CNT1" s="254"/>
      <c r="CNU1" s="254"/>
      <c r="CNV1" s="254"/>
      <c r="CNW1" s="254"/>
      <c r="CNX1" s="254"/>
      <c r="CNY1" s="254"/>
      <c r="CNZ1" s="254"/>
      <c r="COA1" s="254"/>
      <c r="COB1" s="254"/>
      <c r="COC1" s="254"/>
      <c r="COD1" s="254"/>
      <c r="COE1" s="254"/>
      <c r="COF1" s="254"/>
      <c r="COG1" s="254"/>
      <c r="COH1" s="254"/>
      <c r="COI1" s="254"/>
      <c r="COJ1" s="254"/>
      <c r="COK1" s="254"/>
      <c r="COL1" s="254"/>
      <c r="COM1" s="254"/>
      <c r="CON1" s="254"/>
      <c r="COO1" s="254"/>
      <c r="COP1" s="254"/>
      <c r="COQ1" s="254"/>
      <c r="COR1" s="254"/>
      <c r="COS1" s="254"/>
      <c r="COT1" s="254"/>
      <c r="COU1" s="254"/>
      <c r="COV1" s="254"/>
      <c r="COW1" s="254"/>
      <c r="COX1" s="254"/>
      <c r="COY1" s="254"/>
      <c r="COZ1" s="254"/>
      <c r="CPA1" s="254"/>
      <c r="CPB1" s="254"/>
      <c r="CPC1" s="254"/>
      <c r="CPD1" s="254"/>
      <c r="CPE1" s="254"/>
      <c r="CPF1" s="254"/>
      <c r="CPG1" s="254"/>
      <c r="CPH1" s="254"/>
      <c r="CPI1" s="254"/>
      <c r="CPJ1" s="254"/>
      <c r="CPK1" s="254"/>
      <c r="CPL1" s="254"/>
      <c r="CPM1" s="254"/>
      <c r="CPN1" s="254"/>
      <c r="CPO1" s="254"/>
      <c r="CPP1" s="254"/>
      <c r="CPQ1" s="254"/>
      <c r="CPR1" s="254"/>
      <c r="CPS1" s="254"/>
      <c r="CPT1" s="254"/>
      <c r="CPU1" s="254"/>
      <c r="CPV1" s="254"/>
      <c r="CPW1" s="254"/>
      <c r="CPX1" s="254"/>
      <c r="CPY1" s="254"/>
      <c r="CPZ1" s="254"/>
      <c r="CQA1" s="254"/>
      <c r="CQB1" s="254"/>
      <c r="CQC1" s="254"/>
      <c r="CQD1" s="254"/>
      <c r="CQE1" s="254"/>
      <c r="CQF1" s="254"/>
      <c r="CQG1" s="254"/>
      <c r="CQH1" s="254"/>
      <c r="CQI1" s="254"/>
      <c r="CQJ1" s="254"/>
      <c r="CQK1" s="254"/>
      <c r="CQL1" s="254"/>
      <c r="CQM1" s="254"/>
      <c r="CQN1" s="254"/>
      <c r="CQO1" s="254"/>
      <c r="CQP1" s="254"/>
      <c r="CQQ1" s="254"/>
      <c r="CQR1" s="254"/>
      <c r="CQS1" s="254"/>
      <c r="CQT1" s="254"/>
      <c r="CQU1" s="254"/>
      <c r="CQV1" s="254"/>
      <c r="CQW1" s="254"/>
      <c r="CQX1" s="254"/>
      <c r="CQY1" s="254"/>
      <c r="CQZ1" s="254"/>
      <c r="CRA1" s="254"/>
      <c r="CRB1" s="254"/>
      <c r="CRC1" s="254"/>
      <c r="CRD1" s="254"/>
      <c r="CRE1" s="254"/>
      <c r="CRF1" s="254"/>
      <c r="CRG1" s="254"/>
      <c r="CRH1" s="254"/>
      <c r="CRI1" s="254"/>
      <c r="CRJ1" s="254"/>
      <c r="CRK1" s="254"/>
      <c r="CRL1" s="254"/>
      <c r="CRM1" s="254"/>
      <c r="CRN1" s="254"/>
      <c r="CRO1" s="254"/>
      <c r="CRP1" s="254"/>
      <c r="CRQ1" s="254"/>
      <c r="CRR1" s="254"/>
      <c r="CRS1" s="254"/>
      <c r="CRT1" s="254"/>
      <c r="CRU1" s="254"/>
      <c r="CRV1" s="254"/>
      <c r="CRW1" s="254"/>
      <c r="CRX1" s="254"/>
      <c r="CRY1" s="254"/>
      <c r="CRZ1" s="254"/>
      <c r="CSA1" s="254"/>
      <c r="CSB1" s="254"/>
      <c r="CSC1" s="254"/>
      <c r="CSD1" s="254"/>
      <c r="CSE1" s="254"/>
      <c r="CSF1" s="254"/>
      <c r="CSG1" s="254"/>
      <c r="CSH1" s="254"/>
      <c r="CSI1" s="254"/>
      <c r="CSJ1" s="254"/>
      <c r="CSK1" s="254"/>
      <c r="CSL1" s="254"/>
      <c r="CSM1" s="254"/>
      <c r="CSN1" s="254"/>
      <c r="CSO1" s="254"/>
      <c r="CSP1" s="254"/>
      <c r="CSQ1" s="254"/>
      <c r="CSR1" s="254"/>
      <c r="CSS1" s="254"/>
      <c r="CST1" s="254"/>
      <c r="CSU1" s="254"/>
      <c r="CSV1" s="254"/>
      <c r="CSW1" s="254"/>
      <c r="CSX1" s="254"/>
      <c r="CSY1" s="254"/>
      <c r="CSZ1" s="254"/>
      <c r="CTA1" s="254"/>
      <c r="CTB1" s="254"/>
      <c r="CTC1" s="254"/>
      <c r="CTD1" s="254"/>
      <c r="CTE1" s="254"/>
      <c r="CTF1" s="254"/>
      <c r="CTG1" s="254"/>
      <c r="CTH1" s="254"/>
      <c r="CTI1" s="254"/>
      <c r="CTJ1" s="254"/>
      <c r="CTK1" s="254"/>
      <c r="CTL1" s="254"/>
      <c r="CTM1" s="254"/>
      <c r="CTN1" s="254"/>
      <c r="CTO1" s="254"/>
      <c r="CTP1" s="254"/>
      <c r="CTQ1" s="254"/>
      <c r="CTR1" s="254"/>
      <c r="CTS1" s="254"/>
      <c r="CTT1" s="254"/>
      <c r="CTU1" s="254"/>
      <c r="CTV1" s="254"/>
      <c r="CTW1" s="254"/>
      <c r="CTX1" s="254"/>
      <c r="CTY1" s="254"/>
      <c r="CTZ1" s="254"/>
      <c r="CUA1" s="254"/>
      <c r="CUB1" s="254"/>
      <c r="CUC1" s="254"/>
      <c r="CUD1" s="254"/>
      <c r="CUE1" s="254"/>
      <c r="CUF1" s="254"/>
      <c r="CUG1" s="254"/>
      <c r="CUH1" s="254"/>
      <c r="CUI1" s="254"/>
      <c r="CUJ1" s="254"/>
      <c r="CUK1" s="254"/>
      <c r="CUL1" s="254"/>
      <c r="CUM1" s="254"/>
      <c r="CUN1" s="254"/>
      <c r="CUO1" s="254"/>
      <c r="CUP1" s="254"/>
      <c r="CUQ1" s="254"/>
      <c r="CUR1" s="254"/>
      <c r="CUS1" s="254"/>
      <c r="CUT1" s="254"/>
      <c r="CUU1" s="254"/>
      <c r="CUV1" s="254"/>
      <c r="CUW1" s="254"/>
      <c r="CUX1" s="254"/>
      <c r="CUY1" s="254"/>
      <c r="CUZ1" s="254"/>
      <c r="CVA1" s="254"/>
      <c r="CVB1" s="254"/>
      <c r="CVC1" s="254"/>
      <c r="CVD1" s="254"/>
      <c r="CVE1" s="254"/>
      <c r="CVF1" s="254"/>
      <c r="CVG1" s="254"/>
      <c r="CVH1" s="254"/>
      <c r="CVI1" s="254"/>
      <c r="CVJ1" s="254"/>
      <c r="CVK1" s="254"/>
      <c r="CVL1" s="254"/>
      <c r="CVM1" s="254"/>
      <c r="CVN1" s="254"/>
      <c r="CVO1" s="254"/>
      <c r="CVP1" s="254"/>
      <c r="CVQ1" s="254"/>
      <c r="CVR1" s="254"/>
      <c r="CVS1" s="254"/>
      <c r="CVT1" s="254"/>
      <c r="CVU1" s="254"/>
      <c r="CVV1" s="254"/>
      <c r="CVW1" s="254"/>
      <c r="CVX1" s="254"/>
      <c r="CVY1" s="254"/>
      <c r="CVZ1" s="254"/>
      <c r="CWA1" s="254"/>
      <c r="CWB1" s="254"/>
      <c r="CWC1" s="254"/>
      <c r="CWD1" s="254"/>
      <c r="CWE1" s="254"/>
      <c r="CWF1" s="254"/>
      <c r="CWG1" s="254"/>
      <c r="CWH1" s="254"/>
      <c r="CWI1" s="254"/>
      <c r="CWJ1" s="254"/>
      <c r="CWK1" s="254"/>
      <c r="CWL1" s="254"/>
      <c r="CWM1" s="254"/>
      <c r="CWN1" s="254"/>
      <c r="CWO1" s="254"/>
      <c r="CWP1" s="254"/>
      <c r="CWQ1" s="254"/>
      <c r="CWR1" s="254"/>
      <c r="CWS1" s="254"/>
      <c r="CWT1" s="254"/>
      <c r="CWU1" s="254"/>
      <c r="CWV1" s="254"/>
      <c r="CWW1" s="254"/>
      <c r="CWX1" s="254"/>
      <c r="CWY1" s="254"/>
      <c r="CWZ1" s="254"/>
      <c r="CXA1" s="254"/>
      <c r="CXB1" s="254"/>
      <c r="CXC1" s="254"/>
      <c r="CXD1" s="254"/>
      <c r="CXE1" s="254"/>
      <c r="CXF1" s="254"/>
      <c r="CXG1" s="254"/>
      <c r="CXH1" s="254"/>
      <c r="CXI1" s="254"/>
      <c r="CXJ1" s="254"/>
      <c r="CXK1" s="254"/>
      <c r="CXL1" s="254"/>
      <c r="CXM1" s="254"/>
      <c r="CXN1" s="254"/>
      <c r="CXO1" s="254"/>
      <c r="CXP1" s="254"/>
      <c r="CXQ1" s="254"/>
      <c r="CXR1" s="254"/>
      <c r="CXS1" s="254"/>
      <c r="CXT1" s="254"/>
      <c r="CXU1" s="254"/>
      <c r="CXV1" s="254"/>
      <c r="CXW1" s="254"/>
      <c r="CXX1" s="254"/>
      <c r="CXY1" s="254"/>
      <c r="CXZ1" s="254"/>
      <c r="CYA1" s="254"/>
      <c r="CYB1" s="254"/>
      <c r="CYC1" s="254"/>
      <c r="CYD1" s="254"/>
      <c r="CYE1" s="254"/>
      <c r="CYF1" s="254"/>
      <c r="CYG1" s="254"/>
      <c r="CYH1" s="254"/>
      <c r="CYI1" s="254"/>
      <c r="CYJ1" s="254"/>
      <c r="CYK1" s="254"/>
      <c r="CYL1" s="254"/>
      <c r="CYM1" s="254"/>
      <c r="CYN1" s="254"/>
      <c r="CYO1" s="254"/>
      <c r="CYP1" s="254"/>
      <c r="CYQ1" s="254"/>
      <c r="CYR1" s="254"/>
      <c r="CYS1" s="254"/>
      <c r="CYT1" s="254"/>
      <c r="CYU1" s="254"/>
      <c r="CYV1" s="254"/>
      <c r="CYW1" s="254"/>
      <c r="CYX1" s="254"/>
      <c r="CYY1" s="254"/>
      <c r="CYZ1" s="254"/>
      <c r="CZA1" s="254"/>
      <c r="CZB1" s="254"/>
      <c r="CZC1" s="254"/>
      <c r="CZD1" s="254"/>
      <c r="CZE1" s="254"/>
      <c r="CZF1" s="254"/>
      <c r="CZG1" s="254"/>
      <c r="CZH1" s="254"/>
      <c r="CZI1" s="254"/>
      <c r="CZJ1" s="254"/>
      <c r="CZK1" s="254"/>
      <c r="CZL1" s="254"/>
      <c r="CZM1" s="254"/>
      <c r="CZN1" s="254"/>
      <c r="CZO1" s="254"/>
      <c r="CZP1" s="254"/>
      <c r="CZQ1" s="254"/>
      <c r="CZR1" s="254"/>
      <c r="CZS1" s="254"/>
      <c r="CZT1" s="254"/>
      <c r="CZU1" s="254"/>
      <c r="CZV1" s="254"/>
      <c r="CZW1" s="254"/>
      <c r="CZX1" s="254"/>
      <c r="CZY1" s="254"/>
      <c r="CZZ1" s="254"/>
      <c r="DAA1" s="254"/>
      <c r="DAB1" s="254"/>
      <c r="DAC1" s="254"/>
      <c r="DAD1" s="254"/>
      <c r="DAE1" s="254"/>
      <c r="DAF1" s="254"/>
      <c r="DAG1" s="254"/>
      <c r="DAH1" s="254"/>
      <c r="DAI1" s="254"/>
      <c r="DAJ1" s="254"/>
      <c r="DAK1" s="254"/>
      <c r="DAL1" s="254"/>
      <c r="DAM1" s="254"/>
      <c r="DAN1" s="254"/>
      <c r="DAO1" s="254"/>
      <c r="DAP1" s="254"/>
      <c r="DAQ1" s="254"/>
      <c r="DAR1" s="254"/>
      <c r="DAS1" s="254"/>
      <c r="DAT1" s="254"/>
      <c r="DAU1" s="254"/>
      <c r="DAV1" s="254"/>
      <c r="DAW1" s="254"/>
      <c r="DAX1" s="254"/>
      <c r="DAY1" s="254"/>
      <c r="DAZ1" s="254"/>
      <c r="DBA1" s="254"/>
      <c r="DBB1" s="254"/>
      <c r="DBC1" s="254"/>
      <c r="DBD1" s="254"/>
      <c r="DBE1" s="254"/>
      <c r="DBF1" s="254"/>
      <c r="DBG1" s="254"/>
      <c r="DBH1" s="254"/>
      <c r="DBI1" s="254"/>
      <c r="DBJ1" s="254"/>
      <c r="DBK1" s="254"/>
      <c r="DBL1" s="254"/>
      <c r="DBM1" s="254"/>
      <c r="DBN1" s="254"/>
      <c r="DBO1" s="254"/>
      <c r="DBP1" s="254"/>
      <c r="DBQ1" s="254"/>
      <c r="DBR1" s="254"/>
      <c r="DBS1" s="254"/>
      <c r="DBT1" s="254"/>
      <c r="DBU1" s="254"/>
      <c r="DBV1" s="254"/>
      <c r="DBW1" s="254"/>
      <c r="DBX1" s="254"/>
      <c r="DBY1" s="254"/>
      <c r="DBZ1" s="254"/>
      <c r="DCA1" s="254"/>
      <c r="DCB1" s="254"/>
      <c r="DCC1" s="254"/>
      <c r="DCD1" s="254"/>
      <c r="DCE1" s="254"/>
      <c r="DCF1" s="254"/>
      <c r="DCG1" s="254"/>
      <c r="DCH1" s="254"/>
      <c r="DCI1" s="254"/>
      <c r="DCJ1" s="254"/>
      <c r="DCK1" s="254"/>
      <c r="DCL1" s="254"/>
      <c r="DCM1" s="254"/>
      <c r="DCN1" s="254"/>
      <c r="DCO1" s="254"/>
      <c r="DCP1" s="254"/>
      <c r="DCQ1" s="254"/>
      <c r="DCR1" s="254"/>
      <c r="DCS1" s="254"/>
      <c r="DCT1" s="254"/>
      <c r="DCU1" s="254"/>
      <c r="DCV1" s="254"/>
      <c r="DCW1" s="254"/>
      <c r="DCX1" s="254"/>
      <c r="DCY1" s="254"/>
      <c r="DCZ1" s="254"/>
      <c r="DDA1" s="254"/>
      <c r="DDB1" s="254"/>
      <c r="DDC1" s="254"/>
      <c r="DDD1" s="254"/>
      <c r="DDE1" s="254"/>
      <c r="DDF1" s="254"/>
      <c r="DDG1" s="254"/>
      <c r="DDH1" s="254"/>
      <c r="DDI1" s="254"/>
      <c r="DDJ1" s="254"/>
      <c r="DDK1" s="254"/>
      <c r="DDL1" s="254"/>
      <c r="DDM1" s="254"/>
      <c r="DDN1" s="254"/>
      <c r="DDO1" s="254"/>
      <c r="DDP1" s="254"/>
      <c r="DDQ1" s="254"/>
      <c r="DDR1" s="254"/>
      <c r="DDS1" s="254"/>
      <c r="DDT1" s="254"/>
      <c r="DDU1" s="254"/>
      <c r="DDV1" s="254"/>
      <c r="DDW1" s="254"/>
      <c r="DDX1" s="254"/>
      <c r="DDY1" s="254"/>
      <c r="DDZ1" s="254"/>
      <c r="DEA1" s="254"/>
      <c r="DEB1" s="254"/>
      <c r="DEC1" s="254"/>
      <c r="DED1" s="254"/>
      <c r="DEE1" s="254"/>
      <c r="DEF1" s="254"/>
      <c r="DEG1" s="254"/>
      <c r="DEH1" s="254"/>
      <c r="DEI1" s="254"/>
      <c r="DEJ1" s="254"/>
      <c r="DEK1" s="254"/>
      <c r="DEL1" s="254"/>
      <c r="DEM1" s="254"/>
      <c r="DEN1" s="254"/>
      <c r="DEO1" s="254"/>
      <c r="DEP1" s="254"/>
      <c r="DEQ1" s="254"/>
      <c r="DER1" s="254"/>
      <c r="DES1" s="254"/>
      <c r="DET1" s="254"/>
      <c r="DEU1" s="254"/>
      <c r="DEV1" s="254"/>
      <c r="DEW1" s="254"/>
      <c r="DEX1" s="254"/>
      <c r="DEY1" s="254"/>
      <c r="DEZ1" s="254"/>
      <c r="DFA1" s="254"/>
      <c r="DFB1" s="254"/>
      <c r="DFC1" s="254"/>
      <c r="DFD1" s="254"/>
      <c r="DFE1" s="254"/>
      <c r="DFF1" s="254"/>
      <c r="DFG1" s="254"/>
      <c r="DFH1" s="254"/>
      <c r="DFI1" s="254"/>
      <c r="DFJ1" s="254"/>
      <c r="DFK1" s="254"/>
      <c r="DFL1" s="254"/>
      <c r="DFM1" s="254"/>
      <c r="DFN1" s="254"/>
      <c r="DFO1" s="254"/>
      <c r="DFP1" s="254"/>
      <c r="DFQ1" s="254"/>
      <c r="DFR1" s="254"/>
      <c r="DFS1" s="254"/>
      <c r="DFT1" s="254"/>
      <c r="DFU1" s="254"/>
      <c r="DFV1" s="254"/>
      <c r="DFW1" s="254"/>
      <c r="DFX1" s="254"/>
      <c r="DFY1" s="254"/>
      <c r="DFZ1" s="254"/>
      <c r="DGA1" s="254"/>
      <c r="DGB1" s="254"/>
      <c r="DGC1" s="254"/>
      <c r="DGD1" s="254"/>
      <c r="DGE1" s="254"/>
      <c r="DGF1" s="254"/>
      <c r="DGG1" s="254"/>
      <c r="DGH1" s="254"/>
      <c r="DGI1" s="254"/>
      <c r="DGJ1" s="254"/>
      <c r="DGK1" s="254"/>
      <c r="DGL1" s="254"/>
      <c r="DGM1" s="254"/>
      <c r="DGN1" s="254"/>
      <c r="DGO1" s="254"/>
      <c r="DGP1" s="254"/>
      <c r="DGQ1" s="254"/>
      <c r="DGR1" s="254"/>
      <c r="DGS1" s="254"/>
      <c r="DGT1" s="254"/>
      <c r="DGU1" s="254"/>
      <c r="DGV1" s="254"/>
      <c r="DGW1" s="254"/>
      <c r="DGX1" s="254"/>
      <c r="DGY1" s="254"/>
      <c r="DGZ1" s="254"/>
      <c r="DHA1" s="254"/>
      <c r="DHB1" s="254"/>
      <c r="DHC1" s="254"/>
      <c r="DHD1" s="254"/>
      <c r="DHE1" s="254"/>
      <c r="DHF1" s="254"/>
      <c r="DHG1" s="254"/>
      <c r="DHH1" s="254"/>
      <c r="DHI1" s="254"/>
      <c r="DHJ1" s="254"/>
      <c r="DHK1" s="254"/>
      <c r="DHL1" s="254"/>
      <c r="DHM1" s="254"/>
      <c r="DHN1" s="254"/>
      <c r="DHO1" s="254"/>
      <c r="DHP1" s="254"/>
      <c r="DHQ1" s="254"/>
      <c r="DHR1" s="254"/>
      <c r="DHS1" s="254"/>
      <c r="DHT1" s="254"/>
      <c r="DHU1" s="254"/>
      <c r="DHV1" s="254"/>
      <c r="DHW1" s="254"/>
      <c r="DHX1" s="254"/>
      <c r="DHY1" s="254"/>
      <c r="DHZ1" s="254"/>
      <c r="DIA1" s="254"/>
      <c r="DIB1" s="254"/>
      <c r="DIC1" s="254"/>
      <c r="DID1" s="254"/>
      <c r="DIE1" s="254"/>
      <c r="DIF1" s="254"/>
      <c r="DIG1" s="254"/>
      <c r="DIH1" s="254"/>
      <c r="DII1" s="254"/>
      <c r="DIJ1" s="254"/>
      <c r="DIK1" s="254"/>
      <c r="DIL1" s="254"/>
      <c r="DIM1" s="254"/>
      <c r="DIN1" s="254"/>
      <c r="DIO1" s="254"/>
      <c r="DIP1" s="254"/>
      <c r="DIQ1" s="254"/>
      <c r="DIR1" s="254"/>
      <c r="DIS1" s="254"/>
      <c r="DIT1" s="254"/>
      <c r="DIU1" s="254"/>
      <c r="DIV1" s="254"/>
      <c r="DIW1" s="254"/>
      <c r="DIX1" s="254"/>
      <c r="DIY1" s="254"/>
      <c r="DIZ1" s="254"/>
      <c r="DJA1" s="254"/>
      <c r="DJB1" s="254"/>
      <c r="DJC1" s="254"/>
      <c r="DJD1" s="254"/>
      <c r="DJE1" s="254"/>
      <c r="DJF1" s="254"/>
      <c r="DJG1" s="254"/>
      <c r="DJH1" s="254"/>
      <c r="DJI1" s="254"/>
      <c r="DJJ1" s="254"/>
      <c r="DJK1" s="254"/>
      <c r="DJL1" s="254"/>
      <c r="DJM1" s="254"/>
      <c r="DJN1" s="254"/>
      <c r="DJO1" s="254"/>
      <c r="DJP1" s="254"/>
      <c r="DJQ1" s="254"/>
      <c r="DJR1" s="254"/>
      <c r="DJS1" s="254"/>
      <c r="DJT1" s="254"/>
      <c r="DJU1" s="254"/>
      <c r="DJV1" s="254"/>
      <c r="DJW1" s="254"/>
      <c r="DJX1" s="254"/>
      <c r="DJY1" s="254"/>
      <c r="DJZ1" s="254"/>
      <c r="DKA1" s="254"/>
      <c r="DKB1" s="254"/>
      <c r="DKC1" s="254"/>
      <c r="DKD1" s="254"/>
      <c r="DKE1" s="254"/>
      <c r="DKF1" s="254"/>
      <c r="DKG1" s="254"/>
      <c r="DKH1" s="254"/>
      <c r="DKI1" s="254"/>
      <c r="DKJ1" s="254"/>
      <c r="DKK1" s="254"/>
      <c r="DKL1" s="254"/>
      <c r="DKM1" s="254"/>
      <c r="DKN1" s="254"/>
      <c r="DKO1" s="254"/>
      <c r="DKP1" s="254"/>
      <c r="DKQ1" s="254"/>
      <c r="DKR1" s="254"/>
      <c r="DKS1" s="254"/>
      <c r="DKT1" s="254"/>
      <c r="DKU1" s="254"/>
      <c r="DKV1" s="254"/>
      <c r="DKW1" s="254"/>
      <c r="DKX1" s="254"/>
      <c r="DKY1" s="254"/>
      <c r="DKZ1" s="254"/>
      <c r="DLA1" s="254"/>
      <c r="DLB1" s="254"/>
      <c r="DLC1" s="254"/>
      <c r="DLD1" s="254"/>
      <c r="DLE1" s="254"/>
      <c r="DLF1" s="254"/>
      <c r="DLG1" s="254"/>
      <c r="DLH1" s="254"/>
      <c r="DLI1" s="254"/>
      <c r="DLJ1" s="254"/>
      <c r="DLK1" s="254"/>
      <c r="DLL1" s="254"/>
      <c r="DLM1" s="254"/>
      <c r="DLN1" s="254"/>
      <c r="DLO1" s="254"/>
      <c r="DLP1" s="254"/>
      <c r="DLQ1" s="254"/>
      <c r="DLR1" s="254"/>
      <c r="DLS1" s="254"/>
      <c r="DLT1" s="254"/>
      <c r="DLU1" s="254"/>
      <c r="DLV1" s="254"/>
      <c r="DLW1" s="254"/>
      <c r="DLX1" s="254"/>
      <c r="DLY1" s="254"/>
      <c r="DLZ1" s="254"/>
      <c r="DMA1" s="254"/>
      <c r="DMB1" s="254"/>
      <c r="DMC1" s="254"/>
      <c r="DMD1" s="254"/>
      <c r="DME1" s="254"/>
      <c r="DMF1" s="254"/>
      <c r="DMG1" s="254"/>
      <c r="DMH1" s="254"/>
      <c r="DMI1" s="254"/>
      <c r="DMJ1" s="254"/>
      <c r="DMK1" s="254"/>
      <c r="DML1" s="254"/>
      <c r="DMM1" s="254"/>
      <c r="DMN1" s="254"/>
      <c r="DMO1" s="254"/>
      <c r="DMP1" s="254"/>
      <c r="DMQ1" s="254"/>
      <c r="DMR1" s="254"/>
      <c r="DMS1" s="254"/>
      <c r="DMT1" s="254"/>
      <c r="DMU1" s="254"/>
      <c r="DMV1" s="254"/>
      <c r="DMW1" s="254"/>
      <c r="DMX1" s="254"/>
      <c r="DMY1" s="254"/>
      <c r="DMZ1" s="254"/>
      <c r="DNA1" s="254"/>
      <c r="DNB1" s="254"/>
      <c r="DNC1" s="254"/>
      <c r="DND1" s="254"/>
      <c r="DNE1" s="254"/>
      <c r="DNF1" s="254"/>
      <c r="DNG1" s="254"/>
      <c r="DNH1" s="254"/>
      <c r="DNI1" s="254"/>
      <c r="DNJ1" s="254"/>
      <c r="DNK1" s="254"/>
      <c r="DNL1" s="254"/>
      <c r="DNM1" s="254"/>
      <c r="DNN1" s="254"/>
      <c r="DNO1" s="254"/>
      <c r="DNP1" s="254"/>
      <c r="DNQ1" s="254"/>
      <c r="DNR1" s="254"/>
      <c r="DNS1" s="254"/>
      <c r="DNT1" s="254"/>
      <c r="DNU1" s="254"/>
      <c r="DNV1" s="254"/>
      <c r="DNW1" s="254"/>
      <c r="DNX1" s="254"/>
      <c r="DNY1" s="254"/>
      <c r="DNZ1" s="254"/>
      <c r="DOA1" s="254"/>
      <c r="DOB1" s="254"/>
      <c r="DOC1" s="254"/>
      <c r="DOD1" s="254"/>
      <c r="DOE1" s="254"/>
      <c r="DOF1" s="254"/>
      <c r="DOG1" s="254"/>
      <c r="DOH1" s="254"/>
      <c r="DOI1" s="254"/>
      <c r="DOJ1" s="254"/>
      <c r="DOK1" s="254"/>
      <c r="DOL1" s="254"/>
      <c r="DOM1" s="254"/>
      <c r="DON1" s="254"/>
      <c r="DOO1" s="254"/>
      <c r="DOP1" s="254"/>
      <c r="DOQ1" s="254"/>
      <c r="DOR1" s="254"/>
      <c r="DOS1" s="254"/>
      <c r="DOT1" s="254"/>
      <c r="DOU1" s="254"/>
      <c r="DOV1" s="254"/>
      <c r="DOW1" s="254"/>
      <c r="DOX1" s="254"/>
      <c r="DOY1" s="254"/>
      <c r="DOZ1" s="254"/>
      <c r="DPA1" s="254"/>
      <c r="DPB1" s="254"/>
      <c r="DPC1" s="254"/>
      <c r="DPD1" s="254"/>
      <c r="DPE1" s="254"/>
      <c r="DPF1" s="254"/>
      <c r="DPG1" s="254"/>
      <c r="DPH1" s="254"/>
      <c r="DPI1" s="254"/>
      <c r="DPJ1" s="254"/>
      <c r="DPK1" s="254"/>
      <c r="DPL1" s="254"/>
      <c r="DPM1" s="254"/>
      <c r="DPN1" s="254"/>
      <c r="DPO1" s="254"/>
      <c r="DPP1" s="254"/>
      <c r="DPQ1" s="254"/>
      <c r="DPR1" s="254"/>
      <c r="DPS1" s="254"/>
      <c r="DPT1" s="254"/>
      <c r="DPU1" s="254"/>
      <c r="DPV1" s="254"/>
      <c r="DPW1" s="254"/>
      <c r="DPX1" s="254"/>
      <c r="DPY1" s="254"/>
      <c r="DPZ1" s="254"/>
      <c r="DQA1" s="254"/>
      <c r="DQB1" s="254"/>
      <c r="DQC1" s="254"/>
      <c r="DQD1" s="254"/>
      <c r="DQE1" s="254"/>
      <c r="DQF1" s="254"/>
      <c r="DQG1" s="254"/>
      <c r="DQH1" s="254"/>
      <c r="DQI1" s="254"/>
      <c r="DQJ1" s="254"/>
      <c r="DQK1" s="254"/>
      <c r="DQL1" s="254"/>
      <c r="DQM1" s="254"/>
      <c r="DQN1" s="254"/>
      <c r="DQO1" s="254"/>
      <c r="DQP1" s="254"/>
      <c r="DQQ1" s="254"/>
      <c r="DQR1" s="254"/>
      <c r="DQS1" s="254"/>
      <c r="DQT1" s="254"/>
      <c r="DQU1" s="254"/>
      <c r="DQV1" s="254"/>
      <c r="DQW1" s="254"/>
      <c r="DQX1" s="254"/>
      <c r="DQY1" s="254"/>
      <c r="DQZ1" s="254"/>
      <c r="DRA1" s="254"/>
      <c r="DRB1" s="254"/>
      <c r="DRC1" s="254"/>
      <c r="DRD1" s="254"/>
      <c r="DRE1" s="254"/>
      <c r="DRF1" s="254"/>
      <c r="DRG1" s="254"/>
      <c r="DRH1" s="254"/>
      <c r="DRI1" s="254"/>
      <c r="DRJ1" s="254"/>
      <c r="DRK1" s="254"/>
      <c r="DRL1" s="254"/>
      <c r="DRM1" s="254"/>
      <c r="DRN1" s="254"/>
      <c r="DRO1" s="254"/>
      <c r="DRP1" s="254"/>
      <c r="DRQ1" s="254"/>
      <c r="DRR1" s="254"/>
      <c r="DRS1" s="254"/>
      <c r="DRT1" s="254"/>
      <c r="DRU1" s="254"/>
      <c r="DRV1" s="254"/>
      <c r="DRW1" s="254"/>
      <c r="DRX1" s="254"/>
      <c r="DRY1" s="254"/>
      <c r="DRZ1" s="254"/>
      <c r="DSA1" s="254"/>
      <c r="DSB1" s="254"/>
      <c r="DSC1" s="254"/>
      <c r="DSD1" s="254"/>
      <c r="DSE1" s="254"/>
      <c r="DSF1" s="254"/>
      <c r="DSG1" s="254"/>
      <c r="DSH1" s="254"/>
      <c r="DSI1" s="254"/>
      <c r="DSJ1" s="254"/>
      <c r="DSK1" s="254"/>
      <c r="DSL1" s="254"/>
      <c r="DSM1" s="254"/>
      <c r="DSN1" s="254"/>
      <c r="DSO1" s="254"/>
      <c r="DSP1" s="254"/>
      <c r="DSQ1" s="254"/>
      <c r="DSR1" s="254"/>
      <c r="DSS1" s="254"/>
      <c r="DST1" s="254"/>
      <c r="DSU1" s="254"/>
      <c r="DSV1" s="254"/>
      <c r="DSW1" s="254"/>
      <c r="DSX1" s="254"/>
      <c r="DSY1" s="254"/>
      <c r="DSZ1" s="254"/>
      <c r="DTA1" s="254"/>
      <c r="DTB1" s="254"/>
      <c r="DTC1" s="254"/>
      <c r="DTD1" s="254"/>
      <c r="DTE1" s="254"/>
      <c r="DTF1" s="254"/>
      <c r="DTG1" s="254"/>
      <c r="DTH1" s="254"/>
      <c r="DTI1" s="254"/>
      <c r="DTJ1" s="254"/>
      <c r="DTK1" s="254"/>
      <c r="DTL1" s="254"/>
      <c r="DTM1" s="254"/>
      <c r="DTN1" s="254"/>
      <c r="DTO1" s="254"/>
      <c r="DTP1" s="254"/>
      <c r="DTQ1" s="254"/>
      <c r="DTR1" s="254"/>
      <c r="DTS1" s="254"/>
      <c r="DTT1" s="254"/>
      <c r="DTU1" s="254"/>
      <c r="DTV1" s="254"/>
      <c r="DTW1" s="254"/>
      <c r="DTX1" s="254"/>
      <c r="DTY1" s="254"/>
      <c r="DTZ1" s="254"/>
      <c r="DUA1" s="254"/>
      <c r="DUB1" s="254"/>
      <c r="DUC1" s="254"/>
      <c r="DUD1" s="254"/>
      <c r="DUE1" s="254"/>
      <c r="DUF1" s="254"/>
      <c r="DUG1" s="254"/>
      <c r="DUH1" s="254"/>
      <c r="DUI1" s="254"/>
      <c r="DUJ1" s="254"/>
      <c r="DUK1" s="254"/>
      <c r="DUL1" s="254"/>
      <c r="DUM1" s="254"/>
      <c r="DUN1" s="254"/>
      <c r="DUO1" s="254"/>
      <c r="DUP1" s="254"/>
      <c r="DUQ1" s="254"/>
      <c r="DUR1" s="254"/>
      <c r="DUS1" s="254"/>
      <c r="DUT1" s="254"/>
      <c r="DUU1" s="254"/>
      <c r="DUV1" s="254"/>
      <c r="DUW1" s="254"/>
      <c r="DUX1" s="254"/>
      <c r="DUY1" s="254"/>
      <c r="DUZ1" s="254"/>
      <c r="DVA1" s="254"/>
      <c r="DVB1" s="254"/>
      <c r="DVC1" s="254"/>
      <c r="DVD1" s="254"/>
      <c r="DVE1" s="254"/>
      <c r="DVF1" s="254"/>
      <c r="DVG1" s="254"/>
      <c r="DVH1" s="254"/>
      <c r="DVI1" s="254"/>
      <c r="DVJ1" s="254"/>
      <c r="DVK1" s="254"/>
      <c r="DVL1" s="254"/>
      <c r="DVM1" s="254"/>
      <c r="DVN1" s="254"/>
      <c r="DVO1" s="254"/>
      <c r="DVP1" s="254"/>
      <c r="DVQ1" s="254"/>
      <c r="DVR1" s="254"/>
      <c r="DVS1" s="254"/>
      <c r="DVT1" s="254"/>
      <c r="DVU1" s="254"/>
      <c r="DVV1" s="254"/>
      <c r="DVW1" s="254"/>
      <c r="DVX1" s="254"/>
      <c r="DVY1" s="254"/>
      <c r="DVZ1" s="254"/>
      <c r="DWA1" s="254"/>
      <c r="DWB1" s="254"/>
      <c r="DWC1" s="254"/>
      <c r="DWD1" s="254"/>
      <c r="DWE1" s="254"/>
      <c r="DWF1" s="254"/>
      <c r="DWG1" s="254"/>
      <c r="DWH1" s="254"/>
      <c r="DWI1" s="254"/>
      <c r="DWJ1" s="254"/>
      <c r="DWK1" s="254"/>
      <c r="DWL1" s="254"/>
      <c r="DWM1" s="254"/>
      <c r="DWN1" s="254"/>
      <c r="DWO1" s="254"/>
      <c r="DWP1" s="254"/>
      <c r="DWQ1" s="254"/>
      <c r="DWR1" s="254"/>
      <c r="DWS1" s="254"/>
      <c r="DWT1" s="254"/>
      <c r="DWU1" s="254"/>
      <c r="DWV1" s="254"/>
      <c r="DWW1" s="254"/>
      <c r="DWX1" s="254"/>
      <c r="DWY1" s="254"/>
      <c r="DWZ1" s="254"/>
      <c r="DXA1" s="254"/>
      <c r="DXB1" s="254"/>
      <c r="DXC1" s="254"/>
      <c r="DXD1" s="254"/>
      <c r="DXE1" s="254"/>
      <c r="DXF1" s="254"/>
      <c r="DXG1" s="254"/>
      <c r="DXH1" s="254"/>
      <c r="DXI1" s="254"/>
      <c r="DXJ1" s="254"/>
      <c r="DXK1" s="254"/>
      <c r="DXL1" s="254"/>
      <c r="DXM1" s="254"/>
      <c r="DXN1" s="254"/>
      <c r="DXO1" s="254"/>
      <c r="DXP1" s="254"/>
      <c r="DXQ1" s="254"/>
      <c r="DXR1" s="254"/>
      <c r="DXS1" s="254"/>
      <c r="DXT1" s="254"/>
      <c r="DXU1" s="254"/>
      <c r="DXV1" s="254"/>
      <c r="DXW1" s="254"/>
      <c r="DXX1" s="254"/>
      <c r="DXY1" s="254"/>
      <c r="DXZ1" s="254"/>
      <c r="DYA1" s="254"/>
      <c r="DYB1" s="254"/>
      <c r="DYC1" s="254"/>
      <c r="DYD1" s="254"/>
      <c r="DYE1" s="254"/>
      <c r="DYF1" s="254"/>
      <c r="DYG1" s="254"/>
      <c r="DYH1" s="254"/>
      <c r="DYI1" s="254"/>
      <c r="DYJ1" s="254"/>
      <c r="DYK1" s="254"/>
      <c r="DYL1" s="254"/>
      <c r="DYM1" s="254"/>
      <c r="DYN1" s="254"/>
      <c r="DYO1" s="254"/>
      <c r="DYP1" s="254"/>
      <c r="DYQ1" s="254"/>
      <c r="DYR1" s="254"/>
      <c r="DYS1" s="254"/>
      <c r="DYT1" s="254"/>
      <c r="DYU1" s="254"/>
      <c r="DYV1" s="254"/>
      <c r="DYW1" s="254"/>
      <c r="DYX1" s="254"/>
      <c r="DYY1" s="254"/>
      <c r="DYZ1" s="254"/>
      <c r="DZA1" s="254"/>
      <c r="DZB1" s="254"/>
      <c r="DZC1" s="254"/>
      <c r="DZD1" s="254"/>
      <c r="DZE1" s="254"/>
      <c r="DZF1" s="254"/>
      <c r="DZG1" s="254"/>
      <c r="DZH1" s="254"/>
      <c r="DZI1" s="254"/>
      <c r="DZJ1" s="254"/>
      <c r="DZK1" s="254"/>
      <c r="DZL1" s="254"/>
      <c r="DZM1" s="254"/>
      <c r="DZN1" s="254"/>
      <c r="DZO1" s="254"/>
      <c r="DZP1" s="254"/>
      <c r="DZQ1" s="254"/>
      <c r="DZR1" s="254"/>
      <c r="DZS1" s="254"/>
      <c r="DZT1" s="254"/>
      <c r="DZU1" s="254"/>
      <c r="DZV1" s="254"/>
      <c r="DZW1" s="254"/>
      <c r="DZX1" s="254"/>
      <c r="DZY1" s="254"/>
      <c r="DZZ1" s="254"/>
      <c r="EAA1" s="254"/>
      <c r="EAB1" s="254"/>
      <c r="EAC1" s="254"/>
      <c r="EAD1" s="254"/>
      <c r="EAE1" s="254"/>
      <c r="EAF1" s="254"/>
      <c r="EAG1" s="254"/>
      <c r="EAH1" s="254"/>
      <c r="EAI1" s="254"/>
      <c r="EAJ1" s="254"/>
      <c r="EAK1" s="254"/>
      <c r="EAL1" s="254"/>
      <c r="EAM1" s="254"/>
      <c r="EAN1" s="254"/>
      <c r="EAO1" s="254"/>
      <c r="EAP1" s="254"/>
      <c r="EAQ1" s="254"/>
      <c r="EAR1" s="254"/>
      <c r="EAS1" s="254"/>
      <c r="EAT1" s="254"/>
      <c r="EAU1" s="254"/>
      <c r="EAV1" s="254"/>
      <c r="EAW1" s="254"/>
      <c r="EAX1" s="254"/>
      <c r="EAY1" s="254"/>
      <c r="EAZ1" s="254"/>
      <c r="EBA1" s="254"/>
      <c r="EBB1" s="254"/>
      <c r="EBC1" s="254"/>
      <c r="EBD1" s="254"/>
      <c r="EBE1" s="254"/>
      <c r="EBF1" s="254"/>
      <c r="EBG1" s="254"/>
      <c r="EBH1" s="254"/>
      <c r="EBI1" s="254"/>
      <c r="EBJ1" s="254"/>
      <c r="EBK1" s="254"/>
      <c r="EBL1" s="254"/>
      <c r="EBM1" s="254"/>
      <c r="EBN1" s="254"/>
      <c r="EBO1" s="254"/>
      <c r="EBP1" s="254"/>
      <c r="EBQ1" s="254"/>
      <c r="EBR1" s="254"/>
      <c r="EBS1" s="254"/>
      <c r="EBT1" s="254"/>
      <c r="EBU1" s="254"/>
      <c r="EBV1" s="254"/>
      <c r="EBW1" s="254"/>
      <c r="EBX1" s="254"/>
      <c r="EBY1" s="254"/>
      <c r="EBZ1" s="254"/>
      <c r="ECA1" s="254"/>
      <c r="ECB1" s="254"/>
      <c r="ECC1" s="254"/>
      <c r="ECD1" s="254"/>
      <c r="ECE1" s="254"/>
      <c r="ECF1" s="254"/>
      <c r="ECG1" s="254"/>
      <c r="ECH1" s="254"/>
      <c r="ECI1" s="254"/>
      <c r="ECJ1" s="254"/>
      <c r="ECK1" s="254"/>
      <c r="ECL1" s="254"/>
      <c r="ECM1" s="254"/>
      <c r="ECN1" s="254"/>
      <c r="ECO1" s="254"/>
      <c r="ECP1" s="254"/>
      <c r="ECQ1" s="254"/>
      <c r="ECR1" s="254"/>
      <c r="ECS1" s="254"/>
      <c r="ECT1" s="254"/>
      <c r="ECU1" s="254"/>
      <c r="ECV1" s="254"/>
      <c r="ECW1" s="254"/>
      <c r="ECX1" s="254"/>
      <c r="ECY1" s="254"/>
      <c r="ECZ1" s="254"/>
      <c r="EDA1" s="254"/>
      <c r="EDB1" s="254"/>
      <c r="EDC1" s="254"/>
      <c r="EDD1" s="254"/>
      <c r="EDE1" s="254"/>
      <c r="EDF1" s="254"/>
      <c r="EDG1" s="254"/>
      <c r="EDH1" s="254"/>
      <c r="EDI1" s="254"/>
      <c r="EDJ1" s="254"/>
      <c r="EDK1" s="254"/>
      <c r="EDL1" s="254"/>
      <c r="EDM1" s="254"/>
      <c r="EDN1" s="254"/>
      <c r="EDO1" s="254"/>
      <c r="EDP1" s="254"/>
      <c r="EDQ1" s="254"/>
      <c r="EDR1" s="254"/>
      <c r="EDS1" s="254"/>
      <c r="EDT1" s="254"/>
      <c r="EDU1" s="254"/>
      <c r="EDV1" s="254"/>
      <c r="EDW1" s="254"/>
      <c r="EDX1" s="254"/>
      <c r="EDY1" s="254"/>
      <c r="EDZ1" s="254"/>
      <c r="EEA1" s="254"/>
      <c r="EEB1" s="254"/>
      <c r="EEC1" s="254"/>
      <c r="EED1" s="254"/>
      <c r="EEE1" s="254"/>
      <c r="EEF1" s="254"/>
      <c r="EEG1" s="254"/>
      <c r="EEH1" s="254"/>
      <c r="EEI1" s="254"/>
      <c r="EEJ1" s="254"/>
      <c r="EEK1" s="254"/>
      <c r="EEL1" s="254"/>
      <c r="EEM1" s="254"/>
      <c r="EEN1" s="254"/>
      <c r="EEO1" s="254"/>
      <c r="EEP1" s="254"/>
      <c r="EEQ1" s="254"/>
      <c r="EER1" s="254"/>
      <c r="EES1" s="254"/>
      <c r="EET1" s="254"/>
      <c r="EEU1" s="254"/>
      <c r="EEV1" s="254"/>
      <c r="EEW1" s="254"/>
      <c r="EEX1" s="254"/>
      <c r="EEY1" s="254"/>
      <c r="EEZ1" s="254"/>
      <c r="EFA1" s="254"/>
      <c r="EFB1" s="254"/>
      <c r="EFC1" s="254"/>
      <c r="EFD1" s="254"/>
      <c r="EFE1" s="254"/>
      <c r="EFF1" s="254"/>
      <c r="EFG1" s="254"/>
      <c r="EFH1" s="254"/>
      <c r="EFI1" s="254"/>
      <c r="EFJ1" s="254"/>
      <c r="EFK1" s="254"/>
      <c r="EFL1" s="254"/>
      <c r="EFM1" s="254"/>
      <c r="EFN1" s="254"/>
      <c r="EFO1" s="254"/>
      <c r="EFP1" s="254"/>
      <c r="EFQ1" s="254"/>
      <c r="EFR1" s="254"/>
      <c r="EFS1" s="254"/>
      <c r="EFT1" s="254"/>
      <c r="EFU1" s="254"/>
      <c r="EFV1" s="254"/>
      <c r="EFW1" s="254"/>
      <c r="EFX1" s="254"/>
      <c r="EFY1" s="254"/>
      <c r="EFZ1" s="254"/>
      <c r="EGA1" s="254"/>
      <c r="EGB1" s="254"/>
      <c r="EGC1" s="254"/>
      <c r="EGD1" s="254"/>
      <c r="EGE1" s="254"/>
      <c r="EGF1" s="254"/>
      <c r="EGG1" s="254"/>
      <c r="EGH1" s="254"/>
      <c r="EGI1" s="254"/>
      <c r="EGJ1" s="254"/>
      <c r="EGK1" s="254"/>
      <c r="EGL1" s="254"/>
      <c r="EGM1" s="254"/>
      <c r="EGN1" s="254"/>
      <c r="EGO1" s="254"/>
      <c r="EGP1" s="254"/>
      <c r="EGQ1" s="254"/>
      <c r="EGR1" s="254"/>
      <c r="EGS1" s="254"/>
      <c r="EGT1" s="254"/>
      <c r="EGU1" s="254"/>
      <c r="EGV1" s="254"/>
      <c r="EGW1" s="254"/>
      <c r="EGX1" s="254"/>
      <c r="EGY1" s="254"/>
      <c r="EGZ1" s="254"/>
      <c r="EHA1" s="254"/>
      <c r="EHB1" s="254"/>
      <c r="EHC1" s="254"/>
      <c r="EHD1" s="254"/>
      <c r="EHE1" s="254"/>
      <c r="EHF1" s="254"/>
      <c r="EHG1" s="254"/>
      <c r="EHH1" s="254"/>
      <c r="EHI1" s="254"/>
      <c r="EHJ1" s="254"/>
      <c r="EHK1" s="254"/>
      <c r="EHL1" s="254"/>
      <c r="EHM1" s="254"/>
      <c r="EHN1" s="254"/>
      <c r="EHO1" s="254"/>
      <c r="EHP1" s="254"/>
      <c r="EHQ1" s="254"/>
      <c r="EHR1" s="254"/>
      <c r="EHS1" s="254"/>
      <c r="EHT1" s="254"/>
      <c r="EHU1" s="254"/>
      <c r="EHV1" s="254"/>
      <c r="EHW1" s="254"/>
      <c r="EHX1" s="254"/>
      <c r="EHY1" s="254"/>
      <c r="EHZ1" s="254"/>
      <c r="EIA1" s="254"/>
      <c r="EIB1" s="254"/>
      <c r="EIC1" s="254"/>
      <c r="EID1" s="254"/>
      <c r="EIE1" s="254"/>
      <c r="EIF1" s="254"/>
      <c r="EIG1" s="254"/>
      <c r="EIH1" s="254"/>
      <c r="EII1" s="254"/>
      <c r="EIJ1" s="254"/>
      <c r="EIK1" s="254"/>
      <c r="EIL1" s="254"/>
      <c r="EIM1" s="254"/>
      <c r="EIN1" s="254"/>
      <c r="EIO1" s="254"/>
      <c r="EIP1" s="254"/>
      <c r="EIQ1" s="254"/>
      <c r="EIR1" s="254"/>
      <c r="EIS1" s="254"/>
      <c r="EIT1" s="254"/>
      <c r="EIU1" s="254"/>
      <c r="EIV1" s="254"/>
      <c r="EIW1" s="254"/>
      <c r="EIX1" s="254"/>
      <c r="EIY1" s="254"/>
      <c r="EIZ1" s="254"/>
      <c r="EJA1" s="254"/>
      <c r="EJB1" s="254"/>
      <c r="EJC1" s="254"/>
      <c r="EJD1" s="254"/>
      <c r="EJE1" s="254"/>
      <c r="EJF1" s="254"/>
      <c r="EJG1" s="254"/>
      <c r="EJH1" s="254"/>
      <c r="EJI1" s="254"/>
      <c r="EJJ1" s="254"/>
      <c r="EJK1" s="254"/>
      <c r="EJL1" s="254"/>
      <c r="EJM1" s="254"/>
      <c r="EJN1" s="254"/>
      <c r="EJO1" s="254"/>
      <c r="EJP1" s="254"/>
      <c r="EJQ1" s="254"/>
      <c r="EJR1" s="254"/>
      <c r="EJS1" s="254"/>
      <c r="EJT1" s="254"/>
      <c r="EJU1" s="254"/>
      <c r="EJV1" s="254"/>
      <c r="EJW1" s="254"/>
      <c r="EJX1" s="254"/>
      <c r="EJY1" s="254"/>
      <c r="EJZ1" s="254"/>
      <c r="EKA1" s="254"/>
      <c r="EKB1" s="254"/>
      <c r="EKC1" s="254"/>
      <c r="EKD1" s="254"/>
      <c r="EKE1" s="254"/>
      <c r="EKF1" s="254"/>
      <c r="EKG1" s="254"/>
      <c r="EKH1" s="254"/>
      <c r="EKI1" s="254"/>
      <c r="EKJ1" s="254"/>
      <c r="EKK1" s="254"/>
      <c r="EKL1" s="254"/>
      <c r="EKM1" s="254"/>
      <c r="EKN1" s="254"/>
      <c r="EKO1" s="254"/>
      <c r="EKP1" s="254"/>
      <c r="EKQ1" s="254"/>
      <c r="EKR1" s="254"/>
      <c r="EKS1" s="254"/>
      <c r="EKT1" s="254"/>
      <c r="EKU1" s="254"/>
      <c r="EKV1" s="254"/>
      <c r="EKW1" s="254"/>
      <c r="EKX1" s="254"/>
      <c r="EKY1" s="254"/>
      <c r="EKZ1" s="254"/>
      <c r="ELA1" s="254"/>
      <c r="ELB1" s="254"/>
      <c r="ELC1" s="254"/>
      <c r="ELD1" s="254"/>
      <c r="ELE1" s="254"/>
      <c r="ELF1" s="254"/>
      <c r="ELG1" s="254"/>
      <c r="ELH1" s="254"/>
      <c r="ELI1" s="254"/>
      <c r="ELJ1" s="254"/>
      <c r="ELK1" s="254"/>
      <c r="ELL1" s="254"/>
      <c r="ELM1" s="254"/>
      <c r="ELN1" s="254"/>
      <c r="ELO1" s="254"/>
      <c r="ELP1" s="254"/>
      <c r="ELQ1" s="254"/>
      <c r="ELR1" s="254"/>
      <c r="ELS1" s="254"/>
      <c r="ELT1" s="254"/>
      <c r="ELU1" s="254"/>
      <c r="ELV1" s="254"/>
      <c r="ELW1" s="254"/>
      <c r="ELX1" s="254"/>
      <c r="ELY1" s="254"/>
      <c r="ELZ1" s="254"/>
      <c r="EMA1" s="254"/>
      <c r="EMB1" s="254"/>
      <c r="EMC1" s="254"/>
      <c r="EMD1" s="254"/>
      <c r="EME1" s="254"/>
      <c r="EMF1" s="254"/>
      <c r="EMG1" s="254"/>
      <c r="EMH1" s="254"/>
      <c r="EMI1" s="254"/>
      <c r="EMJ1" s="254"/>
      <c r="EMK1" s="254"/>
      <c r="EML1" s="254"/>
      <c r="EMM1" s="254"/>
      <c r="EMN1" s="254"/>
      <c r="EMO1" s="254"/>
      <c r="EMP1" s="254"/>
      <c r="EMQ1" s="254"/>
      <c r="EMR1" s="254"/>
      <c r="EMS1" s="254"/>
      <c r="EMT1" s="254"/>
      <c r="EMU1" s="254"/>
      <c r="EMV1" s="254"/>
      <c r="EMW1" s="254"/>
      <c r="EMX1" s="254"/>
      <c r="EMY1" s="254"/>
      <c r="EMZ1" s="254"/>
      <c r="ENA1" s="254"/>
      <c r="ENB1" s="254"/>
      <c r="ENC1" s="254"/>
      <c r="END1" s="254"/>
      <c r="ENE1" s="254"/>
      <c r="ENF1" s="254"/>
      <c r="ENG1" s="254"/>
      <c r="ENH1" s="254"/>
      <c r="ENI1" s="254"/>
      <c r="ENJ1" s="254"/>
      <c r="ENK1" s="254"/>
      <c r="ENL1" s="254"/>
      <c r="ENM1" s="254"/>
      <c r="ENN1" s="254"/>
      <c r="ENO1" s="254"/>
      <c r="ENP1" s="254"/>
      <c r="ENQ1" s="254"/>
      <c r="ENR1" s="254"/>
      <c r="ENS1" s="254"/>
      <c r="ENT1" s="254"/>
      <c r="ENU1" s="254"/>
      <c r="ENV1" s="254"/>
      <c r="ENW1" s="254"/>
      <c r="ENX1" s="254"/>
      <c r="ENY1" s="254"/>
      <c r="ENZ1" s="254"/>
      <c r="EOA1" s="254"/>
      <c r="EOB1" s="254"/>
      <c r="EOC1" s="254"/>
      <c r="EOD1" s="254"/>
      <c r="EOE1" s="254"/>
      <c r="EOF1" s="254"/>
      <c r="EOG1" s="254"/>
      <c r="EOH1" s="254"/>
      <c r="EOI1" s="254"/>
      <c r="EOJ1" s="254"/>
      <c r="EOK1" s="254"/>
      <c r="EOL1" s="254"/>
      <c r="EOM1" s="254"/>
      <c r="EON1" s="254"/>
      <c r="EOO1" s="254"/>
      <c r="EOP1" s="254"/>
      <c r="EOQ1" s="254"/>
      <c r="EOR1" s="254"/>
      <c r="EOS1" s="254"/>
      <c r="EOT1" s="254"/>
      <c r="EOU1" s="254"/>
      <c r="EOV1" s="254"/>
      <c r="EOW1" s="254"/>
      <c r="EOX1" s="254"/>
      <c r="EOY1" s="254"/>
      <c r="EOZ1" s="254"/>
      <c r="EPA1" s="254"/>
      <c r="EPB1" s="254"/>
      <c r="EPC1" s="254"/>
      <c r="EPD1" s="254"/>
      <c r="EPE1" s="254"/>
      <c r="EPF1" s="254"/>
      <c r="EPG1" s="254"/>
      <c r="EPH1" s="254"/>
      <c r="EPI1" s="254"/>
      <c r="EPJ1" s="254"/>
      <c r="EPK1" s="254"/>
      <c r="EPL1" s="254"/>
      <c r="EPM1" s="254"/>
      <c r="EPN1" s="254"/>
      <c r="EPO1" s="254"/>
      <c r="EPP1" s="254"/>
      <c r="EPQ1" s="254"/>
      <c r="EPR1" s="254"/>
      <c r="EPS1" s="254"/>
      <c r="EPT1" s="254"/>
      <c r="EPU1" s="254"/>
      <c r="EPV1" s="254"/>
      <c r="EPW1" s="254"/>
      <c r="EPX1" s="254"/>
      <c r="EPY1" s="254"/>
      <c r="EPZ1" s="254"/>
      <c r="EQA1" s="254"/>
      <c r="EQB1" s="254"/>
      <c r="EQC1" s="254"/>
      <c r="EQD1" s="254"/>
      <c r="EQE1" s="254"/>
      <c r="EQF1" s="254"/>
      <c r="EQG1" s="254"/>
      <c r="EQH1" s="254"/>
      <c r="EQI1" s="254"/>
      <c r="EQJ1" s="254"/>
      <c r="EQK1" s="254"/>
      <c r="EQL1" s="254"/>
      <c r="EQM1" s="254"/>
      <c r="EQN1" s="254"/>
      <c r="EQO1" s="254"/>
      <c r="EQP1" s="254"/>
      <c r="EQQ1" s="254"/>
      <c r="EQR1" s="254"/>
      <c r="EQS1" s="254"/>
      <c r="EQT1" s="254"/>
      <c r="EQU1" s="254"/>
      <c r="EQV1" s="254"/>
      <c r="EQW1" s="254"/>
      <c r="EQX1" s="254"/>
      <c r="EQY1" s="254"/>
      <c r="EQZ1" s="254"/>
      <c r="ERA1" s="254"/>
      <c r="ERB1" s="254"/>
      <c r="ERC1" s="254"/>
      <c r="ERD1" s="254"/>
      <c r="ERE1" s="254"/>
      <c r="ERF1" s="254"/>
      <c r="ERG1" s="254"/>
      <c r="ERH1" s="254"/>
      <c r="ERI1" s="254"/>
      <c r="ERJ1" s="254"/>
      <c r="ERK1" s="254"/>
      <c r="ERL1" s="254"/>
      <c r="ERM1" s="254"/>
      <c r="ERN1" s="254"/>
      <c r="ERO1" s="254"/>
      <c r="ERP1" s="254"/>
      <c r="ERQ1" s="254"/>
      <c r="ERR1" s="254"/>
      <c r="ERS1" s="254"/>
      <c r="ERT1" s="254"/>
      <c r="ERU1" s="254"/>
      <c r="ERV1" s="254"/>
      <c r="ERW1" s="254"/>
      <c r="ERX1" s="254"/>
      <c r="ERY1" s="254"/>
      <c r="ERZ1" s="254"/>
      <c r="ESA1" s="254"/>
      <c r="ESB1" s="254"/>
      <c r="ESC1" s="254"/>
      <c r="ESD1" s="254"/>
      <c r="ESE1" s="254"/>
      <c r="ESF1" s="254"/>
      <c r="ESG1" s="254"/>
      <c r="ESH1" s="254"/>
      <c r="ESI1" s="254"/>
      <c r="ESJ1" s="254"/>
      <c r="ESK1" s="254"/>
      <c r="ESL1" s="254"/>
      <c r="ESM1" s="254"/>
      <c r="ESN1" s="254"/>
      <c r="ESO1" s="254"/>
      <c r="ESP1" s="254"/>
      <c r="ESQ1" s="254"/>
      <c r="ESR1" s="254"/>
      <c r="ESS1" s="254"/>
      <c r="EST1" s="254"/>
      <c r="ESU1" s="254"/>
      <c r="ESV1" s="254"/>
      <c r="ESW1" s="254"/>
      <c r="ESX1" s="254"/>
      <c r="ESY1" s="254"/>
      <c r="ESZ1" s="254"/>
      <c r="ETA1" s="254"/>
      <c r="ETB1" s="254"/>
      <c r="ETC1" s="254"/>
      <c r="ETD1" s="254"/>
      <c r="ETE1" s="254"/>
      <c r="ETF1" s="254"/>
      <c r="ETG1" s="254"/>
      <c r="ETH1" s="254"/>
      <c r="ETI1" s="254"/>
      <c r="ETJ1" s="254"/>
      <c r="ETK1" s="254"/>
      <c r="ETL1" s="254"/>
      <c r="ETM1" s="254"/>
      <c r="ETN1" s="254"/>
      <c r="ETO1" s="254"/>
      <c r="ETP1" s="254"/>
      <c r="ETQ1" s="254"/>
      <c r="ETR1" s="254"/>
      <c r="ETS1" s="254"/>
      <c r="ETT1" s="254"/>
      <c r="ETU1" s="254"/>
      <c r="ETV1" s="254"/>
      <c r="ETW1" s="254"/>
      <c r="ETX1" s="254"/>
      <c r="ETY1" s="254"/>
      <c r="ETZ1" s="254"/>
      <c r="EUA1" s="254"/>
      <c r="EUB1" s="254"/>
      <c r="EUC1" s="254"/>
      <c r="EUD1" s="254"/>
      <c r="EUE1" s="254"/>
      <c r="EUF1" s="254"/>
      <c r="EUG1" s="254"/>
      <c r="EUH1" s="254"/>
      <c r="EUI1" s="254"/>
      <c r="EUJ1" s="254"/>
      <c r="EUK1" s="254"/>
      <c r="EUL1" s="254"/>
      <c r="EUM1" s="254"/>
      <c r="EUN1" s="254"/>
      <c r="EUO1" s="254"/>
      <c r="EUP1" s="254"/>
      <c r="EUQ1" s="254"/>
      <c r="EUR1" s="254"/>
      <c r="EUS1" s="254"/>
      <c r="EUT1" s="254"/>
      <c r="EUU1" s="254"/>
      <c r="EUV1" s="254"/>
      <c r="EUW1" s="254"/>
      <c r="EUX1" s="254"/>
      <c r="EUY1" s="254"/>
      <c r="EUZ1" s="254"/>
      <c r="EVA1" s="254"/>
      <c r="EVB1" s="254"/>
      <c r="EVC1" s="254"/>
      <c r="EVD1" s="254"/>
      <c r="EVE1" s="254"/>
      <c r="EVF1" s="254"/>
      <c r="EVG1" s="254"/>
      <c r="EVH1" s="254"/>
      <c r="EVI1" s="254"/>
      <c r="EVJ1" s="254"/>
      <c r="EVK1" s="254"/>
      <c r="EVL1" s="254"/>
      <c r="EVM1" s="254"/>
      <c r="EVN1" s="254"/>
      <c r="EVO1" s="254"/>
      <c r="EVP1" s="254"/>
      <c r="EVQ1" s="254"/>
      <c r="EVR1" s="254"/>
      <c r="EVS1" s="254"/>
      <c r="EVT1" s="254"/>
      <c r="EVU1" s="254"/>
      <c r="EVV1" s="254"/>
      <c r="EVW1" s="254"/>
      <c r="EVX1" s="254"/>
      <c r="EVY1" s="254"/>
      <c r="EVZ1" s="254"/>
      <c r="EWA1" s="254"/>
      <c r="EWB1" s="254"/>
      <c r="EWC1" s="254"/>
      <c r="EWD1" s="254"/>
      <c r="EWE1" s="254"/>
      <c r="EWF1" s="254"/>
      <c r="EWG1" s="254"/>
      <c r="EWH1" s="254"/>
      <c r="EWI1" s="254"/>
      <c r="EWJ1" s="254"/>
      <c r="EWK1" s="254"/>
      <c r="EWL1" s="254"/>
      <c r="EWM1" s="254"/>
      <c r="EWN1" s="254"/>
      <c r="EWO1" s="254"/>
      <c r="EWP1" s="254"/>
      <c r="EWQ1" s="254"/>
      <c r="EWR1" s="254"/>
      <c r="EWS1" s="254"/>
      <c r="EWT1" s="254"/>
      <c r="EWU1" s="254"/>
      <c r="EWV1" s="254"/>
      <c r="EWW1" s="254"/>
      <c r="EWX1" s="254"/>
      <c r="EWY1" s="254"/>
      <c r="EWZ1" s="254"/>
      <c r="EXA1" s="254"/>
      <c r="EXB1" s="254"/>
      <c r="EXC1" s="254"/>
      <c r="EXD1" s="254"/>
      <c r="EXE1" s="254"/>
      <c r="EXF1" s="254"/>
      <c r="EXG1" s="254"/>
      <c r="EXH1" s="254"/>
      <c r="EXI1" s="254"/>
      <c r="EXJ1" s="254"/>
      <c r="EXK1" s="254"/>
      <c r="EXL1" s="254"/>
      <c r="EXM1" s="254"/>
      <c r="EXN1" s="254"/>
      <c r="EXO1" s="254"/>
      <c r="EXP1" s="254"/>
      <c r="EXQ1" s="254"/>
      <c r="EXR1" s="254"/>
      <c r="EXS1" s="254"/>
      <c r="EXT1" s="254"/>
      <c r="EXU1" s="254"/>
      <c r="EXV1" s="254"/>
      <c r="EXW1" s="254"/>
      <c r="EXX1" s="254"/>
      <c r="EXY1" s="254"/>
      <c r="EXZ1" s="254"/>
      <c r="EYA1" s="254"/>
      <c r="EYB1" s="254"/>
      <c r="EYC1" s="254"/>
      <c r="EYD1" s="254"/>
      <c r="EYE1" s="254"/>
      <c r="EYF1" s="254"/>
      <c r="EYG1" s="254"/>
      <c r="EYH1" s="254"/>
      <c r="EYI1" s="254"/>
      <c r="EYJ1" s="254"/>
      <c r="EYK1" s="254"/>
      <c r="EYL1" s="254"/>
      <c r="EYM1" s="254"/>
      <c r="EYN1" s="254"/>
      <c r="EYO1" s="254"/>
      <c r="EYP1" s="254"/>
      <c r="EYQ1" s="254"/>
      <c r="EYR1" s="254"/>
      <c r="EYS1" s="254"/>
      <c r="EYT1" s="254"/>
      <c r="EYU1" s="254"/>
      <c r="EYV1" s="254"/>
      <c r="EYW1" s="254"/>
      <c r="EYX1" s="254"/>
      <c r="EYY1" s="254"/>
      <c r="EYZ1" s="254"/>
      <c r="EZA1" s="254"/>
      <c r="EZB1" s="254"/>
      <c r="EZC1" s="254"/>
      <c r="EZD1" s="254"/>
      <c r="EZE1" s="254"/>
      <c r="EZF1" s="254"/>
      <c r="EZG1" s="254"/>
      <c r="EZH1" s="254"/>
      <c r="EZI1" s="254"/>
      <c r="EZJ1" s="254"/>
      <c r="EZK1" s="254"/>
      <c r="EZL1" s="254"/>
      <c r="EZM1" s="254"/>
      <c r="EZN1" s="254"/>
      <c r="EZO1" s="254"/>
      <c r="EZP1" s="254"/>
      <c r="EZQ1" s="254"/>
      <c r="EZR1" s="254"/>
      <c r="EZS1" s="254"/>
      <c r="EZT1" s="254"/>
      <c r="EZU1" s="254"/>
      <c r="EZV1" s="254"/>
      <c r="EZW1" s="254"/>
      <c r="EZX1" s="254"/>
      <c r="EZY1" s="254"/>
      <c r="EZZ1" s="254"/>
      <c r="FAA1" s="254"/>
      <c r="FAB1" s="254"/>
      <c r="FAC1" s="254"/>
      <c r="FAD1" s="254"/>
      <c r="FAE1" s="254"/>
      <c r="FAF1" s="254"/>
      <c r="FAG1" s="254"/>
      <c r="FAH1" s="254"/>
      <c r="FAI1" s="254"/>
      <c r="FAJ1" s="254"/>
      <c r="FAK1" s="254"/>
      <c r="FAL1" s="254"/>
      <c r="FAM1" s="254"/>
      <c r="FAN1" s="254"/>
      <c r="FAO1" s="254"/>
      <c r="FAP1" s="254"/>
      <c r="FAQ1" s="254"/>
      <c r="FAR1" s="254"/>
      <c r="FAS1" s="254"/>
      <c r="FAT1" s="254"/>
      <c r="FAU1" s="254"/>
      <c r="FAV1" s="254"/>
      <c r="FAW1" s="254"/>
      <c r="FAX1" s="254"/>
      <c r="FAY1" s="254"/>
      <c r="FAZ1" s="254"/>
      <c r="FBA1" s="254"/>
      <c r="FBB1" s="254"/>
      <c r="FBC1" s="254"/>
      <c r="FBD1" s="254"/>
      <c r="FBE1" s="254"/>
      <c r="FBF1" s="254"/>
      <c r="FBG1" s="254"/>
      <c r="FBH1" s="254"/>
      <c r="FBI1" s="254"/>
      <c r="FBJ1" s="254"/>
      <c r="FBK1" s="254"/>
      <c r="FBL1" s="254"/>
      <c r="FBM1" s="254"/>
      <c r="FBN1" s="254"/>
      <c r="FBO1" s="254"/>
      <c r="FBP1" s="254"/>
      <c r="FBQ1" s="254"/>
      <c r="FBR1" s="254"/>
      <c r="FBS1" s="254"/>
      <c r="FBT1" s="254"/>
      <c r="FBU1" s="254"/>
      <c r="FBV1" s="254"/>
      <c r="FBW1" s="254"/>
      <c r="FBX1" s="254"/>
      <c r="FBY1" s="254"/>
      <c r="FBZ1" s="254"/>
      <c r="FCA1" s="254"/>
      <c r="FCB1" s="254"/>
      <c r="FCC1" s="254"/>
      <c r="FCD1" s="254"/>
      <c r="FCE1" s="254"/>
      <c r="FCF1" s="254"/>
      <c r="FCG1" s="254"/>
      <c r="FCH1" s="254"/>
      <c r="FCI1" s="254"/>
      <c r="FCJ1" s="254"/>
      <c r="FCK1" s="254"/>
      <c r="FCL1" s="254"/>
      <c r="FCM1" s="254"/>
      <c r="FCN1" s="254"/>
      <c r="FCO1" s="254"/>
      <c r="FCP1" s="254"/>
      <c r="FCQ1" s="254"/>
      <c r="FCR1" s="254"/>
      <c r="FCS1" s="254"/>
      <c r="FCT1" s="254"/>
      <c r="FCU1" s="254"/>
      <c r="FCV1" s="254"/>
      <c r="FCW1" s="254"/>
      <c r="FCX1" s="254"/>
      <c r="FCY1" s="254"/>
      <c r="FCZ1" s="254"/>
      <c r="FDA1" s="254"/>
      <c r="FDB1" s="254"/>
      <c r="FDC1" s="254"/>
      <c r="FDD1" s="254"/>
      <c r="FDE1" s="254"/>
      <c r="FDF1" s="254"/>
      <c r="FDG1" s="254"/>
      <c r="FDH1" s="254"/>
      <c r="FDI1" s="254"/>
      <c r="FDJ1" s="254"/>
      <c r="FDK1" s="254"/>
      <c r="FDL1" s="254"/>
      <c r="FDM1" s="254"/>
      <c r="FDN1" s="254"/>
      <c r="FDO1" s="254"/>
      <c r="FDP1" s="254"/>
      <c r="FDQ1" s="254"/>
      <c r="FDR1" s="254"/>
      <c r="FDS1" s="254"/>
      <c r="FDT1" s="254"/>
      <c r="FDU1" s="254"/>
      <c r="FDV1" s="254"/>
      <c r="FDW1" s="254"/>
      <c r="FDX1" s="254"/>
      <c r="FDY1" s="254"/>
      <c r="FDZ1" s="254"/>
      <c r="FEA1" s="254"/>
      <c r="FEB1" s="254"/>
      <c r="FEC1" s="254"/>
      <c r="FED1" s="254"/>
      <c r="FEE1" s="254"/>
      <c r="FEF1" s="254"/>
      <c r="FEG1" s="254"/>
      <c r="FEH1" s="254"/>
      <c r="FEI1" s="254"/>
      <c r="FEJ1" s="254"/>
      <c r="FEK1" s="254"/>
      <c r="FEL1" s="254"/>
      <c r="FEM1" s="254"/>
      <c r="FEN1" s="254"/>
      <c r="FEO1" s="254"/>
      <c r="FEP1" s="254"/>
      <c r="FEQ1" s="254"/>
      <c r="FER1" s="254"/>
      <c r="FES1" s="254"/>
      <c r="FET1" s="254"/>
      <c r="FEU1" s="254"/>
      <c r="FEV1" s="254"/>
      <c r="FEW1" s="254"/>
      <c r="FEX1" s="254"/>
      <c r="FEY1" s="254"/>
      <c r="FEZ1" s="254"/>
      <c r="FFA1" s="254"/>
      <c r="FFB1" s="254"/>
      <c r="FFC1" s="254"/>
      <c r="FFD1" s="254"/>
      <c r="FFE1" s="254"/>
      <c r="FFF1" s="254"/>
      <c r="FFG1" s="254"/>
      <c r="FFH1" s="254"/>
      <c r="FFI1" s="254"/>
      <c r="FFJ1" s="254"/>
      <c r="FFK1" s="254"/>
      <c r="FFL1" s="254"/>
      <c r="FFM1" s="254"/>
      <c r="FFN1" s="254"/>
      <c r="FFO1" s="254"/>
      <c r="FFP1" s="254"/>
      <c r="FFQ1" s="254"/>
      <c r="FFR1" s="254"/>
      <c r="FFS1" s="254"/>
      <c r="FFT1" s="254"/>
      <c r="FFU1" s="254"/>
      <c r="FFV1" s="254"/>
      <c r="FFW1" s="254"/>
      <c r="FFX1" s="254"/>
      <c r="FFY1" s="254"/>
      <c r="FFZ1" s="254"/>
      <c r="FGA1" s="254"/>
      <c r="FGB1" s="254"/>
      <c r="FGC1" s="254"/>
      <c r="FGD1" s="254"/>
      <c r="FGE1" s="254"/>
      <c r="FGF1" s="254"/>
      <c r="FGG1" s="254"/>
      <c r="FGH1" s="254"/>
      <c r="FGI1" s="254"/>
      <c r="FGJ1" s="254"/>
      <c r="FGK1" s="254"/>
      <c r="FGL1" s="254"/>
      <c r="FGM1" s="254"/>
      <c r="FGN1" s="254"/>
      <c r="FGO1" s="254"/>
      <c r="FGP1" s="254"/>
      <c r="FGQ1" s="254"/>
      <c r="FGR1" s="254"/>
      <c r="FGS1" s="254"/>
      <c r="FGT1" s="254"/>
      <c r="FGU1" s="254"/>
      <c r="FGV1" s="254"/>
      <c r="FGW1" s="254"/>
      <c r="FGX1" s="254"/>
      <c r="FGY1" s="254"/>
      <c r="FGZ1" s="254"/>
      <c r="FHA1" s="254"/>
      <c r="FHB1" s="254"/>
      <c r="FHC1" s="254"/>
      <c r="FHD1" s="254"/>
      <c r="FHE1" s="254"/>
      <c r="FHF1" s="254"/>
      <c r="FHG1" s="254"/>
      <c r="FHH1" s="254"/>
      <c r="FHI1" s="254"/>
      <c r="FHJ1" s="254"/>
      <c r="FHK1" s="254"/>
      <c r="FHL1" s="254"/>
      <c r="FHM1" s="254"/>
      <c r="FHN1" s="254"/>
      <c r="FHO1" s="254"/>
      <c r="FHP1" s="254"/>
      <c r="FHQ1" s="254"/>
      <c r="FHR1" s="254"/>
      <c r="FHS1" s="254"/>
      <c r="FHT1" s="254"/>
      <c r="FHU1" s="254"/>
      <c r="FHV1" s="254"/>
      <c r="FHW1" s="254"/>
      <c r="FHX1" s="254"/>
      <c r="FHY1" s="254"/>
      <c r="FHZ1" s="254"/>
      <c r="FIA1" s="254"/>
      <c r="FIB1" s="254"/>
      <c r="FIC1" s="254"/>
      <c r="FID1" s="254"/>
      <c r="FIE1" s="254"/>
      <c r="FIF1" s="254"/>
      <c r="FIG1" s="254"/>
      <c r="FIH1" s="254"/>
      <c r="FII1" s="254"/>
      <c r="FIJ1" s="254"/>
      <c r="FIK1" s="254"/>
      <c r="FIL1" s="254"/>
      <c r="FIM1" s="254"/>
      <c r="FIN1" s="254"/>
      <c r="FIO1" s="254"/>
      <c r="FIP1" s="254"/>
      <c r="FIQ1" s="254"/>
      <c r="FIR1" s="254"/>
      <c r="FIS1" s="254"/>
      <c r="FIT1" s="254"/>
      <c r="FIU1" s="254"/>
      <c r="FIV1" s="254"/>
      <c r="FIW1" s="254"/>
      <c r="FIX1" s="254"/>
      <c r="FIY1" s="254"/>
      <c r="FIZ1" s="254"/>
      <c r="FJA1" s="254"/>
      <c r="FJB1" s="254"/>
      <c r="FJC1" s="254"/>
      <c r="FJD1" s="254"/>
      <c r="FJE1" s="254"/>
      <c r="FJF1" s="254"/>
      <c r="FJG1" s="254"/>
      <c r="FJH1" s="254"/>
      <c r="FJI1" s="254"/>
      <c r="FJJ1" s="254"/>
      <c r="FJK1" s="254"/>
      <c r="FJL1" s="254"/>
      <c r="FJM1" s="254"/>
      <c r="FJN1" s="254"/>
      <c r="FJO1" s="254"/>
      <c r="FJP1" s="254"/>
      <c r="FJQ1" s="254"/>
      <c r="FJR1" s="254"/>
      <c r="FJS1" s="254"/>
      <c r="FJT1" s="254"/>
      <c r="FJU1" s="254"/>
      <c r="FJV1" s="254"/>
      <c r="FJW1" s="254"/>
      <c r="FJX1" s="254"/>
      <c r="FJY1" s="254"/>
      <c r="FJZ1" s="254"/>
      <c r="FKA1" s="254"/>
      <c r="FKB1" s="254"/>
      <c r="FKC1" s="254"/>
      <c r="FKD1" s="254"/>
      <c r="FKE1" s="254"/>
      <c r="FKF1" s="254"/>
      <c r="FKG1" s="254"/>
      <c r="FKH1" s="254"/>
      <c r="FKI1" s="254"/>
      <c r="FKJ1" s="254"/>
      <c r="FKK1" s="254"/>
      <c r="FKL1" s="254"/>
      <c r="FKM1" s="254"/>
      <c r="FKN1" s="254"/>
      <c r="FKO1" s="254"/>
      <c r="FKP1" s="254"/>
      <c r="FKQ1" s="254"/>
      <c r="FKR1" s="254"/>
      <c r="FKS1" s="254"/>
      <c r="FKT1" s="254"/>
      <c r="FKU1" s="254"/>
      <c r="FKV1" s="254"/>
      <c r="FKW1" s="254"/>
      <c r="FKX1" s="254"/>
      <c r="FKY1" s="254"/>
      <c r="FKZ1" s="254"/>
      <c r="FLA1" s="254"/>
      <c r="FLB1" s="254"/>
      <c r="FLC1" s="254"/>
      <c r="FLD1" s="254"/>
      <c r="FLE1" s="254"/>
      <c r="FLF1" s="254"/>
      <c r="FLG1" s="254"/>
      <c r="FLH1" s="254"/>
      <c r="FLI1" s="254"/>
      <c r="FLJ1" s="254"/>
      <c r="FLK1" s="254"/>
      <c r="FLL1" s="254"/>
      <c r="FLM1" s="254"/>
      <c r="FLN1" s="254"/>
      <c r="FLO1" s="254"/>
      <c r="FLP1" s="254"/>
      <c r="FLQ1" s="254"/>
      <c r="FLR1" s="254"/>
      <c r="FLS1" s="254"/>
      <c r="FLT1" s="254"/>
      <c r="FLU1" s="254"/>
      <c r="FLV1" s="254"/>
      <c r="FLW1" s="254"/>
      <c r="FLX1" s="254"/>
      <c r="FLY1" s="254"/>
      <c r="FLZ1" s="254"/>
      <c r="FMA1" s="254"/>
      <c r="FMB1" s="254"/>
      <c r="FMC1" s="254"/>
      <c r="FMD1" s="254"/>
      <c r="FME1" s="254"/>
      <c r="FMF1" s="254"/>
      <c r="FMG1" s="254"/>
      <c r="FMH1" s="254"/>
      <c r="FMI1" s="254"/>
      <c r="FMJ1" s="254"/>
      <c r="FMK1" s="254"/>
      <c r="FML1" s="254"/>
      <c r="FMM1" s="254"/>
      <c r="FMN1" s="254"/>
      <c r="FMO1" s="254"/>
      <c r="FMP1" s="254"/>
      <c r="FMQ1" s="254"/>
      <c r="FMR1" s="254"/>
      <c r="FMS1" s="254"/>
      <c r="FMT1" s="254"/>
      <c r="FMU1" s="254"/>
      <c r="FMV1" s="254"/>
      <c r="FMW1" s="254"/>
      <c r="FMX1" s="254"/>
      <c r="FMY1" s="254"/>
      <c r="FMZ1" s="254"/>
      <c r="FNA1" s="254"/>
      <c r="FNB1" s="254"/>
      <c r="FNC1" s="254"/>
      <c r="FND1" s="254"/>
      <c r="FNE1" s="254"/>
      <c r="FNF1" s="254"/>
      <c r="FNG1" s="254"/>
      <c r="FNH1" s="254"/>
      <c r="FNI1" s="254"/>
      <c r="FNJ1" s="254"/>
      <c r="FNK1" s="254"/>
      <c r="FNL1" s="254"/>
      <c r="FNM1" s="254"/>
      <c r="FNN1" s="254"/>
      <c r="FNO1" s="254"/>
      <c r="FNP1" s="254"/>
      <c r="FNQ1" s="254"/>
      <c r="FNR1" s="254"/>
      <c r="FNS1" s="254"/>
      <c r="FNT1" s="254"/>
      <c r="FNU1" s="254"/>
      <c r="FNV1" s="254"/>
      <c r="FNW1" s="254"/>
      <c r="FNX1" s="254"/>
      <c r="FNY1" s="254"/>
      <c r="FNZ1" s="254"/>
      <c r="FOA1" s="254"/>
      <c r="FOB1" s="254"/>
      <c r="FOC1" s="254"/>
      <c r="FOD1" s="254"/>
      <c r="FOE1" s="254"/>
      <c r="FOF1" s="254"/>
      <c r="FOG1" s="254"/>
      <c r="FOH1" s="254"/>
      <c r="FOI1" s="254"/>
      <c r="FOJ1" s="254"/>
      <c r="FOK1" s="254"/>
      <c r="FOL1" s="254"/>
      <c r="FOM1" s="254"/>
      <c r="FON1" s="254"/>
      <c r="FOO1" s="254"/>
      <c r="FOP1" s="254"/>
      <c r="FOQ1" s="254"/>
      <c r="FOR1" s="254"/>
      <c r="FOS1" s="254"/>
      <c r="FOT1" s="254"/>
      <c r="FOU1" s="254"/>
      <c r="FOV1" s="254"/>
      <c r="FOW1" s="254"/>
      <c r="FOX1" s="254"/>
      <c r="FOY1" s="254"/>
      <c r="FOZ1" s="254"/>
      <c r="FPA1" s="254"/>
      <c r="FPB1" s="254"/>
      <c r="FPC1" s="254"/>
      <c r="FPD1" s="254"/>
      <c r="FPE1" s="254"/>
      <c r="FPF1" s="254"/>
      <c r="FPG1" s="254"/>
      <c r="FPH1" s="254"/>
      <c r="FPI1" s="254"/>
      <c r="FPJ1" s="254"/>
      <c r="FPK1" s="254"/>
      <c r="FPL1" s="254"/>
      <c r="FPM1" s="254"/>
      <c r="FPN1" s="254"/>
      <c r="FPO1" s="254"/>
      <c r="FPP1" s="254"/>
      <c r="FPQ1" s="254"/>
      <c r="FPR1" s="254"/>
      <c r="FPS1" s="254"/>
      <c r="FPT1" s="254"/>
      <c r="FPU1" s="254"/>
      <c r="FPV1" s="254"/>
      <c r="FPW1" s="254"/>
      <c r="FPX1" s="254"/>
      <c r="FPY1" s="254"/>
      <c r="FPZ1" s="254"/>
      <c r="FQA1" s="254"/>
      <c r="FQB1" s="254"/>
      <c r="FQC1" s="254"/>
      <c r="FQD1" s="254"/>
      <c r="FQE1" s="254"/>
      <c r="FQF1" s="254"/>
      <c r="FQG1" s="254"/>
      <c r="FQH1" s="254"/>
      <c r="FQI1" s="254"/>
      <c r="FQJ1" s="254"/>
      <c r="FQK1" s="254"/>
      <c r="FQL1" s="254"/>
      <c r="FQM1" s="254"/>
      <c r="FQN1" s="254"/>
      <c r="FQO1" s="254"/>
      <c r="FQP1" s="254"/>
      <c r="FQQ1" s="254"/>
      <c r="FQR1" s="254"/>
      <c r="FQS1" s="254"/>
      <c r="FQT1" s="254"/>
      <c r="FQU1" s="254"/>
      <c r="FQV1" s="254"/>
      <c r="FQW1" s="254"/>
      <c r="FQX1" s="254"/>
      <c r="FQY1" s="254"/>
      <c r="FQZ1" s="254"/>
      <c r="FRA1" s="254"/>
      <c r="FRB1" s="254"/>
      <c r="FRC1" s="254"/>
      <c r="FRD1" s="254"/>
      <c r="FRE1" s="254"/>
      <c r="FRF1" s="254"/>
      <c r="FRG1" s="254"/>
      <c r="FRH1" s="254"/>
      <c r="FRI1" s="254"/>
      <c r="FRJ1" s="254"/>
      <c r="FRK1" s="254"/>
      <c r="FRL1" s="254"/>
      <c r="FRM1" s="254"/>
      <c r="FRN1" s="254"/>
      <c r="FRO1" s="254"/>
      <c r="FRP1" s="254"/>
      <c r="FRQ1" s="254"/>
      <c r="FRR1" s="254"/>
      <c r="FRS1" s="254"/>
      <c r="FRT1" s="254"/>
      <c r="FRU1" s="254"/>
      <c r="FRV1" s="254"/>
      <c r="FRW1" s="254"/>
      <c r="FRX1" s="254"/>
      <c r="FRY1" s="254"/>
      <c r="FRZ1" s="254"/>
      <c r="FSA1" s="254"/>
      <c r="FSB1" s="254"/>
      <c r="FSC1" s="254"/>
      <c r="FSD1" s="254"/>
      <c r="FSE1" s="254"/>
      <c r="FSF1" s="254"/>
      <c r="FSG1" s="254"/>
      <c r="FSH1" s="254"/>
      <c r="FSI1" s="254"/>
      <c r="FSJ1" s="254"/>
      <c r="FSK1" s="254"/>
      <c r="FSL1" s="254"/>
      <c r="FSM1" s="254"/>
      <c r="FSN1" s="254"/>
      <c r="FSO1" s="254"/>
      <c r="FSP1" s="254"/>
      <c r="FSQ1" s="254"/>
      <c r="FSR1" s="254"/>
      <c r="FSS1" s="254"/>
      <c r="FST1" s="254"/>
      <c r="FSU1" s="254"/>
      <c r="FSV1" s="254"/>
      <c r="FSW1" s="254"/>
      <c r="FSX1" s="254"/>
      <c r="FSY1" s="254"/>
      <c r="FSZ1" s="254"/>
      <c r="FTA1" s="254"/>
      <c r="FTB1" s="254"/>
      <c r="FTC1" s="254"/>
      <c r="FTD1" s="254"/>
      <c r="FTE1" s="254"/>
      <c r="FTF1" s="254"/>
      <c r="FTG1" s="254"/>
      <c r="FTH1" s="254"/>
      <c r="FTI1" s="254"/>
      <c r="FTJ1" s="254"/>
      <c r="FTK1" s="254"/>
      <c r="FTL1" s="254"/>
      <c r="FTM1" s="254"/>
      <c r="FTN1" s="254"/>
      <c r="FTO1" s="254"/>
      <c r="FTP1" s="254"/>
      <c r="FTQ1" s="254"/>
      <c r="FTR1" s="254"/>
      <c r="FTS1" s="254"/>
      <c r="FTT1" s="254"/>
      <c r="FTU1" s="254"/>
      <c r="FTV1" s="254"/>
      <c r="FTW1" s="254"/>
      <c r="FTX1" s="254"/>
      <c r="FTY1" s="254"/>
      <c r="FTZ1" s="254"/>
      <c r="FUA1" s="254"/>
      <c r="FUB1" s="254"/>
      <c r="FUC1" s="254"/>
      <c r="FUD1" s="254"/>
      <c r="FUE1" s="254"/>
      <c r="FUF1" s="254"/>
      <c r="FUG1" s="254"/>
      <c r="FUH1" s="254"/>
      <c r="FUI1" s="254"/>
      <c r="FUJ1" s="254"/>
      <c r="FUK1" s="254"/>
      <c r="FUL1" s="254"/>
      <c r="FUM1" s="254"/>
      <c r="FUN1" s="254"/>
      <c r="FUO1" s="254"/>
      <c r="FUP1" s="254"/>
      <c r="FUQ1" s="254"/>
      <c r="FUR1" s="254"/>
      <c r="FUS1" s="254"/>
      <c r="FUT1" s="254"/>
      <c r="FUU1" s="254"/>
      <c r="FUV1" s="254"/>
      <c r="FUW1" s="254"/>
      <c r="FUX1" s="254"/>
      <c r="FUY1" s="254"/>
      <c r="FUZ1" s="254"/>
      <c r="FVA1" s="254"/>
      <c r="FVB1" s="254"/>
      <c r="FVC1" s="254"/>
      <c r="FVD1" s="254"/>
      <c r="FVE1" s="254"/>
      <c r="FVF1" s="254"/>
      <c r="FVG1" s="254"/>
      <c r="FVH1" s="254"/>
      <c r="FVI1" s="254"/>
      <c r="FVJ1" s="254"/>
      <c r="FVK1" s="254"/>
      <c r="FVL1" s="254"/>
      <c r="FVM1" s="254"/>
      <c r="FVN1" s="254"/>
      <c r="FVO1" s="254"/>
      <c r="FVP1" s="254"/>
      <c r="FVQ1" s="254"/>
      <c r="FVR1" s="254"/>
      <c r="FVS1" s="254"/>
      <c r="FVT1" s="254"/>
      <c r="FVU1" s="254"/>
      <c r="FVV1" s="254"/>
      <c r="FVW1" s="254"/>
      <c r="FVX1" s="254"/>
      <c r="FVY1" s="254"/>
      <c r="FVZ1" s="254"/>
      <c r="FWA1" s="254"/>
      <c r="FWB1" s="254"/>
      <c r="FWC1" s="254"/>
      <c r="FWD1" s="254"/>
      <c r="FWE1" s="254"/>
      <c r="FWF1" s="254"/>
      <c r="FWG1" s="254"/>
      <c r="FWH1" s="254"/>
      <c r="FWI1" s="254"/>
      <c r="FWJ1" s="254"/>
      <c r="FWK1" s="254"/>
      <c r="FWL1" s="254"/>
      <c r="FWM1" s="254"/>
      <c r="FWN1" s="254"/>
      <c r="FWO1" s="254"/>
      <c r="FWP1" s="254"/>
      <c r="FWQ1" s="254"/>
      <c r="FWR1" s="254"/>
      <c r="FWS1" s="254"/>
      <c r="FWT1" s="254"/>
      <c r="FWU1" s="254"/>
      <c r="FWV1" s="254"/>
      <c r="FWW1" s="254"/>
      <c r="FWX1" s="254"/>
      <c r="FWY1" s="254"/>
      <c r="FWZ1" s="254"/>
      <c r="FXA1" s="254"/>
      <c r="FXB1" s="254"/>
      <c r="FXC1" s="254"/>
      <c r="FXD1" s="254"/>
      <c r="FXE1" s="254"/>
      <c r="FXF1" s="254"/>
      <c r="FXG1" s="254"/>
      <c r="FXH1" s="254"/>
      <c r="FXI1" s="254"/>
      <c r="FXJ1" s="254"/>
      <c r="FXK1" s="254"/>
      <c r="FXL1" s="254"/>
      <c r="FXM1" s="254"/>
      <c r="FXN1" s="254"/>
      <c r="FXO1" s="254"/>
      <c r="FXP1" s="254"/>
      <c r="FXQ1" s="254"/>
      <c r="FXR1" s="254"/>
      <c r="FXS1" s="254"/>
      <c r="FXT1" s="254"/>
      <c r="FXU1" s="254"/>
      <c r="FXV1" s="254"/>
      <c r="FXW1" s="254"/>
      <c r="FXX1" s="254"/>
      <c r="FXY1" s="254"/>
      <c r="FXZ1" s="254"/>
      <c r="FYA1" s="254"/>
      <c r="FYB1" s="254"/>
      <c r="FYC1" s="254"/>
      <c r="FYD1" s="254"/>
      <c r="FYE1" s="254"/>
      <c r="FYF1" s="254"/>
      <c r="FYG1" s="254"/>
      <c r="FYH1" s="254"/>
      <c r="FYI1" s="254"/>
      <c r="FYJ1" s="254"/>
      <c r="FYK1" s="254"/>
      <c r="FYL1" s="254"/>
      <c r="FYM1" s="254"/>
      <c r="FYN1" s="254"/>
      <c r="FYO1" s="254"/>
      <c r="FYP1" s="254"/>
      <c r="FYQ1" s="254"/>
      <c r="FYR1" s="254"/>
      <c r="FYS1" s="254"/>
      <c r="FYT1" s="254"/>
      <c r="FYU1" s="254"/>
      <c r="FYV1" s="254"/>
      <c r="FYW1" s="254"/>
      <c r="FYX1" s="254"/>
      <c r="FYY1" s="254"/>
      <c r="FYZ1" s="254"/>
      <c r="FZA1" s="254"/>
      <c r="FZB1" s="254"/>
      <c r="FZC1" s="254"/>
      <c r="FZD1" s="254"/>
      <c r="FZE1" s="254"/>
      <c r="FZF1" s="254"/>
      <c r="FZG1" s="254"/>
      <c r="FZH1" s="254"/>
      <c r="FZI1" s="254"/>
      <c r="FZJ1" s="254"/>
      <c r="FZK1" s="254"/>
      <c r="FZL1" s="254"/>
      <c r="FZM1" s="254"/>
      <c r="FZN1" s="254"/>
      <c r="FZO1" s="254"/>
      <c r="FZP1" s="254"/>
      <c r="FZQ1" s="254"/>
      <c r="FZR1" s="254"/>
      <c r="FZS1" s="254"/>
      <c r="FZT1" s="254"/>
      <c r="FZU1" s="254"/>
      <c r="FZV1" s="254"/>
      <c r="FZW1" s="254"/>
      <c r="FZX1" s="254"/>
      <c r="FZY1" s="254"/>
      <c r="FZZ1" s="254"/>
      <c r="GAA1" s="254"/>
      <c r="GAB1" s="254"/>
      <c r="GAC1" s="254"/>
      <c r="GAD1" s="254"/>
      <c r="GAE1" s="254"/>
      <c r="GAF1" s="254"/>
      <c r="GAG1" s="254"/>
      <c r="GAH1" s="254"/>
      <c r="GAI1" s="254"/>
      <c r="GAJ1" s="254"/>
      <c r="GAK1" s="254"/>
      <c r="GAL1" s="254"/>
      <c r="GAM1" s="254"/>
      <c r="GAN1" s="254"/>
      <c r="GAO1" s="254"/>
      <c r="GAP1" s="254"/>
      <c r="GAQ1" s="254"/>
      <c r="GAR1" s="254"/>
      <c r="GAS1" s="254"/>
      <c r="GAT1" s="254"/>
      <c r="GAU1" s="254"/>
      <c r="GAV1" s="254"/>
      <c r="GAW1" s="254"/>
      <c r="GAX1" s="254"/>
      <c r="GAY1" s="254"/>
      <c r="GAZ1" s="254"/>
      <c r="GBA1" s="254"/>
      <c r="GBB1" s="254"/>
      <c r="GBC1" s="254"/>
      <c r="GBD1" s="254"/>
      <c r="GBE1" s="254"/>
      <c r="GBF1" s="254"/>
      <c r="GBG1" s="254"/>
      <c r="GBH1" s="254"/>
      <c r="GBI1" s="254"/>
      <c r="GBJ1" s="254"/>
      <c r="GBK1" s="254"/>
      <c r="GBL1" s="254"/>
      <c r="GBM1" s="254"/>
      <c r="GBN1" s="254"/>
      <c r="GBO1" s="254"/>
      <c r="GBP1" s="254"/>
      <c r="GBQ1" s="254"/>
      <c r="GBR1" s="254"/>
      <c r="GBS1" s="254"/>
      <c r="GBT1" s="254"/>
      <c r="GBU1" s="254"/>
      <c r="GBV1" s="254"/>
      <c r="GBW1" s="254"/>
      <c r="GBX1" s="254"/>
      <c r="GBY1" s="254"/>
      <c r="GBZ1" s="254"/>
      <c r="GCA1" s="254"/>
      <c r="GCB1" s="254"/>
      <c r="GCC1" s="254"/>
      <c r="GCD1" s="254"/>
      <c r="GCE1" s="254"/>
      <c r="GCF1" s="254"/>
      <c r="GCG1" s="254"/>
      <c r="GCH1" s="254"/>
      <c r="GCI1" s="254"/>
      <c r="GCJ1" s="254"/>
      <c r="GCK1" s="254"/>
      <c r="GCL1" s="254"/>
      <c r="GCM1" s="254"/>
      <c r="GCN1" s="254"/>
      <c r="GCO1" s="254"/>
      <c r="GCP1" s="254"/>
      <c r="GCQ1" s="254"/>
      <c r="GCR1" s="254"/>
      <c r="GCS1" s="254"/>
      <c r="GCT1" s="254"/>
      <c r="GCU1" s="254"/>
      <c r="GCV1" s="254"/>
      <c r="GCW1" s="254"/>
      <c r="GCX1" s="254"/>
      <c r="GCY1" s="254"/>
      <c r="GCZ1" s="254"/>
      <c r="GDA1" s="254"/>
      <c r="GDB1" s="254"/>
      <c r="GDC1" s="254"/>
      <c r="GDD1" s="254"/>
      <c r="GDE1" s="254"/>
      <c r="GDF1" s="254"/>
      <c r="GDG1" s="254"/>
      <c r="GDH1" s="254"/>
      <c r="GDI1" s="254"/>
      <c r="GDJ1" s="254"/>
      <c r="GDK1" s="254"/>
      <c r="GDL1" s="254"/>
      <c r="GDM1" s="254"/>
      <c r="GDN1" s="254"/>
      <c r="GDO1" s="254"/>
      <c r="GDP1" s="254"/>
      <c r="GDQ1" s="254"/>
      <c r="GDR1" s="254"/>
      <c r="GDS1" s="254"/>
      <c r="GDT1" s="254"/>
      <c r="GDU1" s="254"/>
      <c r="GDV1" s="254"/>
      <c r="GDW1" s="254"/>
      <c r="GDX1" s="254"/>
      <c r="GDY1" s="254"/>
      <c r="GDZ1" s="254"/>
      <c r="GEA1" s="254"/>
      <c r="GEB1" s="254"/>
      <c r="GEC1" s="254"/>
      <c r="GED1" s="254"/>
      <c r="GEE1" s="254"/>
      <c r="GEF1" s="254"/>
      <c r="GEG1" s="254"/>
      <c r="GEH1" s="254"/>
      <c r="GEI1" s="254"/>
      <c r="GEJ1" s="254"/>
      <c r="GEK1" s="254"/>
      <c r="GEL1" s="254"/>
      <c r="GEM1" s="254"/>
      <c r="GEN1" s="254"/>
      <c r="GEO1" s="254"/>
      <c r="GEP1" s="254"/>
      <c r="GEQ1" s="254"/>
      <c r="GER1" s="254"/>
      <c r="GES1" s="254"/>
      <c r="GET1" s="254"/>
      <c r="GEU1" s="254"/>
      <c r="GEV1" s="254"/>
      <c r="GEW1" s="254"/>
      <c r="GEX1" s="254"/>
      <c r="GEY1" s="254"/>
      <c r="GEZ1" s="254"/>
      <c r="GFA1" s="254"/>
      <c r="GFB1" s="254"/>
      <c r="GFC1" s="254"/>
      <c r="GFD1" s="254"/>
      <c r="GFE1" s="254"/>
      <c r="GFF1" s="254"/>
      <c r="GFG1" s="254"/>
      <c r="GFH1" s="254"/>
      <c r="GFI1" s="254"/>
      <c r="GFJ1" s="254"/>
      <c r="GFK1" s="254"/>
      <c r="GFL1" s="254"/>
      <c r="GFM1" s="254"/>
      <c r="GFN1" s="254"/>
      <c r="GFO1" s="254"/>
      <c r="GFP1" s="254"/>
      <c r="GFQ1" s="254"/>
      <c r="GFR1" s="254"/>
      <c r="GFS1" s="254"/>
      <c r="GFT1" s="254"/>
      <c r="GFU1" s="254"/>
      <c r="GFV1" s="254"/>
      <c r="GFW1" s="254"/>
      <c r="GFX1" s="254"/>
      <c r="GFY1" s="254"/>
      <c r="GFZ1" s="254"/>
      <c r="GGA1" s="254"/>
      <c r="GGB1" s="254"/>
      <c r="GGC1" s="254"/>
      <c r="GGD1" s="254"/>
      <c r="GGE1" s="254"/>
      <c r="GGF1" s="254"/>
      <c r="GGG1" s="254"/>
      <c r="GGH1" s="254"/>
      <c r="GGI1" s="254"/>
      <c r="GGJ1" s="254"/>
      <c r="GGK1" s="254"/>
      <c r="GGL1" s="254"/>
      <c r="GGM1" s="254"/>
      <c r="GGN1" s="254"/>
      <c r="GGO1" s="254"/>
      <c r="GGP1" s="254"/>
      <c r="GGQ1" s="254"/>
      <c r="GGR1" s="254"/>
      <c r="GGS1" s="254"/>
      <c r="GGT1" s="254"/>
      <c r="GGU1" s="254"/>
      <c r="GGV1" s="254"/>
      <c r="GGW1" s="254"/>
      <c r="GGX1" s="254"/>
      <c r="GGY1" s="254"/>
      <c r="GGZ1" s="254"/>
      <c r="GHA1" s="254"/>
      <c r="GHB1" s="254"/>
      <c r="GHC1" s="254"/>
      <c r="GHD1" s="254"/>
      <c r="GHE1" s="254"/>
      <c r="GHF1" s="254"/>
      <c r="GHG1" s="254"/>
      <c r="GHH1" s="254"/>
      <c r="GHI1" s="254"/>
      <c r="GHJ1" s="254"/>
      <c r="GHK1" s="254"/>
      <c r="GHL1" s="254"/>
      <c r="GHM1" s="254"/>
      <c r="GHN1" s="254"/>
      <c r="GHO1" s="254"/>
      <c r="GHP1" s="254"/>
      <c r="GHQ1" s="254"/>
      <c r="GHR1" s="254"/>
      <c r="GHS1" s="254"/>
      <c r="GHT1" s="254"/>
      <c r="GHU1" s="254"/>
      <c r="GHV1" s="254"/>
      <c r="GHW1" s="254"/>
      <c r="GHX1" s="254"/>
      <c r="GHY1" s="254"/>
      <c r="GHZ1" s="254"/>
      <c r="GIA1" s="254"/>
      <c r="GIB1" s="254"/>
      <c r="GIC1" s="254"/>
      <c r="GID1" s="254"/>
      <c r="GIE1" s="254"/>
      <c r="GIF1" s="254"/>
      <c r="GIG1" s="254"/>
      <c r="GIH1" s="254"/>
      <c r="GII1" s="254"/>
      <c r="GIJ1" s="254"/>
      <c r="GIK1" s="254"/>
      <c r="GIL1" s="254"/>
      <c r="GIM1" s="254"/>
      <c r="GIN1" s="254"/>
      <c r="GIO1" s="254"/>
      <c r="GIP1" s="254"/>
      <c r="GIQ1" s="254"/>
      <c r="GIR1" s="254"/>
      <c r="GIS1" s="254"/>
      <c r="GIT1" s="254"/>
      <c r="GIU1" s="254"/>
      <c r="GIV1" s="254"/>
      <c r="GIW1" s="254"/>
      <c r="GIX1" s="254"/>
      <c r="GIY1" s="254"/>
      <c r="GIZ1" s="254"/>
      <c r="GJA1" s="254"/>
      <c r="GJB1" s="254"/>
      <c r="GJC1" s="254"/>
      <c r="GJD1" s="254"/>
      <c r="GJE1" s="254"/>
      <c r="GJF1" s="254"/>
      <c r="GJG1" s="254"/>
      <c r="GJH1" s="254"/>
      <c r="GJI1" s="254"/>
      <c r="GJJ1" s="254"/>
      <c r="GJK1" s="254"/>
      <c r="GJL1" s="254"/>
      <c r="GJM1" s="254"/>
      <c r="GJN1" s="254"/>
      <c r="GJO1" s="254"/>
      <c r="GJP1" s="254"/>
      <c r="GJQ1" s="254"/>
      <c r="GJR1" s="254"/>
      <c r="GJS1" s="254"/>
      <c r="GJT1" s="254"/>
      <c r="GJU1" s="254"/>
      <c r="GJV1" s="254"/>
      <c r="GJW1" s="254"/>
      <c r="GJX1" s="254"/>
      <c r="GJY1" s="254"/>
      <c r="GJZ1" s="254"/>
      <c r="GKA1" s="254"/>
      <c r="GKB1" s="254"/>
      <c r="GKC1" s="254"/>
      <c r="GKD1" s="254"/>
      <c r="GKE1" s="254"/>
      <c r="GKF1" s="254"/>
      <c r="GKG1" s="254"/>
      <c r="GKH1" s="254"/>
      <c r="GKI1" s="254"/>
      <c r="GKJ1" s="254"/>
      <c r="GKK1" s="254"/>
      <c r="GKL1" s="254"/>
      <c r="GKM1" s="254"/>
      <c r="GKN1" s="254"/>
      <c r="GKO1" s="254"/>
      <c r="GKP1" s="254"/>
      <c r="GKQ1" s="254"/>
      <c r="GKR1" s="254"/>
      <c r="GKS1" s="254"/>
      <c r="GKT1" s="254"/>
      <c r="GKU1" s="254"/>
      <c r="GKV1" s="254"/>
      <c r="GKW1" s="254"/>
      <c r="GKX1" s="254"/>
      <c r="GKY1" s="254"/>
      <c r="GKZ1" s="254"/>
      <c r="GLA1" s="254"/>
      <c r="GLB1" s="254"/>
      <c r="GLC1" s="254"/>
      <c r="GLD1" s="254"/>
      <c r="GLE1" s="254"/>
      <c r="GLF1" s="254"/>
      <c r="GLG1" s="254"/>
      <c r="GLH1" s="254"/>
      <c r="GLI1" s="254"/>
      <c r="GLJ1" s="254"/>
      <c r="GLK1" s="254"/>
      <c r="GLL1" s="254"/>
      <c r="GLM1" s="254"/>
      <c r="GLN1" s="254"/>
      <c r="GLO1" s="254"/>
      <c r="GLP1" s="254"/>
      <c r="GLQ1" s="254"/>
      <c r="GLR1" s="254"/>
      <c r="GLS1" s="254"/>
      <c r="GLT1" s="254"/>
      <c r="GLU1" s="254"/>
      <c r="GLV1" s="254"/>
      <c r="GLW1" s="254"/>
      <c r="GLX1" s="254"/>
      <c r="GLY1" s="254"/>
      <c r="GLZ1" s="254"/>
      <c r="GMA1" s="254"/>
      <c r="GMB1" s="254"/>
      <c r="GMC1" s="254"/>
      <c r="GMD1" s="254"/>
      <c r="GME1" s="254"/>
      <c r="GMF1" s="254"/>
      <c r="GMG1" s="254"/>
      <c r="GMH1" s="254"/>
      <c r="GMI1" s="254"/>
      <c r="GMJ1" s="254"/>
      <c r="GMK1" s="254"/>
      <c r="GML1" s="254"/>
      <c r="GMM1" s="254"/>
      <c r="GMN1" s="254"/>
      <c r="GMO1" s="254"/>
      <c r="GMP1" s="254"/>
      <c r="GMQ1" s="254"/>
      <c r="GMR1" s="254"/>
      <c r="GMS1" s="254"/>
      <c r="GMT1" s="254"/>
      <c r="GMU1" s="254"/>
      <c r="GMV1" s="254"/>
      <c r="GMW1" s="254"/>
      <c r="GMX1" s="254"/>
      <c r="GMY1" s="254"/>
      <c r="GMZ1" s="254"/>
      <c r="GNA1" s="254"/>
      <c r="GNB1" s="254"/>
      <c r="GNC1" s="254"/>
      <c r="GND1" s="254"/>
      <c r="GNE1" s="254"/>
      <c r="GNF1" s="254"/>
      <c r="GNG1" s="254"/>
      <c r="GNH1" s="254"/>
      <c r="GNI1" s="254"/>
      <c r="GNJ1" s="254"/>
      <c r="GNK1" s="254"/>
      <c r="GNL1" s="254"/>
      <c r="GNM1" s="254"/>
      <c r="GNN1" s="254"/>
      <c r="GNO1" s="254"/>
      <c r="GNP1" s="254"/>
      <c r="GNQ1" s="254"/>
      <c r="GNR1" s="254"/>
      <c r="GNS1" s="254"/>
      <c r="GNT1" s="254"/>
      <c r="GNU1" s="254"/>
      <c r="GNV1" s="254"/>
      <c r="GNW1" s="254"/>
      <c r="GNX1" s="254"/>
      <c r="GNY1" s="254"/>
      <c r="GNZ1" s="254"/>
      <c r="GOA1" s="254"/>
      <c r="GOB1" s="254"/>
      <c r="GOC1" s="254"/>
      <c r="GOD1" s="254"/>
      <c r="GOE1" s="254"/>
      <c r="GOF1" s="254"/>
      <c r="GOG1" s="254"/>
      <c r="GOH1" s="254"/>
      <c r="GOI1" s="254"/>
      <c r="GOJ1" s="254"/>
      <c r="GOK1" s="254"/>
      <c r="GOL1" s="254"/>
      <c r="GOM1" s="254"/>
      <c r="GON1" s="254"/>
      <c r="GOO1" s="254"/>
      <c r="GOP1" s="254"/>
      <c r="GOQ1" s="254"/>
      <c r="GOR1" s="254"/>
      <c r="GOS1" s="254"/>
      <c r="GOT1" s="254"/>
      <c r="GOU1" s="254"/>
      <c r="GOV1" s="254"/>
      <c r="GOW1" s="254"/>
      <c r="GOX1" s="254"/>
      <c r="GOY1" s="254"/>
      <c r="GOZ1" s="254"/>
      <c r="GPA1" s="254"/>
      <c r="GPB1" s="254"/>
      <c r="GPC1" s="254"/>
      <c r="GPD1" s="254"/>
      <c r="GPE1" s="254"/>
      <c r="GPF1" s="254"/>
      <c r="GPG1" s="254"/>
      <c r="GPH1" s="254"/>
      <c r="GPI1" s="254"/>
      <c r="GPJ1" s="254"/>
      <c r="GPK1" s="254"/>
      <c r="GPL1" s="254"/>
      <c r="GPM1" s="254"/>
      <c r="GPN1" s="254"/>
      <c r="GPO1" s="254"/>
      <c r="GPP1" s="254"/>
      <c r="GPQ1" s="254"/>
      <c r="GPR1" s="254"/>
      <c r="GPS1" s="254"/>
      <c r="GPT1" s="254"/>
      <c r="GPU1" s="254"/>
      <c r="GPV1" s="254"/>
      <c r="GPW1" s="254"/>
      <c r="GPX1" s="254"/>
      <c r="GPY1" s="254"/>
      <c r="GPZ1" s="254"/>
      <c r="GQA1" s="254"/>
      <c r="GQB1" s="254"/>
      <c r="GQC1" s="254"/>
      <c r="GQD1" s="254"/>
      <c r="GQE1" s="254"/>
      <c r="GQF1" s="254"/>
      <c r="GQG1" s="254"/>
      <c r="GQH1" s="254"/>
      <c r="GQI1" s="254"/>
      <c r="GQJ1" s="254"/>
      <c r="GQK1" s="254"/>
      <c r="GQL1" s="254"/>
      <c r="GQM1" s="254"/>
      <c r="GQN1" s="254"/>
      <c r="GQO1" s="254"/>
      <c r="GQP1" s="254"/>
      <c r="GQQ1" s="254"/>
      <c r="GQR1" s="254"/>
      <c r="GQS1" s="254"/>
      <c r="GQT1" s="254"/>
      <c r="GQU1" s="254"/>
      <c r="GQV1" s="254"/>
      <c r="GQW1" s="254"/>
      <c r="GQX1" s="254"/>
      <c r="GQY1" s="254"/>
      <c r="GQZ1" s="254"/>
      <c r="GRA1" s="254"/>
      <c r="GRB1" s="254"/>
      <c r="GRC1" s="254"/>
      <c r="GRD1" s="254"/>
      <c r="GRE1" s="254"/>
      <c r="GRF1" s="254"/>
      <c r="GRG1" s="254"/>
      <c r="GRH1" s="254"/>
      <c r="GRI1" s="254"/>
      <c r="GRJ1" s="254"/>
      <c r="GRK1" s="254"/>
      <c r="GRL1" s="254"/>
      <c r="GRM1" s="254"/>
      <c r="GRN1" s="254"/>
      <c r="GRO1" s="254"/>
      <c r="GRP1" s="254"/>
      <c r="GRQ1" s="254"/>
      <c r="GRR1" s="254"/>
      <c r="GRS1" s="254"/>
      <c r="GRT1" s="254"/>
      <c r="GRU1" s="254"/>
      <c r="GRV1" s="254"/>
      <c r="GRW1" s="254"/>
      <c r="GRX1" s="254"/>
      <c r="GRY1" s="254"/>
      <c r="GRZ1" s="254"/>
      <c r="GSA1" s="254"/>
      <c r="GSB1" s="254"/>
      <c r="GSC1" s="254"/>
      <c r="GSD1" s="254"/>
      <c r="GSE1" s="254"/>
      <c r="GSF1" s="254"/>
      <c r="GSG1" s="254"/>
      <c r="GSH1" s="254"/>
      <c r="GSI1" s="254"/>
      <c r="GSJ1" s="254"/>
      <c r="GSK1" s="254"/>
      <c r="GSL1" s="254"/>
      <c r="GSM1" s="254"/>
      <c r="GSN1" s="254"/>
      <c r="GSO1" s="254"/>
      <c r="GSP1" s="254"/>
      <c r="GSQ1" s="254"/>
      <c r="GSR1" s="254"/>
      <c r="GSS1" s="254"/>
      <c r="GST1" s="254"/>
      <c r="GSU1" s="254"/>
      <c r="GSV1" s="254"/>
      <c r="GSW1" s="254"/>
      <c r="GSX1" s="254"/>
      <c r="GSY1" s="254"/>
      <c r="GSZ1" s="254"/>
      <c r="GTA1" s="254"/>
      <c r="GTB1" s="254"/>
      <c r="GTC1" s="254"/>
      <c r="GTD1" s="254"/>
      <c r="GTE1" s="254"/>
      <c r="GTF1" s="254"/>
      <c r="GTG1" s="254"/>
      <c r="GTH1" s="254"/>
      <c r="GTI1" s="254"/>
      <c r="GTJ1" s="254"/>
      <c r="GTK1" s="254"/>
      <c r="GTL1" s="254"/>
      <c r="GTM1" s="254"/>
      <c r="GTN1" s="254"/>
      <c r="GTO1" s="254"/>
      <c r="GTP1" s="254"/>
      <c r="GTQ1" s="254"/>
      <c r="GTR1" s="254"/>
      <c r="GTS1" s="254"/>
      <c r="GTT1" s="254"/>
      <c r="GTU1" s="254"/>
      <c r="GTV1" s="254"/>
      <c r="GTW1" s="254"/>
      <c r="GTX1" s="254"/>
      <c r="GTY1" s="254"/>
      <c r="GTZ1" s="254"/>
      <c r="GUA1" s="254"/>
      <c r="GUB1" s="254"/>
      <c r="GUC1" s="254"/>
      <c r="GUD1" s="254"/>
      <c r="GUE1" s="254"/>
      <c r="GUF1" s="254"/>
      <c r="GUG1" s="254"/>
      <c r="GUH1" s="254"/>
      <c r="GUI1" s="254"/>
      <c r="GUJ1" s="254"/>
      <c r="GUK1" s="254"/>
      <c r="GUL1" s="254"/>
      <c r="GUM1" s="254"/>
      <c r="GUN1" s="254"/>
      <c r="GUO1" s="254"/>
      <c r="GUP1" s="254"/>
      <c r="GUQ1" s="254"/>
      <c r="GUR1" s="254"/>
      <c r="GUS1" s="254"/>
      <c r="GUT1" s="254"/>
      <c r="GUU1" s="254"/>
      <c r="GUV1" s="254"/>
      <c r="GUW1" s="254"/>
      <c r="GUX1" s="254"/>
      <c r="GUY1" s="254"/>
      <c r="GUZ1" s="254"/>
      <c r="GVA1" s="254"/>
      <c r="GVB1" s="254"/>
      <c r="GVC1" s="254"/>
      <c r="GVD1" s="254"/>
      <c r="GVE1" s="254"/>
      <c r="GVF1" s="254"/>
      <c r="GVG1" s="254"/>
      <c r="GVH1" s="254"/>
      <c r="GVI1" s="254"/>
      <c r="GVJ1" s="254"/>
      <c r="GVK1" s="254"/>
      <c r="GVL1" s="254"/>
      <c r="GVM1" s="254"/>
      <c r="GVN1" s="254"/>
      <c r="GVO1" s="254"/>
      <c r="GVP1" s="254"/>
      <c r="GVQ1" s="254"/>
      <c r="GVR1" s="254"/>
      <c r="GVS1" s="254"/>
      <c r="GVT1" s="254"/>
      <c r="GVU1" s="254"/>
      <c r="GVV1" s="254"/>
      <c r="GVW1" s="254"/>
      <c r="GVX1" s="254"/>
      <c r="GVY1" s="254"/>
      <c r="GVZ1" s="254"/>
      <c r="GWA1" s="254"/>
      <c r="GWB1" s="254"/>
      <c r="GWC1" s="254"/>
      <c r="GWD1" s="254"/>
      <c r="GWE1" s="254"/>
      <c r="GWF1" s="254"/>
      <c r="GWG1" s="254"/>
      <c r="GWH1" s="254"/>
      <c r="GWI1" s="254"/>
      <c r="GWJ1" s="254"/>
      <c r="GWK1" s="254"/>
      <c r="GWL1" s="254"/>
      <c r="GWM1" s="254"/>
      <c r="GWN1" s="254"/>
      <c r="GWO1" s="254"/>
      <c r="GWP1" s="254"/>
      <c r="GWQ1" s="254"/>
      <c r="GWR1" s="254"/>
      <c r="GWS1" s="254"/>
      <c r="GWT1" s="254"/>
      <c r="GWU1" s="254"/>
      <c r="GWV1" s="254"/>
      <c r="GWW1" s="254"/>
      <c r="GWX1" s="254"/>
      <c r="GWY1" s="254"/>
      <c r="GWZ1" s="254"/>
      <c r="GXA1" s="254"/>
      <c r="GXB1" s="254"/>
      <c r="GXC1" s="254"/>
      <c r="GXD1" s="254"/>
      <c r="GXE1" s="254"/>
      <c r="GXF1" s="254"/>
      <c r="GXG1" s="254"/>
      <c r="GXH1" s="254"/>
      <c r="GXI1" s="254"/>
      <c r="GXJ1" s="254"/>
      <c r="GXK1" s="254"/>
      <c r="GXL1" s="254"/>
      <c r="GXM1" s="254"/>
      <c r="GXN1" s="254"/>
      <c r="GXO1" s="254"/>
      <c r="GXP1" s="254"/>
      <c r="GXQ1" s="254"/>
      <c r="GXR1" s="254"/>
      <c r="GXS1" s="254"/>
      <c r="GXT1" s="254"/>
      <c r="GXU1" s="254"/>
      <c r="GXV1" s="254"/>
      <c r="GXW1" s="254"/>
      <c r="GXX1" s="254"/>
      <c r="GXY1" s="254"/>
      <c r="GXZ1" s="254"/>
      <c r="GYA1" s="254"/>
      <c r="GYB1" s="254"/>
      <c r="GYC1" s="254"/>
      <c r="GYD1" s="254"/>
      <c r="GYE1" s="254"/>
      <c r="GYF1" s="254"/>
      <c r="GYG1" s="254"/>
      <c r="GYH1" s="254"/>
      <c r="GYI1" s="254"/>
      <c r="GYJ1" s="254"/>
      <c r="GYK1" s="254"/>
      <c r="GYL1" s="254"/>
      <c r="GYM1" s="254"/>
      <c r="GYN1" s="254"/>
      <c r="GYO1" s="254"/>
      <c r="GYP1" s="254"/>
      <c r="GYQ1" s="254"/>
      <c r="GYR1" s="254"/>
      <c r="GYS1" s="254"/>
      <c r="GYT1" s="254"/>
      <c r="GYU1" s="254"/>
      <c r="GYV1" s="254"/>
      <c r="GYW1" s="254"/>
      <c r="GYX1" s="254"/>
      <c r="GYY1" s="254"/>
      <c r="GYZ1" s="254"/>
      <c r="GZA1" s="254"/>
      <c r="GZB1" s="254"/>
      <c r="GZC1" s="254"/>
      <c r="GZD1" s="254"/>
      <c r="GZE1" s="254"/>
      <c r="GZF1" s="254"/>
      <c r="GZG1" s="254"/>
      <c r="GZH1" s="254"/>
      <c r="GZI1" s="254"/>
      <c r="GZJ1" s="254"/>
      <c r="GZK1" s="254"/>
      <c r="GZL1" s="254"/>
      <c r="GZM1" s="254"/>
      <c r="GZN1" s="254"/>
      <c r="GZO1" s="254"/>
      <c r="GZP1" s="254"/>
      <c r="GZQ1" s="254"/>
      <c r="GZR1" s="254"/>
      <c r="GZS1" s="254"/>
      <c r="GZT1" s="254"/>
      <c r="GZU1" s="254"/>
      <c r="GZV1" s="254"/>
      <c r="GZW1" s="254"/>
      <c r="GZX1" s="254"/>
      <c r="GZY1" s="254"/>
      <c r="GZZ1" s="254"/>
      <c r="HAA1" s="254"/>
      <c r="HAB1" s="254"/>
      <c r="HAC1" s="254"/>
      <c r="HAD1" s="254"/>
      <c r="HAE1" s="254"/>
      <c r="HAF1" s="254"/>
      <c r="HAG1" s="254"/>
      <c r="HAH1" s="254"/>
      <c r="HAI1" s="254"/>
      <c r="HAJ1" s="254"/>
      <c r="HAK1" s="254"/>
      <c r="HAL1" s="254"/>
      <c r="HAM1" s="254"/>
      <c r="HAN1" s="254"/>
      <c r="HAO1" s="254"/>
      <c r="HAP1" s="254"/>
      <c r="HAQ1" s="254"/>
      <c r="HAR1" s="254"/>
      <c r="HAS1" s="254"/>
      <c r="HAT1" s="254"/>
      <c r="HAU1" s="254"/>
      <c r="HAV1" s="254"/>
      <c r="HAW1" s="254"/>
      <c r="HAX1" s="254"/>
      <c r="HAY1" s="254"/>
      <c r="HAZ1" s="254"/>
      <c r="HBA1" s="254"/>
      <c r="HBB1" s="254"/>
      <c r="HBC1" s="254"/>
      <c r="HBD1" s="254"/>
      <c r="HBE1" s="254"/>
      <c r="HBF1" s="254"/>
      <c r="HBG1" s="254"/>
      <c r="HBH1" s="254"/>
      <c r="HBI1" s="254"/>
      <c r="HBJ1" s="254"/>
      <c r="HBK1" s="254"/>
      <c r="HBL1" s="254"/>
      <c r="HBM1" s="254"/>
      <c r="HBN1" s="254"/>
      <c r="HBO1" s="254"/>
      <c r="HBP1" s="254"/>
      <c r="HBQ1" s="254"/>
      <c r="HBR1" s="254"/>
      <c r="HBS1" s="254"/>
      <c r="HBT1" s="254"/>
      <c r="HBU1" s="254"/>
      <c r="HBV1" s="254"/>
      <c r="HBW1" s="254"/>
      <c r="HBX1" s="254"/>
      <c r="HBY1" s="254"/>
      <c r="HBZ1" s="254"/>
      <c r="HCA1" s="254"/>
      <c r="HCB1" s="254"/>
      <c r="HCC1" s="254"/>
      <c r="HCD1" s="254"/>
      <c r="HCE1" s="254"/>
      <c r="HCF1" s="254"/>
      <c r="HCG1" s="254"/>
      <c r="HCH1" s="254"/>
      <c r="HCI1" s="254"/>
      <c r="HCJ1" s="254"/>
      <c r="HCK1" s="254"/>
      <c r="HCL1" s="254"/>
      <c r="HCM1" s="254"/>
      <c r="HCN1" s="254"/>
      <c r="HCO1" s="254"/>
      <c r="HCP1" s="254"/>
      <c r="HCQ1" s="254"/>
      <c r="HCR1" s="254"/>
      <c r="HCS1" s="254"/>
      <c r="HCT1" s="254"/>
      <c r="HCU1" s="254"/>
      <c r="HCV1" s="254"/>
      <c r="HCW1" s="254"/>
      <c r="HCX1" s="254"/>
      <c r="HCY1" s="254"/>
      <c r="HCZ1" s="254"/>
      <c r="HDA1" s="254"/>
      <c r="HDB1" s="254"/>
      <c r="HDC1" s="254"/>
      <c r="HDD1" s="254"/>
      <c r="HDE1" s="254"/>
      <c r="HDF1" s="254"/>
      <c r="HDG1" s="254"/>
      <c r="HDH1" s="254"/>
      <c r="HDI1" s="254"/>
      <c r="HDJ1" s="254"/>
      <c r="HDK1" s="254"/>
      <c r="HDL1" s="254"/>
      <c r="HDM1" s="254"/>
      <c r="HDN1" s="254"/>
      <c r="HDO1" s="254"/>
      <c r="HDP1" s="254"/>
      <c r="HDQ1" s="254"/>
      <c r="HDR1" s="254"/>
      <c r="HDS1" s="254"/>
      <c r="HDT1" s="254"/>
      <c r="HDU1" s="254"/>
      <c r="HDV1" s="254"/>
      <c r="HDW1" s="254"/>
      <c r="HDX1" s="254"/>
      <c r="HDY1" s="254"/>
      <c r="HDZ1" s="254"/>
      <c r="HEA1" s="254"/>
      <c r="HEB1" s="254"/>
      <c r="HEC1" s="254"/>
      <c r="HED1" s="254"/>
      <c r="HEE1" s="254"/>
      <c r="HEF1" s="254"/>
      <c r="HEG1" s="254"/>
      <c r="HEH1" s="254"/>
      <c r="HEI1" s="254"/>
      <c r="HEJ1" s="254"/>
      <c r="HEK1" s="254"/>
      <c r="HEL1" s="254"/>
      <c r="HEM1" s="254"/>
      <c r="HEN1" s="254"/>
      <c r="HEO1" s="254"/>
      <c r="HEP1" s="254"/>
      <c r="HEQ1" s="254"/>
      <c r="HER1" s="254"/>
      <c r="HES1" s="254"/>
      <c r="HET1" s="254"/>
      <c r="HEU1" s="254"/>
      <c r="HEV1" s="254"/>
      <c r="HEW1" s="254"/>
      <c r="HEX1" s="254"/>
      <c r="HEY1" s="254"/>
      <c r="HEZ1" s="254"/>
      <c r="HFA1" s="254"/>
      <c r="HFB1" s="254"/>
      <c r="HFC1" s="254"/>
      <c r="HFD1" s="254"/>
      <c r="HFE1" s="254"/>
      <c r="HFF1" s="254"/>
      <c r="HFG1" s="254"/>
      <c r="HFH1" s="254"/>
      <c r="HFI1" s="254"/>
      <c r="HFJ1" s="254"/>
      <c r="HFK1" s="254"/>
      <c r="HFL1" s="254"/>
      <c r="HFM1" s="254"/>
      <c r="HFN1" s="254"/>
      <c r="HFO1" s="254"/>
      <c r="HFP1" s="254"/>
      <c r="HFQ1" s="254"/>
      <c r="HFR1" s="254"/>
      <c r="HFS1" s="254"/>
      <c r="HFT1" s="254"/>
      <c r="HFU1" s="254"/>
      <c r="HFV1" s="254"/>
      <c r="HFW1" s="254"/>
      <c r="HFX1" s="254"/>
      <c r="HFY1" s="254"/>
      <c r="HFZ1" s="254"/>
      <c r="HGA1" s="254"/>
      <c r="HGB1" s="254"/>
      <c r="HGC1" s="254"/>
      <c r="HGD1" s="254"/>
      <c r="HGE1" s="254"/>
      <c r="HGF1" s="254"/>
      <c r="HGG1" s="254"/>
      <c r="HGH1" s="254"/>
      <c r="HGI1" s="254"/>
      <c r="HGJ1" s="254"/>
      <c r="HGK1" s="254"/>
      <c r="HGL1" s="254"/>
      <c r="HGM1" s="254"/>
      <c r="HGN1" s="254"/>
      <c r="HGO1" s="254"/>
      <c r="HGP1" s="254"/>
      <c r="HGQ1" s="254"/>
      <c r="HGR1" s="254"/>
      <c r="HGS1" s="254"/>
      <c r="HGT1" s="254"/>
      <c r="HGU1" s="254"/>
      <c r="HGV1" s="254"/>
      <c r="HGW1" s="254"/>
      <c r="HGX1" s="254"/>
      <c r="HGY1" s="254"/>
      <c r="HGZ1" s="254"/>
      <c r="HHA1" s="254"/>
      <c r="HHB1" s="254"/>
      <c r="HHC1" s="254"/>
      <c r="HHD1" s="254"/>
      <c r="HHE1" s="254"/>
      <c r="HHF1" s="254"/>
      <c r="HHG1" s="254"/>
      <c r="HHH1" s="254"/>
      <c r="HHI1" s="254"/>
      <c r="HHJ1" s="254"/>
      <c r="HHK1" s="254"/>
      <c r="HHL1" s="254"/>
      <c r="HHM1" s="254"/>
      <c r="HHN1" s="254"/>
      <c r="HHO1" s="254"/>
      <c r="HHP1" s="254"/>
      <c r="HHQ1" s="254"/>
      <c r="HHR1" s="254"/>
      <c r="HHS1" s="254"/>
      <c r="HHT1" s="254"/>
      <c r="HHU1" s="254"/>
      <c r="HHV1" s="254"/>
      <c r="HHW1" s="254"/>
      <c r="HHX1" s="254"/>
      <c r="HHY1" s="254"/>
      <c r="HHZ1" s="254"/>
      <c r="HIA1" s="254"/>
      <c r="HIB1" s="254"/>
      <c r="HIC1" s="254"/>
      <c r="HID1" s="254"/>
      <c r="HIE1" s="254"/>
      <c r="HIF1" s="254"/>
      <c r="HIG1" s="254"/>
      <c r="HIH1" s="254"/>
      <c r="HII1" s="254"/>
      <c r="HIJ1" s="254"/>
      <c r="HIK1" s="254"/>
      <c r="HIL1" s="254"/>
      <c r="HIM1" s="254"/>
      <c r="HIN1" s="254"/>
      <c r="HIO1" s="254"/>
      <c r="HIP1" s="254"/>
      <c r="HIQ1" s="254"/>
      <c r="HIR1" s="254"/>
      <c r="HIS1" s="254"/>
      <c r="HIT1" s="254"/>
      <c r="HIU1" s="254"/>
      <c r="HIV1" s="254"/>
      <c r="HIW1" s="254"/>
      <c r="HIX1" s="254"/>
      <c r="HIY1" s="254"/>
      <c r="HIZ1" s="254"/>
      <c r="HJA1" s="254"/>
      <c r="HJB1" s="254"/>
      <c r="HJC1" s="254"/>
      <c r="HJD1" s="254"/>
      <c r="HJE1" s="254"/>
      <c r="HJF1" s="254"/>
      <c r="HJG1" s="254"/>
      <c r="HJH1" s="254"/>
      <c r="HJI1" s="254"/>
      <c r="HJJ1" s="254"/>
      <c r="HJK1" s="254"/>
      <c r="HJL1" s="254"/>
      <c r="HJM1" s="254"/>
      <c r="HJN1" s="254"/>
      <c r="HJO1" s="254"/>
      <c r="HJP1" s="254"/>
      <c r="HJQ1" s="254"/>
      <c r="HJR1" s="254"/>
      <c r="HJS1" s="254"/>
      <c r="HJT1" s="254"/>
      <c r="HJU1" s="254"/>
      <c r="HJV1" s="254"/>
      <c r="HJW1" s="254"/>
      <c r="HJX1" s="254"/>
      <c r="HJY1" s="254"/>
      <c r="HJZ1" s="254"/>
      <c r="HKA1" s="254"/>
      <c r="HKB1" s="254"/>
      <c r="HKC1" s="254"/>
      <c r="HKD1" s="254"/>
      <c r="HKE1" s="254"/>
      <c r="HKF1" s="254"/>
      <c r="HKG1" s="254"/>
      <c r="HKH1" s="254"/>
      <c r="HKI1" s="254"/>
      <c r="HKJ1" s="254"/>
      <c r="HKK1" s="254"/>
      <c r="HKL1" s="254"/>
      <c r="HKM1" s="254"/>
      <c r="HKN1" s="254"/>
      <c r="HKO1" s="254"/>
      <c r="HKP1" s="254"/>
      <c r="HKQ1" s="254"/>
      <c r="HKR1" s="254"/>
      <c r="HKS1" s="254"/>
      <c r="HKT1" s="254"/>
      <c r="HKU1" s="254"/>
      <c r="HKV1" s="254"/>
      <c r="HKW1" s="254"/>
      <c r="HKX1" s="254"/>
      <c r="HKY1" s="254"/>
      <c r="HKZ1" s="254"/>
      <c r="HLA1" s="254"/>
      <c r="HLB1" s="254"/>
      <c r="HLC1" s="254"/>
      <c r="HLD1" s="254"/>
      <c r="HLE1" s="254"/>
      <c r="HLF1" s="254"/>
      <c r="HLG1" s="254"/>
      <c r="HLH1" s="254"/>
      <c r="HLI1" s="254"/>
      <c r="HLJ1" s="254"/>
      <c r="HLK1" s="254"/>
      <c r="HLL1" s="254"/>
      <c r="HLM1" s="254"/>
      <c r="HLN1" s="254"/>
      <c r="HLO1" s="254"/>
      <c r="HLP1" s="254"/>
      <c r="HLQ1" s="254"/>
      <c r="HLR1" s="254"/>
      <c r="HLS1" s="254"/>
      <c r="HLT1" s="254"/>
      <c r="HLU1" s="254"/>
      <c r="HLV1" s="254"/>
      <c r="HLW1" s="254"/>
      <c r="HLX1" s="254"/>
      <c r="HLY1" s="254"/>
      <c r="HLZ1" s="254"/>
      <c r="HMA1" s="254"/>
      <c r="HMB1" s="254"/>
      <c r="HMC1" s="254"/>
      <c r="HMD1" s="254"/>
      <c r="HME1" s="254"/>
      <c r="HMF1" s="254"/>
      <c r="HMG1" s="254"/>
      <c r="HMH1" s="254"/>
      <c r="HMI1" s="254"/>
      <c r="HMJ1" s="254"/>
      <c r="HMK1" s="254"/>
      <c r="HML1" s="254"/>
      <c r="HMM1" s="254"/>
      <c r="HMN1" s="254"/>
      <c r="HMO1" s="254"/>
      <c r="HMP1" s="254"/>
      <c r="HMQ1" s="254"/>
      <c r="HMR1" s="254"/>
      <c r="HMS1" s="254"/>
      <c r="HMT1" s="254"/>
      <c r="HMU1" s="254"/>
      <c r="HMV1" s="254"/>
      <c r="HMW1" s="254"/>
      <c r="HMX1" s="254"/>
      <c r="HMY1" s="254"/>
      <c r="HMZ1" s="254"/>
      <c r="HNA1" s="254"/>
      <c r="HNB1" s="254"/>
      <c r="HNC1" s="254"/>
      <c r="HND1" s="254"/>
      <c r="HNE1" s="254"/>
      <c r="HNF1" s="254"/>
      <c r="HNG1" s="254"/>
      <c r="HNH1" s="254"/>
      <c r="HNI1" s="254"/>
      <c r="HNJ1" s="254"/>
      <c r="HNK1" s="254"/>
      <c r="HNL1" s="254"/>
      <c r="HNM1" s="254"/>
      <c r="HNN1" s="254"/>
      <c r="HNO1" s="254"/>
      <c r="HNP1" s="254"/>
      <c r="HNQ1" s="254"/>
      <c r="HNR1" s="254"/>
      <c r="HNS1" s="254"/>
      <c r="HNT1" s="254"/>
      <c r="HNU1" s="254"/>
      <c r="HNV1" s="254"/>
      <c r="HNW1" s="254"/>
      <c r="HNX1" s="254"/>
      <c r="HNY1" s="254"/>
      <c r="HNZ1" s="254"/>
      <c r="HOA1" s="254"/>
      <c r="HOB1" s="254"/>
      <c r="HOC1" s="254"/>
      <c r="HOD1" s="254"/>
      <c r="HOE1" s="254"/>
      <c r="HOF1" s="254"/>
      <c r="HOG1" s="254"/>
      <c r="HOH1" s="254"/>
      <c r="HOI1" s="254"/>
      <c r="HOJ1" s="254"/>
      <c r="HOK1" s="254"/>
      <c r="HOL1" s="254"/>
      <c r="HOM1" s="254"/>
      <c r="HON1" s="254"/>
      <c r="HOO1" s="254"/>
      <c r="HOP1" s="254"/>
      <c r="HOQ1" s="254"/>
      <c r="HOR1" s="254"/>
      <c r="HOS1" s="254"/>
      <c r="HOT1" s="254"/>
      <c r="HOU1" s="254"/>
      <c r="HOV1" s="254"/>
      <c r="HOW1" s="254"/>
      <c r="HOX1" s="254"/>
      <c r="HOY1" s="254"/>
      <c r="HOZ1" s="254"/>
      <c r="HPA1" s="254"/>
      <c r="HPB1" s="254"/>
      <c r="HPC1" s="254"/>
      <c r="HPD1" s="254"/>
      <c r="HPE1" s="254"/>
      <c r="HPF1" s="254"/>
      <c r="HPG1" s="254"/>
      <c r="HPH1" s="254"/>
      <c r="HPI1" s="254"/>
      <c r="HPJ1" s="254"/>
      <c r="HPK1" s="254"/>
      <c r="HPL1" s="254"/>
      <c r="HPM1" s="254"/>
      <c r="HPN1" s="254"/>
      <c r="HPO1" s="254"/>
      <c r="HPP1" s="254"/>
      <c r="HPQ1" s="254"/>
      <c r="HPR1" s="254"/>
      <c r="HPS1" s="254"/>
      <c r="HPT1" s="254"/>
      <c r="HPU1" s="254"/>
      <c r="HPV1" s="254"/>
      <c r="HPW1" s="254"/>
      <c r="HPX1" s="254"/>
      <c r="HPY1" s="254"/>
      <c r="HPZ1" s="254"/>
      <c r="HQA1" s="254"/>
      <c r="HQB1" s="254"/>
      <c r="HQC1" s="254"/>
      <c r="HQD1" s="254"/>
      <c r="HQE1" s="254"/>
      <c r="HQF1" s="254"/>
      <c r="HQG1" s="254"/>
      <c r="HQH1" s="254"/>
      <c r="HQI1" s="254"/>
      <c r="HQJ1" s="254"/>
      <c r="HQK1" s="254"/>
      <c r="HQL1" s="254"/>
      <c r="HQM1" s="254"/>
      <c r="HQN1" s="254"/>
      <c r="HQO1" s="254"/>
      <c r="HQP1" s="254"/>
      <c r="HQQ1" s="254"/>
      <c r="HQR1" s="254"/>
      <c r="HQS1" s="254"/>
      <c r="HQT1" s="254"/>
      <c r="HQU1" s="254"/>
      <c r="HQV1" s="254"/>
      <c r="HQW1" s="254"/>
      <c r="HQX1" s="254"/>
      <c r="HQY1" s="254"/>
      <c r="HQZ1" s="254"/>
      <c r="HRA1" s="254"/>
      <c r="HRB1" s="254"/>
      <c r="HRC1" s="254"/>
      <c r="HRD1" s="254"/>
      <c r="HRE1" s="254"/>
      <c r="HRF1" s="254"/>
      <c r="HRG1" s="254"/>
      <c r="HRH1" s="254"/>
      <c r="HRI1" s="254"/>
      <c r="HRJ1" s="254"/>
      <c r="HRK1" s="254"/>
      <c r="HRL1" s="254"/>
      <c r="HRM1" s="254"/>
      <c r="HRN1" s="254"/>
      <c r="HRO1" s="254"/>
      <c r="HRP1" s="254"/>
      <c r="HRQ1" s="254"/>
      <c r="HRR1" s="254"/>
      <c r="HRS1" s="254"/>
      <c r="HRT1" s="254"/>
      <c r="HRU1" s="254"/>
      <c r="HRV1" s="254"/>
      <c r="HRW1" s="254"/>
      <c r="HRX1" s="254"/>
      <c r="HRY1" s="254"/>
      <c r="HRZ1" s="254"/>
      <c r="HSA1" s="254"/>
      <c r="HSB1" s="254"/>
      <c r="HSC1" s="254"/>
      <c r="HSD1" s="254"/>
      <c r="HSE1" s="254"/>
      <c r="HSF1" s="254"/>
      <c r="HSG1" s="254"/>
      <c r="HSH1" s="254"/>
      <c r="HSI1" s="254"/>
      <c r="HSJ1" s="254"/>
      <c r="HSK1" s="254"/>
      <c r="HSL1" s="254"/>
      <c r="HSM1" s="254"/>
      <c r="HSN1" s="254"/>
      <c r="HSO1" s="254"/>
      <c r="HSP1" s="254"/>
      <c r="HSQ1" s="254"/>
      <c r="HSR1" s="254"/>
      <c r="HSS1" s="254"/>
      <c r="HST1" s="254"/>
      <c r="HSU1" s="254"/>
      <c r="HSV1" s="254"/>
      <c r="HSW1" s="254"/>
      <c r="HSX1" s="254"/>
      <c r="HSY1" s="254"/>
      <c r="HSZ1" s="254"/>
      <c r="HTA1" s="254"/>
      <c r="HTB1" s="254"/>
      <c r="HTC1" s="254"/>
      <c r="HTD1" s="254"/>
      <c r="HTE1" s="254"/>
      <c r="HTF1" s="254"/>
      <c r="HTG1" s="254"/>
      <c r="HTH1" s="254"/>
      <c r="HTI1" s="254"/>
      <c r="HTJ1" s="254"/>
      <c r="HTK1" s="254"/>
      <c r="HTL1" s="254"/>
      <c r="HTM1" s="254"/>
      <c r="HTN1" s="254"/>
      <c r="HTO1" s="254"/>
      <c r="HTP1" s="254"/>
      <c r="HTQ1" s="254"/>
      <c r="HTR1" s="254"/>
      <c r="HTS1" s="254"/>
      <c r="HTT1" s="254"/>
      <c r="HTU1" s="254"/>
      <c r="HTV1" s="254"/>
      <c r="HTW1" s="254"/>
      <c r="HTX1" s="254"/>
      <c r="HTY1" s="254"/>
      <c r="HTZ1" s="254"/>
      <c r="HUA1" s="254"/>
      <c r="HUB1" s="254"/>
      <c r="HUC1" s="254"/>
      <c r="HUD1" s="254"/>
      <c r="HUE1" s="254"/>
      <c r="HUF1" s="254"/>
      <c r="HUG1" s="254"/>
      <c r="HUH1" s="254"/>
      <c r="HUI1" s="254"/>
      <c r="HUJ1" s="254"/>
      <c r="HUK1" s="254"/>
      <c r="HUL1" s="254"/>
      <c r="HUM1" s="254"/>
      <c r="HUN1" s="254"/>
      <c r="HUO1" s="254"/>
      <c r="HUP1" s="254"/>
      <c r="HUQ1" s="254"/>
      <c r="HUR1" s="254"/>
      <c r="HUS1" s="254"/>
      <c r="HUT1" s="254"/>
      <c r="HUU1" s="254"/>
      <c r="HUV1" s="254"/>
      <c r="HUW1" s="254"/>
      <c r="HUX1" s="254"/>
      <c r="HUY1" s="254"/>
      <c r="HUZ1" s="254"/>
      <c r="HVA1" s="254"/>
      <c r="HVB1" s="254"/>
      <c r="HVC1" s="254"/>
      <c r="HVD1" s="254"/>
      <c r="HVE1" s="254"/>
      <c r="HVF1" s="254"/>
      <c r="HVG1" s="254"/>
      <c r="HVH1" s="254"/>
      <c r="HVI1" s="254"/>
      <c r="HVJ1" s="254"/>
      <c r="HVK1" s="254"/>
      <c r="HVL1" s="254"/>
      <c r="HVM1" s="254"/>
      <c r="HVN1" s="254"/>
      <c r="HVO1" s="254"/>
      <c r="HVP1" s="254"/>
      <c r="HVQ1" s="254"/>
      <c r="HVR1" s="254"/>
      <c r="HVS1" s="254"/>
      <c r="HVT1" s="254"/>
      <c r="HVU1" s="254"/>
      <c r="HVV1" s="254"/>
      <c r="HVW1" s="254"/>
      <c r="HVX1" s="254"/>
      <c r="HVY1" s="254"/>
      <c r="HVZ1" s="254"/>
      <c r="HWA1" s="254"/>
      <c r="HWB1" s="254"/>
      <c r="HWC1" s="254"/>
      <c r="HWD1" s="254"/>
      <c r="HWE1" s="254"/>
      <c r="HWF1" s="254"/>
      <c r="HWG1" s="254"/>
      <c r="HWH1" s="254"/>
      <c r="HWI1" s="254"/>
      <c r="HWJ1" s="254"/>
      <c r="HWK1" s="254"/>
      <c r="HWL1" s="254"/>
      <c r="HWM1" s="254"/>
      <c r="HWN1" s="254"/>
      <c r="HWO1" s="254"/>
      <c r="HWP1" s="254"/>
      <c r="HWQ1" s="254"/>
      <c r="HWR1" s="254"/>
      <c r="HWS1" s="254"/>
      <c r="HWT1" s="254"/>
      <c r="HWU1" s="254"/>
      <c r="HWV1" s="254"/>
      <c r="HWW1" s="254"/>
      <c r="HWX1" s="254"/>
      <c r="HWY1" s="254"/>
      <c r="HWZ1" s="254"/>
      <c r="HXA1" s="254"/>
      <c r="HXB1" s="254"/>
      <c r="HXC1" s="254"/>
      <c r="HXD1" s="254"/>
      <c r="HXE1" s="254"/>
      <c r="HXF1" s="254"/>
      <c r="HXG1" s="254"/>
      <c r="HXH1" s="254"/>
      <c r="HXI1" s="254"/>
      <c r="HXJ1" s="254"/>
      <c r="HXK1" s="254"/>
      <c r="HXL1" s="254"/>
      <c r="HXM1" s="254"/>
      <c r="HXN1" s="254"/>
      <c r="HXO1" s="254"/>
      <c r="HXP1" s="254"/>
      <c r="HXQ1" s="254"/>
      <c r="HXR1" s="254"/>
      <c r="HXS1" s="254"/>
      <c r="HXT1" s="254"/>
      <c r="HXU1" s="254"/>
      <c r="HXV1" s="254"/>
      <c r="HXW1" s="254"/>
      <c r="HXX1" s="254"/>
      <c r="HXY1" s="254"/>
      <c r="HXZ1" s="254"/>
      <c r="HYA1" s="254"/>
      <c r="HYB1" s="254"/>
      <c r="HYC1" s="254"/>
      <c r="HYD1" s="254"/>
      <c r="HYE1" s="254"/>
      <c r="HYF1" s="254"/>
      <c r="HYG1" s="254"/>
      <c r="HYH1" s="254"/>
      <c r="HYI1" s="254"/>
      <c r="HYJ1" s="254"/>
      <c r="HYK1" s="254"/>
      <c r="HYL1" s="254"/>
      <c r="HYM1" s="254"/>
      <c r="HYN1" s="254"/>
      <c r="HYO1" s="254"/>
      <c r="HYP1" s="254"/>
      <c r="HYQ1" s="254"/>
      <c r="HYR1" s="254"/>
      <c r="HYS1" s="254"/>
      <c r="HYT1" s="254"/>
      <c r="HYU1" s="254"/>
      <c r="HYV1" s="254"/>
      <c r="HYW1" s="254"/>
      <c r="HYX1" s="254"/>
      <c r="HYY1" s="254"/>
      <c r="HYZ1" s="254"/>
      <c r="HZA1" s="254"/>
      <c r="HZB1" s="254"/>
      <c r="HZC1" s="254"/>
      <c r="HZD1" s="254"/>
      <c r="HZE1" s="254"/>
      <c r="HZF1" s="254"/>
      <c r="HZG1" s="254"/>
      <c r="HZH1" s="254"/>
      <c r="HZI1" s="254"/>
      <c r="HZJ1" s="254"/>
      <c r="HZK1" s="254"/>
      <c r="HZL1" s="254"/>
      <c r="HZM1" s="254"/>
      <c r="HZN1" s="254"/>
      <c r="HZO1" s="254"/>
      <c r="HZP1" s="254"/>
      <c r="HZQ1" s="254"/>
      <c r="HZR1" s="254"/>
      <c r="HZS1" s="254"/>
      <c r="HZT1" s="254"/>
      <c r="HZU1" s="254"/>
      <c r="HZV1" s="254"/>
      <c r="HZW1" s="254"/>
      <c r="HZX1" s="254"/>
      <c r="HZY1" s="254"/>
      <c r="HZZ1" s="254"/>
      <c r="IAA1" s="254"/>
      <c r="IAB1" s="254"/>
      <c r="IAC1" s="254"/>
      <c r="IAD1" s="254"/>
      <c r="IAE1" s="254"/>
      <c r="IAF1" s="254"/>
      <c r="IAG1" s="254"/>
      <c r="IAH1" s="254"/>
      <c r="IAI1" s="254"/>
      <c r="IAJ1" s="254"/>
      <c r="IAK1" s="254"/>
      <c r="IAL1" s="254"/>
      <c r="IAM1" s="254"/>
      <c r="IAN1" s="254"/>
      <c r="IAO1" s="254"/>
      <c r="IAP1" s="254"/>
      <c r="IAQ1" s="254"/>
      <c r="IAR1" s="254"/>
      <c r="IAS1" s="254"/>
      <c r="IAT1" s="254"/>
      <c r="IAU1" s="254"/>
      <c r="IAV1" s="254"/>
      <c r="IAW1" s="254"/>
      <c r="IAX1" s="254"/>
      <c r="IAY1" s="254"/>
      <c r="IAZ1" s="254"/>
      <c r="IBA1" s="254"/>
      <c r="IBB1" s="254"/>
      <c r="IBC1" s="254"/>
      <c r="IBD1" s="254"/>
      <c r="IBE1" s="254"/>
      <c r="IBF1" s="254"/>
      <c r="IBG1" s="254"/>
      <c r="IBH1" s="254"/>
      <c r="IBI1" s="254"/>
      <c r="IBJ1" s="254"/>
      <c r="IBK1" s="254"/>
      <c r="IBL1" s="254"/>
      <c r="IBM1" s="254"/>
      <c r="IBN1" s="254"/>
      <c r="IBO1" s="254"/>
      <c r="IBP1" s="254"/>
      <c r="IBQ1" s="254"/>
      <c r="IBR1" s="254"/>
      <c r="IBS1" s="254"/>
      <c r="IBT1" s="254"/>
      <c r="IBU1" s="254"/>
      <c r="IBV1" s="254"/>
      <c r="IBW1" s="254"/>
      <c r="IBX1" s="254"/>
      <c r="IBY1" s="254"/>
      <c r="IBZ1" s="254"/>
      <c r="ICA1" s="254"/>
      <c r="ICB1" s="254"/>
      <c r="ICC1" s="254"/>
      <c r="ICD1" s="254"/>
      <c r="ICE1" s="254"/>
      <c r="ICF1" s="254"/>
      <c r="ICG1" s="254"/>
      <c r="ICH1" s="254"/>
      <c r="ICI1" s="254"/>
      <c r="ICJ1" s="254"/>
      <c r="ICK1" s="254"/>
      <c r="ICL1" s="254"/>
      <c r="ICM1" s="254"/>
      <c r="ICN1" s="254"/>
      <c r="ICO1" s="254"/>
      <c r="ICP1" s="254"/>
      <c r="ICQ1" s="254"/>
      <c r="ICR1" s="254"/>
      <c r="ICS1" s="254"/>
      <c r="ICT1" s="254"/>
      <c r="ICU1" s="254"/>
      <c r="ICV1" s="254"/>
      <c r="ICW1" s="254"/>
      <c r="ICX1" s="254"/>
      <c r="ICY1" s="254"/>
      <c r="ICZ1" s="254"/>
      <c r="IDA1" s="254"/>
      <c r="IDB1" s="254"/>
      <c r="IDC1" s="254"/>
      <c r="IDD1" s="254"/>
      <c r="IDE1" s="254"/>
      <c r="IDF1" s="254"/>
      <c r="IDG1" s="254"/>
      <c r="IDH1" s="254"/>
      <c r="IDI1" s="254"/>
      <c r="IDJ1" s="254"/>
      <c r="IDK1" s="254"/>
      <c r="IDL1" s="254"/>
      <c r="IDM1" s="254"/>
      <c r="IDN1" s="254"/>
      <c r="IDO1" s="254"/>
      <c r="IDP1" s="254"/>
      <c r="IDQ1" s="254"/>
      <c r="IDR1" s="254"/>
      <c r="IDS1" s="254"/>
      <c r="IDT1" s="254"/>
      <c r="IDU1" s="254"/>
      <c r="IDV1" s="254"/>
      <c r="IDW1" s="254"/>
      <c r="IDX1" s="254"/>
      <c r="IDY1" s="254"/>
      <c r="IDZ1" s="254"/>
      <c r="IEA1" s="254"/>
      <c r="IEB1" s="254"/>
      <c r="IEC1" s="254"/>
      <c r="IED1" s="254"/>
      <c r="IEE1" s="254"/>
      <c r="IEF1" s="254"/>
      <c r="IEG1" s="254"/>
      <c r="IEH1" s="254"/>
      <c r="IEI1" s="254"/>
      <c r="IEJ1" s="254"/>
      <c r="IEK1" s="254"/>
      <c r="IEL1" s="254"/>
      <c r="IEM1" s="254"/>
      <c r="IEN1" s="254"/>
      <c r="IEO1" s="254"/>
      <c r="IEP1" s="254"/>
      <c r="IEQ1" s="254"/>
      <c r="IER1" s="254"/>
      <c r="IES1" s="254"/>
      <c r="IET1" s="254"/>
      <c r="IEU1" s="254"/>
      <c r="IEV1" s="254"/>
      <c r="IEW1" s="254"/>
      <c r="IEX1" s="254"/>
      <c r="IEY1" s="254"/>
      <c r="IEZ1" s="254"/>
      <c r="IFA1" s="254"/>
      <c r="IFB1" s="254"/>
      <c r="IFC1" s="254"/>
      <c r="IFD1" s="254"/>
      <c r="IFE1" s="254"/>
      <c r="IFF1" s="254"/>
      <c r="IFG1" s="254"/>
      <c r="IFH1" s="254"/>
      <c r="IFI1" s="254"/>
      <c r="IFJ1" s="254"/>
      <c r="IFK1" s="254"/>
      <c r="IFL1" s="254"/>
      <c r="IFM1" s="254"/>
      <c r="IFN1" s="254"/>
      <c r="IFO1" s="254"/>
      <c r="IFP1" s="254"/>
      <c r="IFQ1" s="254"/>
      <c r="IFR1" s="254"/>
      <c r="IFS1" s="254"/>
      <c r="IFT1" s="254"/>
      <c r="IFU1" s="254"/>
      <c r="IFV1" s="254"/>
      <c r="IFW1" s="254"/>
      <c r="IFX1" s="254"/>
      <c r="IFY1" s="254"/>
      <c r="IFZ1" s="254"/>
      <c r="IGA1" s="254"/>
      <c r="IGB1" s="254"/>
      <c r="IGC1" s="254"/>
      <c r="IGD1" s="254"/>
      <c r="IGE1" s="254"/>
      <c r="IGF1" s="254"/>
      <c r="IGG1" s="254"/>
      <c r="IGH1" s="254"/>
      <c r="IGI1" s="254"/>
      <c r="IGJ1" s="254"/>
      <c r="IGK1" s="254"/>
      <c r="IGL1" s="254"/>
      <c r="IGM1" s="254"/>
      <c r="IGN1" s="254"/>
      <c r="IGO1" s="254"/>
      <c r="IGP1" s="254"/>
      <c r="IGQ1" s="254"/>
      <c r="IGR1" s="254"/>
      <c r="IGS1" s="254"/>
      <c r="IGT1" s="254"/>
      <c r="IGU1" s="254"/>
      <c r="IGV1" s="254"/>
      <c r="IGW1" s="254"/>
      <c r="IGX1" s="254"/>
      <c r="IGY1" s="254"/>
      <c r="IGZ1" s="254"/>
      <c r="IHA1" s="254"/>
      <c r="IHB1" s="254"/>
      <c r="IHC1" s="254"/>
      <c r="IHD1" s="254"/>
      <c r="IHE1" s="254"/>
      <c r="IHF1" s="254"/>
      <c r="IHG1" s="254"/>
      <c r="IHH1" s="254"/>
      <c r="IHI1" s="254"/>
      <c r="IHJ1" s="254"/>
      <c r="IHK1" s="254"/>
      <c r="IHL1" s="254"/>
      <c r="IHM1" s="254"/>
      <c r="IHN1" s="254"/>
      <c r="IHO1" s="254"/>
      <c r="IHP1" s="254"/>
      <c r="IHQ1" s="254"/>
      <c r="IHR1" s="254"/>
      <c r="IHS1" s="254"/>
      <c r="IHT1" s="254"/>
      <c r="IHU1" s="254"/>
      <c r="IHV1" s="254"/>
      <c r="IHW1" s="254"/>
      <c r="IHX1" s="254"/>
      <c r="IHY1" s="254"/>
      <c r="IHZ1" s="254"/>
      <c r="IIA1" s="254"/>
      <c r="IIB1" s="254"/>
      <c r="IIC1" s="254"/>
      <c r="IID1" s="254"/>
      <c r="IIE1" s="254"/>
      <c r="IIF1" s="254"/>
      <c r="IIG1" s="254"/>
      <c r="IIH1" s="254"/>
      <c r="III1" s="254"/>
      <c r="IIJ1" s="254"/>
      <c r="IIK1" s="254"/>
      <c r="IIL1" s="254"/>
      <c r="IIM1" s="254"/>
      <c r="IIN1" s="254"/>
      <c r="IIO1" s="254"/>
      <c r="IIP1" s="254"/>
      <c r="IIQ1" s="254"/>
      <c r="IIR1" s="254"/>
      <c r="IIS1" s="254"/>
      <c r="IIT1" s="254"/>
      <c r="IIU1" s="254"/>
      <c r="IIV1" s="254"/>
      <c r="IIW1" s="254"/>
      <c r="IIX1" s="254"/>
      <c r="IIY1" s="254"/>
      <c r="IIZ1" s="254"/>
      <c r="IJA1" s="254"/>
      <c r="IJB1" s="254"/>
      <c r="IJC1" s="254"/>
      <c r="IJD1" s="254"/>
      <c r="IJE1" s="254"/>
      <c r="IJF1" s="254"/>
      <c r="IJG1" s="254"/>
      <c r="IJH1" s="254"/>
      <c r="IJI1" s="254"/>
      <c r="IJJ1" s="254"/>
      <c r="IJK1" s="254"/>
      <c r="IJL1" s="254"/>
      <c r="IJM1" s="254"/>
      <c r="IJN1" s="254"/>
      <c r="IJO1" s="254"/>
      <c r="IJP1" s="254"/>
      <c r="IJQ1" s="254"/>
      <c r="IJR1" s="254"/>
      <c r="IJS1" s="254"/>
      <c r="IJT1" s="254"/>
      <c r="IJU1" s="254"/>
      <c r="IJV1" s="254"/>
      <c r="IJW1" s="254"/>
      <c r="IJX1" s="254"/>
      <c r="IJY1" s="254"/>
      <c r="IJZ1" s="254"/>
      <c r="IKA1" s="254"/>
      <c r="IKB1" s="254"/>
      <c r="IKC1" s="254"/>
      <c r="IKD1" s="254"/>
      <c r="IKE1" s="254"/>
      <c r="IKF1" s="254"/>
      <c r="IKG1" s="254"/>
      <c r="IKH1" s="254"/>
      <c r="IKI1" s="254"/>
      <c r="IKJ1" s="254"/>
      <c r="IKK1" s="254"/>
      <c r="IKL1" s="254"/>
      <c r="IKM1" s="254"/>
      <c r="IKN1" s="254"/>
      <c r="IKO1" s="254"/>
      <c r="IKP1" s="254"/>
      <c r="IKQ1" s="254"/>
      <c r="IKR1" s="254"/>
      <c r="IKS1" s="254"/>
      <c r="IKT1" s="254"/>
      <c r="IKU1" s="254"/>
      <c r="IKV1" s="254"/>
      <c r="IKW1" s="254"/>
      <c r="IKX1" s="254"/>
      <c r="IKY1" s="254"/>
      <c r="IKZ1" s="254"/>
      <c r="ILA1" s="254"/>
      <c r="ILB1" s="254"/>
      <c r="ILC1" s="254"/>
      <c r="ILD1" s="254"/>
      <c r="ILE1" s="254"/>
      <c r="ILF1" s="254"/>
      <c r="ILG1" s="254"/>
      <c r="ILH1" s="254"/>
      <c r="ILI1" s="254"/>
      <c r="ILJ1" s="254"/>
      <c r="ILK1" s="254"/>
      <c r="ILL1" s="254"/>
      <c r="ILM1" s="254"/>
      <c r="ILN1" s="254"/>
      <c r="ILO1" s="254"/>
      <c r="ILP1" s="254"/>
      <c r="ILQ1" s="254"/>
      <c r="ILR1" s="254"/>
      <c r="ILS1" s="254"/>
      <c r="ILT1" s="254"/>
      <c r="ILU1" s="254"/>
      <c r="ILV1" s="254"/>
      <c r="ILW1" s="254"/>
      <c r="ILX1" s="254"/>
      <c r="ILY1" s="254"/>
      <c r="ILZ1" s="254"/>
      <c r="IMA1" s="254"/>
      <c r="IMB1" s="254"/>
      <c r="IMC1" s="254"/>
      <c r="IMD1" s="254"/>
      <c r="IME1" s="254"/>
      <c r="IMF1" s="254"/>
      <c r="IMG1" s="254"/>
      <c r="IMH1" s="254"/>
      <c r="IMI1" s="254"/>
      <c r="IMJ1" s="254"/>
      <c r="IMK1" s="254"/>
      <c r="IML1" s="254"/>
      <c r="IMM1" s="254"/>
      <c r="IMN1" s="254"/>
      <c r="IMO1" s="254"/>
      <c r="IMP1" s="254"/>
      <c r="IMQ1" s="254"/>
      <c r="IMR1" s="254"/>
      <c r="IMS1" s="254"/>
      <c r="IMT1" s="254"/>
      <c r="IMU1" s="254"/>
      <c r="IMV1" s="254"/>
      <c r="IMW1" s="254"/>
      <c r="IMX1" s="254"/>
      <c r="IMY1" s="254"/>
      <c r="IMZ1" s="254"/>
      <c r="INA1" s="254"/>
      <c r="INB1" s="254"/>
      <c r="INC1" s="254"/>
      <c r="IND1" s="254"/>
      <c r="INE1" s="254"/>
      <c r="INF1" s="254"/>
      <c r="ING1" s="254"/>
      <c r="INH1" s="254"/>
      <c r="INI1" s="254"/>
      <c r="INJ1" s="254"/>
      <c r="INK1" s="254"/>
      <c r="INL1" s="254"/>
      <c r="INM1" s="254"/>
      <c r="INN1" s="254"/>
      <c r="INO1" s="254"/>
      <c r="INP1" s="254"/>
      <c r="INQ1" s="254"/>
      <c r="INR1" s="254"/>
      <c r="INS1" s="254"/>
      <c r="INT1" s="254"/>
      <c r="INU1" s="254"/>
      <c r="INV1" s="254"/>
      <c r="INW1" s="254"/>
      <c r="INX1" s="254"/>
      <c r="INY1" s="254"/>
      <c r="INZ1" s="254"/>
      <c r="IOA1" s="254"/>
      <c r="IOB1" s="254"/>
      <c r="IOC1" s="254"/>
      <c r="IOD1" s="254"/>
      <c r="IOE1" s="254"/>
      <c r="IOF1" s="254"/>
      <c r="IOG1" s="254"/>
      <c r="IOH1" s="254"/>
      <c r="IOI1" s="254"/>
      <c r="IOJ1" s="254"/>
      <c r="IOK1" s="254"/>
      <c r="IOL1" s="254"/>
      <c r="IOM1" s="254"/>
      <c r="ION1" s="254"/>
      <c r="IOO1" s="254"/>
      <c r="IOP1" s="254"/>
      <c r="IOQ1" s="254"/>
      <c r="IOR1" s="254"/>
      <c r="IOS1" s="254"/>
      <c r="IOT1" s="254"/>
      <c r="IOU1" s="254"/>
      <c r="IOV1" s="254"/>
      <c r="IOW1" s="254"/>
      <c r="IOX1" s="254"/>
      <c r="IOY1" s="254"/>
      <c r="IOZ1" s="254"/>
      <c r="IPA1" s="254"/>
      <c r="IPB1" s="254"/>
      <c r="IPC1" s="254"/>
      <c r="IPD1" s="254"/>
      <c r="IPE1" s="254"/>
      <c r="IPF1" s="254"/>
      <c r="IPG1" s="254"/>
      <c r="IPH1" s="254"/>
      <c r="IPI1" s="254"/>
      <c r="IPJ1" s="254"/>
      <c r="IPK1" s="254"/>
      <c r="IPL1" s="254"/>
      <c r="IPM1" s="254"/>
      <c r="IPN1" s="254"/>
      <c r="IPO1" s="254"/>
      <c r="IPP1" s="254"/>
      <c r="IPQ1" s="254"/>
      <c r="IPR1" s="254"/>
      <c r="IPS1" s="254"/>
      <c r="IPT1" s="254"/>
      <c r="IPU1" s="254"/>
      <c r="IPV1" s="254"/>
      <c r="IPW1" s="254"/>
      <c r="IPX1" s="254"/>
      <c r="IPY1" s="254"/>
      <c r="IPZ1" s="254"/>
      <c r="IQA1" s="254"/>
      <c r="IQB1" s="254"/>
      <c r="IQC1" s="254"/>
      <c r="IQD1" s="254"/>
      <c r="IQE1" s="254"/>
      <c r="IQF1" s="254"/>
      <c r="IQG1" s="254"/>
      <c r="IQH1" s="254"/>
      <c r="IQI1" s="254"/>
      <c r="IQJ1" s="254"/>
      <c r="IQK1" s="254"/>
      <c r="IQL1" s="254"/>
      <c r="IQM1" s="254"/>
      <c r="IQN1" s="254"/>
      <c r="IQO1" s="254"/>
      <c r="IQP1" s="254"/>
      <c r="IQQ1" s="254"/>
      <c r="IQR1" s="254"/>
      <c r="IQS1" s="254"/>
      <c r="IQT1" s="254"/>
      <c r="IQU1" s="254"/>
      <c r="IQV1" s="254"/>
      <c r="IQW1" s="254"/>
      <c r="IQX1" s="254"/>
      <c r="IQY1" s="254"/>
      <c r="IQZ1" s="254"/>
      <c r="IRA1" s="254"/>
      <c r="IRB1" s="254"/>
      <c r="IRC1" s="254"/>
      <c r="IRD1" s="254"/>
      <c r="IRE1" s="254"/>
      <c r="IRF1" s="254"/>
      <c r="IRG1" s="254"/>
      <c r="IRH1" s="254"/>
      <c r="IRI1" s="254"/>
      <c r="IRJ1" s="254"/>
      <c r="IRK1" s="254"/>
      <c r="IRL1" s="254"/>
      <c r="IRM1" s="254"/>
      <c r="IRN1" s="254"/>
      <c r="IRO1" s="254"/>
      <c r="IRP1" s="254"/>
      <c r="IRQ1" s="254"/>
      <c r="IRR1" s="254"/>
      <c r="IRS1" s="254"/>
      <c r="IRT1" s="254"/>
      <c r="IRU1" s="254"/>
      <c r="IRV1" s="254"/>
      <c r="IRW1" s="254"/>
      <c r="IRX1" s="254"/>
      <c r="IRY1" s="254"/>
      <c r="IRZ1" s="254"/>
      <c r="ISA1" s="254"/>
      <c r="ISB1" s="254"/>
      <c r="ISC1" s="254"/>
      <c r="ISD1" s="254"/>
      <c r="ISE1" s="254"/>
      <c r="ISF1" s="254"/>
      <c r="ISG1" s="254"/>
      <c r="ISH1" s="254"/>
      <c r="ISI1" s="254"/>
      <c r="ISJ1" s="254"/>
      <c r="ISK1" s="254"/>
      <c r="ISL1" s="254"/>
      <c r="ISM1" s="254"/>
      <c r="ISN1" s="254"/>
      <c r="ISO1" s="254"/>
      <c r="ISP1" s="254"/>
      <c r="ISQ1" s="254"/>
      <c r="ISR1" s="254"/>
      <c r="ISS1" s="254"/>
      <c r="IST1" s="254"/>
      <c r="ISU1" s="254"/>
      <c r="ISV1" s="254"/>
      <c r="ISW1" s="254"/>
      <c r="ISX1" s="254"/>
      <c r="ISY1" s="254"/>
      <c r="ISZ1" s="254"/>
      <c r="ITA1" s="254"/>
      <c r="ITB1" s="254"/>
      <c r="ITC1" s="254"/>
      <c r="ITD1" s="254"/>
      <c r="ITE1" s="254"/>
      <c r="ITF1" s="254"/>
      <c r="ITG1" s="254"/>
      <c r="ITH1" s="254"/>
      <c r="ITI1" s="254"/>
      <c r="ITJ1" s="254"/>
      <c r="ITK1" s="254"/>
      <c r="ITL1" s="254"/>
      <c r="ITM1" s="254"/>
      <c r="ITN1" s="254"/>
      <c r="ITO1" s="254"/>
      <c r="ITP1" s="254"/>
      <c r="ITQ1" s="254"/>
      <c r="ITR1" s="254"/>
      <c r="ITS1" s="254"/>
      <c r="ITT1" s="254"/>
      <c r="ITU1" s="254"/>
      <c r="ITV1" s="254"/>
      <c r="ITW1" s="254"/>
      <c r="ITX1" s="254"/>
      <c r="ITY1" s="254"/>
      <c r="ITZ1" s="254"/>
      <c r="IUA1" s="254"/>
      <c r="IUB1" s="254"/>
      <c r="IUC1" s="254"/>
      <c r="IUD1" s="254"/>
      <c r="IUE1" s="254"/>
      <c r="IUF1" s="254"/>
      <c r="IUG1" s="254"/>
      <c r="IUH1" s="254"/>
      <c r="IUI1" s="254"/>
      <c r="IUJ1" s="254"/>
      <c r="IUK1" s="254"/>
      <c r="IUL1" s="254"/>
      <c r="IUM1" s="254"/>
      <c r="IUN1" s="254"/>
      <c r="IUO1" s="254"/>
      <c r="IUP1" s="254"/>
      <c r="IUQ1" s="254"/>
      <c r="IUR1" s="254"/>
      <c r="IUS1" s="254"/>
      <c r="IUT1" s="254"/>
      <c r="IUU1" s="254"/>
      <c r="IUV1" s="254"/>
      <c r="IUW1" s="254"/>
      <c r="IUX1" s="254"/>
      <c r="IUY1" s="254"/>
      <c r="IUZ1" s="254"/>
      <c r="IVA1" s="254"/>
      <c r="IVB1" s="254"/>
      <c r="IVC1" s="254"/>
      <c r="IVD1" s="254"/>
      <c r="IVE1" s="254"/>
      <c r="IVF1" s="254"/>
      <c r="IVG1" s="254"/>
      <c r="IVH1" s="254"/>
      <c r="IVI1" s="254"/>
      <c r="IVJ1" s="254"/>
      <c r="IVK1" s="254"/>
      <c r="IVL1" s="254"/>
      <c r="IVM1" s="254"/>
      <c r="IVN1" s="254"/>
      <c r="IVO1" s="254"/>
      <c r="IVP1" s="254"/>
      <c r="IVQ1" s="254"/>
      <c r="IVR1" s="254"/>
      <c r="IVS1" s="254"/>
      <c r="IVT1" s="254"/>
      <c r="IVU1" s="254"/>
      <c r="IVV1" s="254"/>
      <c r="IVW1" s="254"/>
      <c r="IVX1" s="254"/>
      <c r="IVY1" s="254"/>
      <c r="IVZ1" s="254"/>
      <c r="IWA1" s="254"/>
      <c r="IWB1" s="254"/>
      <c r="IWC1" s="254"/>
      <c r="IWD1" s="254"/>
      <c r="IWE1" s="254"/>
      <c r="IWF1" s="254"/>
      <c r="IWG1" s="254"/>
      <c r="IWH1" s="254"/>
      <c r="IWI1" s="254"/>
      <c r="IWJ1" s="254"/>
      <c r="IWK1" s="254"/>
      <c r="IWL1" s="254"/>
      <c r="IWM1" s="254"/>
      <c r="IWN1" s="254"/>
      <c r="IWO1" s="254"/>
      <c r="IWP1" s="254"/>
      <c r="IWQ1" s="254"/>
      <c r="IWR1" s="254"/>
      <c r="IWS1" s="254"/>
      <c r="IWT1" s="254"/>
      <c r="IWU1" s="254"/>
      <c r="IWV1" s="254"/>
      <c r="IWW1" s="254"/>
      <c r="IWX1" s="254"/>
      <c r="IWY1" s="254"/>
      <c r="IWZ1" s="254"/>
      <c r="IXA1" s="254"/>
      <c r="IXB1" s="254"/>
      <c r="IXC1" s="254"/>
      <c r="IXD1" s="254"/>
      <c r="IXE1" s="254"/>
      <c r="IXF1" s="254"/>
      <c r="IXG1" s="254"/>
      <c r="IXH1" s="254"/>
      <c r="IXI1" s="254"/>
      <c r="IXJ1" s="254"/>
      <c r="IXK1" s="254"/>
      <c r="IXL1" s="254"/>
      <c r="IXM1" s="254"/>
      <c r="IXN1" s="254"/>
      <c r="IXO1" s="254"/>
      <c r="IXP1" s="254"/>
      <c r="IXQ1" s="254"/>
      <c r="IXR1" s="254"/>
      <c r="IXS1" s="254"/>
      <c r="IXT1" s="254"/>
      <c r="IXU1" s="254"/>
      <c r="IXV1" s="254"/>
      <c r="IXW1" s="254"/>
      <c r="IXX1" s="254"/>
      <c r="IXY1" s="254"/>
      <c r="IXZ1" s="254"/>
      <c r="IYA1" s="254"/>
      <c r="IYB1" s="254"/>
      <c r="IYC1" s="254"/>
      <c r="IYD1" s="254"/>
      <c r="IYE1" s="254"/>
      <c r="IYF1" s="254"/>
      <c r="IYG1" s="254"/>
      <c r="IYH1" s="254"/>
      <c r="IYI1" s="254"/>
      <c r="IYJ1" s="254"/>
      <c r="IYK1" s="254"/>
      <c r="IYL1" s="254"/>
      <c r="IYM1" s="254"/>
      <c r="IYN1" s="254"/>
      <c r="IYO1" s="254"/>
      <c r="IYP1" s="254"/>
      <c r="IYQ1" s="254"/>
      <c r="IYR1" s="254"/>
      <c r="IYS1" s="254"/>
      <c r="IYT1" s="254"/>
      <c r="IYU1" s="254"/>
      <c r="IYV1" s="254"/>
      <c r="IYW1" s="254"/>
      <c r="IYX1" s="254"/>
      <c r="IYY1" s="254"/>
      <c r="IYZ1" s="254"/>
      <c r="IZA1" s="254"/>
      <c r="IZB1" s="254"/>
      <c r="IZC1" s="254"/>
      <c r="IZD1" s="254"/>
      <c r="IZE1" s="254"/>
      <c r="IZF1" s="254"/>
      <c r="IZG1" s="254"/>
      <c r="IZH1" s="254"/>
      <c r="IZI1" s="254"/>
      <c r="IZJ1" s="254"/>
      <c r="IZK1" s="254"/>
      <c r="IZL1" s="254"/>
      <c r="IZM1" s="254"/>
      <c r="IZN1" s="254"/>
      <c r="IZO1" s="254"/>
      <c r="IZP1" s="254"/>
      <c r="IZQ1" s="254"/>
      <c r="IZR1" s="254"/>
      <c r="IZS1" s="254"/>
      <c r="IZT1" s="254"/>
      <c r="IZU1" s="254"/>
      <c r="IZV1" s="254"/>
      <c r="IZW1" s="254"/>
      <c r="IZX1" s="254"/>
      <c r="IZY1" s="254"/>
      <c r="IZZ1" s="254"/>
      <c r="JAA1" s="254"/>
      <c r="JAB1" s="254"/>
      <c r="JAC1" s="254"/>
      <c r="JAD1" s="254"/>
      <c r="JAE1" s="254"/>
      <c r="JAF1" s="254"/>
      <c r="JAG1" s="254"/>
      <c r="JAH1" s="254"/>
      <c r="JAI1" s="254"/>
      <c r="JAJ1" s="254"/>
      <c r="JAK1" s="254"/>
      <c r="JAL1" s="254"/>
      <c r="JAM1" s="254"/>
      <c r="JAN1" s="254"/>
      <c r="JAO1" s="254"/>
      <c r="JAP1" s="254"/>
      <c r="JAQ1" s="254"/>
      <c r="JAR1" s="254"/>
      <c r="JAS1" s="254"/>
      <c r="JAT1" s="254"/>
      <c r="JAU1" s="254"/>
      <c r="JAV1" s="254"/>
      <c r="JAW1" s="254"/>
      <c r="JAX1" s="254"/>
      <c r="JAY1" s="254"/>
      <c r="JAZ1" s="254"/>
      <c r="JBA1" s="254"/>
      <c r="JBB1" s="254"/>
      <c r="JBC1" s="254"/>
      <c r="JBD1" s="254"/>
      <c r="JBE1" s="254"/>
      <c r="JBF1" s="254"/>
      <c r="JBG1" s="254"/>
      <c r="JBH1" s="254"/>
      <c r="JBI1" s="254"/>
      <c r="JBJ1" s="254"/>
      <c r="JBK1" s="254"/>
      <c r="JBL1" s="254"/>
      <c r="JBM1" s="254"/>
      <c r="JBN1" s="254"/>
      <c r="JBO1" s="254"/>
      <c r="JBP1" s="254"/>
      <c r="JBQ1" s="254"/>
      <c r="JBR1" s="254"/>
      <c r="JBS1" s="254"/>
      <c r="JBT1" s="254"/>
      <c r="JBU1" s="254"/>
      <c r="JBV1" s="254"/>
      <c r="JBW1" s="254"/>
      <c r="JBX1" s="254"/>
      <c r="JBY1" s="254"/>
      <c r="JBZ1" s="254"/>
      <c r="JCA1" s="254"/>
      <c r="JCB1" s="254"/>
      <c r="JCC1" s="254"/>
      <c r="JCD1" s="254"/>
      <c r="JCE1" s="254"/>
      <c r="JCF1" s="254"/>
      <c r="JCG1" s="254"/>
      <c r="JCH1" s="254"/>
      <c r="JCI1" s="254"/>
      <c r="JCJ1" s="254"/>
      <c r="JCK1" s="254"/>
      <c r="JCL1" s="254"/>
      <c r="JCM1" s="254"/>
      <c r="JCN1" s="254"/>
      <c r="JCO1" s="254"/>
      <c r="JCP1" s="254"/>
      <c r="JCQ1" s="254"/>
      <c r="JCR1" s="254"/>
      <c r="JCS1" s="254"/>
      <c r="JCT1" s="254"/>
      <c r="JCU1" s="254"/>
      <c r="JCV1" s="254"/>
      <c r="JCW1" s="254"/>
      <c r="JCX1" s="254"/>
      <c r="JCY1" s="254"/>
      <c r="JCZ1" s="254"/>
      <c r="JDA1" s="254"/>
      <c r="JDB1" s="254"/>
      <c r="JDC1" s="254"/>
      <c r="JDD1" s="254"/>
      <c r="JDE1" s="254"/>
      <c r="JDF1" s="254"/>
      <c r="JDG1" s="254"/>
      <c r="JDH1" s="254"/>
      <c r="JDI1" s="254"/>
      <c r="JDJ1" s="254"/>
      <c r="JDK1" s="254"/>
      <c r="JDL1" s="254"/>
      <c r="JDM1" s="254"/>
      <c r="JDN1" s="254"/>
      <c r="JDO1" s="254"/>
      <c r="JDP1" s="254"/>
      <c r="JDQ1" s="254"/>
      <c r="JDR1" s="254"/>
      <c r="JDS1" s="254"/>
      <c r="JDT1" s="254"/>
      <c r="JDU1" s="254"/>
      <c r="JDV1" s="254"/>
      <c r="JDW1" s="254"/>
      <c r="JDX1" s="254"/>
      <c r="JDY1" s="254"/>
      <c r="JDZ1" s="254"/>
      <c r="JEA1" s="254"/>
      <c r="JEB1" s="254"/>
      <c r="JEC1" s="254"/>
      <c r="JED1" s="254"/>
      <c r="JEE1" s="254"/>
      <c r="JEF1" s="254"/>
      <c r="JEG1" s="254"/>
      <c r="JEH1" s="254"/>
      <c r="JEI1" s="254"/>
      <c r="JEJ1" s="254"/>
      <c r="JEK1" s="254"/>
      <c r="JEL1" s="254"/>
      <c r="JEM1" s="254"/>
      <c r="JEN1" s="254"/>
      <c r="JEO1" s="254"/>
      <c r="JEP1" s="254"/>
      <c r="JEQ1" s="254"/>
      <c r="JER1" s="254"/>
      <c r="JES1" s="254"/>
      <c r="JET1" s="254"/>
      <c r="JEU1" s="254"/>
      <c r="JEV1" s="254"/>
      <c r="JEW1" s="254"/>
      <c r="JEX1" s="254"/>
      <c r="JEY1" s="254"/>
      <c r="JEZ1" s="254"/>
      <c r="JFA1" s="254"/>
      <c r="JFB1" s="254"/>
      <c r="JFC1" s="254"/>
      <c r="JFD1" s="254"/>
      <c r="JFE1" s="254"/>
      <c r="JFF1" s="254"/>
      <c r="JFG1" s="254"/>
      <c r="JFH1" s="254"/>
      <c r="JFI1" s="254"/>
      <c r="JFJ1" s="254"/>
      <c r="JFK1" s="254"/>
      <c r="JFL1" s="254"/>
      <c r="JFM1" s="254"/>
      <c r="JFN1" s="254"/>
      <c r="JFO1" s="254"/>
      <c r="JFP1" s="254"/>
      <c r="JFQ1" s="254"/>
      <c r="JFR1" s="254"/>
      <c r="JFS1" s="254"/>
      <c r="JFT1" s="254"/>
      <c r="JFU1" s="254"/>
      <c r="JFV1" s="254"/>
      <c r="JFW1" s="254"/>
      <c r="JFX1" s="254"/>
      <c r="JFY1" s="254"/>
      <c r="JFZ1" s="254"/>
      <c r="JGA1" s="254"/>
      <c r="JGB1" s="254"/>
      <c r="JGC1" s="254"/>
      <c r="JGD1" s="254"/>
      <c r="JGE1" s="254"/>
      <c r="JGF1" s="254"/>
      <c r="JGG1" s="254"/>
      <c r="JGH1" s="254"/>
      <c r="JGI1" s="254"/>
      <c r="JGJ1" s="254"/>
      <c r="JGK1" s="254"/>
      <c r="JGL1" s="254"/>
      <c r="JGM1" s="254"/>
      <c r="JGN1" s="254"/>
      <c r="JGO1" s="254"/>
      <c r="JGP1" s="254"/>
      <c r="JGQ1" s="254"/>
      <c r="JGR1" s="254"/>
      <c r="JGS1" s="254"/>
      <c r="JGT1" s="254"/>
      <c r="JGU1" s="254"/>
      <c r="JGV1" s="254"/>
      <c r="JGW1" s="254"/>
      <c r="JGX1" s="254"/>
      <c r="JGY1" s="254"/>
      <c r="JGZ1" s="254"/>
      <c r="JHA1" s="254"/>
      <c r="JHB1" s="254"/>
      <c r="JHC1" s="254"/>
      <c r="JHD1" s="254"/>
      <c r="JHE1" s="254"/>
      <c r="JHF1" s="254"/>
      <c r="JHG1" s="254"/>
      <c r="JHH1" s="254"/>
      <c r="JHI1" s="254"/>
      <c r="JHJ1" s="254"/>
      <c r="JHK1" s="254"/>
      <c r="JHL1" s="254"/>
      <c r="JHM1" s="254"/>
      <c r="JHN1" s="254"/>
      <c r="JHO1" s="254"/>
      <c r="JHP1" s="254"/>
      <c r="JHQ1" s="254"/>
      <c r="JHR1" s="254"/>
      <c r="JHS1" s="254"/>
      <c r="JHT1" s="254"/>
      <c r="JHU1" s="254"/>
      <c r="JHV1" s="254"/>
      <c r="JHW1" s="254"/>
      <c r="JHX1" s="254"/>
      <c r="JHY1" s="254"/>
      <c r="JHZ1" s="254"/>
      <c r="JIA1" s="254"/>
      <c r="JIB1" s="254"/>
      <c r="JIC1" s="254"/>
      <c r="JID1" s="254"/>
      <c r="JIE1" s="254"/>
      <c r="JIF1" s="254"/>
      <c r="JIG1" s="254"/>
      <c r="JIH1" s="254"/>
      <c r="JII1" s="254"/>
      <c r="JIJ1" s="254"/>
      <c r="JIK1" s="254"/>
      <c r="JIL1" s="254"/>
      <c r="JIM1" s="254"/>
      <c r="JIN1" s="254"/>
      <c r="JIO1" s="254"/>
      <c r="JIP1" s="254"/>
      <c r="JIQ1" s="254"/>
      <c r="JIR1" s="254"/>
      <c r="JIS1" s="254"/>
      <c r="JIT1" s="254"/>
      <c r="JIU1" s="254"/>
      <c r="JIV1" s="254"/>
      <c r="JIW1" s="254"/>
      <c r="JIX1" s="254"/>
      <c r="JIY1" s="254"/>
      <c r="JIZ1" s="254"/>
      <c r="JJA1" s="254"/>
      <c r="JJB1" s="254"/>
      <c r="JJC1" s="254"/>
      <c r="JJD1" s="254"/>
      <c r="JJE1" s="254"/>
      <c r="JJF1" s="254"/>
      <c r="JJG1" s="254"/>
      <c r="JJH1" s="254"/>
      <c r="JJI1" s="254"/>
      <c r="JJJ1" s="254"/>
      <c r="JJK1" s="254"/>
      <c r="JJL1" s="254"/>
      <c r="JJM1" s="254"/>
      <c r="JJN1" s="254"/>
      <c r="JJO1" s="254"/>
      <c r="JJP1" s="254"/>
      <c r="JJQ1" s="254"/>
      <c r="JJR1" s="254"/>
      <c r="JJS1" s="254"/>
      <c r="JJT1" s="254"/>
      <c r="JJU1" s="254"/>
      <c r="JJV1" s="254"/>
      <c r="JJW1" s="254"/>
      <c r="JJX1" s="254"/>
      <c r="JJY1" s="254"/>
      <c r="JJZ1" s="254"/>
      <c r="JKA1" s="254"/>
      <c r="JKB1" s="254"/>
      <c r="JKC1" s="254"/>
      <c r="JKD1" s="254"/>
      <c r="JKE1" s="254"/>
      <c r="JKF1" s="254"/>
      <c r="JKG1" s="254"/>
      <c r="JKH1" s="254"/>
      <c r="JKI1" s="254"/>
      <c r="JKJ1" s="254"/>
      <c r="JKK1" s="254"/>
      <c r="JKL1" s="254"/>
      <c r="JKM1" s="254"/>
      <c r="JKN1" s="254"/>
      <c r="JKO1" s="254"/>
      <c r="JKP1" s="254"/>
      <c r="JKQ1" s="254"/>
      <c r="JKR1" s="254"/>
      <c r="JKS1" s="254"/>
      <c r="JKT1" s="254"/>
      <c r="JKU1" s="254"/>
      <c r="JKV1" s="254"/>
      <c r="JKW1" s="254"/>
      <c r="JKX1" s="254"/>
      <c r="JKY1" s="254"/>
      <c r="JKZ1" s="254"/>
      <c r="JLA1" s="254"/>
      <c r="JLB1" s="254"/>
      <c r="JLC1" s="254"/>
      <c r="JLD1" s="254"/>
      <c r="JLE1" s="254"/>
      <c r="JLF1" s="254"/>
      <c r="JLG1" s="254"/>
      <c r="JLH1" s="254"/>
      <c r="JLI1" s="254"/>
      <c r="JLJ1" s="254"/>
      <c r="JLK1" s="254"/>
      <c r="JLL1" s="254"/>
      <c r="JLM1" s="254"/>
      <c r="JLN1" s="254"/>
      <c r="JLO1" s="254"/>
      <c r="JLP1" s="254"/>
      <c r="JLQ1" s="254"/>
      <c r="JLR1" s="254"/>
      <c r="JLS1" s="254"/>
      <c r="JLT1" s="254"/>
      <c r="JLU1" s="254"/>
      <c r="JLV1" s="254"/>
      <c r="JLW1" s="254"/>
      <c r="JLX1" s="254"/>
      <c r="JLY1" s="254"/>
      <c r="JLZ1" s="254"/>
      <c r="JMA1" s="254"/>
      <c r="JMB1" s="254"/>
      <c r="JMC1" s="254"/>
      <c r="JMD1" s="254"/>
      <c r="JME1" s="254"/>
      <c r="JMF1" s="254"/>
      <c r="JMG1" s="254"/>
      <c r="JMH1" s="254"/>
      <c r="JMI1" s="254"/>
      <c r="JMJ1" s="254"/>
      <c r="JMK1" s="254"/>
      <c r="JML1" s="254"/>
      <c r="JMM1" s="254"/>
      <c r="JMN1" s="254"/>
      <c r="JMO1" s="254"/>
      <c r="JMP1" s="254"/>
      <c r="JMQ1" s="254"/>
      <c r="JMR1" s="254"/>
      <c r="JMS1" s="254"/>
      <c r="JMT1" s="254"/>
      <c r="JMU1" s="254"/>
      <c r="JMV1" s="254"/>
      <c r="JMW1" s="254"/>
      <c r="JMX1" s="254"/>
      <c r="JMY1" s="254"/>
      <c r="JMZ1" s="254"/>
      <c r="JNA1" s="254"/>
      <c r="JNB1" s="254"/>
      <c r="JNC1" s="254"/>
      <c r="JND1" s="254"/>
      <c r="JNE1" s="254"/>
      <c r="JNF1" s="254"/>
      <c r="JNG1" s="254"/>
      <c r="JNH1" s="254"/>
      <c r="JNI1" s="254"/>
      <c r="JNJ1" s="254"/>
      <c r="JNK1" s="254"/>
      <c r="JNL1" s="254"/>
      <c r="JNM1" s="254"/>
      <c r="JNN1" s="254"/>
      <c r="JNO1" s="254"/>
      <c r="JNP1" s="254"/>
      <c r="JNQ1" s="254"/>
      <c r="JNR1" s="254"/>
      <c r="JNS1" s="254"/>
      <c r="JNT1" s="254"/>
      <c r="JNU1" s="254"/>
      <c r="JNV1" s="254"/>
      <c r="JNW1" s="254"/>
      <c r="JNX1" s="254"/>
      <c r="JNY1" s="254"/>
      <c r="JNZ1" s="254"/>
      <c r="JOA1" s="254"/>
      <c r="JOB1" s="254"/>
      <c r="JOC1" s="254"/>
      <c r="JOD1" s="254"/>
      <c r="JOE1" s="254"/>
      <c r="JOF1" s="254"/>
      <c r="JOG1" s="254"/>
      <c r="JOH1" s="254"/>
      <c r="JOI1" s="254"/>
      <c r="JOJ1" s="254"/>
      <c r="JOK1" s="254"/>
      <c r="JOL1" s="254"/>
      <c r="JOM1" s="254"/>
      <c r="JON1" s="254"/>
      <c r="JOO1" s="254"/>
      <c r="JOP1" s="254"/>
      <c r="JOQ1" s="254"/>
      <c r="JOR1" s="254"/>
      <c r="JOS1" s="254"/>
      <c r="JOT1" s="254"/>
      <c r="JOU1" s="254"/>
      <c r="JOV1" s="254"/>
      <c r="JOW1" s="254"/>
      <c r="JOX1" s="254"/>
      <c r="JOY1" s="254"/>
      <c r="JOZ1" s="254"/>
      <c r="JPA1" s="254"/>
      <c r="JPB1" s="254"/>
      <c r="JPC1" s="254"/>
      <c r="JPD1" s="254"/>
      <c r="JPE1" s="254"/>
      <c r="JPF1" s="254"/>
      <c r="JPG1" s="254"/>
      <c r="JPH1" s="254"/>
      <c r="JPI1" s="254"/>
      <c r="JPJ1" s="254"/>
      <c r="JPK1" s="254"/>
      <c r="JPL1" s="254"/>
      <c r="JPM1" s="254"/>
      <c r="JPN1" s="254"/>
      <c r="JPO1" s="254"/>
      <c r="JPP1" s="254"/>
      <c r="JPQ1" s="254"/>
      <c r="JPR1" s="254"/>
      <c r="JPS1" s="254"/>
      <c r="JPT1" s="254"/>
      <c r="JPU1" s="254"/>
      <c r="JPV1" s="254"/>
      <c r="JPW1" s="254"/>
      <c r="JPX1" s="254"/>
      <c r="JPY1" s="254"/>
      <c r="JPZ1" s="254"/>
      <c r="JQA1" s="254"/>
      <c r="JQB1" s="254"/>
      <c r="JQC1" s="254"/>
      <c r="JQD1" s="254"/>
      <c r="JQE1" s="254"/>
      <c r="JQF1" s="254"/>
      <c r="JQG1" s="254"/>
      <c r="JQH1" s="254"/>
      <c r="JQI1" s="254"/>
      <c r="JQJ1" s="254"/>
      <c r="JQK1" s="254"/>
      <c r="JQL1" s="254"/>
      <c r="JQM1" s="254"/>
      <c r="JQN1" s="254"/>
      <c r="JQO1" s="254"/>
      <c r="JQP1" s="254"/>
      <c r="JQQ1" s="254"/>
      <c r="JQR1" s="254"/>
      <c r="JQS1" s="254"/>
      <c r="JQT1" s="254"/>
      <c r="JQU1" s="254"/>
      <c r="JQV1" s="254"/>
      <c r="JQW1" s="254"/>
      <c r="JQX1" s="254"/>
      <c r="JQY1" s="254"/>
      <c r="JQZ1" s="254"/>
      <c r="JRA1" s="254"/>
      <c r="JRB1" s="254"/>
      <c r="JRC1" s="254"/>
      <c r="JRD1" s="254"/>
      <c r="JRE1" s="254"/>
      <c r="JRF1" s="254"/>
      <c r="JRG1" s="254"/>
      <c r="JRH1" s="254"/>
      <c r="JRI1" s="254"/>
      <c r="JRJ1" s="254"/>
      <c r="JRK1" s="254"/>
      <c r="JRL1" s="254"/>
      <c r="JRM1" s="254"/>
      <c r="JRN1" s="254"/>
      <c r="JRO1" s="254"/>
      <c r="JRP1" s="254"/>
      <c r="JRQ1" s="254"/>
      <c r="JRR1" s="254"/>
      <c r="JRS1" s="254"/>
      <c r="JRT1" s="254"/>
      <c r="JRU1" s="254"/>
      <c r="JRV1" s="254"/>
      <c r="JRW1" s="254"/>
      <c r="JRX1" s="254"/>
      <c r="JRY1" s="254"/>
      <c r="JRZ1" s="254"/>
      <c r="JSA1" s="254"/>
      <c r="JSB1" s="254"/>
      <c r="JSC1" s="254"/>
      <c r="JSD1" s="254"/>
      <c r="JSE1" s="254"/>
      <c r="JSF1" s="254"/>
      <c r="JSG1" s="254"/>
      <c r="JSH1" s="254"/>
      <c r="JSI1" s="254"/>
      <c r="JSJ1" s="254"/>
      <c r="JSK1" s="254"/>
      <c r="JSL1" s="254"/>
      <c r="JSM1" s="254"/>
      <c r="JSN1" s="254"/>
      <c r="JSO1" s="254"/>
      <c r="JSP1" s="254"/>
      <c r="JSQ1" s="254"/>
      <c r="JSR1" s="254"/>
      <c r="JSS1" s="254"/>
      <c r="JST1" s="254"/>
      <c r="JSU1" s="254"/>
      <c r="JSV1" s="254"/>
      <c r="JSW1" s="254"/>
      <c r="JSX1" s="254"/>
      <c r="JSY1" s="254"/>
      <c r="JSZ1" s="254"/>
      <c r="JTA1" s="254"/>
      <c r="JTB1" s="254"/>
      <c r="JTC1" s="254"/>
      <c r="JTD1" s="254"/>
      <c r="JTE1" s="254"/>
      <c r="JTF1" s="254"/>
      <c r="JTG1" s="254"/>
      <c r="JTH1" s="254"/>
      <c r="JTI1" s="254"/>
      <c r="JTJ1" s="254"/>
      <c r="JTK1" s="254"/>
      <c r="JTL1" s="254"/>
      <c r="JTM1" s="254"/>
      <c r="JTN1" s="254"/>
      <c r="JTO1" s="254"/>
      <c r="JTP1" s="254"/>
      <c r="JTQ1" s="254"/>
      <c r="JTR1" s="254"/>
      <c r="JTS1" s="254"/>
      <c r="JTT1" s="254"/>
      <c r="JTU1" s="254"/>
      <c r="JTV1" s="254"/>
      <c r="JTW1" s="254"/>
      <c r="JTX1" s="254"/>
      <c r="JTY1" s="254"/>
      <c r="JTZ1" s="254"/>
      <c r="JUA1" s="254"/>
      <c r="JUB1" s="254"/>
      <c r="JUC1" s="254"/>
      <c r="JUD1" s="254"/>
      <c r="JUE1" s="254"/>
      <c r="JUF1" s="254"/>
      <c r="JUG1" s="254"/>
      <c r="JUH1" s="254"/>
      <c r="JUI1" s="254"/>
      <c r="JUJ1" s="254"/>
      <c r="JUK1" s="254"/>
      <c r="JUL1" s="254"/>
      <c r="JUM1" s="254"/>
      <c r="JUN1" s="254"/>
      <c r="JUO1" s="254"/>
      <c r="JUP1" s="254"/>
      <c r="JUQ1" s="254"/>
      <c r="JUR1" s="254"/>
      <c r="JUS1" s="254"/>
      <c r="JUT1" s="254"/>
      <c r="JUU1" s="254"/>
      <c r="JUV1" s="254"/>
      <c r="JUW1" s="254"/>
      <c r="JUX1" s="254"/>
      <c r="JUY1" s="254"/>
      <c r="JUZ1" s="254"/>
      <c r="JVA1" s="254"/>
      <c r="JVB1" s="254"/>
      <c r="JVC1" s="254"/>
      <c r="JVD1" s="254"/>
      <c r="JVE1" s="254"/>
      <c r="JVF1" s="254"/>
      <c r="JVG1" s="254"/>
      <c r="JVH1" s="254"/>
      <c r="JVI1" s="254"/>
      <c r="JVJ1" s="254"/>
      <c r="JVK1" s="254"/>
      <c r="JVL1" s="254"/>
      <c r="JVM1" s="254"/>
      <c r="JVN1" s="254"/>
      <c r="JVO1" s="254"/>
      <c r="JVP1" s="254"/>
      <c r="JVQ1" s="254"/>
      <c r="JVR1" s="254"/>
      <c r="JVS1" s="254"/>
      <c r="JVT1" s="254"/>
      <c r="JVU1" s="254"/>
      <c r="JVV1" s="254"/>
      <c r="JVW1" s="254"/>
      <c r="JVX1" s="254"/>
      <c r="JVY1" s="254"/>
      <c r="JVZ1" s="254"/>
      <c r="JWA1" s="254"/>
      <c r="JWB1" s="254"/>
      <c r="JWC1" s="254"/>
      <c r="JWD1" s="254"/>
      <c r="JWE1" s="254"/>
      <c r="JWF1" s="254"/>
      <c r="JWG1" s="254"/>
      <c r="JWH1" s="254"/>
      <c r="JWI1" s="254"/>
      <c r="JWJ1" s="254"/>
      <c r="JWK1" s="254"/>
      <c r="JWL1" s="254"/>
      <c r="JWM1" s="254"/>
      <c r="JWN1" s="254"/>
      <c r="JWO1" s="254"/>
      <c r="JWP1" s="254"/>
      <c r="JWQ1" s="254"/>
      <c r="JWR1" s="254"/>
      <c r="JWS1" s="254"/>
      <c r="JWT1" s="254"/>
      <c r="JWU1" s="254"/>
      <c r="JWV1" s="254"/>
      <c r="JWW1" s="254"/>
      <c r="JWX1" s="254"/>
      <c r="JWY1" s="254"/>
      <c r="JWZ1" s="254"/>
      <c r="JXA1" s="254"/>
      <c r="JXB1" s="254"/>
      <c r="JXC1" s="254"/>
      <c r="JXD1" s="254"/>
      <c r="JXE1" s="254"/>
      <c r="JXF1" s="254"/>
      <c r="JXG1" s="254"/>
      <c r="JXH1" s="254"/>
      <c r="JXI1" s="254"/>
      <c r="JXJ1" s="254"/>
      <c r="JXK1" s="254"/>
      <c r="JXL1" s="254"/>
      <c r="JXM1" s="254"/>
      <c r="JXN1" s="254"/>
      <c r="JXO1" s="254"/>
      <c r="JXP1" s="254"/>
      <c r="JXQ1" s="254"/>
      <c r="JXR1" s="254"/>
      <c r="JXS1" s="254"/>
      <c r="JXT1" s="254"/>
      <c r="JXU1" s="254"/>
      <c r="JXV1" s="254"/>
      <c r="JXW1" s="254"/>
      <c r="JXX1" s="254"/>
      <c r="JXY1" s="254"/>
      <c r="JXZ1" s="254"/>
      <c r="JYA1" s="254"/>
      <c r="JYB1" s="254"/>
      <c r="JYC1" s="254"/>
      <c r="JYD1" s="254"/>
      <c r="JYE1" s="254"/>
      <c r="JYF1" s="254"/>
      <c r="JYG1" s="254"/>
      <c r="JYH1" s="254"/>
      <c r="JYI1" s="254"/>
      <c r="JYJ1" s="254"/>
      <c r="JYK1" s="254"/>
      <c r="JYL1" s="254"/>
      <c r="JYM1" s="254"/>
      <c r="JYN1" s="254"/>
      <c r="JYO1" s="254"/>
      <c r="JYP1" s="254"/>
      <c r="JYQ1" s="254"/>
      <c r="JYR1" s="254"/>
      <c r="JYS1" s="254"/>
      <c r="JYT1" s="254"/>
      <c r="JYU1" s="254"/>
      <c r="JYV1" s="254"/>
      <c r="JYW1" s="254"/>
      <c r="JYX1" s="254"/>
      <c r="JYY1" s="254"/>
      <c r="JYZ1" s="254"/>
      <c r="JZA1" s="254"/>
      <c r="JZB1" s="254"/>
      <c r="JZC1" s="254"/>
      <c r="JZD1" s="254"/>
      <c r="JZE1" s="254"/>
      <c r="JZF1" s="254"/>
      <c r="JZG1" s="254"/>
      <c r="JZH1" s="254"/>
      <c r="JZI1" s="254"/>
      <c r="JZJ1" s="254"/>
      <c r="JZK1" s="254"/>
      <c r="JZL1" s="254"/>
      <c r="JZM1" s="254"/>
      <c r="JZN1" s="254"/>
      <c r="JZO1" s="254"/>
      <c r="JZP1" s="254"/>
      <c r="JZQ1" s="254"/>
      <c r="JZR1" s="254"/>
      <c r="JZS1" s="254"/>
      <c r="JZT1" s="254"/>
      <c r="JZU1" s="254"/>
      <c r="JZV1" s="254"/>
      <c r="JZW1" s="254"/>
      <c r="JZX1" s="254"/>
      <c r="JZY1" s="254"/>
      <c r="JZZ1" s="254"/>
      <c r="KAA1" s="254"/>
      <c r="KAB1" s="254"/>
      <c r="KAC1" s="254"/>
      <c r="KAD1" s="254"/>
      <c r="KAE1" s="254"/>
      <c r="KAF1" s="254"/>
      <c r="KAG1" s="254"/>
      <c r="KAH1" s="254"/>
      <c r="KAI1" s="254"/>
      <c r="KAJ1" s="254"/>
      <c r="KAK1" s="254"/>
      <c r="KAL1" s="254"/>
      <c r="KAM1" s="254"/>
      <c r="KAN1" s="254"/>
      <c r="KAO1" s="254"/>
      <c r="KAP1" s="254"/>
      <c r="KAQ1" s="254"/>
      <c r="KAR1" s="254"/>
      <c r="KAS1" s="254"/>
      <c r="KAT1" s="254"/>
      <c r="KAU1" s="254"/>
      <c r="KAV1" s="254"/>
      <c r="KAW1" s="254"/>
      <c r="KAX1" s="254"/>
      <c r="KAY1" s="254"/>
      <c r="KAZ1" s="254"/>
      <c r="KBA1" s="254"/>
      <c r="KBB1" s="254"/>
      <c r="KBC1" s="254"/>
      <c r="KBD1" s="254"/>
      <c r="KBE1" s="254"/>
      <c r="KBF1" s="254"/>
      <c r="KBG1" s="254"/>
      <c r="KBH1" s="254"/>
      <c r="KBI1" s="254"/>
      <c r="KBJ1" s="254"/>
      <c r="KBK1" s="254"/>
      <c r="KBL1" s="254"/>
      <c r="KBM1" s="254"/>
      <c r="KBN1" s="254"/>
      <c r="KBO1" s="254"/>
      <c r="KBP1" s="254"/>
      <c r="KBQ1" s="254"/>
      <c r="KBR1" s="254"/>
      <c r="KBS1" s="254"/>
      <c r="KBT1" s="254"/>
      <c r="KBU1" s="254"/>
      <c r="KBV1" s="254"/>
      <c r="KBW1" s="254"/>
      <c r="KBX1" s="254"/>
      <c r="KBY1" s="254"/>
      <c r="KBZ1" s="254"/>
      <c r="KCA1" s="254"/>
      <c r="KCB1" s="254"/>
      <c r="KCC1" s="254"/>
      <c r="KCD1" s="254"/>
      <c r="KCE1" s="254"/>
      <c r="KCF1" s="254"/>
      <c r="KCG1" s="254"/>
      <c r="KCH1" s="254"/>
      <c r="KCI1" s="254"/>
      <c r="KCJ1" s="254"/>
      <c r="KCK1" s="254"/>
      <c r="KCL1" s="254"/>
      <c r="KCM1" s="254"/>
      <c r="KCN1" s="254"/>
      <c r="KCO1" s="254"/>
      <c r="KCP1" s="254"/>
      <c r="KCQ1" s="254"/>
      <c r="KCR1" s="254"/>
      <c r="KCS1" s="254"/>
      <c r="KCT1" s="254"/>
      <c r="KCU1" s="254"/>
      <c r="KCV1" s="254"/>
      <c r="KCW1" s="254"/>
      <c r="KCX1" s="254"/>
      <c r="KCY1" s="254"/>
      <c r="KCZ1" s="254"/>
      <c r="KDA1" s="254"/>
      <c r="KDB1" s="254"/>
      <c r="KDC1" s="254"/>
      <c r="KDD1" s="254"/>
      <c r="KDE1" s="254"/>
      <c r="KDF1" s="254"/>
      <c r="KDG1" s="254"/>
      <c r="KDH1" s="254"/>
      <c r="KDI1" s="254"/>
      <c r="KDJ1" s="254"/>
      <c r="KDK1" s="254"/>
      <c r="KDL1" s="254"/>
      <c r="KDM1" s="254"/>
      <c r="KDN1" s="254"/>
      <c r="KDO1" s="254"/>
      <c r="KDP1" s="254"/>
      <c r="KDQ1" s="254"/>
      <c r="KDR1" s="254"/>
      <c r="KDS1" s="254"/>
      <c r="KDT1" s="254"/>
      <c r="KDU1" s="254"/>
      <c r="KDV1" s="254"/>
      <c r="KDW1" s="254"/>
      <c r="KDX1" s="254"/>
      <c r="KDY1" s="254"/>
      <c r="KDZ1" s="254"/>
      <c r="KEA1" s="254"/>
      <c r="KEB1" s="254"/>
      <c r="KEC1" s="254"/>
      <c r="KED1" s="254"/>
      <c r="KEE1" s="254"/>
      <c r="KEF1" s="254"/>
      <c r="KEG1" s="254"/>
      <c r="KEH1" s="254"/>
      <c r="KEI1" s="254"/>
      <c r="KEJ1" s="254"/>
      <c r="KEK1" s="254"/>
      <c r="KEL1" s="254"/>
      <c r="KEM1" s="254"/>
      <c r="KEN1" s="254"/>
      <c r="KEO1" s="254"/>
      <c r="KEP1" s="254"/>
      <c r="KEQ1" s="254"/>
      <c r="KER1" s="254"/>
      <c r="KES1" s="254"/>
      <c r="KET1" s="254"/>
      <c r="KEU1" s="254"/>
      <c r="KEV1" s="254"/>
      <c r="KEW1" s="254"/>
      <c r="KEX1" s="254"/>
      <c r="KEY1" s="254"/>
      <c r="KEZ1" s="254"/>
      <c r="KFA1" s="254"/>
      <c r="KFB1" s="254"/>
      <c r="KFC1" s="254"/>
      <c r="KFD1" s="254"/>
      <c r="KFE1" s="254"/>
      <c r="KFF1" s="254"/>
      <c r="KFG1" s="254"/>
      <c r="KFH1" s="254"/>
      <c r="KFI1" s="254"/>
      <c r="KFJ1" s="254"/>
      <c r="KFK1" s="254"/>
      <c r="KFL1" s="254"/>
      <c r="KFM1" s="254"/>
      <c r="KFN1" s="254"/>
      <c r="KFO1" s="254"/>
      <c r="KFP1" s="254"/>
      <c r="KFQ1" s="254"/>
      <c r="KFR1" s="254"/>
      <c r="KFS1" s="254"/>
      <c r="KFT1" s="254"/>
      <c r="KFU1" s="254"/>
      <c r="KFV1" s="254"/>
      <c r="KFW1" s="254"/>
      <c r="KFX1" s="254"/>
      <c r="KFY1" s="254"/>
      <c r="KFZ1" s="254"/>
      <c r="KGA1" s="254"/>
      <c r="KGB1" s="254"/>
      <c r="KGC1" s="254"/>
      <c r="KGD1" s="254"/>
      <c r="KGE1" s="254"/>
      <c r="KGF1" s="254"/>
      <c r="KGG1" s="254"/>
      <c r="KGH1" s="254"/>
      <c r="KGI1" s="254"/>
      <c r="KGJ1" s="254"/>
      <c r="KGK1" s="254"/>
      <c r="KGL1" s="254"/>
      <c r="KGM1" s="254"/>
      <c r="KGN1" s="254"/>
      <c r="KGO1" s="254"/>
      <c r="KGP1" s="254"/>
      <c r="KGQ1" s="254"/>
      <c r="KGR1" s="254"/>
      <c r="KGS1" s="254"/>
      <c r="KGT1" s="254"/>
      <c r="KGU1" s="254"/>
      <c r="KGV1" s="254"/>
      <c r="KGW1" s="254"/>
      <c r="KGX1" s="254"/>
      <c r="KGY1" s="254"/>
      <c r="KGZ1" s="254"/>
      <c r="KHA1" s="254"/>
      <c r="KHB1" s="254"/>
      <c r="KHC1" s="254"/>
      <c r="KHD1" s="254"/>
      <c r="KHE1" s="254"/>
      <c r="KHF1" s="254"/>
      <c r="KHG1" s="254"/>
      <c r="KHH1" s="254"/>
      <c r="KHI1" s="254"/>
      <c r="KHJ1" s="254"/>
      <c r="KHK1" s="254"/>
      <c r="KHL1" s="254"/>
      <c r="KHM1" s="254"/>
      <c r="KHN1" s="254"/>
      <c r="KHO1" s="254"/>
      <c r="KHP1" s="254"/>
      <c r="KHQ1" s="254"/>
      <c r="KHR1" s="254"/>
      <c r="KHS1" s="254"/>
      <c r="KHT1" s="254"/>
      <c r="KHU1" s="254"/>
      <c r="KHV1" s="254"/>
      <c r="KHW1" s="254"/>
      <c r="KHX1" s="254"/>
      <c r="KHY1" s="254"/>
      <c r="KHZ1" s="254"/>
      <c r="KIA1" s="254"/>
      <c r="KIB1" s="254"/>
      <c r="KIC1" s="254"/>
      <c r="KID1" s="254"/>
      <c r="KIE1" s="254"/>
      <c r="KIF1" s="254"/>
      <c r="KIG1" s="254"/>
      <c r="KIH1" s="254"/>
      <c r="KII1" s="254"/>
      <c r="KIJ1" s="254"/>
      <c r="KIK1" s="254"/>
      <c r="KIL1" s="254"/>
      <c r="KIM1" s="254"/>
      <c r="KIN1" s="254"/>
      <c r="KIO1" s="254"/>
      <c r="KIP1" s="254"/>
      <c r="KIQ1" s="254"/>
      <c r="KIR1" s="254"/>
      <c r="KIS1" s="254"/>
      <c r="KIT1" s="254"/>
      <c r="KIU1" s="254"/>
      <c r="KIV1" s="254"/>
      <c r="KIW1" s="254"/>
      <c r="KIX1" s="254"/>
      <c r="KIY1" s="254"/>
      <c r="KIZ1" s="254"/>
      <c r="KJA1" s="254"/>
      <c r="KJB1" s="254"/>
      <c r="KJC1" s="254"/>
      <c r="KJD1" s="254"/>
      <c r="KJE1" s="254"/>
      <c r="KJF1" s="254"/>
      <c r="KJG1" s="254"/>
      <c r="KJH1" s="254"/>
      <c r="KJI1" s="254"/>
      <c r="KJJ1" s="254"/>
      <c r="KJK1" s="254"/>
      <c r="KJL1" s="254"/>
      <c r="KJM1" s="254"/>
      <c r="KJN1" s="254"/>
      <c r="KJO1" s="254"/>
      <c r="KJP1" s="254"/>
      <c r="KJQ1" s="254"/>
      <c r="KJR1" s="254"/>
      <c r="KJS1" s="254"/>
      <c r="KJT1" s="254"/>
      <c r="KJU1" s="254"/>
      <c r="KJV1" s="254"/>
      <c r="KJW1" s="254"/>
      <c r="KJX1" s="254"/>
      <c r="KJY1" s="254"/>
      <c r="KJZ1" s="254"/>
      <c r="KKA1" s="254"/>
      <c r="KKB1" s="254"/>
      <c r="KKC1" s="254"/>
      <c r="KKD1" s="254"/>
      <c r="KKE1" s="254"/>
      <c r="KKF1" s="254"/>
      <c r="KKG1" s="254"/>
      <c r="KKH1" s="254"/>
      <c r="KKI1" s="254"/>
      <c r="KKJ1" s="254"/>
      <c r="KKK1" s="254"/>
      <c r="KKL1" s="254"/>
      <c r="KKM1" s="254"/>
      <c r="KKN1" s="254"/>
      <c r="KKO1" s="254"/>
      <c r="KKP1" s="254"/>
      <c r="KKQ1" s="254"/>
      <c r="KKR1" s="254"/>
      <c r="KKS1" s="254"/>
      <c r="KKT1" s="254"/>
      <c r="KKU1" s="254"/>
      <c r="KKV1" s="254"/>
      <c r="KKW1" s="254"/>
      <c r="KKX1" s="254"/>
      <c r="KKY1" s="254"/>
      <c r="KKZ1" s="254"/>
      <c r="KLA1" s="254"/>
      <c r="KLB1" s="254"/>
      <c r="KLC1" s="254"/>
      <c r="KLD1" s="254"/>
      <c r="KLE1" s="254"/>
      <c r="KLF1" s="254"/>
      <c r="KLG1" s="254"/>
      <c r="KLH1" s="254"/>
      <c r="KLI1" s="254"/>
      <c r="KLJ1" s="254"/>
      <c r="KLK1" s="254"/>
      <c r="KLL1" s="254"/>
      <c r="KLM1" s="254"/>
      <c r="KLN1" s="254"/>
      <c r="KLO1" s="254"/>
      <c r="KLP1" s="254"/>
      <c r="KLQ1" s="254"/>
      <c r="KLR1" s="254"/>
      <c r="KLS1" s="254"/>
      <c r="KLT1" s="254"/>
      <c r="KLU1" s="254"/>
      <c r="KLV1" s="254"/>
      <c r="KLW1" s="254"/>
      <c r="KLX1" s="254"/>
      <c r="KLY1" s="254"/>
      <c r="KLZ1" s="254"/>
      <c r="KMA1" s="254"/>
      <c r="KMB1" s="254"/>
      <c r="KMC1" s="254"/>
      <c r="KMD1" s="254"/>
      <c r="KME1" s="254"/>
      <c r="KMF1" s="254"/>
      <c r="KMG1" s="254"/>
      <c r="KMH1" s="254"/>
      <c r="KMI1" s="254"/>
      <c r="KMJ1" s="254"/>
      <c r="KMK1" s="254"/>
      <c r="KML1" s="254"/>
      <c r="KMM1" s="254"/>
      <c r="KMN1" s="254"/>
      <c r="KMO1" s="254"/>
      <c r="KMP1" s="254"/>
      <c r="KMQ1" s="254"/>
      <c r="KMR1" s="254"/>
      <c r="KMS1" s="254"/>
      <c r="KMT1" s="254"/>
      <c r="KMU1" s="254"/>
      <c r="KMV1" s="254"/>
      <c r="KMW1" s="254"/>
      <c r="KMX1" s="254"/>
      <c r="KMY1" s="254"/>
      <c r="KMZ1" s="254"/>
      <c r="KNA1" s="254"/>
      <c r="KNB1" s="254"/>
      <c r="KNC1" s="254"/>
      <c r="KND1" s="254"/>
      <c r="KNE1" s="254"/>
      <c r="KNF1" s="254"/>
      <c r="KNG1" s="254"/>
      <c r="KNH1" s="254"/>
      <c r="KNI1" s="254"/>
      <c r="KNJ1" s="254"/>
      <c r="KNK1" s="254"/>
      <c r="KNL1" s="254"/>
      <c r="KNM1" s="254"/>
      <c r="KNN1" s="254"/>
      <c r="KNO1" s="254"/>
      <c r="KNP1" s="254"/>
      <c r="KNQ1" s="254"/>
      <c r="KNR1" s="254"/>
      <c r="KNS1" s="254"/>
      <c r="KNT1" s="254"/>
      <c r="KNU1" s="254"/>
      <c r="KNV1" s="254"/>
      <c r="KNW1" s="254"/>
      <c r="KNX1" s="254"/>
      <c r="KNY1" s="254"/>
      <c r="KNZ1" s="254"/>
      <c r="KOA1" s="254"/>
      <c r="KOB1" s="254"/>
      <c r="KOC1" s="254"/>
      <c r="KOD1" s="254"/>
      <c r="KOE1" s="254"/>
      <c r="KOF1" s="254"/>
      <c r="KOG1" s="254"/>
      <c r="KOH1" s="254"/>
      <c r="KOI1" s="254"/>
      <c r="KOJ1" s="254"/>
      <c r="KOK1" s="254"/>
      <c r="KOL1" s="254"/>
      <c r="KOM1" s="254"/>
      <c r="KON1" s="254"/>
      <c r="KOO1" s="254"/>
      <c r="KOP1" s="254"/>
      <c r="KOQ1" s="254"/>
      <c r="KOR1" s="254"/>
      <c r="KOS1" s="254"/>
      <c r="KOT1" s="254"/>
      <c r="KOU1" s="254"/>
      <c r="KOV1" s="254"/>
      <c r="KOW1" s="254"/>
      <c r="KOX1" s="254"/>
      <c r="KOY1" s="254"/>
      <c r="KOZ1" s="254"/>
      <c r="KPA1" s="254"/>
      <c r="KPB1" s="254"/>
      <c r="KPC1" s="254"/>
      <c r="KPD1" s="254"/>
      <c r="KPE1" s="254"/>
      <c r="KPF1" s="254"/>
      <c r="KPG1" s="254"/>
      <c r="KPH1" s="254"/>
      <c r="KPI1" s="254"/>
      <c r="KPJ1" s="254"/>
      <c r="KPK1" s="254"/>
      <c r="KPL1" s="254"/>
      <c r="KPM1" s="254"/>
      <c r="KPN1" s="254"/>
      <c r="KPO1" s="254"/>
      <c r="KPP1" s="254"/>
      <c r="KPQ1" s="254"/>
      <c r="KPR1" s="254"/>
      <c r="KPS1" s="254"/>
      <c r="KPT1" s="254"/>
      <c r="KPU1" s="254"/>
      <c r="KPV1" s="254"/>
      <c r="KPW1" s="254"/>
      <c r="KPX1" s="254"/>
      <c r="KPY1" s="254"/>
      <c r="KPZ1" s="254"/>
      <c r="KQA1" s="254"/>
      <c r="KQB1" s="254"/>
      <c r="KQC1" s="254"/>
      <c r="KQD1" s="254"/>
      <c r="KQE1" s="254"/>
      <c r="KQF1" s="254"/>
      <c r="KQG1" s="254"/>
      <c r="KQH1" s="254"/>
      <c r="KQI1" s="254"/>
      <c r="KQJ1" s="254"/>
      <c r="KQK1" s="254"/>
      <c r="KQL1" s="254"/>
      <c r="KQM1" s="254"/>
      <c r="KQN1" s="254"/>
      <c r="KQO1" s="254"/>
      <c r="KQP1" s="254"/>
      <c r="KQQ1" s="254"/>
      <c r="KQR1" s="254"/>
      <c r="KQS1" s="254"/>
      <c r="KQT1" s="254"/>
      <c r="KQU1" s="254"/>
      <c r="KQV1" s="254"/>
      <c r="KQW1" s="254"/>
      <c r="KQX1" s="254"/>
      <c r="KQY1" s="254"/>
      <c r="KQZ1" s="254"/>
      <c r="KRA1" s="254"/>
      <c r="KRB1" s="254"/>
      <c r="KRC1" s="254"/>
      <c r="KRD1" s="254"/>
      <c r="KRE1" s="254"/>
      <c r="KRF1" s="254"/>
      <c r="KRG1" s="254"/>
      <c r="KRH1" s="254"/>
      <c r="KRI1" s="254"/>
      <c r="KRJ1" s="254"/>
      <c r="KRK1" s="254"/>
      <c r="KRL1" s="254"/>
      <c r="KRM1" s="254"/>
      <c r="KRN1" s="254"/>
      <c r="KRO1" s="254"/>
      <c r="KRP1" s="254"/>
      <c r="KRQ1" s="254"/>
      <c r="KRR1" s="254"/>
      <c r="KRS1" s="254"/>
      <c r="KRT1" s="254"/>
      <c r="KRU1" s="254"/>
      <c r="KRV1" s="254"/>
      <c r="KRW1" s="254"/>
      <c r="KRX1" s="254"/>
      <c r="KRY1" s="254"/>
      <c r="KRZ1" s="254"/>
      <c r="KSA1" s="254"/>
      <c r="KSB1" s="254"/>
      <c r="KSC1" s="254"/>
      <c r="KSD1" s="254"/>
      <c r="KSE1" s="254"/>
      <c r="KSF1" s="254"/>
      <c r="KSG1" s="254"/>
      <c r="KSH1" s="254"/>
      <c r="KSI1" s="254"/>
      <c r="KSJ1" s="254"/>
      <c r="KSK1" s="254"/>
      <c r="KSL1" s="254"/>
      <c r="KSM1" s="254"/>
      <c r="KSN1" s="254"/>
      <c r="KSO1" s="254"/>
      <c r="KSP1" s="254"/>
      <c r="KSQ1" s="254"/>
      <c r="KSR1" s="254"/>
      <c r="KSS1" s="254"/>
      <c r="KST1" s="254"/>
      <c r="KSU1" s="254"/>
      <c r="KSV1" s="254"/>
      <c r="KSW1" s="254"/>
      <c r="KSX1" s="254"/>
      <c r="KSY1" s="254"/>
      <c r="KSZ1" s="254"/>
      <c r="KTA1" s="254"/>
      <c r="KTB1" s="254"/>
      <c r="KTC1" s="254"/>
      <c r="KTD1" s="254"/>
      <c r="KTE1" s="254"/>
      <c r="KTF1" s="254"/>
      <c r="KTG1" s="254"/>
      <c r="KTH1" s="254"/>
      <c r="KTI1" s="254"/>
      <c r="KTJ1" s="254"/>
      <c r="KTK1" s="254"/>
      <c r="KTL1" s="254"/>
      <c r="KTM1" s="254"/>
      <c r="KTN1" s="254"/>
      <c r="KTO1" s="254"/>
      <c r="KTP1" s="254"/>
      <c r="KTQ1" s="254"/>
      <c r="KTR1" s="254"/>
      <c r="KTS1" s="254"/>
      <c r="KTT1" s="254"/>
      <c r="KTU1" s="254"/>
      <c r="KTV1" s="254"/>
      <c r="KTW1" s="254"/>
      <c r="KTX1" s="254"/>
      <c r="KTY1" s="254"/>
      <c r="KTZ1" s="254"/>
      <c r="KUA1" s="254"/>
      <c r="KUB1" s="254"/>
      <c r="KUC1" s="254"/>
      <c r="KUD1" s="254"/>
      <c r="KUE1" s="254"/>
      <c r="KUF1" s="254"/>
      <c r="KUG1" s="254"/>
      <c r="KUH1" s="254"/>
      <c r="KUI1" s="254"/>
      <c r="KUJ1" s="254"/>
      <c r="KUK1" s="254"/>
      <c r="KUL1" s="254"/>
      <c r="KUM1" s="254"/>
      <c r="KUN1" s="254"/>
      <c r="KUO1" s="254"/>
      <c r="KUP1" s="254"/>
      <c r="KUQ1" s="254"/>
      <c r="KUR1" s="254"/>
      <c r="KUS1" s="254"/>
      <c r="KUT1" s="254"/>
      <c r="KUU1" s="254"/>
      <c r="KUV1" s="254"/>
      <c r="KUW1" s="254"/>
      <c r="KUX1" s="254"/>
      <c r="KUY1" s="254"/>
      <c r="KUZ1" s="254"/>
      <c r="KVA1" s="254"/>
      <c r="KVB1" s="254"/>
      <c r="KVC1" s="254"/>
      <c r="KVD1" s="254"/>
      <c r="KVE1" s="254"/>
      <c r="KVF1" s="254"/>
      <c r="KVG1" s="254"/>
      <c r="KVH1" s="254"/>
      <c r="KVI1" s="254"/>
      <c r="KVJ1" s="254"/>
      <c r="KVK1" s="254"/>
      <c r="KVL1" s="254"/>
      <c r="KVM1" s="254"/>
      <c r="KVN1" s="254"/>
      <c r="KVO1" s="254"/>
      <c r="KVP1" s="254"/>
      <c r="KVQ1" s="254"/>
      <c r="KVR1" s="254"/>
      <c r="KVS1" s="254"/>
      <c r="KVT1" s="254"/>
      <c r="KVU1" s="254"/>
      <c r="KVV1" s="254"/>
      <c r="KVW1" s="254"/>
      <c r="KVX1" s="254"/>
      <c r="KVY1" s="254"/>
      <c r="KVZ1" s="254"/>
      <c r="KWA1" s="254"/>
      <c r="KWB1" s="254"/>
      <c r="KWC1" s="254"/>
      <c r="KWD1" s="254"/>
      <c r="KWE1" s="254"/>
      <c r="KWF1" s="254"/>
      <c r="KWG1" s="254"/>
      <c r="KWH1" s="254"/>
      <c r="KWI1" s="254"/>
      <c r="KWJ1" s="254"/>
      <c r="KWK1" s="254"/>
      <c r="KWL1" s="254"/>
      <c r="KWM1" s="254"/>
      <c r="KWN1" s="254"/>
      <c r="KWO1" s="254"/>
      <c r="KWP1" s="254"/>
      <c r="KWQ1" s="254"/>
      <c r="KWR1" s="254"/>
      <c r="KWS1" s="254"/>
      <c r="KWT1" s="254"/>
      <c r="KWU1" s="254"/>
      <c r="KWV1" s="254"/>
      <c r="KWW1" s="254"/>
      <c r="KWX1" s="254"/>
      <c r="KWY1" s="254"/>
      <c r="KWZ1" s="254"/>
      <c r="KXA1" s="254"/>
      <c r="KXB1" s="254"/>
      <c r="KXC1" s="254"/>
      <c r="KXD1" s="254"/>
      <c r="KXE1" s="254"/>
      <c r="KXF1" s="254"/>
      <c r="KXG1" s="254"/>
      <c r="KXH1" s="254"/>
      <c r="KXI1" s="254"/>
      <c r="KXJ1" s="254"/>
      <c r="KXK1" s="254"/>
      <c r="KXL1" s="254"/>
      <c r="KXM1" s="254"/>
      <c r="KXN1" s="254"/>
      <c r="KXO1" s="254"/>
      <c r="KXP1" s="254"/>
      <c r="KXQ1" s="254"/>
      <c r="KXR1" s="254"/>
      <c r="KXS1" s="254"/>
      <c r="KXT1" s="254"/>
      <c r="KXU1" s="254"/>
      <c r="KXV1" s="254"/>
      <c r="KXW1" s="254"/>
      <c r="KXX1" s="254"/>
      <c r="KXY1" s="254"/>
      <c r="KXZ1" s="254"/>
      <c r="KYA1" s="254"/>
      <c r="KYB1" s="254"/>
      <c r="KYC1" s="254"/>
      <c r="KYD1" s="254"/>
      <c r="KYE1" s="254"/>
      <c r="KYF1" s="254"/>
      <c r="KYG1" s="254"/>
      <c r="KYH1" s="254"/>
      <c r="KYI1" s="254"/>
      <c r="KYJ1" s="254"/>
      <c r="KYK1" s="254"/>
      <c r="KYL1" s="254"/>
      <c r="KYM1" s="254"/>
      <c r="KYN1" s="254"/>
      <c r="KYO1" s="254"/>
      <c r="KYP1" s="254"/>
      <c r="KYQ1" s="254"/>
      <c r="KYR1" s="254"/>
      <c r="KYS1" s="254"/>
      <c r="KYT1" s="254"/>
      <c r="KYU1" s="254"/>
      <c r="KYV1" s="254"/>
      <c r="KYW1" s="254"/>
      <c r="KYX1" s="254"/>
      <c r="KYY1" s="254"/>
      <c r="KYZ1" s="254"/>
      <c r="KZA1" s="254"/>
      <c r="KZB1" s="254"/>
      <c r="KZC1" s="254"/>
      <c r="KZD1" s="254"/>
      <c r="KZE1" s="254"/>
      <c r="KZF1" s="254"/>
      <c r="KZG1" s="254"/>
      <c r="KZH1" s="254"/>
      <c r="KZI1" s="254"/>
      <c r="KZJ1" s="254"/>
      <c r="KZK1" s="254"/>
      <c r="KZL1" s="254"/>
      <c r="KZM1" s="254"/>
      <c r="KZN1" s="254"/>
      <c r="KZO1" s="254"/>
      <c r="KZP1" s="254"/>
      <c r="KZQ1" s="254"/>
      <c r="KZR1" s="254"/>
      <c r="KZS1" s="254"/>
      <c r="KZT1" s="254"/>
      <c r="KZU1" s="254"/>
      <c r="KZV1" s="254"/>
      <c r="KZW1" s="254"/>
      <c r="KZX1" s="254"/>
      <c r="KZY1" s="254"/>
      <c r="KZZ1" s="254"/>
      <c r="LAA1" s="254"/>
      <c r="LAB1" s="254"/>
      <c r="LAC1" s="254"/>
      <c r="LAD1" s="254"/>
      <c r="LAE1" s="254"/>
      <c r="LAF1" s="254"/>
      <c r="LAG1" s="254"/>
      <c r="LAH1" s="254"/>
      <c r="LAI1" s="254"/>
      <c r="LAJ1" s="254"/>
      <c r="LAK1" s="254"/>
      <c r="LAL1" s="254"/>
      <c r="LAM1" s="254"/>
      <c r="LAN1" s="254"/>
      <c r="LAO1" s="254"/>
      <c r="LAP1" s="254"/>
      <c r="LAQ1" s="254"/>
      <c r="LAR1" s="254"/>
      <c r="LAS1" s="254"/>
      <c r="LAT1" s="254"/>
      <c r="LAU1" s="254"/>
      <c r="LAV1" s="254"/>
      <c r="LAW1" s="254"/>
      <c r="LAX1" s="254"/>
      <c r="LAY1" s="254"/>
      <c r="LAZ1" s="254"/>
      <c r="LBA1" s="254"/>
      <c r="LBB1" s="254"/>
      <c r="LBC1" s="254"/>
      <c r="LBD1" s="254"/>
      <c r="LBE1" s="254"/>
      <c r="LBF1" s="254"/>
      <c r="LBG1" s="254"/>
      <c r="LBH1" s="254"/>
      <c r="LBI1" s="254"/>
      <c r="LBJ1" s="254"/>
      <c r="LBK1" s="254"/>
      <c r="LBL1" s="254"/>
      <c r="LBM1" s="254"/>
      <c r="LBN1" s="254"/>
      <c r="LBO1" s="254"/>
      <c r="LBP1" s="254"/>
      <c r="LBQ1" s="254"/>
      <c r="LBR1" s="254"/>
      <c r="LBS1" s="254"/>
      <c r="LBT1" s="254"/>
      <c r="LBU1" s="254"/>
      <c r="LBV1" s="254"/>
      <c r="LBW1" s="254"/>
      <c r="LBX1" s="254"/>
      <c r="LBY1" s="254"/>
      <c r="LBZ1" s="254"/>
      <c r="LCA1" s="254"/>
      <c r="LCB1" s="254"/>
      <c r="LCC1" s="254"/>
      <c r="LCD1" s="254"/>
      <c r="LCE1" s="254"/>
      <c r="LCF1" s="254"/>
      <c r="LCG1" s="254"/>
      <c r="LCH1" s="254"/>
      <c r="LCI1" s="254"/>
      <c r="LCJ1" s="254"/>
      <c r="LCK1" s="254"/>
      <c r="LCL1" s="254"/>
      <c r="LCM1" s="254"/>
      <c r="LCN1" s="254"/>
      <c r="LCO1" s="254"/>
      <c r="LCP1" s="254"/>
      <c r="LCQ1" s="254"/>
      <c r="LCR1" s="254"/>
      <c r="LCS1" s="254"/>
      <c r="LCT1" s="254"/>
      <c r="LCU1" s="254"/>
      <c r="LCV1" s="254"/>
      <c r="LCW1" s="254"/>
      <c r="LCX1" s="254"/>
      <c r="LCY1" s="254"/>
      <c r="LCZ1" s="254"/>
      <c r="LDA1" s="254"/>
      <c r="LDB1" s="254"/>
      <c r="LDC1" s="254"/>
      <c r="LDD1" s="254"/>
      <c r="LDE1" s="254"/>
      <c r="LDF1" s="254"/>
      <c r="LDG1" s="254"/>
      <c r="LDH1" s="254"/>
      <c r="LDI1" s="254"/>
      <c r="LDJ1" s="254"/>
      <c r="LDK1" s="254"/>
      <c r="LDL1" s="254"/>
      <c r="LDM1" s="254"/>
      <c r="LDN1" s="254"/>
      <c r="LDO1" s="254"/>
      <c r="LDP1" s="254"/>
      <c r="LDQ1" s="254"/>
      <c r="LDR1" s="254"/>
      <c r="LDS1" s="254"/>
      <c r="LDT1" s="254"/>
      <c r="LDU1" s="254"/>
      <c r="LDV1" s="254"/>
      <c r="LDW1" s="254"/>
      <c r="LDX1" s="254"/>
      <c r="LDY1" s="254"/>
      <c r="LDZ1" s="254"/>
      <c r="LEA1" s="254"/>
      <c r="LEB1" s="254"/>
      <c r="LEC1" s="254"/>
      <c r="LED1" s="254"/>
      <c r="LEE1" s="254"/>
      <c r="LEF1" s="254"/>
      <c r="LEG1" s="254"/>
      <c r="LEH1" s="254"/>
      <c r="LEI1" s="254"/>
      <c r="LEJ1" s="254"/>
      <c r="LEK1" s="254"/>
      <c r="LEL1" s="254"/>
      <c r="LEM1" s="254"/>
      <c r="LEN1" s="254"/>
      <c r="LEO1" s="254"/>
      <c r="LEP1" s="254"/>
      <c r="LEQ1" s="254"/>
      <c r="LER1" s="254"/>
      <c r="LES1" s="254"/>
      <c r="LET1" s="254"/>
      <c r="LEU1" s="254"/>
      <c r="LEV1" s="254"/>
      <c r="LEW1" s="254"/>
      <c r="LEX1" s="254"/>
      <c r="LEY1" s="254"/>
      <c r="LEZ1" s="254"/>
      <c r="LFA1" s="254"/>
      <c r="LFB1" s="254"/>
      <c r="LFC1" s="254"/>
      <c r="LFD1" s="254"/>
      <c r="LFE1" s="254"/>
      <c r="LFF1" s="254"/>
      <c r="LFG1" s="254"/>
      <c r="LFH1" s="254"/>
      <c r="LFI1" s="254"/>
      <c r="LFJ1" s="254"/>
      <c r="LFK1" s="254"/>
      <c r="LFL1" s="254"/>
      <c r="LFM1" s="254"/>
      <c r="LFN1" s="254"/>
      <c r="LFO1" s="254"/>
      <c r="LFP1" s="254"/>
      <c r="LFQ1" s="254"/>
      <c r="LFR1" s="254"/>
      <c r="LFS1" s="254"/>
      <c r="LFT1" s="254"/>
      <c r="LFU1" s="254"/>
      <c r="LFV1" s="254"/>
      <c r="LFW1" s="254"/>
      <c r="LFX1" s="254"/>
      <c r="LFY1" s="254"/>
      <c r="LFZ1" s="254"/>
      <c r="LGA1" s="254"/>
      <c r="LGB1" s="254"/>
      <c r="LGC1" s="254"/>
      <c r="LGD1" s="254"/>
      <c r="LGE1" s="254"/>
      <c r="LGF1" s="254"/>
      <c r="LGG1" s="254"/>
      <c r="LGH1" s="254"/>
      <c r="LGI1" s="254"/>
      <c r="LGJ1" s="254"/>
      <c r="LGK1" s="254"/>
      <c r="LGL1" s="254"/>
      <c r="LGM1" s="254"/>
      <c r="LGN1" s="254"/>
      <c r="LGO1" s="254"/>
      <c r="LGP1" s="254"/>
      <c r="LGQ1" s="254"/>
      <c r="LGR1" s="254"/>
      <c r="LGS1" s="254"/>
      <c r="LGT1" s="254"/>
      <c r="LGU1" s="254"/>
      <c r="LGV1" s="254"/>
      <c r="LGW1" s="254"/>
      <c r="LGX1" s="254"/>
      <c r="LGY1" s="254"/>
      <c r="LGZ1" s="254"/>
      <c r="LHA1" s="254"/>
      <c r="LHB1" s="254"/>
      <c r="LHC1" s="254"/>
      <c r="LHD1" s="254"/>
      <c r="LHE1" s="254"/>
      <c r="LHF1" s="254"/>
      <c r="LHG1" s="254"/>
      <c r="LHH1" s="254"/>
      <c r="LHI1" s="254"/>
      <c r="LHJ1" s="254"/>
      <c r="LHK1" s="254"/>
      <c r="LHL1" s="254"/>
      <c r="LHM1" s="254"/>
      <c r="LHN1" s="254"/>
      <c r="LHO1" s="254"/>
      <c r="LHP1" s="254"/>
      <c r="LHQ1" s="254"/>
      <c r="LHR1" s="254"/>
      <c r="LHS1" s="254"/>
      <c r="LHT1" s="254"/>
      <c r="LHU1" s="254"/>
      <c r="LHV1" s="254"/>
      <c r="LHW1" s="254"/>
      <c r="LHX1" s="254"/>
      <c r="LHY1" s="254"/>
      <c r="LHZ1" s="254"/>
      <c r="LIA1" s="254"/>
      <c r="LIB1" s="254"/>
      <c r="LIC1" s="254"/>
      <c r="LID1" s="254"/>
      <c r="LIE1" s="254"/>
      <c r="LIF1" s="254"/>
      <c r="LIG1" s="254"/>
      <c r="LIH1" s="254"/>
      <c r="LII1" s="254"/>
      <c r="LIJ1" s="254"/>
      <c r="LIK1" s="254"/>
      <c r="LIL1" s="254"/>
      <c r="LIM1" s="254"/>
      <c r="LIN1" s="254"/>
      <c r="LIO1" s="254"/>
      <c r="LIP1" s="254"/>
      <c r="LIQ1" s="254"/>
      <c r="LIR1" s="254"/>
      <c r="LIS1" s="254"/>
      <c r="LIT1" s="254"/>
      <c r="LIU1" s="254"/>
      <c r="LIV1" s="254"/>
      <c r="LIW1" s="254"/>
      <c r="LIX1" s="254"/>
      <c r="LIY1" s="254"/>
      <c r="LIZ1" s="254"/>
      <c r="LJA1" s="254"/>
      <c r="LJB1" s="254"/>
      <c r="LJC1" s="254"/>
      <c r="LJD1" s="254"/>
      <c r="LJE1" s="254"/>
      <c r="LJF1" s="254"/>
      <c r="LJG1" s="254"/>
      <c r="LJH1" s="254"/>
      <c r="LJI1" s="254"/>
      <c r="LJJ1" s="254"/>
      <c r="LJK1" s="254"/>
      <c r="LJL1" s="254"/>
      <c r="LJM1" s="254"/>
      <c r="LJN1" s="254"/>
      <c r="LJO1" s="254"/>
      <c r="LJP1" s="254"/>
      <c r="LJQ1" s="254"/>
      <c r="LJR1" s="254"/>
      <c r="LJS1" s="254"/>
      <c r="LJT1" s="254"/>
      <c r="LJU1" s="254"/>
      <c r="LJV1" s="254"/>
      <c r="LJW1" s="254"/>
      <c r="LJX1" s="254"/>
      <c r="LJY1" s="254"/>
      <c r="LJZ1" s="254"/>
      <c r="LKA1" s="254"/>
      <c r="LKB1" s="254"/>
      <c r="LKC1" s="254"/>
      <c r="LKD1" s="254"/>
      <c r="LKE1" s="254"/>
      <c r="LKF1" s="254"/>
      <c r="LKG1" s="254"/>
      <c r="LKH1" s="254"/>
      <c r="LKI1" s="254"/>
      <c r="LKJ1" s="254"/>
      <c r="LKK1" s="254"/>
      <c r="LKL1" s="254"/>
      <c r="LKM1" s="254"/>
      <c r="LKN1" s="254"/>
      <c r="LKO1" s="254"/>
      <c r="LKP1" s="254"/>
      <c r="LKQ1" s="254"/>
      <c r="LKR1" s="254"/>
      <c r="LKS1" s="254"/>
      <c r="LKT1" s="254"/>
      <c r="LKU1" s="254"/>
      <c r="LKV1" s="254"/>
      <c r="LKW1" s="254"/>
      <c r="LKX1" s="254"/>
      <c r="LKY1" s="254"/>
      <c r="LKZ1" s="254"/>
      <c r="LLA1" s="254"/>
      <c r="LLB1" s="254"/>
      <c r="LLC1" s="254"/>
      <c r="LLD1" s="254"/>
      <c r="LLE1" s="254"/>
      <c r="LLF1" s="254"/>
      <c r="LLG1" s="254"/>
      <c r="LLH1" s="254"/>
      <c r="LLI1" s="254"/>
      <c r="LLJ1" s="254"/>
      <c r="LLK1" s="254"/>
      <c r="LLL1" s="254"/>
      <c r="LLM1" s="254"/>
      <c r="LLN1" s="254"/>
      <c r="LLO1" s="254"/>
      <c r="LLP1" s="254"/>
      <c r="LLQ1" s="254"/>
      <c r="LLR1" s="254"/>
      <c r="LLS1" s="254"/>
      <c r="LLT1" s="254"/>
      <c r="LLU1" s="254"/>
      <c r="LLV1" s="254"/>
      <c r="LLW1" s="254"/>
      <c r="LLX1" s="254"/>
      <c r="LLY1" s="254"/>
      <c r="LLZ1" s="254"/>
      <c r="LMA1" s="254"/>
      <c r="LMB1" s="254"/>
      <c r="LMC1" s="254"/>
      <c r="LMD1" s="254"/>
      <c r="LME1" s="254"/>
      <c r="LMF1" s="254"/>
      <c r="LMG1" s="254"/>
      <c r="LMH1" s="254"/>
      <c r="LMI1" s="254"/>
      <c r="LMJ1" s="254"/>
      <c r="LMK1" s="254"/>
      <c r="LML1" s="254"/>
      <c r="LMM1" s="254"/>
      <c r="LMN1" s="254"/>
      <c r="LMO1" s="254"/>
      <c r="LMP1" s="254"/>
      <c r="LMQ1" s="254"/>
      <c r="LMR1" s="254"/>
      <c r="LMS1" s="254"/>
      <c r="LMT1" s="254"/>
      <c r="LMU1" s="254"/>
      <c r="LMV1" s="254"/>
      <c r="LMW1" s="254"/>
      <c r="LMX1" s="254"/>
      <c r="LMY1" s="254"/>
      <c r="LMZ1" s="254"/>
      <c r="LNA1" s="254"/>
      <c r="LNB1" s="254"/>
      <c r="LNC1" s="254"/>
      <c r="LND1" s="254"/>
      <c r="LNE1" s="254"/>
      <c r="LNF1" s="254"/>
      <c r="LNG1" s="254"/>
      <c r="LNH1" s="254"/>
      <c r="LNI1" s="254"/>
      <c r="LNJ1" s="254"/>
      <c r="LNK1" s="254"/>
      <c r="LNL1" s="254"/>
      <c r="LNM1" s="254"/>
      <c r="LNN1" s="254"/>
      <c r="LNO1" s="254"/>
      <c r="LNP1" s="254"/>
      <c r="LNQ1" s="254"/>
      <c r="LNR1" s="254"/>
      <c r="LNS1" s="254"/>
      <c r="LNT1" s="254"/>
      <c r="LNU1" s="254"/>
      <c r="LNV1" s="254"/>
      <c r="LNW1" s="254"/>
      <c r="LNX1" s="254"/>
      <c r="LNY1" s="254"/>
      <c r="LNZ1" s="254"/>
      <c r="LOA1" s="254"/>
      <c r="LOB1" s="254"/>
      <c r="LOC1" s="254"/>
      <c r="LOD1" s="254"/>
      <c r="LOE1" s="254"/>
      <c r="LOF1" s="254"/>
      <c r="LOG1" s="254"/>
      <c r="LOH1" s="254"/>
      <c r="LOI1" s="254"/>
      <c r="LOJ1" s="254"/>
      <c r="LOK1" s="254"/>
      <c r="LOL1" s="254"/>
      <c r="LOM1" s="254"/>
      <c r="LON1" s="254"/>
      <c r="LOO1" s="254"/>
      <c r="LOP1" s="254"/>
      <c r="LOQ1" s="254"/>
      <c r="LOR1" s="254"/>
      <c r="LOS1" s="254"/>
      <c r="LOT1" s="254"/>
      <c r="LOU1" s="254"/>
      <c r="LOV1" s="254"/>
      <c r="LOW1" s="254"/>
      <c r="LOX1" s="254"/>
      <c r="LOY1" s="254"/>
      <c r="LOZ1" s="254"/>
      <c r="LPA1" s="254"/>
      <c r="LPB1" s="254"/>
      <c r="LPC1" s="254"/>
      <c r="LPD1" s="254"/>
      <c r="LPE1" s="254"/>
      <c r="LPF1" s="254"/>
      <c r="LPG1" s="254"/>
      <c r="LPH1" s="254"/>
      <c r="LPI1" s="254"/>
      <c r="LPJ1" s="254"/>
      <c r="LPK1" s="254"/>
      <c r="LPL1" s="254"/>
      <c r="LPM1" s="254"/>
      <c r="LPN1" s="254"/>
      <c r="LPO1" s="254"/>
      <c r="LPP1" s="254"/>
      <c r="LPQ1" s="254"/>
      <c r="LPR1" s="254"/>
      <c r="LPS1" s="254"/>
      <c r="LPT1" s="254"/>
      <c r="LPU1" s="254"/>
      <c r="LPV1" s="254"/>
      <c r="LPW1" s="254"/>
      <c r="LPX1" s="254"/>
      <c r="LPY1" s="254"/>
      <c r="LPZ1" s="254"/>
      <c r="LQA1" s="254"/>
      <c r="LQB1" s="254"/>
      <c r="LQC1" s="254"/>
      <c r="LQD1" s="254"/>
      <c r="LQE1" s="254"/>
      <c r="LQF1" s="254"/>
      <c r="LQG1" s="254"/>
      <c r="LQH1" s="254"/>
      <c r="LQI1" s="254"/>
      <c r="LQJ1" s="254"/>
      <c r="LQK1" s="254"/>
      <c r="LQL1" s="254"/>
      <c r="LQM1" s="254"/>
      <c r="LQN1" s="254"/>
      <c r="LQO1" s="254"/>
      <c r="LQP1" s="254"/>
      <c r="LQQ1" s="254"/>
      <c r="LQR1" s="254"/>
      <c r="LQS1" s="254"/>
      <c r="LQT1" s="254"/>
      <c r="LQU1" s="254"/>
      <c r="LQV1" s="254"/>
      <c r="LQW1" s="254"/>
      <c r="LQX1" s="254"/>
      <c r="LQY1" s="254"/>
      <c r="LQZ1" s="254"/>
      <c r="LRA1" s="254"/>
      <c r="LRB1" s="254"/>
      <c r="LRC1" s="254"/>
      <c r="LRD1" s="254"/>
      <c r="LRE1" s="254"/>
      <c r="LRF1" s="254"/>
      <c r="LRG1" s="254"/>
      <c r="LRH1" s="254"/>
      <c r="LRI1" s="254"/>
      <c r="LRJ1" s="254"/>
      <c r="LRK1" s="254"/>
      <c r="LRL1" s="254"/>
      <c r="LRM1" s="254"/>
      <c r="LRN1" s="254"/>
      <c r="LRO1" s="254"/>
      <c r="LRP1" s="254"/>
      <c r="LRQ1" s="254"/>
      <c r="LRR1" s="254"/>
      <c r="LRS1" s="254"/>
      <c r="LRT1" s="254"/>
      <c r="LRU1" s="254"/>
      <c r="LRV1" s="254"/>
      <c r="LRW1" s="254"/>
      <c r="LRX1" s="254"/>
      <c r="LRY1" s="254"/>
      <c r="LRZ1" s="254"/>
      <c r="LSA1" s="254"/>
      <c r="LSB1" s="254"/>
      <c r="LSC1" s="254"/>
      <c r="LSD1" s="254"/>
      <c r="LSE1" s="254"/>
      <c r="LSF1" s="254"/>
      <c r="LSG1" s="254"/>
      <c r="LSH1" s="254"/>
      <c r="LSI1" s="254"/>
      <c r="LSJ1" s="254"/>
      <c r="LSK1" s="254"/>
      <c r="LSL1" s="254"/>
      <c r="LSM1" s="254"/>
      <c r="LSN1" s="254"/>
      <c r="LSO1" s="254"/>
      <c r="LSP1" s="254"/>
      <c r="LSQ1" s="254"/>
      <c r="LSR1" s="254"/>
      <c r="LSS1" s="254"/>
      <c r="LST1" s="254"/>
      <c r="LSU1" s="254"/>
      <c r="LSV1" s="254"/>
      <c r="LSW1" s="254"/>
      <c r="LSX1" s="254"/>
      <c r="LSY1" s="254"/>
      <c r="LSZ1" s="254"/>
      <c r="LTA1" s="254"/>
      <c r="LTB1" s="254"/>
      <c r="LTC1" s="254"/>
      <c r="LTD1" s="254"/>
      <c r="LTE1" s="254"/>
      <c r="LTF1" s="254"/>
      <c r="LTG1" s="254"/>
      <c r="LTH1" s="254"/>
      <c r="LTI1" s="254"/>
      <c r="LTJ1" s="254"/>
      <c r="LTK1" s="254"/>
      <c r="LTL1" s="254"/>
      <c r="LTM1" s="254"/>
      <c r="LTN1" s="254"/>
      <c r="LTO1" s="254"/>
      <c r="LTP1" s="254"/>
      <c r="LTQ1" s="254"/>
      <c r="LTR1" s="254"/>
      <c r="LTS1" s="254"/>
      <c r="LTT1" s="254"/>
      <c r="LTU1" s="254"/>
      <c r="LTV1" s="254"/>
      <c r="LTW1" s="254"/>
      <c r="LTX1" s="254"/>
      <c r="LTY1" s="254"/>
      <c r="LTZ1" s="254"/>
      <c r="LUA1" s="254"/>
      <c r="LUB1" s="254"/>
      <c r="LUC1" s="254"/>
      <c r="LUD1" s="254"/>
      <c r="LUE1" s="254"/>
      <c r="LUF1" s="254"/>
      <c r="LUG1" s="254"/>
      <c r="LUH1" s="254"/>
      <c r="LUI1" s="254"/>
      <c r="LUJ1" s="254"/>
      <c r="LUK1" s="254"/>
      <c r="LUL1" s="254"/>
      <c r="LUM1" s="254"/>
      <c r="LUN1" s="254"/>
      <c r="LUO1" s="254"/>
      <c r="LUP1" s="254"/>
      <c r="LUQ1" s="254"/>
      <c r="LUR1" s="254"/>
      <c r="LUS1" s="254"/>
      <c r="LUT1" s="254"/>
      <c r="LUU1" s="254"/>
      <c r="LUV1" s="254"/>
      <c r="LUW1" s="254"/>
      <c r="LUX1" s="254"/>
      <c r="LUY1" s="254"/>
      <c r="LUZ1" s="254"/>
      <c r="LVA1" s="254"/>
      <c r="LVB1" s="254"/>
      <c r="LVC1" s="254"/>
      <c r="LVD1" s="254"/>
      <c r="LVE1" s="254"/>
      <c r="LVF1" s="254"/>
      <c r="LVG1" s="254"/>
      <c r="LVH1" s="254"/>
      <c r="LVI1" s="254"/>
      <c r="LVJ1" s="254"/>
      <c r="LVK1" s="254"/>
      <c r="LVL1" s="254"/>
      <c r="LVM1" s="254"/>
      <c r="LVN1" s="254"/>
      <c r="LVO1" s="254"/>
      <c r="LVP1" s="254"/>
      <c r="LVQ1" s="254"/>
      <c r="LVR1" s="254"/>
      <c r="LVS1" s="254"/>
      <c r="LVT1" s="254"/>
      <c r="LVU1" s="254"/>
      <c r="LVV1" s="254"/>
      <c r="LVW1" s="254"/>
      <c r="LVX1" s="254"/>
      <c r="LVY1" s="254"/>
      <c r="LVZ1" s="254"/>
      <c r="LWA1" s="254"/>
      <c r="LWB1" s="254"/>
      <c r="LWC1" s="254"/>
      <c r="LWD1" s="254"/>
      <c r="LWE1" s="254"/>
      <c r="LWF1" s="254"/>
      <c r="LWG1" s="254"/>
      <c r="LWH1" s="254"/>
      <c r="LWI1" s="254"/>
      <c r="LWJ1" s="254"/>
      <c r="LWK1" s="254"/>
      <c r="LWL1" s="254"/>
      <c r="LWM1" s="254"/>
      <c r="LWN1" s="254"/>
      <c r="LWO1" s="254"/>
      <c r="LWP1" s="254"/>
      <c r="LWQ1" s="254"/>
      <c r="LWR1" s="254"/>
      <c r="LWS1" s="254"/>
      <c r="LWT1" s="254"/>
      <c r="LWU1" s="254"/>
      <c r="LWV1" s="254"/>
      <c r="LWW1" s="254"/>
      <c r="LWX1" s="254"/>
      <c r="LWY1" s="254"/>
      <c r="LWZ1" s="254"/>
      <c r="LXA1" s="254"/>
      <c r="LXB1" s="254"/>
      <c r="LXC1" s="254"/>
      <c r="LXD1" s="254"/>
      <c r="LXE1" s="254"/>
      <c r="LXF1" s="254"/>
      <c r="LXG1" s="254"/>
      <c r="LXH1" s="254"/>
      <c r="LXI1" s="254"/>
      <c r="LXJ1" s="254"/>
      <c r="LXK1" s="254"/>
      <c r="LXL1" s="254"/>
      <c r="LXM1" s="254"/>
      <c r="LXN1" s="254"/>
      <c r="LXO1" s="254"/>
      <c r="LXP1" s="254"/>
      <c r="LXQ1" s="254"/>
      <c r="LXR1" s="254"/>
      <c r="LXS1" s="254"/>
      <c r="LXT1" s="254"/>
      <c r="LXU1" s="254"/>
      <c r="LXV1" s="254"/>
      <c r="LXW1" s="254"/>
      <c r="LXX1" s="254"/>
      <c r="LXY1" s="254"/>
      <c r="LXZ1" s="254"/>
      <c r="LYA1" s="254"/>
      <c r="LYB1" s="254"/>
      <c r="LYC1" s="254"/>
      <c r="LYD1" s="254"/>
      <c r="LYE1" s="254"/>
      <c r="LYF1" s="254"/>
      <c r="LYG1" s="254"/>
      <c r="LYH1" s="254"/>
      <c r="LYI1" s="254"/>
      <c r="LYJ1" s="254"/>
      <c r="LYK1" s="254"/>
      <c r="LYL1" s="254"/>
      <c r="LYM1" s="254"/>
      <c r="LYN1" s="254"/>
      <c r="LYO1" s="254"/>
      <c r="LYP1" s="254"/>
      <c r="LYQ1" s="254"/>
      <c r="LYR1" s="254"/>
      <c r="LYS1" s="254"/>
      <c r="LYT1" s="254"/>
      <c r="LYU1" s="254"/>
      <c r="LYV1" s="254"/>
      <c r="LYW1" s="254"/>
      <c r="LYX1" s="254"/>
      <c r="LYY1" s="254"/>
      <c r="LYZ1" s="254"/>
      <c r="LZA1" s="254"/>
      <c r="LZB1" s="254"/>
      <c r="LZC1" s="254"/>
      <c r="LZD1" s="254"/>
      <c r="LZE1" s="254"/>
      <c r="LZF1" s="254"/>
      <c r="LZG1" s="254"/>
      <c r="LZH1" s="254"/>
      <c r="LZI1" s="254"/>
      <c r="LZJ1" s="254"/>
      <c r="LZK1" s="254"/>
      <c r="LZL1" s="254"/>
      <c r="LZM1" s="254"/>
      <c r="LZN1" s="254"/>
      <c r="LZO1" s="254"/>
      <c r="LZP1" s="254"/>
      <c r="LZQ1" s="254"/>
      <c r="LZR1" s="254"/>
      <c r="LZS1" s="254"/>
      <c r="LZT1" s="254"/>
      <c r="LZU1" s="254"/>
      <c r="LZV1" s="254"/>
      <c r="LZW1" s="254"/>
      <c r="LZX1" s="254"/>
      <c r="LZY1" s="254"/>
      <c r="LZZ1" s="254"/>
      <c r="MAA1" s="254"/>
      <c r="MAB1" s="254"/>
      <c r="MAC1" s="254"/>
      <c r="MAD1" s="254"/>
      <c r="MAE1" s="254"/>
      <c r="MAF1" s="254"/>
      <c r="MAG1" s="254"/>
      <c r="MAH1" s="254"/>
      <c r="MAI1" s="254"/>
      <c r="MAJ1" s="254"/>
      <c r="MAK1" s="254"/>
      <c r="MAL1" s="254"/>
      <c r="MAM1" s="254"/>
      <c r="MAN1" s="254"/>
      <c r="MAO1" s="254"/>
      <c r="MAP1" s="254"/>
      <c r="MAQ1" s="254"/>
      <c r="MAR1" s="254"/>
      <c r="MAS1" s="254"/>
      <c r="MAT1" s="254"/>
      <c r="MAU1" s="254"/>
      <c r="MAV1" s="254"/>
      <c r="MAW1" s="254"/>
      <c r="MAX1" s="254"/>
      <c r="MAY1" s="254"/>
      <c r="MAZ1" s="254"/>
      <c r="MBA1" s="254"/>
      <c r="MBB1" s="254"/>
      <c r="MBC1" s="254"/>
      <c r="MBD1" s="254"/>
      <c r="MBE1" s="254"/>
      <c r="MBF1" s="254"/>
      <c r="MBG1" s="254"/>
      <c r="MBH1" s="254"/>
      <c r="MBI1" s="254"/>
      <c r="MBJ1" s="254"/>
      <c r="MBK1" s="254"/>
      <c r="MBL1" s="254"/>
      <c r="MBM1" s="254"/>
      <c r="MBN1" s="254"/>
      <c r="MBO1" s="254"/>
      <c r="MBP1" s="254"/>
      <c r="MBQ1" s="254"/>
      <c r="MBR1" s="254"/>
      <c r="MBS1" s="254"/>
      <c r="MBT1" s="254"/>
      <c r="MBU1" s="254"/>
      <c r="MBV1" s="254"/>
      <c r="MBW1" s="254"/>
      <c r="MBX1" s="254"/>
      <c r="MBY1" s="254"/>
      <c r="MBZ1" s="254"/>
      <c r="MCA1" s="254"/>
      <c r="MCB1" s="254"/>
      <c r="MCC1" s="254"/>
      <c r="MCD1" s="254"/>
      <c r="MCE1" s="254"/>
      <c r="MCF1" s="254"/>
      <c r="MCG1" s="254"/>
      <c r="MCH1" s="254"/>
      <c r="MCI1" s="254"/>
      <c r="MCJ1" s="254"/>
      <c r="MCK1" s="254"/>
      <c r="MCL1" s="254"/>
      <c r="MCM1" s="254"/>
      <c r="MCN1" s="254"/>
      <c r="MCO1" s="254"/>
      <c r="MCP1" s="254"/>
      <c r="MCQ1" s="254"/>
      <c r="MCR1" s="254"/>
      <c r="MCS1" s="254"/>
      <c r="MCT1" s="254"/>
      <c r="MCU1" s="254"/>
      <c r="MCV1" s="254"/>
      <c r="MCW1" s="254"/>
      <c r="MCX1" s="254"/>
      <c r="MCY1" s="254"/>
      <c r="MCZ1" s="254"/>
      <c r="MDA1" s="254"/>
      <c r="MDB1" s="254"/>
      <c r="MDC1" s="254"/>
      <c r="MDD1" s="254"/>
      <c r="MDE1" s="254"/>
      <c r="MDF1" s="254"/>
      <c r="MDG1" s="254"/>
      <c r="MDH1" s="254"/>
      <c r="MDI1" s="254"/>
      <c r="MDJ1" s="254"/>
      <c r="MDK1" s="254"/>
      <c r="MDL1" s="254"/>
      <c r="MDM1" s="254"/>
      <c r="MDN1" s="254"/>
      <c r="MDO1" s="254"/>
      <c r="MDP1" s="254"/>
      <c r="MDQ1" s="254"/>
      <c r="MDR1" s="254"/>
      <c r="MDS1" s="254"/>
      <c r="MDT1" s="254"/>
      <c r="MDU1" s="254"/>
      <c r="MDV1" s="254"/>
      <c r="MDW1" s="254"/>
      <c r="MDX1" s="254"/>
      <c r="MDY1" s="254"/>
      <c r="MDZ1" s="254"/>
      <c r="MEA1" s="254"/>
      <c r="MEB1" s="254"/>
      <c r="MEC1" s="254"/>
      <c r="MED1" s="254"/>
      <c r="MEE1" s="254"/>
      <c r="MEF1" s="254"/>
      <c r="MEG1" s="254"/>
      <c r="MEH1" s="254"/>
      <c r="MEI1" s="254"/>
      <c r="MEJ1" s="254"/>
      <c r="MEK1" s="254"/>
      <c r="MEL1" s="254"/>
      <c r="MEM1" s="254"/>
      <c r="MEN1" s="254"/>
      <c r="MEO1" s="254"/>
      <c r="MEP1" s="254"/>
      <c r="MEQ1" s="254"/>
      <c r="MER1" s="254"/>
      <c r="MES1" s="254"/>
      <c r="MET1" s="254"/>
      <c r="MEU1" s="254"/>
      <c r="MEV1" s="254"/>
      <c r="MEW1" s="254"/>
      <c r="MEX1" s="254"/>
      <c r="MEY1" s="254"/>
      <c r="MEZ1" s="254"/>
      <c r="MFA1" s="254"/>
      <c r="MFB1" s="254"/>
      <c r="MFC1" s="254"/>
      <c r="MFD1" s="254"/>
      <c r="MFE1" s="254"/>
      <c r="MFF1" s="254"/>
      <c r="MFG1" s="254"/>
      <c r="MFH1" s="254"/>
      <c r="MFI1" s="254"/>
      <c r="MFJ1" s="254"/>
      <c r="MFK1" s="254"/>
      <c r="MFL1" s="254"/>
      <c r="MFM1" s="254"/>
      <c r="MFN1" s="254"/>
      <c r="MFO1" s="254"/>
      <c r="MFP1" s="254"/>
      <c r="MFQ1" s="254"/>
      <c r="MFR1" s="254"/>
      <c r="MFS1" s="254"/>
      <c r="MFT1" s="254"/>
      <c r="MFU1" s="254"/>
      <c r="MFV1" s="254"/>
      <c r="MFW1" s="254"/>
      <c r="MFX1" s="254"/>
      <c r="MFY1" s="254"/>
      <c r="MFZ1" s="254"/>
      <c r="MGA1" s="254"/>
      <c r="MGB1" s="254"/>
      <c r="MGC1" s="254"/>
      <c r="MGD1" s="254"/>
      <c r="MGE1" s="254"/>
      <c r="MGF1" s="254"/>
      <c r="MGG1" s="254"/>
      <c r="MGH1" s="254"/>
      <c r="MGI1" s="254"/>
      <c r="MGJ1" s="254"/>
      <c r="MGK1" s="254"/>
      <c r="MGL1" s="254"/>
      <c r="MGM1" s="254"/>
      <c r="MGN1" s="254"/>
      <c r="MGO1" s="254"/>
      <c r="MGP1" s="254"/>
      <c r="MGQ1" s="254"/>
      <c r="MGR1" s="254"/>
      <c r="MGS1" s="254"/>
      <c r="MGT1" s="254"/>
      <c r="MGU1" s="254"/>
      <c r="MGV1" s="254"/>
      <c r="MGW1" s="254"/>
      <c r="MGX1" s="254"/>
      <c r="MGY1" s="254"/>
      <c r="MGZ1" s="254"/>
      <c r="MHA1" s="254"/>
      <c r="MHB1" s="254"/>
      <c r="MHC1" s="254"/>
      <c r="MHD1" s="254"/>
      <c r="MHE1" s="254"/>
      <c r="MHF1" s="254"/>
      <c r="MHG1" s="254"/>
      <c r="MHH1" s="254"/>
      <c r="MHI1" s="254"/>
      <c r="MHJ1" s="254"/>
      <c r="MHK1" s="254"/>
      <c r="MHL1" s="254"/>
      <c r="MHM1" s="254"/>
      <c r="MHN1" s="254"/>
      <c r="MHO1" s="254"/>
      <c r="MHP1" s="254"/>
      <c r="MHQ1" s="254"/>
      <c r="MHR1" s="254"/>
      <c r="MHS1" s="254"/>
      <c r="MHT1" s="254"/>
      <c r="MHU1" s="254"/>
      <c r="MHV1" s="254"/>
      <c r="MHW1" s="254"/>
      <c r="MHX1" s="254"/>
      <c r="MHY1" s="254"/>
      <c r="MHZ1" s="254"/>
      <c r="MIA1" s="254"/>
      <c r="MIB1" s="254"/>
      <c r="MIC1" s="254"/>
      <c r="MID1" s="254"/>
      <c r="MIE1" s="254"/>
      <c r="MIF1" s="254"/>
      <c r="MIG1" s="254"/>
      <c r="MIH1" s="254"/>
      <c r="MII1" s="254"/>
      <c r="MIJ1" s="254"/>
      <c r="MIK1" s="254"/>
      <c r="MIL1" s="254"/>
      <c r="MIM1" s="254"/>
      <c r="MIN1" s="254"/>
      <c r="MIO1" s="254"/>
      <c r="MIP1" s="254"/>
      <c r="MIQ1" s="254"/>
      <c r="MIR1" s="254"/>
      <c r="MIS1" s="254"/>
      <c r="MIT1" s="254"/>
      <c r="MIU1" s="254"/>
      <c r="MIV1" s="254"/>
      <c r="MIW1" s="254"/>
      <c r="MIX1" s="254"/>
      <c r="MIY1" s="254"/>
      <c r="MIZ1" s="254"/>
      <c r="MJA1" s="254"/>
      <c r="MJB1" s="254"/>
      <c r="MJC1" s="254"/>
      <c r="MJD1" s="254"/>
      <c r="MJE1" s="254"/>
      <c r="MJF1" s="254"/>
      <c r="MJG1" s="254"/>
      <c r="MJH1" s="254"/>
      <c r="MJI1" s="254"/>
      <c r="MJJ1" s="254"/>
      <c r="MJK1" s="254"/>
      <c r="MJL1" s="254"/>
      <c r="MJM1" s="254"/>
      <c r="MJN1" s="254"/>
      <c r="MJO1" s="254"/>
      <c r="MJP1" s="254"/>
      <c r="MJQ1" s="254"/>
      <c r="MJR1" s="254"/>
      <c r="MJS1" s="254"/>
      <c r="MJT1" s="254"/>
      <c r="MJU1" s="254"/>
      <c r="MJV1" s="254"/>
      <c r="MJW1" s="254"/>
      <c r="MJX1" s="254"/>
      <c r="MJY1" s="254"/>
      <c r="MJZ1" s="254"/>
      <c r="MKA1" s="254"/>
      <c r="MKB1" s="254"/>
      <c r="MKC1" s="254"/>
      <c r="MKD1" s="254"/>
      <c r="MKE1" s="254"/>
      <c r="MKF1" s="254"/>
      <c r="MKG1" s="254"/>
      <c r="MKH1" s="254"/>
      <c r="MKI1" s="254"/>
      <c r="MKJ1" s="254"/>
      <c r="MKK1" s="254"/>
      <c r="MKL1" s="254"/>
      <c r="MKM1" s="254"/>
      <c r="MKN1" s="254"/>
      <c r="MKO1" s="254"/>
      <c r="MKP1" s="254"/>
      <c r="MKQ1" s="254"/>
      <c r="MKR1" s="254"/>
      <c r="MKS1" s="254"/>
      <c r="MKT1" s="254"/>
      <c r="MKU1" s="254"/>
      <c r="MKV1" s="254"/>
      <c r="MKW1" s="254"/>
      <c r="MKX1" s="254"/>
      <c r="MKY1" s="254"/>
      <c r="MKZ1" s="254"/>
      <c r="MLA1" s="254"/>
      <c r="MLB1" s="254"/>
      <c r="MLC1" s="254"/>
      <c r="MLD1" s="254"/>
      <c r="MLE1" s="254"/>
      <c r="MLF1" s="254"/>
      <c r="MLG1" s="254"/>
      <c r="MLH1" s="254"/>
      <c r="MLI1" s="254"/>
      <c r="MLJ1" s="254"/>
      <c r="MLK1" s="254"/>
      <c r="MLL1" s="254"/>
      <c r="MLM1" s="254"/>
      <c r="MLN1" s="254"/>
      <c r="MLO1" s="254"/>
      <c r="MLP1" s="254"/>
      <c r="MLQ1" s="254"/>
      <c r="MLR1" s="254"/>
      <c r="MLS1" s="254"/>
      <c r="MLT1" s="254"/>
      <c r="MLU1" s="254"/>
      <c r="MLV1" s="254"/>
      <c r="MLW1" s="254"/>
      <c r="MLX1" s="254"/>
      <c r="MLY1" s="254"/>
      <c r="MLZ1" s="254"/>
      <c r="MMA1" s="254"/>
      <c r="MMB1" s="254"/>
      <c r="MMC1" s="254"/>
      <c r="MMD1" s="254"/>
      <c r="MME1" s="254"/>
      <c r="MMF1" s="254"/>
      <c r="MMG1" s="254"/>
      <c r="MMH1" s="254"/>
      <c r="MMI1" s="254"/>
      <c r="MMJ1" s="254"/>
      <c r="MMK1" s="254"/>
      <c r="MML1" s="254"/>
      <c r="MMM1" s="254"/>
      <c r="MMN1" s="254"/>
      <c r="MMO1" s="254"/>
      <c r="MMP1" s="254"/>
      <c r="MMQ1" s="254"/>
      <c r="MMR1" s="254"/>
      <c r="MMS1" s="254"/>
      <c r="MMT1" s="254"/>
      <c r="MMU1" s="254"/>
      <c r="MMV1" s="254"/>
      <c r="MMW1" s="254"/>
      <c r="MMX1" s="254"/>
      <c r="MMY1" s="254"/>
      <c r="MMZ1" s="254"/>
      <c r="MNA1" s="254"/>
      <c r="MNB1" s="254"/>
      <c r="MNC1" s="254"/>
      <c r="MND1" s="254"/>
      <c r="MNE1" s="254"/>
      <c r="MNF1" s="254"/>
      <c r="MNG1" s="254"/>
      <c r="MNH1" s="254"/>
      <c r="MNI1" s="254"/>
      <c r="MNJ1" s="254"/>
      <c r="MNK1" s="254"/>
      <c r="MNL1" s="254"/>
      <c r="MNM1" s="254"/>
      <c r="MNN1" s="254"/>
      <c r="MNO1" s="254"/>
      <c r="MNP1" s="254"/>
      <c r="MNQ1" s="254"/>
      <c r="MNR1" s="254"/>
      <c r="MNS1" s="254"/>
      <c r="MNT1" s="254"/>
      <c r="MNU1" s="254"/>
      <c r="MNV1" s="254"/>
      <c r="MNW1" s="254"/>
      <c r="MNX1" s="254"/>
      <c r="MNY1" s="254"/>
      <c r="MNZ1" s="254"/>
      <c r="MOA1" s="254"/>
      <c r="MOB1" s="254"/>
      <c r="MOC1" s="254"/>
      <c r="MOD1" s="254"/>
      <c r="MOE1" s="254"/>
      <c r="MOF1" s="254"/>
      <c r="MOG1" s="254"/>
      <c r="MOH1" s="254"/>
      <c r="MOI1" s="254"/>
      <c r="MOJ1" s="254"/>
      <c r="MOK1" s="254"/>
      <c r="MOL1" s="254"/>
      <c r="MOM1" s="254"/>
      <c r="MON1" s="254"/>
      <c r="MOO1" s="254"/>
      <c r="MOP1" s="254"/>
      <c r="MOQ1" s="254"/>
      <c r="MOR1" s="254"/>
      <c r="MOS1" s="254"/>
      <c r="MOT1" s="254"/>
      <c r="MOU1" s="254"/>
      <c r="MOV1" s="254"/>
      <c r="MOW1" s="254"/>
      <c r="MOX1" s="254"/>
      <c r="MOY1" s="254"/>
      <c r="MOZ1" s="254"/>
      <c r="MPA1" s="254"/>
      <c r="MPB1" s="254"/>
      <c r="MPC1" s="254"/>
      <c r="MPD1" s="254"/>
      <c r="MPE1" s="254"/>
      <c r="MPF1" s="254"/>
      <c r="MPG1" s="254"/>
      <c r="MPH1" s="254"/>
      <c r="MPI1" s="254"/>
      <c r="MPJ1" s="254"/>
      <c r="MPK1" s="254"/>
      <c r="MPL1" s="254"/>
      <c r="MPM1" s="254"/>
      <c r="MPN1" s="254"/>
      <c r="MPO1" s="254"/>
      <c r="MPP1" s="254"/>
      <c r="MPQ1" s="254"/>
      <c r="MPR1" s="254"/>
      <c r="MPS1" s="254"/>
      <c r="MPT1" s="254"/>
      <c r="MPU1" s="254"/>
      <c r="MPV1" s="254"/>
      <c r="MPW1" s="254"/>
      <c r="MPX1" s="254"/>
      <c r="MPY1" s="254"/>
      <c r="MPZ1" s="254"/>
      <c r="MQA1" s="254"/>
      <c r="MQB1" s="254"/>
      <c r="MQC1" s="254"/>
      <c r="MQD1" s="254"/>
      <c r="MQE1" s="254"/>
      <c r="MQF1" s="254"/>
      <c r="MQG1" s="254"/>
      <c r="MQH1" s="254"/>
      <c r="MQI1" s="254"/>
      <c r="MQJ1" s="254"/>
      <c r="MQK1" s="254"/>
      <c r="MQL1" s="254"/>
      <c r="MQM1" s="254"/>
      <c r="MQN1" s="254"/>
      <c r="MQO1" s="254"/>
      <c r="MQP1" s="254"/>
      <c r="MQQ1" s="254"/>
      <c r="MQR1" s="254"/>
      <c r="MQS1" s="254"/>
      <c r="MQT1" s="254"/>
      <c r="MQU1" s="254"/>
      <c r="MQV1" s="254"/>
      <c r="MQW1" s="254"/>
      <c r="MQX1" s="254"/>
      <c r="MQY1" s="254"/>
      <c r="MQZ1" s="254"/>
      <c r="MRA1" s="254"/>
      <c r="MRB1" s="254"/>
      <c r="MRC1" s="254"/>
      <c r="MRD1" s="254"/>
      <c r="MRE1" s="254"/>
      <c r="MRF1" s="254"/>
      <c r="MRG1" s="254"/>
      <c r="MRH1" s="254"/>
      <c r="MRI1" s="254"/>
      <c r="MRJ1" s="254"/>
      <c r="MRK1" s="254"/>
      <c r="MRL1" s="254"/>
      <c r="MRM1" s="254"/>
      <c r="MRN1" s="254"/>
      <c r="MRO1" s="254"/>
      <c r="MRP1" s="254"/>
      <c r="MRQ1" s="254"/>
      <c r="MRR1" s="254"/>
      <c r="MRS1" s="254"/>
      <c r="MRT1" s="254"/>
      <c r="MRU1" s="254"/>
      <c r="MRV1" s="254"/>
      <c r="MRW1" s="254"/>
      <c r="MRX1" s="254"/>
      <c r="MRY1" s="254"/>
      <c r="MRZ1" s="254"/>
      <c r="MSA1" s="254"/>
      <c r="MSB1" s="254"/>
      <c r="MSC1" s="254"/>
      <c r="MSD1" s="254"/>
      <c r="MSE1" s="254"/>
      <c r="MSF1" s="254"/>
      <c r="MSG1" s="254"/>
      <c r="MSH1" s="254"/>
      <c r="MSI1" s="254"/>
      <c r="MSJ1" s="254"/>
      <c r="MSK1" s="254"/>
      <c r="MSL1" s="254"/>
      <c r="MSM1" s="254"/>
      <c r="MSN1" s="254"/>
      <c r="MSO1" s="254"/>
      <c r="MSP1" s="254"/>
      <c r="MSQ1" s="254"/>
      <c r="MSR1" s="254"/>
      <c r="MSS1" s="254"/>
      <c r="MST1" s="254"/>
      <c r="MSU1" s="254"/>
      <c r="MSV1" s="254"/>
      <c r="MSW1" s="254"/>
      <c r="MSX1" s="254"/>
      <c r="MSY1" s="254"/>
      <c r="MSZ1" s="254"/>
      <c r="MTA1" s="254"/>
      <c r="MTB1" s="254"/>
      <c r="MTC1" s="254"/>
      <c r="MTD1" s="254"/>
      <c r="MTE1" s="254"/>
      <c r="MTF1" s="254"/>
      <c r="MTG1" s="254"/>
      <c r="MTH1" s="254"/>
      <c r="MTI1" s="254"/>
      <c r="MTJ1" s="254"/>
      <c r="MTK1" s="254"/>
      <c r="MTL1" s="254"/>
      <c r="MTM1" s="254"/>
      <c r="MTN1" s="254"/>
      <c r="MTO1" s="254"/>
      <c r="MTP1" s="254"/>
      <c r="MTQ1" s="254"/>
      <c r="MTR1" s="254"/>
      <c r="MTS1" s="254"/>
      <c r="MTT1" s="254"/>
      <c r="MTU1" s="254"/>
      <c r="MTV1" s="254"/>
      <c r="MTW1" s="254"/>
      <c r="MTX1" s="254"/>
      <c r="MTY1" s="254"/>
      <c r="MTZ1" s="254"/>
      <c r="MUA1" s="254"/>
      <c r="MUB1" s="254"/>
      <c r="MUC1" s="254"/>
      <c r="MUD1" s="254"/>
      <c r="MUE1" s="254"/>
      <c r="MUF1" s="254"/>
      <c r="MUG1" s="254"/>
      <c r="MUH1" s="254"/>
      <c r="MUI1" s="254"/>
      <c r="MUJ1" s="254"/>
      <c r="MUK1" s="254"/>
      <c r="MUL1" s="254"/>
      <c r="MUM1" s="254"/>
      <c r="MUN1" s="254"/>
      <c r="MUO1" s="254"/>
      <c r="MUP1" s="254"/>
      <c r="MUQ1" s="254"/>
      <c r="MUR1" s="254"/>
      <c r="MUS1" s="254"/>
      <c r="MUT1" s="254"/>
      <c r="MUU1" s="254"/>
      <c r="MUV1" s="254"/>
      <c r="MUW1" s="254"/>
      <c r="MUX1" s="254"/>
      <c r="MUY1" s="254"/>
      <c r="MUZ1" s="254"/>
      <c r="MVA1" s="254"/>
      <c r="MVB1" s="254"/>
      <c r="MVC1" s="254"/>
      <c r="MVD1" s="254"/>
      <c r="MVE1" s="254"/>
      <c r="MVF1" s="254"/>
      <c r="MVG1" s="254"/>
      <c r="MVH1" s="254"/>
      <c r="MVI1" s="254"/>
      <c r="MVJ1" s="254"/>
      <c r="MVK1" s="254"/>
      <c r="MVL1" s="254"/>
      <c r="MVM1" s="254"/>
      <c r="MVN1" s="254"/>
      <c r="MVO1" s="254"/>
      <c r="MVP1" s="254"/>
      <c r="MVQ1" s="254"/>
      <c r="MVR1" s="254"/>
      <c r="MVS1" s="254"/>
      <c r="MVT1" s="254"/>
      <c r="MVU1" s="254"/>
      <c r="MVV1" s="254"/>
      <c r="MVW1" s="254"/>
      <c r="MVX1" s="254"/>
      <c r="MVY1" s="254"/>
      <c r="MVZ1" s="254"/>
      <c r="MWA1" s="254"/>
      <c r="MWB1" s="254"/>
      <c r="MWC1" s="254"/>
      <c r="MWD1" s="254"/>
      <c r="MWE1" s="254"/>
      <c r="MWF1" s="254"/>
      <c r="MWG1" s="254"/>
      <c r="MWH1" s="254"/>
      <c r="MWI1" s="254"/>
      <c r="MWJ1" s="254"/>
      <c r="MWK1" s="254"/>
      <c r="MWL1" s="254"/>
      <c r="MWM1" s="254"/>
      <c r="MWN1" s="254"/>
      <c r="MWO1" s="254"/>
      <c r="MWP1" s="254"/>
      <c r="MWQ1" s="254"/>
      <c r="MWR1" s="254"/>
      <c r="MWS1" s="254"/>
      <c r="MWT1" s="254"/>
      <c r="MWU1" s="254"/>
      <c r="MWV1" s="254"/>
      <c r="MWW1" s="254"/>
      <c r="MWX1" s="254"/>
      <c r="MWY1" s="254"/>
      <c r="MWZ1" s="254"/>
      <c r="MXA1" s="254"/>
      <c r="MXB1" s="254"/>
      <c r="MXC1" s="254"/>
      <c r="MXD1" s="254"/>
      <c r="MXE1" s="254"/>
      <c r="MXF1" s="254"/>
      <c r="MXG1" s="254"/>
      <c r="MXH1" s="254"/>
      <c r="MXI1" s="254"/>
      <c r="MXJ1" s="254"/>
      <c r="MXK1" s="254"/>
      <c r="MXL1" s="254"/>
      <c r="MXM1" s="254"/>
      <c r="MXN1" s="254"/>
      <c r="MXO1" s="254"/>
      <c r="MXP1" s="254"/>
      <c r="MXQ1" s="254"/>
      <c r="MXR1" s="254"/>
      <c r="MXS1" s="254"/>
      <c r="MXT1" s="254"/>
      <c r="MXU1" s="254"/>
      <c r="MXV1" s="254"/>
      <c r="MXW1" s="254"/>
      <c r="MXX1" s="254"/>
      <c r="MXY1" s="254"/>
      <c r="MXZ1" s="254"/>
      <c r="MYA1" s="254"/>
      <c r="MYB1" s="254"/>
      <c r="MYC1" s="254"/>
      <c r="MYD1" s="254"/>
      <c r="MYE1" s="254"/>
      <c r="MYF1" s="254"/>
      <c r="MYG1" s="254"/>
      <c r="MYH1" s="254"/>
      <c r="MYI1" s="254"/>
      <c r="MYJ1" s="254"/>
      <c r="MYK1" s="254"/>
      <c r="MYL1" s="254"/>
      <c r="MYM1" s="254"/>
      <c r="MYN1" s="254"/>
      <c r="MYO1" s="254"/>
      <c r="MYP1" s="254"/>
      <c r="MYQ1" s="254"/>
      <c r="MYR1" s="254"/>
      <c r="MYS1" s="254"/>
      <c r="MYT1" s="254"/>
      <c r="MYU1" s="254"/>
      <c r="MYV1" s="254"/>
      <c r="MYW1" s="254"/>
      <c r="MYX1" s="254"/>
      <c r="MYY1" s="254"/>
      <c r="MYZ1" s="254"/>
      <c r="MZA1" s="254"/>
      <c r="MZB1" s="254"/>
      <c r="MZC1" s="254"/>
      <c r="MZD1" s="254"/>
      <c r="MZE1" s="254"/>
      <c r="MZF1" s="254"/>
      <c r="MZG1" s="254"/>
      <c r="MZH1" s="254"/>
      <c r="MZI1" s="254"/>
      <c r="MZJ1" s="254"/>
      <c r="MZK1" s="254"/>
      <c r="MZL1" s="254"/>
      <c r="MZM1" s="254"/>
      <c r="MZN1" s="254"/>
      <c r="MZO1" s="254"/>
      <c r="MZP1" s="254"/>
      <c r="MZQ1" s="254"/>
      <c r="MZR1" s="254"/>
      <c r="MZS1" s="254"/>
      <c r="MZT1" s="254"/>
      <c r="MZU1" s="254"/>
      <c r="MZV1" s="254"/>
      <c r="MZW1" s="254"/>
      <c r="MZX1" s="254"/>
      <c r="MZY1" s="254"/>
      <c r="MZZ1" s="254"/>
      <c r="NAA1" s="254"/>
      <c r="NAB1" s="254"/>
      <c r="NAC1" s="254"/>
      <c r="NAD1" s="254"/>
      <c r="NAE1" s="254"/>
      <c r="NAF1" s="254"/>
      <c r="NAG1" s="254"/>
      <c r="NAH1" s="254"/>
      <c r="NAI1" s="254"/>
      <c r="NAJ1" s="254"/>
      <c r="NAK1" s="254"/>
      <c r="NAL1" s="254"/>
      <c r="NAM1" s="254"/>
      <c r="NAN1" s="254"/>
      <c r="NAO1" s="254"/>
      <c r="NAP1" s="254"/>
      <c r="NAQ1" s="254"/>
      <c r="NAR1" s="254"/>
      <c r="NAS1" s="254"/>
      <c r="NAT1" s="254"/>
      <c r="NAU1" s="254"/>
      <c r="NAV1" s="254"/>
      <c r="NAW1" s="254"/>
      <c r="NAX1" s="254"/>
      <c r="NAY1" s="254"/>
      <c r="NAZ1" s="254"/>
      <c r="NBA1" s="254"/>
      <c r="NBB1" s="254"/>
      <c r="NBC1" s="254"/>
      <c r="NBD1" s="254"/>
      <c r="NBE1" s="254"/>
      <c r="NBF1" s="254"/>
      <c r="NBG1" s="254"/>
      <c r="NBH1" s="254"/>
      <c r="NBI1" s="254"/>
      <c r="NBJ1" s="254"/>
      <c r="NBK1" s="254"/>
      <c r="NBL1" s="254"/>
      <c r="NBM1" s="254"/>
      <c r="NBN1" s="254"/>
      <c r="NBO1" s="254"/>
      <c r="NBP1" s="254"/>
      <c r="NBQ1" s="254"/>
      <c r="NBR1" s="254"/>
      <c r="NBS1" s="254"/>
      <c r="NBT1" s="254"/>
      <c r="NBU1" s="254"/>
      <c r="NBV1" s="254"/>
      <c r="NBW1" s="254"/>
      <c r="NBX1" s="254"/>
      <c r="NBY1" s="254"/>
      <c r="NBZ1" s="254"/>
      <c r="NCA1" s="254"/>
      <c r="NCB1" s="254"/>
      <c r="NCC1" s="254"/>
      <c r="NCD1" s="254"/>
      <c r="NCE1" s="254"/>
      <c r="NCF1" s="254"/>
      <c r="NCG1" s="254"/>
      <c r="NCH1" s="254"/>
      <c r="NCI1" s="254"/>
      <c r="NCJ1" s="254"/>
      <c r="NCK1" s="254"/>
      <c r="NCL1" s="254"/>
      <c r="NCM1" s="254"/>
      <c r="NCN1" s="254"/>
      <c r="NCO1" s="254"/>
      <c r="NCP1" s="254"/>
      <c r="NCQ1" s="254"/>
      <c r="NCR1" s="254"/>
      <c r="NCS1" s="254"/>
      <c r="NCT1" s="254"/>
      <c r="NCU1" s="254"/>
      <c r="NCV1" s="254"/>
      <c r="NCW1" s="254"/>
      <c r="NCX1" s="254"/>
      <c r="NCY1" s="254"/>
      <c r="NCZ1" s="254"/>
      <c r="NDA1" s="254"/>
      <c r="NDB1" s="254"/>
      <c r="NDC1" s="254"/>
      <c r="NDD1" s="254"/>
      <c r="NDE1" s="254"/>
      <c r="NDF1" s="254"/>
      <c r="NDG1" s="254"/>
      <c r="NDH1" s="254"/>
      <c r="NDI1" s="254"/>
      <c r="NDJ1" s="254"/>
      <c r="NDK1" s="254"/>
      <c r="NDL1" s="254"/>
      <c r="NDM1" s="254"/>
      <c r="NDN1" s="254"/>
      <c r="NDO1" s="254"/>
      <c r="NDP1" s="254"/>
      <c r="NDQ1" s="254"/>
      <c r="NDR1" s="254"/>
      <c r="NDS1" s="254"/>
      <c r="NDT1" s="254"/>
      <c r="NDU1" s="254"/>
      <c r="NDV1" s="254"/>
      <c r="NDW1" s="254"/>
      <c r="NDX1" s="254"/>
      <c r="NDY1" s="254"/>
      <c r="NDZ1" s="254"/>
      <c r="NEA1" s="254"/>
      <c r="NEB1" s="254"/>
      <c r="NEC1" s="254"/>
      <c r="NED1" s="254"/>
      <c r="NEE1" s="254"/>
      <c r="NEF1" s="254"/>
      <c r="NEG1" s="254"/>
      <c r="NEH1" s="254"/>
      <c r="NEI1" s="254"/>
      <c r="NEJ1" s="254"/>
      <c r="NEK1" s="254"/>
      <c r="NEL1" s="254"/>
      <c r="NEM1" s="254"/>
      <c r="NEN1" s="254"/>
      <c r="NEO1" s="254"/>
      <c r="NEP1" s="254"/>
      <c r="NEQ1" s="254"/>
      <c r="NER1" s="254"/>
      <c r="NES1" s="254"/>
      <c r="NET1" s="254"/>
      <c r="NEU1" s="254"/>
      <c r="NEV1" s="254"/>
      <c r="NEW1" s="254"/>
      <c r="NEX1" s="254"/>
      <c r="NEY1" s="254"/>
      <c r="NEZ1" s="254"/>
      <c r="NFA1" s="254"/>
      <c r="NFB1" s="254"/>
      <c r="NFC1" s="254"/>
      <c r="NFD1" s="254"/>
      <c r="NFE1" s="254"/>
      <c r="NFF1" s="254"/>
      <c r="NFG1" s="254"/>
      <c r="NFH1" s="254"/>
      <c r="NFI1" s="254"/>
      <c r="NFJ1" s="254"/>
      <c r="NFK1" s="254"/>
      <c r="NFL1" s="254"/>
      <c r="NFM1" s="254"/>
      <c r="NFN1" s="254"/>
      <c r="NFO1" s="254"/>
      <c r="NFP1" s="254"/>
      <c r="NFQ1" s="254"/>
      <c r="NFR1" s="254"/>
      <c r="NFS1" s="254"/>
      <c r="NFT1" s="254"/>
      <c r="NFU1" s="254"/>
      <c r="NFV1" s="254"/>
      <c r="NFW1" s="254"/>
      <c r="NFX1" s="254"/>
      <c r="NFY1" s="254"/>
      <c r="NFZ1" s="254"/>
      <c r="NGA1" s="254"/>
      <c r="NGB1" s="254"/>
      <c r="NGC1" s="254"/>
      <c r="NGD1" s="254"/>
      <c r="NGE1" s="254"/>
      <c r="NGF1" s="254"/>
      <c r="NGG1" s="254"/>
      <c r="NGH1" s="254"/>
      <c r="NGI1" s="254"/>
      <c r="NGJ1" s="254"/>
      <c r="NGK1" s="254"/>
      <c r="NGL1" s="254"/>
      <c r="NGM1" s="254"/>
      <c r="NGN1" s="254"/>
      <c r="NGO1" s="254"/>
      <c r="NGP1" s="254"/>
      <c r="NGQ1" s="254"/>
      <c r="NGR1" s="254"/>
      <c r="NGS1" s="254"/>
      <c r="NGT1" s="254"/>
      <c r="NGU1" s="254"/>
      <c r="NGV1" s="254"/>
      <c r="NGW1" s="254"/>
      <c r="NGX1" s="254"/>
      <c r="NGY1" s="254"/>
      <c r="NGZ1" s="254"/>
      <c r="NHA1" s="254"/>
      <c r="NHB1" s="254"/>
      <c r="NHC1" s="254"/>
      <c r="NHD1" s="254"/>
      <c r="NHE1" s="254"/>
      <c r="NHF1" s="254"/>
      <c r="NHG1" s="254"/>
      <c r="NHH1" s="254"/>
      <c r="NHI1" s="254"/>
      <c r="NHJ1" s="254"/>
      <c r="NHK1" s="254"/>
      <c r="NHL1" s="254"/>
      <c r="NHM1" s="254"/>
      <c r="NHN1" s="254"/>
      <c r="NHO1" s="254"/>
      <c r="NHP1" s="254"/>
      <c r="NHQ1" s="254"/>
      <c r="NHR1" s="254"/>
      <c r="NHS1" s="254"/>
      <c r="NHT1" s="254"/>
      <c r="NHU1" s="254"/>
      <c r="NHV1" s="254"/>
      <c r="NHW1" s="254"/>
      <c r="NHX1" s="254"/>
      <c r="NHY1" s="254"/>
      <c r="NHZ1" s="254"/>
      <c r="NIA1" s="254"/>
      <c r="NIB1" s="254"/>
      <c r="NIC1" s="254"/>
      <c r="NID1" s="254"/>
      <c r="NIE1" s="254"/>
      <c r="NIF1" s="254"/>
      <c r="NIG1" s="254"/>
      <c r="NIH1" s="254"/>
      <c r="NII1" s="254"/>
      <c r="NIJ1" s="254"/>
      <c r="NIK1" s="254"/>
      <c r="NIL1" s="254"/>
      <c r="NIM1" s="254"/>
      <c r="NIN1" s="254"/>
      <c r="NIO1" s="254"/>
      <c r="NIP1" s="254"/>
      <c r="NIQ1" s="254"/>
      <c r="NIR1" s="254"/>
      <c r="NIS1" s="254"/>
      <c r="NIT1" s="254"/>
      <c r="NIU1" s="254"/>
      <c r="NIV1" s="254"/>
      <c r="NIW1" s="254"/>
      <c r="NIX1" s="254"/>
      <c r="NIY1" s="254"/>
      <c r="NIZ1" s="254"/>
      <c r="NJA1" s="254"/>
      <c r="NJB1" s="254"/>
      <c r="NJC1" s="254"/>
      <c r="NJD1" s="254"/>
      <c r="NJE1" s="254"/>
      <c r="NJF1" s="254"/>
      <c r="NJG1" s="254"/>
      <c r="NJH1" s="254"/>
      <c r="NJI1" s="254"/>
      <c r="NJJ1" s="254"/>
      <c r="NJK1" s="254"/>
      <c r="NJL1" s="254"/>
      <c r="NJM1" s="254"/>
      <c r="NJN1" s="254"/>
      <c r="NJO1" s="254"/>
      <c r="NJP1" s="254"/>
      <c r="NJQ1" s="254"/>
      <c r="NJR1" s="254"/>
      <c r="NJS1" s="254"/>
      <c r="NJT1" s="254"/>
      <c r="NJU1" s="254"/>
      <c r="NJV1" s="254"/>
      <c r="NJW1" s="254"/>
      <c r="NJX1" s="254"/>
      <c r="NJY1" s="254"/>
      <c r="NJZ1" s="254"/>
      <c r="NKA1" s="254"/>
      <c r="NKB1" s="254"/>
      <c r="NKC1" s="254"/>
      <c r="NKD1" s="254"/>
      <c r="NKE1" s="254"/>
      <c r="NKF1" s="254"/>
      <c r="NKG1" s="254"/>
      <c r="NKH1" s="254"/>
      <c r="NKI1" s="254"/>
      <c r="NKJ1" s="254"/>
      <c r="NKK1" s="254"/>
      <c r="NKL1" s="254"/>
      <c r="NKM1" s="254"/>
      <c r="NKN1" s="254"/>
      <c r="NKO1" s="254"/>
      <c r="NKP1" s="254"/>
      <c r="NKQ1" s="254"/>
      <c r="NKR1" s="254"/>
      <c r="NKS1" s="254"/>
      <c r="NKT1" s="254"/>
      <c r="NKU1" s="254"/>
      <c r="NKV1" s="254"/>
      <c r="NKW1" s="254"/>
      <c r="NKX1" s="254"/>
      <c r="NKY1" s="254"/>
      <c r="NKZ1" s="254"/>
      <c r="NLA1" s="254"/>
      <c r="NLB1" s="254"/>
      <c r="NLC1" s="254"/>
      <c r="NLD1" s="254"/>
      <c r="NLE1" s="254"/>
      <c r="NLF1" s="254"/>
      <c r="NLG1" s="254"/>
      <c r="NLH1" s="254"/>
      <c r="NLI1" s="254"/>
      <c r="NLJ1" s="254"/>
      <c r="NLK1" s="254"/>
      <c r="NLL1" s="254"/>
      <c r="NLM1" s="254"/>
      <c r="NLN1" s="254"/>
      <c r="NLO1" s="254"/>
      <c r="NLP1" s="254"/>
      <c r="NLQ1" s="254"/>
      <c r="NLR1" s="254"/>
      <c r="NLS1" s="254"/>
      <c r="NLT1" s="254"/>
      <c r="NLU1" s="254"/>
      <c r="NLV1" s="254"/>
      <c r="NLW1" s="254"/>
      <c r="NLX1" s="254"/>
      <c r="NLY1" s="254"/>
      <c r="NLZ1" s="254"/>
      <c r="NMA1" s="254"/>
      <c r="NMB1" s="254"/>
      <c r="NMC1" s="254"/>
      <c r="NMD1" s="254"/>
      <c r="NME1" s="254"/>
      <c r="NMF1" s="254"/>
      <c r="NMG1" s="254"/>
      <c r="NMH1" s="254"/>
      <c r="NMI1" s="254"/>
      <c r="NMJ1" s="254"/>
      <c r="NMK1" s="254"/>
      <c r="NML1" s="254"/>
      <c r="NMM1" s="254"/>
      <c r="NMN1" s="254"/>
      <c r="NMO1" s="254"/>
      <c r="NMP1" s="254"/>
      <c r="NMQ1" s="254"/>
      <c r="NMR1" s="254"/>
      <c r="NMS1" s="254"/>
      <c r="NMT1" s="254"/>
      <c r="NMU1" s="254"/>
      <c r="NMV1" s="254"/>
      <c r="NMW1" s="254"/>
      <c r="NMX1" s="254"/>
      <c r="NMY1" s="254"/>
      <c r="NMZ1" s="254"/>
      <c r="NNA1" s="254"/>
      <c r="NNB1" s="254"/>
      <c r="NNC1" s="254"/>
      <c r="NND1" s="254"/>
      <c r="NNE1" s="254"/>
      <c r="NNF1" s="254"/>
      <c r="NNG1" s="254"/>
      <c r="NNH1" s="254"/>
      <c r="NNI1" s="254"/>
      <c r="NNJ1" s="254"/>
      <c r="NNK1" s="254"/>
      <c r="NNL1" s="254"/>
      <c r="NNM1" s="254"/>
      <c r="NNN1" s="254"/>
      <c r="NNO1" s="254"/>
      <c r="NNP1" s="254"/>
      <c r="NNQ1" s="254"/>
      <c r="NNR1" s="254"/>
      <c r="NNS1" s="254"/>
      <c r="NNT1" s="254"/>
      <c r="NNU1" s="254"/>
      <c r="NNV1" s="254"/>
      <c r="NNW1" s="254"/>
      <c r="NNX1" s="254"/>
      <c r="NNY1" s="254"/>
      <c r="NNZ1" s="254"/>
      <c r="NOA1" s="254"/>
      <c r="NOB1" s="254"/>
      <c r="NOC1" s="254"/>
      <c r="NOD1" s="254"/>
      <c r="NOE1" s="254"/>
      <c r="NOF1" s="254"/>
      <c r="NOG1" s="254"/>
      <c r="NOH1" s="254"/>
      <c r="NOI1" s="254"/>
      <c r="NOJ1" s="254"/>
      <c r="NOK1" s="254"/>
      <c r="NOL1" s="254"/>
      <c r="NOM1" s="254"/>
      <c r="NON1" s="254"/>
      <c r="NOO1" s="254"/>
      <c r="NOP1" s="254"/>
      <c r="NOQ1" s="254"/>
      <c r="NOR1" s="254"/>
      <c r="NOS1" s="254"/>
      <c r="NOT1" s="254"/>
      <c r="NOU1" s="254"/>
      <c r="NOV1" s="254"/>
      <c r="NOW1" s="254"/>
      <c r="NOX1" s="254"/>
      <c r="NOY1" s="254"/>
      <c r="NOZ1" s="254"/>
      <c r="NPA1" s="254"/>
      <c r="NPB1" s="254"/>
      <c r="NPC1" s="254"/>
      <c r="NPD1" s="254"/>
      <c r="NPE1" s="254"/>
      <c r="NPF1" s="254"/>
      <c r="NPG1" s="254"/>
      <c r="NPH1" s="254"/>
      <c r="NPI1" s="254"/>
      <c r="NPJ1" s="254"/>
      <c r="NPK1" s="254"/>
      <c r="NPL1" s="254"/>
      <c r="NPM1" s="254"/>
      <c r="NPN1" s="254"/>
      <c r="NPO1" s="254"/>
      <c r="NPP1" s="254"/>
      <c r="NPQ1" s="254"/>
      <c r="NPR1" s="254"/>
      <c r="NPS1" s="254"/>
      <c r="NPT1" s="254"/>
      <c r="NPU1" s="254"/>
      <c r="NPV1" s="254"/>
      <c r="NPW1" s="254"/>
      <c r="NPX1" s="254"/>
      <c r="NPY1" s="254"/>
      <c r="NPZ1" s="254"/>
      <c r="NQA1" s="254"/>
      <c r="NQB1" s="254"/>
      <c r="NQC1" s="254"/>
      <c r="NQD1" s="254"/>
      <c r="NQE1" s="254"/>
      <c r="NQF1" s="254"/>
      <c r="NQG1" s="254"/>
      <c r="NQH1" s="254"/>
      <c r="NQI1" s="254"/>
      <c r="NQJ1" s="254"/>
      <c r="NQK1" s="254"/>
      <c r="NQL1" s="254"/>
      <c r="NQM1" s="254"/>
      <c r="NQN1" s="254"/>
      <c r="NQO1" s="254"/>
      <c r="NQP1" s="254"/>
      <c r="NQQ1" s="254"/>
      <c r="NQR1" s="254"/>
      <c r="NQS1" s="254"/>
      <c r="NQT1" s="254"/>
      <c r="NQU1" s="254"/>
      <c r="NQV1" s="254"/>
      <c r="NQW1" s="254"/>
      <c r="NQX1" s="254"/>
      <c r="NQY1" s="254"/>
      <c r="NQZ1" s="254"/>
      <c r="NRA1" s="254"/>
      <c r="NRB1" s="254"/>
      <c r="NRC1" s="254"/>
      <c r="NRD1" s="254"/>
      <c r="NRE1" s="254"/>
      <c r="NRF1" s="254"/>
      <c r="NRG1" s="254"/>
      <c r="NRH1" s="254"/>
      <c r="NRI1" s="254"/>
      <c r="NRJ1" s="254"/>
      <c r="NRK1" s="254"/>
      <c r="NRL1" s="254"/>
      <c r="NRM1" s="254"/>
      <c r="NRN1" s="254"/>
      <c r="NRO1" s="254"/>
      <c r="NRP1" s="254"/>
      <c r="NRQ1" s="254"/>
      <c r="NRR1" s="254"/>
      <c r="NRS1" s="254"/>
      <c r="NRT1" s="254"/>
      <c r="NRU1" s="254"/>
      <c r="NRV1" s="254"/>
      <c r="NRW1" s="254"/>
      <c r="NRX1" s="254"/>
      <c r="NRY1" s="254"/>
      <c r="NRZ1" s="254"/>
      <c r="NSA1" s="254"/>
      <c r="NSB1" s="254"/>
      <c r="NSC1" s="254"/>
      <c r="NSD1" s="254"/>
      <c r="NSE1" s="254"/>
      <c r="NSF1" s="254"/>
      <c r="NSG1" s="254"/>
      <c r="NSH1" s="254"/>
      <c r="NSI1" s="254"/>
      <c r="NSJ1" s="254"/>
      <c r="NSK1" s="254"/>
      <c r="NSL1" s="254"/>
      <c r="NSM1" s="254"/>
      <c r="NSN1" s="254"/>
      <c r="NSO1" s="254"/>
      <c r="NSP1" s="254"/>
      <c r="NSQ1" s="254"/>
      <c r="NSR1" s="254"/>
      <c r="NSS1" s="254"/>
      <c r="NST1" s="254"/>
      <c r="NSU1" s="254"/>
      <c r="NSV1" s="254"/>
      <c r="NSW1" s="254"/>
      <c r="NSX1" s="254"/>
      <c r="NSY1" s="254"/>
      <c r="NSZ1" s="254"/>
      <c r="NTA1" s="254"/>
      <c r="NTB1" s="254"/>
      <c r="NTC1" s="254"/>
      <c r="NTD1" s="254"/>
      <c r="NTE1" s="254"/>
      <c r="NTF1" s="254"/>
      <c r="NTG1" s="254"/>
      <c r="NTH1" s="254"/>
      <c r="NTI1" s="254"/>
      <c r="NTJ1" s="254"/>
      <c r="NTK1" s="254"/>
      <c r="NTL1" s="254"/>
      <c r="NTM1" s="254"/>
      <c r="NTN1" s="254"/>
      <c r="NTO1" s="254"/>
      <c r="NTP1" s="254"/>
      <c r="NTQ1" s="254"/>
      <c r="NTR1" s="254"/>
      <c r="NTS1" s="254"/>
      <c r="NTT1" s="254"/>
      <c r="NTU1" s="254"/>
      <c r="NTV1" s="254"/>
      <c r="NTW1" s="254"/>
      <c r="NTX1" s="254"/>
      <c r="NTY1" s="254"/>
      <c r="NTZ1" s="254"/>
      <c r="NUA1" s="254"/>
      <c r="NUB1" s="254"/>
      <c r="NUC1" s="254"/>
      <c r="NUD1" s="254"/>
      <c r="NUE1" s="254"/>
      <c r="NUF1" s="254"/>
      <c r="NUG1" s="254"/>
      <c r="NUH1" s="254"/>
      <c r="NUI1" s="254"/>
      <c r="NUJ1" s="254"/>
      <c r="NUK1" s="254"/>
      <c r="NUL1" s="254"/>
      <c r="NUM1" s="254"/>
      <c r="NUN1" s="254"/>
      <c r="NUO1" s="254"/>
      <c r="NUP1" s="254"/>
      <c r="NUQ1" s="254"/>
      <c r="NUR1" s="254"/>
      <c r="NUS1" s="254"/>
      <c r="NUT1" s="254"/>
      <c r="NUU1" s="254"/>
      <c r="NUV1" s="254"/>
      <c r="NUW1" s="254"/>
      <c r="NUX1" s="254"/>
      <c r="NUY1" s="254"/>
      <c r="NUZ1" s="254"/>
      <c r="NVA1" s="254"/>
      <c r="NVB1" s="254"/>
      <c r="NVC1" s="254"/>
      <c r="NVD1" s="254"/>
      <c r="NVE1" s="254"/>
      <c r="NVF1" s="254"/>
      <c r="NVG1" s="254"/>
      <c r="NVH1" s="254"/>
      <c r="NVI1" s="254"/>
      <c r="NVJ1" s="254"/>
      <c r="NVK1" s="254"/>
      <c r="NVL1" s="254"/>
      <c r="NVM1" s="254"/>
      <c r="NVN1" s="254"/>
      <c r="NVO1" s="254"/>
      <c r="NVP1" s="254"/>
      <c r="NVQ1" s="254"/>
      <c r="NVR1" s="254"/>
      <c r="NVS1" s="254"/>
      <c r="NVT1" s="254"/>
      <c r="NVU1" s="254"/>
      <c r="NVV1" s="254"/>
      <c r="NVW1" s="254"/>
      <c r="NVX1" s="254"/>
      <c r="NVY1" s="254"/>
      <c r="NVZ1" s="254"/>
      <c r="NWA1" s="254"/>
      <c r="NWB1" s="254"/>
      <c r="NWC1" s="254"/>
      <c r="NWD1" s="254"/>
      <c r="NWE1" s="254"/>
      <c r="NWF1" s="254"/>
      <c r="NWG1" s="254"/>
      <c r="NWH1" s="254"/>
      <c r="NWI1" s="254"/>
      <c r="NWJ1" s="254"/>
      <c r="NWK1" s="254"/>
      <c r="NWL1" s="254"/>
      <c r="NWM1" s="254"/>
      <c r="NWN1" s="254"/>
      <c r="NWO1" s="254"/>
      <c r="NWP1" s="254"/>
      <c r="NWQ1" s="254"/>
      <c r="NWR1" s="254"/>
      <c r="NWS1" s="254"/>
      <c r="NWT1" s="254"/>
      <c r="NWU1" s="254"/>
      <c r="NWV1" s="254"/>
      <c r="NWW1" s="254"/>
      <c r="NWX1" s="254"/>
      <c r="NWY1" s="254"/>
      <c r="NWZ1" s="254"/>
      <c r="NXA1" s="254"/>
      <c r="NXB1" s="254"/>
      <c r="NXC1" s="254"/>
      <c r="NXD1" s="254"/>
      <c r="NXE1" s="254"/>
      <c r="NXF1" s="254"/>
      <c r="NXG1" s="254"/>
      <c r="NXH1" s="254"/>
      <c r="NXI1" s="254"/>
      <c r="NXJ1" s="254"/>
      <c r="NXK1" s="254"/>
      <c r="NXL1" s="254"/>
      <c r="NXM1" s="254"/>
      <c r="NXN1" s="254"/>
      <c r="NXO1" s="254"/>
      <c r="NXP1" s="254"/>
      <c r="NXQ1" s="254"/>
      <c r="NXR1" s="254"/>
      <c r="NXS1" s="254"/>
      <c r="NXT1" s="254"/>
      <c r="NXU1" s="254"/>
      <c r="NXV1" s="254"/>
      <c r="NXW1" s="254"/>
      <c r="NXX1" s="254"/>
      <c r="NXY1" s="254"/>
      <c r="NXZ1" s="254"/>
      <c r="NYA1" s="254"/>
      <c r="NYB1" s="254"/>
      <c r="NYC1" s="254"/>
      <c r="NYD1" s="254"/>
      <c r="NYE1" s="254"/>
      <c r="NYF1" s="254"/>
      <c r="NYG1" s="254"/>
      <c r="NYH1" s="254"/>
      <c r="NYI1" s="254"/>
      <c r="NYJ1" s="254"/>
      <c r="NYK1" s="254"/>
      <c r="NYL1" s="254"/>
      <c r="NYM1" s="254"/>
      <c r="NYN1" s="254"/>
      <c r="NYO1" s="254"/>
      <c r="NYP1" s="254"/>
      <c r="NYQ1" s="254"/>
      <c r="NYR1" s="254"/>
      <c r="NYS1" s="254"/>
      <c r="NYT1" s="254"/>
      <c r="NYU1" s="254"/>
      <c r="NYV1" s="254"/>
      <c r="NYW1" s="254"/>
      <c r="NYX1" s="254"/>
      <c r="NYY1" s="254"/>
      <c r="NYZ1" s="254"/>
      <c r="NZA1" s="254"/>
      <c r="NZB1" s="254"/>
      <c r="NZC1" s="254"/>
      <c r="NZD1" s="254"/>
      <c r="NZE1" s="254"/>
      <c r="NZF1" s="254"/>
      <c r="NZG1" s="254"/>
      <c r="NZH1" s="254"/>
      <c r="NZI1" s="254"/>
      <c r="NZJ1" s="254"/>
      <c r="NZK1" s="254"/>
      <c r="NZL1" s="254"/>
      <c r="NZM1" s="254"/>
      <c r="NZN1" s="254"/>
      <c r="NZO1" s="254"/>
      <c r="NZP1" s="254"/>
      <c r="NZQ1" s="254"/>
      <c r="NZR1" s="254"/>
      <c r="NZS1" s="254"/>
      <c r="NZT1" s="254"/>
      <c r="NZU1" s="254"/>
      <c r="NZV1" s="254"/>
      <c r="NZW1" s="254"/>
      <c r="NZX1" s="254"/>
      <c r="NZY1" s="254"/>
      <c r="NZZ1" s="254"/>
      <c r="OAA1" s="254"/>
      <c r="OAB1" s="254"/>
      <c r="OAC1" s="254"/>
      <c r="OAD1" s="254"/>
      <c r="OAE1" s="254"/>
      <c r="OAF1" s="254"/>
      <c r="OAG1" s="254"/>
      <c r="OAH1" s="254"/>
      <c r="OAI1" s="254"/>
      <c r="OAJ1" s="254"/>
      <c r="OAK1" s="254"/>
      <c r="OAL1" s="254"/>
      <c r="OAM1" s="254"/>
      <c r="OAN1" s="254"/>
      <c r="OAO1" s="254"/>
      <c r="OAP1" s="254"/>
      <c r="OAQ1" s="254"/>
      <c r="OAR1" s="254"/>
      <c r="OAS1" s="254"/>
      <c r="OAT1" s="254"/>
      <c r="OAU1" s="254"/>
      <c r="OAV1" s="254"/>
      <c r="OAW1" s="254"/>
      <c r="OAX1" s="254"/>
      <c r="OAY1" s="254"/>
      <c r="OAZ1" s="254"/>
      <c r="OBA1" s="254"/>
      <c r="OBB1" s="254"/>
      <c r="OBC1" s="254"/>
      <c r="OBD1" s="254"/>
      <c r="OBE1" s="254"/>
      <c r="OBF1" s="254"/>
      <c r="OBG1" s="254"/>
      <c r="OBH1" s="254"/>
      <c r="OBI1" s="254"/>
      <c r="OBJ1" s="254"/>
      <c r="OBK1" s="254"/>
      <c r="OBL1" s="254"/>
      <c r="OBM1" s="254"/>
      <c r="OBN1" s="254"/>
      <c r="OBO1" s="254"/>
      <c r="OBP1" s="254"/>
      <c r="OBQ1" s="254"/>
      <c r="OBR1" s="254"/>
      <c r="OBS1" s="254"/>
      <c r="OBT1" s="254"/>
      <c r="OBU1" s="254"/>
      <c r="OBV1" s="254"/>
      <c r="OBW1" s="254"/>
      <c r="OBX1" s="254"/>
      <c r="OBY1" s="254"/>
      <c r="OBZ1" s="254"/>
      <c r="OCA1" s="254"/>
      <c r="OCB1" s="254"/>
      <c r="OCC1" s="254"/>
      <c r="OCD1" s="254"/>
      <c r="OCE1" s="254"/>
      <c r="OCF1" s="254"/>
      <c r="OCG1" s="254"/>
      <c r="OCH1" s="254"/>
      <c r="OCI1" s="254"/>
      <c r="OCJ1" s="254"/>
      <c r="OCK1" s="254"/>
      <c r="OCL1" s="254"/>
      <c r="OCM1" s="254"/>
      <c r="OCN1" s="254"/>
      <c r="OCO1" s="254"/>
      <c r="OCP1" s="254"/>
      <c r="OCQ1" s="254"/>
      <c r="OCR1" s="254"/>
      <c r="OCS1" s="254"/>
      <c r="OCT1" s="254"/>
      <c r="OCU1" s="254"/>
      <c r="OCV1" s="254"/>
      <c r="OCW1" s="254"/>
      <c r="OCX1" s="254"/>
      <c r="OCY1" s="254"/>
      <c r="OCZ1" s="254"/>
      <c r="ODA1" s="254"/>
      <c r="ODB1" s="254"/>
      <c r="ODC1" s="254"/>
      <c r="ODD1" s="254"/>
      <c r="ODE1" s="254"/>
      <c r="ODF1" s="254"/>
      <c r="ODG1" s="254"/>
      <c r="ODH1" s="254"/>
      <c r="ODI1" s="254"/>
      <c r="ODJ1" s="254"/>
      <c r="ODK1" s="254"/>
      <c r="ODL1" s="254"/>
      <c r="ODM1" s="254"/>
      <c r="ODN1" s="254"/>
      <c r="ODO1" s="254"/>
      <c r="ODP1" s="254"/>
      <c r="ODQ1" s="254"/>
      <c r="ODR1" s="254"/>
      <c r="ODS1" s="254"/>
      <c r="ODT1" s="254"/>
      <c r="ODU1" s="254"/>
      <c r="ODV1" s="254"/>
      <c r="ODW1" s="254"/>
      <c r="ODX1" s="254"/>
      <c r="ODY1" s="254"/>
      <c r="ODZ1" s="254"/>
      <c r="OEA1" s="254"/>
      <c r="OEB1" s="254"/>
      <c r="OEC1" s="254"/>
      <c r="OED1" s="254"/>
      <c r="OEE1" s="254"/>
      <c r="OEF1" s="254"/>
      <c r="OEG1" s="254"/>
      <c r="OEH1" s="254"/>
      <c r="OEI1" s="254"/>
      <c r="OEJ1" s="254"/>
      <c r="OEK1" s="254"/>
      <c r="OEL1" s="254"/>
      <c r="OEM1" s="254"/>
      <c r="OEN1" s="254"/>
      <c r="OEO1" s="254"/>
      <c r="OEP1" s="254"/>
      <c r="OEQ1" s="254"/>
      <c r="OER1" s="254"/>
      <c r="OES1" s="254"/>
      <c r="OET1" s="254"/>
      <c r="OEU1" s="254"/>
      <c r="OEV1" s="254"/>
      <c r="OEW1" s="254"/>
      <c r="OEX1" s="254"/>
      <c r="OEY1" s="254"/>
      <c r="OEZ1" s="254"/>
      <c r="OFA1" s="254"/>
      <c r="OFB1" s="254"/>
      <c r="OFC1" s="254"/>
      <c r="OFD1" s="254"/>
      <c r="OFE1" s="254"/>
      <c r="OFF1" s="254"/>
      <c r="OFG1" s="254"/>
      <c r="OFH1" s="254"/>
      <c r="OFI1" s="254"/>
      <c r="OFJ1" s="254"/>
      <c r="OFK1" s="254"/>
      <c r="OFL1" s="254"/>
      <c r="OFM1" s="254"/>
      <c r="OFN1" s="254"/>
      <c r="OFO1" s="254"/>
      <c r="OFP1" s="254"/>
      <c r="OFQ1" s="254"/>
      <c r="OFR1" s="254"/>
      <c r="OFS1" s="254"/>
      <c r="OFT1" s="254"/>
      <c r="OFU1" s="254"/>
      <c r="OFV1" s="254"/>
      <c r="OFW1" s="254"/>
      <c r="OFX1" s="254"/>
      <c r="OFY1" s="254"/>
      <c r="OFZ1" s="254"/>
      <c r="OGA1" s="254"/>
      <c r="OGB1" s="254"/>
      <c r="OGC1" s="254"/>
      <c r="OGD1" s="254"/>
      <c r="OGE1" s="254"/>
      <c r="OGF1" s="254"/>
      <c r="OGG1" s="254"/>
      <c r="OGH1" s="254"/>
      <c r="OGI1" s="254"/>
      <c r="OGJ1" s="254"/>
      <c r="OGK1" s="254"/>
      <c r="OGL1" s="254"/>
      <c r="OGM1" s="254"/>
      <c r="OGN1" s="254"/>
      <c r="OGO1" s="254"/>
      <c r="OGP1" s="254"/>
      <c r="OGQ1" s="254"/>
      <c r="OGR1" s="254"/>
      <c r="OGS1" s="254"/>
      <c r="OGT1" s="254"/>
      <c r="OGU1" s="254"/>
      <c r="OGV1" s="254"/>
      <c r="OGW1" s="254"/>
      <c r="OGX1" s="254"/>
      <c r="OGY1" s="254"/>
      <c r="OGZ1" s="254"/>
      <c r="OHA1" s="254"/>
      <c r="OHB1" s="254"/>
      <c r="OHC1" s="254"/>
      <c r="OHD1" s="254"/>
      <c r="OHE1" s="254"/>
      <c r="OHF1" s="254"/>
      <c r="OHG1" s="254"/>
      <c r="OHH1" s="254"/>
      <c r="OHI1" s="254"/>
      <c r="OHJ1" s="254"/>
      <c r="OHK1" s="254"/>
      <c r="OHL1" s="254"/>
      <c r="OHM1" s="254"/>
      <c r="OHN1" s="254"/>
      <c r="OHO1" s="254"/>
      <c r="OHP1" s="254"/>
      <c r="OHQ1" s="254"/>
      <c r="OHR1" s="254"/>
      <c r="OHS1" s="254"/>
      <c r="OHT1" s="254"/>
      <c r="OHU1" s="254"/>
      <c r="OHV1" s="254"/>
      <c r="OHW1" s="254"/>
      <c r="OHX1" s="254"/>
      <c r="OHY1" s="254"/>
      <c r="OHZ1" s="254"/>
      <c r="OIA1" s="254"/>
      <c r="OIB1" s="254"/>
      <c r="OIC1" s="254"/>
      <c r="OID1" s="254"/>
      <c r="OIE1" s="254"/>
      <c r="OIF1" s="254"/>
      <c r="OIG1" s="254"/>
      <c r="OIH1" s="254"/>
      <c r="OII1" s="254"/>
      <c r="OIJ1" s="254"/>
      <c r="OIK1" s="254"/>
      <c r="OIL1" s="254"/>
      <c r="OIM1" s="254"/>
      <c r="OIN1" s="254"/>
      <c r="OIO1" s="254"/>
      <c r="OIP1" s="254"/>
      <c r="OIQ1" s="254"/>
      <c r="OIR1" s="254"/>
      <c r="OIS1" s="254"/>
      <c r="OIT1" s="254"/>
      <c r="OIU1" s="254"/>
      <c r="OIV1" s="254"/>
      <c r="OIW1" s="254"/>
      <c r="OIX1" s="254"/>
      <c r="OIY1" s="254"/>
      <c r="OIZ1" s="254"/>
      <c r="OJA1" s="254"/>
      <c r="OJB1" s="254"/>
      <c r="OJC1" s="254"/>
      <c r="OJD1" s="254"/>
      <c r="OJE1" s="254"/>
      <c r="OJF1" s="254"/>
      <c r="OJG1" s="254"/>
      <c r="OJH1" s="254"/>
      <c r="OJI1" s="254"/>
      <c r="OJJ1" s="254"/>
      <c r="OJK1" s="254"/>
      <c r="OJL1" s="254"/>
      <c r="OJM1" s="254"/>
      <c r="OJN1" s="254"/>
      <c r="OJO1" s="254"/>
      <c r="OJP1" s="254"/>
      <c r="OJQ1" s="254"/>
      <c r="OJR1" s="254"/>
      <c r="OJS1" s="254"/>
      <c r="OJT1" s="254"/>
      <c r="OJU1" s="254"/>
      <c r="OJV1" s="254"/>
      <c r="OJW1" s="254"/>
      <c r="OJX1" s="254"/>
      <c r="OJY1" s="254"/>
      <c r="OJZ1" s="254"/>
      <c r="OKA1" s="254"/>
      <c r="OKB1" s="254"/>
      <c r="OKC1" s="254"/>
      <c r="OKD1" s="254"/>
      <c r="OKE1" s="254"/>
      <c r="OKF1" s="254"/>
      <c r="OKG1" s="254"/>
      <c r="OKH1" s="254"/>
      <c r="OKI1" s="254"/>
      <c r="OKJ1" s="254"/>
      <c r="OKK1" s="254"/>
      <c r="OKL1" s="254"/>
      <c r="OKM1" s="254"/>
      <c r="OKN1" s="254"/>
      <c r="OKO1" s="254"/>
      <c r="OKP1" s="254"/>
      <c r="OKQ1" s="254"/>
      <c r="OKR1" s="254"/>
      <c r="OKS1" s="254"/>
      <c r="OKT1" s="254"/>
      <c r="OKU1" s="254"/>
      <c r="OKV1" s="254"/>
      <c r="OKW1" s="254"/>
      <c r="OKX1" s="254"/>
      <c r="OKY1" s="254"/>
      <c r="OKZ1" s="254"/>
      <c r="OLA1" s="254"/>
      <c r="OLB1" s="254"/>
      <c r="OLC1" s="254"/>
      <c r="OLD1" s="254"/>
      <c r="OLE1" s="254"/>
      <c r="OLF1" s="254"/>
      <c r="OLG1" s="254"/>
      <c r="OLH1" s="254"/>
      <c r="OLI1" s="254"/>
      <c r="OLJ1" s="254"/>
      <c r="OLK1" s="254"/>
      <c r="OLL1" s="254"/>
      <c r="OLM1" s="254"/>
      <c r="OLN1" s="254"/>
      <c r="OLO1" s="254"/>
      <c r="OLP1" s="254"/>
      <c r="OLQ1" s="254"/>
      <c r="OLR1" s="254"/>
      <c r="OLS1" s="254"/>
      <c r="OLT1" s="254"/>
      <c r="OLU1" s="254"/>
      <c r="OLV1" s="254"/>
      <c r="OLW1" s="254"/>
      <c r="OLX1" s="254"/>
      <c r="OLY1" s="254"/>
      <c r="OLZ1" s="254"/>
      <c r="OMA1" s="254"/>
      <c r="OMB1" s="254"/>
      <c r="OMC1" s="254"/>
      <c r="OMD1" s="254"/>
      <c r="OME1" s="254"/>
      <c r="OMF1" s="254"/>
      <c r="OMG1" s="254"/>
      <c r="OMH1" s="254"/>
      <c r="OMI1" s="254"/>
      <c r="OMJ1" s="254"/>
      <c r="OMK1" s="254"/>
      <c r="OML1" s="254"/>
      <c r="OMM1" s="254"/>
      <c r="OMN1" s="254"/>
      <c r="OMO1" s="254"/>
      <c r="OMP1" s="254"/>
      <c r="OMQ1" s="254"/>
      <c r="OMR1" s="254"/>
      <c r="OMS1" s="254"/>
      <c r="OMT1" s="254"/>
      <c r="OMU1" s="254"/>
      <c r="OMV1" s="254"/>
      <c r="OMW1" s="254"/>
      <c r="OMX1" s="254"/>
      <c r="OMY1" s="254"/>
      <c r="OMZ1" s="254"/>
      <c r="ONA1" s="254"/>
      <c r="ONB1" s="254"/>
      <c r="ONC1" s="254"/>
      <c r="OND1" s="254"/>
      <c r="ONE1" s="254"/>
      <c r="ONF1" s="254"/>
      <c r="ONG1" s="254"/>
      <c r="ONH1" s="254"/>
      <c r="ONI1" s="254"/>
      <c r="ONJ1" s="254"/>
      <c r="ONK1" s="254"/>
      <c r="ONL1" s="254"/>
      <c r="ONM1" s="254"/>
      <c r="ONN1" s="254"/>
      <c r="ONO1" s="254"/>
      <c r="ONP1" s="254"/>
      <c r="ONQ1" s="254"/>
      <c r="ONR1" s="254"/>
      <c r="ONS1" s="254"/>
      <c r="ONT1" s="254"/>
      <c r="ONU1" s="254"/>
      <c r="ONV1" s="254"/>
      <c r="ONW1" s="254"/>
      <c r="ONX1" s="254"/>
      <c r="ONY1" s="254"/>
      <c r="ONZ1" s="254"/>
      <c r="OOA1" s="254"/>
      <c r="OOB1" s="254"/>
      <c r="OOC1" s="254"/>
      <c r="OOD1" s="254"/>
      <c r="OOE1" s="254"/>
      <c r="OOF1" s="254"/>
      <c r="OOG1" s="254"/>
      <c r="OOH1" s="254"/>
      <c r="OOI1" s="254"/>
      <c r="OOJ1" s="254"/>
      <c r="OOK1" s="254"/>
      <c r="OOL1" s="254"/>
      <c r="OOM1" s="254"/>
      <c r="OON1" s="254"/>
      <c r="OOO1" s="254"/>
      <c r="OOP1" s="254"/>
      <c r="OOQ1" s="254"/>
      <c r="OOR1" s="254"/>
      <c r="OOS1" s="254"/>
      <c r="OOT1" s="254"/>
      <c r="OOU1" s="254"/>
      <c r="OOV1" s="254"/>
      <c r="OOW1" s="254"/>
      <c r="OOX1" s="254"/>
      <c r="OOY1" s="254"/>
      <c r="OOZ1" s="254"/>
      <c r="OPA1" s="254"/>
      <c r="OPB1" s="254"/>
      <c r="OPC1" s="254"/>
      <c r="OPD1" s="254"/>
      <c r="OPE1" s="254"/>
      <c r="OPF1" s="254"/>
      <c r="OPG1" s="254"/>
      <c r="OPH1" s="254"/>
      <c r="OPI1" s="254"/>
      <c r="OPJ1" s="254"/>
      <c r="OPK1" s="254"/>
      <c r="OPL1" s="254"/>
      <c r="OPM1" s="254"/>
      <c r="OPN1" s="254"/>
      <c r="OPO1" s="254"/>
      <c r="OPP1" s="254"/>
      <c r="OPQ1" s="254"/>
      <c r="OPR1" s="254"/>
      <c r="OPS1" s="254"/>
      <c r="OPT1" s="254"/>
      <c r="OPU1" s="254"/>
      <c r="OPV1" s="254"/>
      <c r="OPW1" s="254"/>
      <c r="OPX1" s="254"/>
      <c r="OPY1" s="254"/>
      <c r="OPZ1" s="254"/>
      <c r="OQA1" s="254"/>
      <c r="OQB1" s="254"/>
      <c r="OQC1" s="254"/>
      <c r="OQD1" s="254"/>
      <c r="OQE1" s="254"/>
      <c r="OQF1" s="254"/>
      <c r="OQG1" s="254"/>
      <c r="OQH1" s="254"/>
      <c r="OQI1" s="254"/>
      <c r="OQJ1" s="254"/>
      <c r="OQK1" s="254"/>
      <c r="OQL1" s="254"/>
      <c r="OQM1" s="254"/>
      <c r="OQN1" s="254"/>
      <c r="OQO1" s="254"/>
      <c r="OQP1" s="254"/>
      <c r="OQQ1" s="254"/>
      <c r="OQR1" s="254"/>
      <c r="OQS1" s="254"/>
      <c r="OQT1" s="254"/>
      <c r="OQU1" s="254"/>
      <c r="OQV1" s="254"/>
      <c r="OQW1" s="254"/>
      <c r="OQX1" s="254"/>
      <c r="OQY1" s="254"/>
      <c r="OQZ1" s="254"/>
      <c r="ORA1" s="254"/>
      <c r="ORB1" s="254"/>
      <c r="ORC1" s="254"/>
      <c r="ORD1" s="254"/>
      <c r="ORE1" s="254"/>
      <c r="ORF1" s="254"/>
      <c r="ORG1" s="254"/>
      <c r="ORH1" s="254"/>
      <c r="ORI1" s="254"/>
      <c r="ORJ1" s="254"/>
      <c r="ORK1" s="254"/>
      <c r="ORL1" s="254"/>
      <c r="ORM1" s="254"/>
      <c r="ORN1" s="254"/>
      <c r="ORO1" s="254"/>
      <c r="ORP1" s="254"/>
      <c r="ORQ1" s="254"/>
      <c r="ORR1" s="254"/>
      <c r="ORS1" s="254"/>
      <c r="ORT1" s="254"/>
      <c r="ORU1" s="254"/>
      <c r="ORV1" s="254"/>
      <c r="ORW1" s="254"/>
      <c r="ORX1" s="254"/>
      <c r="ORY1" s="254"/>
      <c r="ORZ1" s="254"/>
      <c r="OSA1" s="254"/>
      <c r="OSB1" s="254"/>
      <c r="OSC1" s="254"/>
      <c r="OSD1" s="254"/>
      <c r="OSE1" s="254"/>
      <c r="OSF1" s="254"/>
      <c r="OSG1" s="254"/>
      <c r="OSH1" s="254"/>
      <c r="OSI1" s="254"/>
      <c r="OSJ1" s="254"/>
      <c r="OSK1" s="254"/>
      <c r="OSL1" s="254"/>
      <c r="OSM1" s="254"/>
      <c r="OSN1" s="254"/>
      <c r="OSO1" s="254"/>
      <c r="OSP1" s="254"/>
      <c r="OSQ1" s="254"/>
      <c r="OSR1" s="254"/>
      <c r="OSS1" s="254"/>
      <c r="OST1" s="254"/>
      <c r="OSU1" s="254"/>
      <c r="OSV1" s="254"/>
      <c r="OSW1" s="254"/>
      <c r="OSX1" s="254"/>
      <c r="OSY1" s="254"/>
      <c r="OSZ1" s="254"/>
      <c r="OTA1" s="254"/>
      <c r="OTB1" s="254"/>
      <c r="OTC1" s="254"/>
      <c r="OTD1" s="254"/>
      <c r="OTE1" s="254"/>
      <c r="OTF1" s="254"/>
      <c r="OTG1" s="254"/>
      <c r="OTH1" s="254"/>
      <c r="OTI1" s="254"/>
      <c r="OTJ1" s="254"/>
      <c r="OTK1" s="254"/>
      <c r="OTL1" s="254"/>
      <c r="OTM1" s="254"/>
      <c r="OTN1" s="254"/>
      <c r="OTO1" s="254"/>
      <c r="OTP1" s="254"/>
      <c r="OTQ1" s="254"/>
      <c r="OTR1" s="254"/>
      <c r="OTS1" s="254"/>
      <c r="OTT1" s="254"/>
      <c r="OTU1" s="254"/>
      <c r="OTV1" s="254"/>
      <c r="OTW1" s="254"/>
      <c r="OTX1" s="254"/>
      <c r="OTY1" s="254"/>
      <c r="OTZ1" s="254"/>
      <c r="OUA1" s="254"/>
      <c r="OUB1" s="254"/>
      <c r="OUC1" s="254"/>
      <c r="OUD1" s="254"/>
      <c r="OUE1" s="254"/>
      <c r="OUF1" s="254"/>
      <c r="OUG1" s="254"/>
      <c r="OUH1" s="254"/>
      <c r="OUI1" s="254"/>
      <c r="OUJ1" s="254"/>
      <c r="OUK1" s="254"/>
      <c r="OUL1" s="254"/>
      <c r="OUM1" s="254"/>
      <c r="OUN1" s="254"/>
      <c r="OUO1" s="254"/>
      <c r="OUP1" s="254"/>
      <c r="OUQ1" s="254"/>
      <c r="OUR1" s="254"/>
      <c r="OUS1" s="254"/>
      <c r="OUT1" s="254"/>
      <c r="OUU1" s="254"/>
      <c r="OUV1" s="254"/>
      <c r="OUW1" s="254"/>
      <c r="OUX1" s="254"/>
      <c r="OUY1" s="254"/>
      <c r="OUZ1" s="254"/>
      <c r="OVA1" s="254"/>
      <c r="OVB1" s="254"/>
      <c r="OVC1" s="254"/>
      <c r="OVD1" s="254"/>
      <c r="OVE1" s="254"/>
      <c r="OVF1" s="254"/>
      <c r="OVG1" s="254"/>
      <c r="OVH1" s="254"/>
      <c r="OVI1" s="254"/>
      <c r="OVJ1" s="254"/>
      <c r="OVK1" s="254"/>
      <c r="OVL1" s="254"/>
      <c r="OVM1" s="254"/>
      <c r="OVN1" s="254"/>
      <c r="OVO1" s="254"/>
      <c r="OVP1" s="254"/>
      <c r="OVQ1" s="254"/>
      <c r="OVR1" s="254"/>
      <c r="OVS1" s="254"/>
      <c r="OVT1" s="254"/>
      <c r="OVU1" s="254"/>
      <c r="OVV1" s="254"/>
      <c r="OVW1" s="254"/>
      <c r="OVX1" s="254"/>
      <c r="OVY1" s="254"/>
      <c r="OVZ1" s="254"/>
      <c r="OWA1" s="254"/>
      <c r="OWB1" s="254"/>
      <c r="OWC1" s="254"/>
      <c r="OWD1" s="254"/>
      <c r="OWE1" s="254"/>
      <c r="OWF1" s="254"/>
      <c r="OWG1" s="254"/>
      <c r="OWH1" s="254"/>
      <c r="OWI1" s="254"/>
      <c r="OWJ1" s="254"/>
      <c r="OWK1" s="254"/>
      <c r="OWL1" s="254"/>
      <c r="OWM1" s="254"/>
      <c r="OWN1" s="254"/>
      <c r="OWO1" s="254"/>
      <c r="OWP1" s="254"/>
      <c r="OWQ1" s="254"/>
      <c r="OWR1" s="254"/>
      <c r="OWS1" s="254"/>
      <c r="OWT1" s="254"/>
      <c r="OWU1" s="254"/>
      <c r="OWV1" s="254"/>
      <c r="OWW1" s="254"/>
      <c r="OWX1" s="254"/>
      <c r="OWY1" s="254"/>
      <c r="OWZ1" s="254"/>
      <c r="OXA1" s="254"/>
      <c r="OXB1" s="254"/>
      <c r="OXC1" s="254"/>
      <c r="OXD1" s="254"/>
      <c r="OXE1" s="254"/>
      <c r="OXF1" s="254"/>
      <c r="OXG1" s="254"/>
      <c r="OXH1" s="254"/>
      <c r="OXI1" s="254"/>
      <c r="OXJ1" s="254"/>
      <c r="OXK1" s="254"/>
      <c r="OXL1" s="254"/>
      <c r="OXM1" s="254"/>
      <c r="OXN1" s="254"/>
      <c r="OXO1" s="254"/>
      <c r="OXP1" s="254"/>
      <c r="OXQ1" s="254"/>
      <c r="OXR1" s="254"/>
      <c r="OXS1" s="254"/>
      <c r="OXT1" s="254"/>
      <c r="OXU1" s="254"/>
      <c r="OXV1" s="254"/>
      <c r="OXW1" s="254"/>
      <c r="OXX1" s="254"/>
      <c r="OXY1" s="254"/>
      <c r="OXZ1" s="254"/>
      <c r="OYA1" s="254"/>
      <c r="OYB1" s="254"/>
      <c r="OYC1" s="254"/>
      <c r="OYD1" s="254"/>
      <c r="OYE1" s="254"/>
      <c r="OYF1" s="254"/>
      <c r="OYG1" s="254"/>
      <c r="OYH1" s="254"/>
      <c r="OYI1" s="254"/>
      <c r="OYJ1" s="254"/>
      <c r="OYK1" s="254"/>
      <c r="OYL1" s="254"/>
      <c r="OYM1" s="254"/>
      <c r="OYN1" s="254"/>
      <c r="OYO1" s="254"/>
      <c r="OYP1" s="254"/>
      <c r="OYQ1" s="254"/>
      <c r="OYR1" s="254"/>
      <c r="OYS1" s="254"/>
      <c r="OYT1" s="254"/>
      <c r="OYU1" s="254"/>
      <c r="OYV1" s="254"/>
      <c r="OYW1" s="254"/>
      <c r="OYX1" s="254"/>
      <c r="OYY1" s="254"/>
      <c r="OYZ1" s="254"/>
      <c r="OZA1" s="254"/>
      <c r="OZB1" s="254"/>
      <c r="OZC1" s="254"/>
      <c r="OZD1" s="254"/>
      <c r="OZE1" s="254"/>
      <c r="OZF1" s="254"/>
      <c r="OZG1" s="254"/>
      <c r="OZH1" s="254"/>
      <c r="OZI1" s="254"/>
      <c r="OZJ1" s="254"/>
      <c r="OZK1" s="254"/>
      <c r="OZL1" s="254"/>
      <c r="OZM1" s="254"/>
      <c r="OZN1" s="254"/>
      <c r="OZO1" s="254"/>
      <c r="OZP1" s="254"/>
      <c r="OZQ1" s="254"/>
      <c r="OZR1" s="254"/>
      <c r="OZS1" s="254"/>
      <c r="OZT1" s="254"/>
      <c r="OZU1" s="254"/>
      <c r="OZV1" s="254"/>
      <c r="OZW1" s="254"/>
      <c r="OZX1" s="254"/>
      <c r="OZY1" s="254"/>
      <c r="OZZ1" s="254"/>
      <c r="PAA1" s="254"/>
      <c r="PAB1" s="254"/>
      <c r="PAC1" s="254"/>
      <c r="PAD1" s="254"/>
      <c r="PAE1" s="254"/>
      <c r="PAF1" s="254"/>
      <c r="PAG1" s="254"/>
      <c r="PAH1" s="254"/>
      <c r="PAI1" s="254"/>
      <c r="PAJ1" s="254"/>
      <c r="PAK1" s="254"/>
      <c r="PAL1" s="254"/>
      <c r="PAM1" s="254"/>
      <c r="PAN1" s="254"/>
      <c r="PAO1" s="254"/>
      <c r="PAP1" s="254"/>
      <c r="PAQ1" s="254"/>
      <c r="PAR1" s="254"/>
      <c r="PAS1" s="254"/>
      <c r="PAT1" s="254"/>
      <c r="PAU1" s="254"/>
      <c r="PAV1" s="254"/>
      <c r="PAW1" s="254"/>
      <c r="PAX1" s="254"/>
      <c r="PAY1" s="254"/>
      <c r="PAZ1" s="254"/>
      <c r="PBA1" s="254"/>
      <c r="PBB1" s="254"/>
      <c r="PBC1" s="254"/>
      <c r="PBD1" s="254"/>
      <c r="PBE1" s="254"/>
      <c r="PBF1" s="254"/>
      <c r="PBG1" s="254"/>
      <c r="PBH1" s="254"/>
      <c r="PBI1" s="254"/>
      <c r="PBJ1" s="254"/>
      <c r="PBK1" s="254"/>
      <c r="PBL1" s="254"/>
      <c r="PBM1" s="254"/>
      <c r="PBN1" s="254"/>
      <c r="PBO1" s="254"/>
      <c r="PBP1" s="254"/>
      <c r="PBQ1" s="254"/>
      <c r="PBR1" s="254"/>
      <c r="PBS1" s="254"/>
      <c r="PBT1" s="254"/>
      <c r="PBU1" s="254"/>
      <c r="PBV1" s="254"/>
      <c r="PBW1" s="254"/>
      <c r="PBX1" s="254"/>
      <c r="PBY1" s="254"/>
      <c r="PBZ1" s="254"/>
      <c r="PCA1" s="254"/>
      <c r="PCB1" s="254"/>
      <c r="PCC1" s="254"/>
      <c r="PCD1" s="254"/>
      <c r="PCE1" s="254"/>
      <c r="PCF1" s="254"/>
      <c r="PCG1" s="254"/>
      <c r="PCH1" s="254"/>
      <c r="PCI1" s="254"/>
      <c r="PCJ1" s="254"/>
      <c r="PCK1" s="254"/>
      <c r="PCL1" s="254"/>
      <c r="PCM1" s="254"/>
      <c r="PCN1" s="254"/>
      <c r="PCO1" s="254"/>
      <c r="PCP1" s="254"/>
      <c r="PCQ1" s="254"/>
      <c r="PCR1" s="254"/>
      <c r="PCS1" s="254"/>
      <c r="PCT1" s="254"/>
      <c r="PCU1" s="254"/>
      <c r="PCV1" s="254"/>
      <c r="PCW1" s="254"/>
      <c r="PCX1" s="254"/>
      <c r="PCY1" s="254"/>
      <c r="PCZ1" s="254"/>
      <c r="PDA1" s="254"/>
      <c r="PDB1" s="254"/>
      <c r="PDC1" s="254"/>
      <c r="PDD1" s="254"/>
      <c r="PDE1" s="254"/>
      <c r="PDF1" s="254"/>
      <c r="PDG1" s="254"/>
      <c r="PDH1" s="254"/>
      <c r="PDI1" s="254"/>
      <c r="PDJ1" s="254"/>
      <c r="PDK1" s="254"/>
      <c r="PDL1" s="254"/>
      <c r="PDM1" s="254"/>
      <c r="PDN1" s="254"/>
      <c r="PDO1" s="254"/>
      <c r="PDP1" s="254"/>
      <c r="PDQ1" s="254"/>
      <c r="PDR1" s="254"/>
      <c r="PDS1" s="254"/>
      <c r="PDT1" s="254"/>
      <c r="PDU1" s="254"/>
      <c r="PDV1" s="254"/>
      <c r="PDW1" s="254"/>
      <c r="PDX1" s="254"/>
      <c r="PDY1" s="254"/>
      <c r="PDZ1" s="254"/>
      <c r="PEA1" s="254"/>
      <c r="PEB1" s="254"/>
      <c r="PEC1" s="254"/>
      <c r="PED1" s="254"/>
      <c r="PEE1" s="254"/>
      <c r="PEF1" s="254"/>
      <c r="PEG1" s="254"/>
      <c r="PEH1" s="254"/>
      <c r="PEI1" s="254"/>
      <c r="PEJ1" s="254"/>
      <c r="PEK1" s="254"/>
      <c r="PEL1" s="254"/>
      <c r="PEM1" s="254"/>
      <c r="PEN1" s="254"/>
      <c r="PEO1" s="254"/>
      <c r="PEP1" s="254"/>
      <c r="PEQ1" s="254"/>
      <c r="PER1" s="254"/>
      <c r="PES1" s="254"/>
      <c r="PET1" s="254"/>
      <c r="PEU1" s="254"/>
      <c r="PEV1" s="254"/>
      <c r="PEW1" s="254"/>
      <c r="PEX1" s="254"/>
      <c r="PEY1" s="254"/>
      <c r="PEZ1" s="254"/>
      <c r="PFA1" s="254"/>
      <c r="PFB1" s="254"/>
      <c r="PFC1" s="254"/>
      <c r="PFD1" s="254"/>
      <c r="PFE1" s="254"/>
      <c r="PFF1" s="254"/>
      <c r="PFG1" s="254"/>
      <c r="PFH1" s="254"/>
      <c r="PFI1" s="254"/>
      <c r="PFJ1" s="254"/>
      <c r="PFK1" s="254"/>
      <c r="PFL1" s="254"/>
      <c r="PFM1" s="254"/>
      <c r="PFN1" s="254"/>
      <c r="PFO1" s="254"/>
      <c r="PFP1" s="254"/>
      <c r="PFQ1" s="254"/>
      <c r="PFR1" s="254"/>
      <c r="PFS1" s="254"/>
      <c r="PFT1" s="254"/>
      <c r="PFU1" s="254"/>
      <c r="PFV1" s="254"/>
      <c r="PFW1" s="254"/>
      <c r="PFX1" s="254"/>
      <c r="PFY1" s="254"/>
      <c r="PFZ1" s="254"/>
      <c r="PGA1" s="254"/>
      <c r="PGB1" s="254"/>
      <c r="PGC1" s="254"/>
      <c r="PGD1" s="254"/>
      <c r="PGE1" s="254"/>
      <c r="PGF1" s="254"/>
      <c r="PGG1" s="254"/>
      <c r="PGH1" s="254"/>
      <c r="PGI1" s="254"/>
      <c r="PGJ1" s="254"/>
      <c r="PGK1" s="254"/>
      <c r="PGL1" s="254"/>
      <c r="PGM1" s="254"/>
      <c r="PGN1" s="254"/>
      <c r="PGO1" s="254"/>
      <c r="PGP1" s="254"/>
      <c r="PGQ1" s="254"/>
      <c r="PGR1" s="254"/>
      <c r="PGS1" s="254"/>
      <c r="PGT1" s="254"/>
      <c r="PGU1" s="254"/>
      <c r="PGV1" s="254"/>
      <c r="PGW1" s="254"/>
      <c r="PGX1" s="254"/>
      <c r="PGY1" s="254"/>
      <c r="PGZ1" s="254"/>
      <c r="PHA1" s="254"/>
      <c r="PHB1" s="254"/>
      <c r="PHC1" s="254"/>
      <c r="PHD1" s="254"/>
      <c r="PHE1" s="254"/>
      <c r="PHF1" s="254"/>
      <c r="PHG1" s="254"/>
      <c r="PHH1" s="254"/>
      <c r="PHI1" s="254"/>
      <c r="PHJ1" s="254"/>
      <c r="PHK1" s="254"/>
      <c r="PHL1" s="254"/>
      <c r="PHM1" s="254"/>
      <c r="PHN1" s="254"/>
      <c r="PHO1" s="254"/>
      <c r="PHP1" s="254"/>
      <c r="PHQ1" s="254"/>
      <c r="PHR1" s="254"/>
      <c r="PHS1" s="254"/>
      <c r="PHT1" s="254"/>
      <c r="PHU1" s="254"/>
      <c r="PHV1" s="254"/>
      <c r="PHW1" s="254"/>
      <c r="PHX1" s="254"/>
      <c r="PHY1" s="254"/>
      <c r="PHZ1" s="254"/>
      <c r="PIA1" s="254"/>
      <c r="PIB1" s="254"/>
      <c r="PIC1" s="254"/>
      <c r="PID1" s="254"/>
      <c r="PIE1" s="254"/>
      <c r="PIF1" s="254"/>
      <c r="PIG1" s="254"/>
      <c r="PIH1" s="254"/>
      <c r="PII1" s="254"/>
      <c r="PIJ1" s="254"/>
      <c r="PIK1" s="254"/>
      <c r="PIL1" s="254"/>
      <c r="PIM1" s="254"/>
      <c r="PIN1" s="254"/>
      <c r="PIO1" s="254"/>
      <c r="PIP1" s="254"/>
      <c r="PIQ1" s="254"/>
      <c r="PIR1" s="254"/>
      <c r="PIS1" s="254"/>
      <c r="PIT1" s="254"/>
      <c r="PIU1" s="254"/>
      <c r="PIV1" s="254"/>
      <c r="PIW1" s="254"/>
      <c r="PIX1" s="254"/>
      <c r="PIY1" s="254"/>
      <c r="PIZ1" s="254"/>
      <c r="PJA1" s="254"/>
      <c r="PJB1" s="254"/>
      <c r="PJC1" s="254"/>
      <c r="PJD1" s="254"/>
      <c r="PJE1" s="254"/>
      <c r="PJF1" s="254"/>
      <c r="PJG1" s="254"/>
      <c r="PJH1" s="254"/>
      <c r="PJI1" s="254"/>
      <c r="PJJ1" s="254"/>
      <c r="PJK1" s="254"/>
      <c r="PJL1" s="254"/>
      <c r="PJM1" s="254"/>
      <c r="PJN1" s="254"/>
      <c r="PJO1" s="254"/>
      <c r="PJP1" s="254"/>
      <c r="PJQ1" s="254"/>
      <c r="PJR1" s="254"/>
      <c r="PJS1" s="254"/>
      <c r="PJT1" s="254"/>
      <c r="PJU1" s="254"/>
      <c r="PJV1" s="254"/>
      <c r="PJW1" s="254"/>
      <c r="PJX1" s="254"/>
      <c r="PJY1" s="254"/>
      <c r="PJZ1" s="254"/>
      <c r="PKA1" s="254"/>
      <c r="PKB1" s="254"/>
      <c r="PKC1" s="254"/>
      <c r="PKD1" s="254"/>
      <c r="PKE1" s="254"/>
      <c r="PKF1" s="254"/>
      <c r="PKG1" s="254"/>
      <c r="PKH1" s="254"/>
      <c r="PKI1" s="254"/>
      <c r="PKJ1" s="254"/>
      <c r="PKK1" s="254"/>
      <c r="PKL1" s="254"/>
      <c r="PKM1" s="254"/>
      <c r="PKN1" s="254"/>
      <c r="PKO1" s="254"/>
      <c r="PKP1" s="254"/>
      <c r="PKQ1" s="254"/>
      <c r="PKR1" s="254"/>
      <c r="PKS1" s="254"/>
      <c r="PKT1" s="254"/>
      <c r="PKU1" s="254"/>
      <c r="PKV1" s="254"/>
      <c r="PKW1" s="254"/>
      <c r="PKX1" s="254"/>
      <c r="PKY1" s="254"/>
      <c r="PKZ1" s="254"/>
      <c r="PLA1" s="254"/>
      <c r="PLB1" s="254"/>
      <c r="PLC1" s="254"/>
      <c r="PLD1" s="254"/>
      <c r="PLE1" s="254"/>
      <c r="PLF1" s="254"/>
      <c r="PLG1" s="254"/>
      <c r="PLH1" s="254"/>
      <c r="PLI1" s="254"/>
      <c r="PLJ1" s="254"/>
      <c r="PLK1" s="254"/>
      <c r="PLL1" s="254"/>
      <c r="PLM1" s="254"/>
      <c r="PLN1" s="254"/>
      <c r="PLO1" s="254"/>
      <c r="PLP1" s="254"/>
      <c r="PLQ1" s="254"/>
      <c r="PLR1" s="254"/>
      <c r="PLS1" s="254"/>
      <c r="PLT1" s="254"/>
      <c r="PLU1" s="254"/>
      <c r="PLV1" s="254"/>
      <c r="PLW1" s="254"/>
      <c r="PLX1" s="254"/>
      <c r="PLY1" s="254"/>
      <c r="PLZ1" s="254"/>
      <c r="PMA1" s="254"/>
      <c r="PMB1" s="254"/>
      <c r="PMC1" s="254"/>
      <c r="PMD1" s="254"/>
      <c r="PME1" s="254"/>
      <c r="PMF1" s="254"/>
      <c r="PMG1" s="254"/>
      <c r="PMH1" s="254"/>
      <c r="PMI1" s="254"/>
      <c r="PMJ1" s="254"/>
      <c r="PMK1" s="254"/>
      <c r="PML1" s="254"/>
      <c r="PMM1" s="254"/>
      <c r="PMN1" s="254"/>
      <c r="PMO1" s="254"/>
      <c r="PMP1" s="254"/>
      <c r="PMQ1" s="254"/>
      <c r="PMR1" s="254"/>
      <c r="PMS1" s="254"/>
      <c r="PMT1" s="254"/>
      <c r="PMU1" s="254"/>
      <c r="PMV1" s="254"/>
      <c r="PMW1" s="254"/>
      <c r="PMX1" s="254"/>
      <c r="PMY1" s="254"/>
      <c r="PMZ1" s="254"/>
      <c r="PNA1" s="254"/>
      <c r="PNB1" s="254"/>
      <c r="PNC1" s="254"/>
      <c r="PND1" s="254"/>
      <c r="PNE1" s="254"/>
      <c r="PNF1" s="254"/>
      <c r="PNG1" s="254"/>
      <c r="PNH1" s="254"/>
      <c r="PNI1" s="254"/>
      <c r="PNJ1" s="254"/>
      <c r="PNK1" s="254"/>
      <c r="PNL1" s="254"/>
      <c r="PNM1" s="254"/>
      <c r="PNN1" s="254"/>
      <c r="PNO1" s="254"/>
      <c r="PNP1" s="254"/>
      <c r="PNQ1" s="254"/>
      <c r="PNR1" s="254"/>
      <c r="PNS1" s="254"/>
      <c r="PNT1" s="254"/>
      <c r="PNU1" s="254"/>
      <c r="PNV1" s="254"/>
      <c r="PNW1" s="254"/>
      <c r="PNX1" s="254"/>
      <c r="PNY1" s="254"/>
      <c r="PNZ1" s="254"/>
      <c r="POA1" s="254"/>
      <c r="POB1" s="254"/>
      <c r="POC1" s="254"/>
      <c r="POD1" s="254"/>
      <c r="POE1" s="254"/>
      <c r="POF1" s="254"/>
      <c r="POG1" s="254"/>
      <c r="POH1" s="254"/>
      <c r="POI1" s="254"/>
      <c r="POJ1" s="254"/>
      <c r="POK1" s="254"/>
      <c r="POL1" s="254"/>
      <c r="POM1" s="254"/>
      <c r="PON1" s="254"/>
      <c r="POO1" s="254"/>
      <c r="POP1" s="254"/>
      <c r="POQ1" s="254"/>
      <c r="POR1" s="254"/>
      <c r="POS1" s="254"/>
      <c r="POT1" s="254"/>
      <c r="POU1" s="254"/>
      <c r="POV1" s="254"/>
      <c r="POW1" s="254"/>
      <c r="POX1" s="254"/>
      <c r="POY1" s="254"/>
      <c r="POZ1" s="254"/>
      <c r="PPA1" s="254"/>
      <c r="PPB1" s="254"/>
      <c r="PPC1" s="254"/>
      <c r="PPD1" s="254"/>
      <c r="PPE1" s="254"/>
      <c r="PPF1" s="254"/>
      <c r="PPG1" s="254"/>
      <c r="PPH1" s="254"/>
      <c r="PPI1" s="254"/>
      <c r="PPJ1" s="254"/>
      <c r="PPK1" s="254"/>
      <c r="PPL1" s="254"/>
      <c r="PPM1" s="254"/>
      <c r="PPN1" s="254"/>
      <c r="PPO1" s="254"/>
      <c r="PPP1" s="254"/>
      <c r="PPQ1" s="254"/>
      <c r="PPR1" s="254"/>
      <c r="PPS1" s="254"/>
      <c r="PPT1" s="254"/>
      <c r="PPU1" s="254"/>
      <c r="PPV1" s="254"/>
      <c r="PPW1" s="254"/>
      <c r="PPX1" s="254"/>
      <c r="PPY1" s="254"/>
      <c r="PPZ1" s="254"/>
      <c r="PQA1" s="254"/>
      <c r="PQB1" s="254"/>
      <c r="PQC1" s="254"/>
      <c r="PQD1" s="254"/>
      <c r="PQE1" s="254"/>
      <c r="PQF1" s="254"/>
      <c r="PQG1" s="254"/>
      <c r="PQH1" s="254"/>
      <c r="PQI1" s="254"/>
      <c r="PQJ1" s="254"/>
      <c r="PQK1" s="254"/>
      <c r="PQL1" s="254"/>
      <c r="PQM1" s="254"/>
      <c r="PQN1" s="254"/>
      <c r="PQO1" s="254"/>
      <c r="PQP1" s="254"/>
      <c r="PQQ1" s="254"/>
      <c r="PQR1" s="254"/>
      <c r="PQS1" s="254"/>
      <c r="PQT1" s="254"/>
      <c r="PQU1" s="254"/>
      <c r="PQV1" s="254"/>
      <c r="PQW1" s="254"/>
      <c r="PQX1" s="254"/>
      <c r="PQY1" s="254"/>
      <c r="PQZ1" s="254"/>
      <c r="PRA1" s="254"/>
      <c r="PRB1" s="254"/>
      <c r="PRC1" s="254"/>
      <c r="PRD1" s="254"/>
      <c r="PRE1" s="254"/>
      <c r="PRF1" s="254"/>
      <c r="PRG1" s="254"/>
      <c r="PRH1" s="254"/>
      <c r="PRI1" s="254"/>
      <c r="PRJ1" s="254"/>
      <c r="PRK1" s="254"/>
      <c r="PRL1" s="254"/>
      <c r="PRM1" s="254"/>
      <c r="PRN1" s="254"/>
      <c r="PRO1" s="254"/>
      <c r="PRP1" s="254"/>
      <c r="PRQ1" s="254"/>
      <c r="PRR1" s="254"/>
      <c r="PRS1" s="254"/>
      <c r="PRT1" s="254"/>
      <c r="PRU1" s="254"/>
      <c r="PRV1" s="254"/>
      <c r="PRW1" s="254"/>
      <c r="PRX1" s="254"/>
      <c r="PRY1" s="254"/>
      <c r="PRZ1" s="254"/>
      <c r="PSA1" s="254"/>
      <c r="PSB1" s="254"/>
      <c r="PSC1" s="254"/>
      <c r="PSD1" s="254"/>
      <c r="PSE1" s="254"/>
      <c r="PSF1" s="254"/>
      <c r="PSG1" s="254"/>
      <c r="PSH1" s="254"/>
      <c r="PSI1" s="254"/>
      <c r="PSJ1" s="254"/>
      <c r="PSK1" s="254"/>
      <c r="PSL1" s="254"/>
      <c r="PSM1" s="254"/>
      <c r="PSN1" s="254"/>
      <c r="PSO1" s="254"/>
      <c r="PSP1" s="254"/>
      <c r="PSQ1" s="254"/>
      <c r="PSR1" s="254"/>
      <c r="PSS1" s="254"/>
      <c r="PST1" s="254"/>
      <c r="PSU1" s="254"/>
      <c r="PSV1" s="254"/>
      <c r="PSW1" s="254"/>
      <c r="PSX1" s="254"/>
      <c r="PSY1" s="254"/>
      <c r="PSZ1" s="254"/>
      <c r="PTA1" s="254"/>
      <c r="PTB1" s="254"/>
      <c r="PTC1" s="254"/>
      <c r="PTD1" s="254"/>
      <c r="PTE1" s="254"/>
      <c r="PTF1" s="254"/>
      <c r="PTG1" s="254"/>
      <c r="PTH1" s="254"/>
      <c r="PTI1" s="254"/>
      <c r="PTJ1" s="254"/>
      <c r="PTK1" s="254"/>
      <c r="PTL1" s="254"/>
      <c r="PTM1" s="254"/>
      <c r="PTN1" s="254"/>
      <c r="PTO1" s="254"/>
      <c r="PTP1" s="254"/>
      <c r="PTQ1" s="254"/>
      <c r="PTR1" s="254"/>
      <c r="PTS1" s="254"/>
      <c r="PTT1" s="254"/>
      <c r="PTU1" s="254"/>
      <c r="PTV1" s="254"/>
      <c r="PTW1" s="254"/>
      <c r="PTX1" s="254"/>
      <c r="PTY1" s="254"/>
      <c r="PTZ1" s="254"/>
      <c r="PUA1" s="254"/>
      <c r="PUB1" s="254"/>
      <c r="PUC1" s="254"/>
      <c r="PUD1" s="254"/>
      <c r="PUE1" s="254"/>
      <c r="PUF1" s="254"/>
      <c r="PUG1" s="254"/>
      <c r="PUH1" s="254"/>
      <c r="PUI1" s="254"/>
      <c r="PUJ1" s="254"/>
      <c r="PUK1" s="254"/>
      <c r="PUL1" s="254"/>
      <c r="PUM1" s="254"/>
      <c r="PUN1" s="254"/>
      <c r="PUO1" s="254"/>
      <c r="PUP1" s="254"/>
      <c r="PUQ1" s="254"/>
      <c r="PUR1" s="254"/>
      <c r="PUS1" s="254"/>
      <c r="PUT1" s="254"/>
      <c r="PUU1" s="254"/>
      <c r="PUV1" s="254"/>
      <c r="PUW1" s="254"/>
      <c r="PUX1" s="254"/>
      <c r="PUY1" s="254"/>
      <c r="PUZ1" s="254"/>
      <c r="PVA1" s="254"/>
      <c r="PVB1" s="254"/>
      <c r="PVC1" s="254"/>
      <c r="PVD1" s="254"/>
      <c r="PVE1" s="254"/>
      <c r="PVF1" s="254"/>
      <c r="PVG1" s="254"/>
      <c r="PVH1" s="254"/>
      <c r="PVI1" s="254"/>
      <c r="PVJ1" s="254"/>
      <c r="PVK1" s="254"/>
      <c r="PVL1" s="254"/>
      <c r="PVM1" s="254"/>
      <c r="PVN1" s="254"/>
      <c r="PVO1" s="254"/>
      <c r="PVP1" s="254"/>
      <c r="PVQ1" s="254"/>
      <c r="PVR1" s="254"/>
      <c r="PVS1" s="254"/>
      <c r="PVT1" s="254"/>
      <c r="PVU1" s="254"/>
      <c r="PVV1" s="254"/>
      <c r="PVW1" s="254"/>
      <c r="PVX1" s="254"/>
      <c r="PVY1" s="254"/>
      <c r="PVZ1" s="254"/>
      <c r="PWA1" s="254"/>
      <c r="PWB1" s="254"/>
      <c r="PWC1" s="254"/>
      <c r="PWD1" s="254"/>
      <c r="PWE1" s="254"/>
      <c r="PWF1" s="254"/>
      <c r="PWG1" s="254"/>
      <c r="PWH1" s="254"/>
      <c r="PWI1" s="254"/>
      <c r="PWJ1" s="254"/>
      <c r="PWK1" s="254"/>
      <c r="PWL1" s="254"/>
      <c r="PWM1" s="254"/>
      <c r="PWN1" s="254"/>
      <c r="PWO1" s="254"/>
      <c r="PWP1" s="254"/>
      <c r="PWQ1" s="254"/>
      <c r="PWR1" s="254"/>
      <c r="PWS1" s="254"/>
      <c r="PWT1" s="254"/>
      <c r="PWU1" s="254"/>
      <c r="PWV1" s="254"/>
      <c r="PWW1" s="254"/>
      <c r="PWX1" s="254"/>
      <c r="PWY1" s="254"/>
      <c r="PWZ1" s="254"/>
      <c r="PXA1" s="254"/>
      <c r="PXB1" s="254"/>
      <c r="PXC1" s="254"/>
      <c r="PXD1" s="254"/>
      <c r="PXE1" s="254"/>
      <c r="PXF1" s="254"/>
      <c r="PXG1" s="254"/>
      <c r="PXH1" s="254"/>
      <c r="PXI1" s="254"/>
      <c r="PXJ1" s="254"/>
      <c r="PXK1" s="254"/>
      <c r="PXL1" s="254"/>
      <c r="PXM1" s="254"/>
      <c r="PXN1" s="254"/>
      <c r="PXO1" s="254"/>
      <c r="PXP1" s="254"/>
      <c r="PXQ1" s="254"/>
      <c r="PXR1" s="254"/>
      <c r="PXS1" s="254"/>
      <c r="PXT1" s="254"/>
      <c r="PXU1" s="254"/>
      <c r="PXV1" s="254"/>
      <c r="PXW1" s="254"/>
      <c r="PXX1" s="254"/>
      <c r="PXY1" s="254"/>
      <c r="PXZ1" s="254"/>
      <c r="PYA1" s="254"/>
      <c r="PYB1" s="254"/>
      <c r="PYC1" s="254"/>
      <c r="PYD1" s="254"/>
      <c r="PYE1" s="254"/>
      <c r="PYF1" s="254"/>
      <c r="PYG1" s="254"/>
      <c r="PYH1" s="254"/>
      <c r="PYI1" s="254"/>
      <c r="PYJ1" s="254"/>
      <c r="PYK1" s="254"/>
      <c r="PYL1" s="254"/>
      <c r="PYM1" s="254"/>
      <c r="PYN1" s="254"/>
      <c r="PYO1" s="254"/>
      <c r="PYP1" s="254"/>
      <c r="PYQ1" s="254"/>
      <c r="PYR1" s="254"/>
      <c r="PYS1" s="254"/>
      <c r="PYT1" s="254"/>
      <c r="PYU1" s="254"/>
      <c r="PYV1" s="254"/>
      <c r="PYW1" s="254"/>
      <c r="PYX1" s="254"/>
      <c r="PYY1" s="254"/>
      <c r="PYZ1" s="254"/>
      <c r="PZA1" s="254"/>
      <c r="PZB1" s="254"/>
      <c r="PZC1" s="254"/>
      <c r="PZD1" s="254"/>
      <c r="PZE1" s="254"/>
      <c r="PZF1" s="254"/>
      <c r="PZG1" s="254"/>
      <c r="PZH1" s="254"/>
      <c r="PZI1" s="254"/>
      <c r="PZJ1" s="254"/>
      <c r="PZK1" s="254"/>
      <c r="PZL1" s="254"/>
      <c r="PZM1" s="254"/>
      <c r="PZN1" s="254"/>
      <c r="PZO1" s="254"/>
      <c r="PZP1" s="254"/>
      <c r="PZQ1" s="254"/>
      <c r="PZR1" s="254"/>
      <c r="PZS1" s="254"/>
      <c r="PZT1" s="254"/>
      <c r="PZU1" s="254"/>
      <c r="PZV1" s="254"/>
      <c r="PZW1" s="254"/>
      <c r="PZX1" s="254"/>
      <c r="PZY1" s="254"/>
      <c r="PZZ1" s="254"/>
      <c r="QAA1" s="254"/>
      <c r="QAB1" s="254"/>
      <c r="QAC1" s="254"/>
      <c r="QAD1" s="254"/>
      <c r="QAE1" s="254"/>
      <c r="QAF1" s="254"/>
      <c r="QAG1" s="254"/>
      <c r="QAH1" s="254"/>
      <c r="QAI1" s="254"/>
      <c r="QAJ1" s="254"/>
      <c r="QAK1" s="254"/>
      <c r="QAL1" s="254"/>
      <c r="QAM1" s="254"/>
      <c r="QAN1" s="254"/>
      <c r="QAO1" s="254"/>
      <c r="QAP1" s="254"/>
      <c r="QAQ1" s="254"/>
      <c r="QAR1" s="254"/>
      <c r="QAS1" s="254"/>
      <c r="QAT1" s="254"/>
      <c r="QAU1" s="254"/>
      <c r="QAV1" s="254"/>
      <c r="QAW1" s="254"/>
      <c r="QAX1" s="254"/>
      <c r="QAY1" s="254"/>
      <c r="QAZ1" s="254"/>
      <c r="QBA1" s="254"/>
      <c r="QBB1" s="254"/>
      <c r="QBC1" s="254"/>
      <c r="QBD1" s="254"/>
      <c r="QBE1" s="254"/>
      <c r="QBF1" s="254"/>
      <c r="QBG1" s="254"/>
      <c r="QBH1" s="254"/>
      <c r="QBI1" s="254"/>
      <c r="QBJ1" s="254"/>
      <c r="QBK1" s="254"/>
      <c r="QBL1" s="254"/>
      <c r="QBM1" s="254"/>
      <c r="QBN1" s="254"/>
      <c r="QBO1" s="254"/>
      <c r="QBP1" s="254"/>
      <c r="QBQ1" s="254"/>
      <c r="QBR1" s="254"/>
      <c r="QBS1" s="254"/>
      <c r="QBT1" s="254"/>
      <c r="QBU1" s="254"/>
      <c r="QBV1" s="254"/>
      <c r="QBW1" s="254"/>
      <c r="QBX1" s="254"/>
      <c r="QBY1" s="254"/>
      <c r="QBZ1" s="254"/>
      <c r="QCA1" s="254"/>
      <c r="QCB1" s="254"/>
      <c r="QCC1" s="254"/>
      <c r="QCD1" s="254"/>
      <c r="QCE1" s="254"/>
      <c r="QCF1" s="254"/>
      <c r="QCG1" s="254"/>
      <c r="QCH1" s="254"/>
      <c r="QCI1" s="254"/>
      <c r="QCJ1" s="254"/>
      <c r="QCK1" s="254"/>
      <c r="QCL1" s="254"/>
      <c r="QCM1" s="254"/>
      <c r="QCN1" s="254"/>
      <c r="QCO1" s="254"/>
      <c r="QCP1" s="254"/>
      <c r="QCQ1" s="254"/>
      <c r="QCR1" s="254"/>
      <c r="QCS1" s="254"/>
      <c r="QCT1" s="254"/>
      <c r="QCU1" s="254"/>
      <c r="QCV1" s="254"/>
      <c r="QCW1" s="254"/>
      <c r="QCX1" s="254"/>
      <c r="QCY1" s="254"/>
      <c r="QCZ1" s="254"/>
      <c r="QDA1" s="254"/>
      <c r="QDB1" s="254"/>
      <c r="QDC1" s="254"/>
      <c r="QDD1" s="254"/>
      <c r="QDE1" s="254"/>
      <c r="QDF1" s="254"/>
      <c r="QDG1" s="254"/>
      <c r="QDH1" s="254"/>
      <c r="QDI1" s="254"/>
      <c r="QDJ1" s="254"/>
      <c r="QDK1" s="254"/>
      <c r="QDL1" s="254"/>
      <c r="QDM1" s="254"/>
      <c r="QDN1" s="254"/>
      <c r="QDO1" s="254"/>
      <c r="QDP1" s="254"/>
      <c r="QDQ1" s="254"/>
      <c r="QDR1" s="254"/>
      <c r="QDS1" s="254"/>
      <c r="QDT1" s="254"/>
      <c r="QDU1" s="254"/>
      <c r="QDV1" s="254"/>
      <c r="QDW1" s="254"/>
      <c r="QDX1" s="254"/>
      <c r="QDY1" s="254"/>
      <c r="QDZ1" s="254"/>
      <c r="QEA1" s="254"/>
      <c r="QEB1" s="254"/>
      <c r="QEC1" s="254"/>
      <c r="QED1" s="254"/>
      <c r="QEE1" s="254"/>
      <c r="QEF1" s="254"/>
      <c r="QEG1" s="254"/>
      <c r="QEH1" s="254"/>
      <c r="QEI1" s="254"/>
      <c r="QEJ1" s="254"/>
      <c r="QEK1" s="254"/>
      <c r="QEL1" s="254"/>
      <c r="QEM1" s="254"/>
      <c r="QEN1" s="254"/>
      <c r="QEO1" s="254"/>
      <c r="QEP1" s="254"/>
      <c r="QEQ1" s="254"/>
      <c r="QER1" s="254"/>
      <c r="QES1" s="254"/>
      <c r="QET1" s="254"/>
      <c r="QEU1" s="254"/>
      <c r="QEV1" s="254"/>
      <c r="QEW1" s="254"/>
      <c r="QEX1" s="254"/>
      <c r="QEY1" s="254"/>
      <c r="QEZ1" s="254"/>
      <c r="QFA1" s="254"/>
      <c r="QFB1" s="254"/>
      <c r="QFC1" s="254"/>
      <c r="QFD1" s="254"/>
      <c r="QFE1" s="254"/>
      <c r="QFF1" s="254"/>
      <c r="QFG1" s="254"/>
      <c r="QFH1" s="254"/>
      <c r="QFI1" s="254"/>
      <c r="QFJ1" s="254"/>
      <c r="QFK1" s="254"/>
      <c r="QFL1" s="254"/>
      <c r="QFM1" s="254"/>
      <c r="QFN1" s="254"/>
      <c r="QFO1" s="254"/>
      <c r="QFP1" s="254"/>
      <c r="QFQ1" s="254"/>
      <c r="QFR1" s="254"/>
      <c r="QFS1" s="254"/>
      <c r="QFT1" s="254"/>
      <c r="QFU1" s="254"/>
      <c r="QFV1" s="254"/>
      <c r="QFW1" s="254"/>
      <c r="QFX1" s="254"/>
      <c r="QFY1" s="254"/>
      <c r="QFZ1" s="254"/>
      <c r="QGA1" s="254"/>
      <c r="QGB1" s="254"/>
      <c r="QGC1" s="254"/>
      <c r="QGD1" s="254"/>
      <c r="QGE1" s="254"/>
      <c r="QGF1" s="254"/>
      <c r="QGG1" s="254"/>
      <c r="QGH1" s="254"/>
      <c r="QGI1" s="254"/>
      <c r="QGJ1" s="254"/>
      <c r="QGK1" s="254"/>
      <c r="QGL1" s="254"/>
      <c r="QGM1" s="254"/>
      <c r="QGN1" s="254"/>
      <c r="QGO1" s="254"/>
      <c r="QGP1" s="254"/>
      <c r="QGQ1" s="254"/>
      <c r="QGR1" s="254"/>
      <c r="QGS1" s="254"/>
      <c r="QGT1" s="254"/>
      <c r="QGU1" s="254"/>
      <c r="QGV1" s="254"/>
      <c r="QGW1" s="254"/>
      <c r="QGX1" s="254"/>
      <c r="QGY1" s="254"/>
      <c r="QGZ1" s="254"/>
      <c r="QHA1" s="254"/>
      <c r="QHB1" s="254"/>
      <c r="QHC1" s="254"/>
      <c r="QHD1" s="254"/>
      <c r="QHE1" s="254"/>
      <c r="QHF1" s="254"/>
      <c r="QHG1" s="254"/>
      <c r="QHH1" s="254"/>
      <c r="QHI1" s="254"/>
      <c r="QHJ1" s="254"/>
      <c r="QHK1" s="254"/>
      <c r="QHL1" s="254"/>
      <c r="QHM1" s="254"/>
      <c r="QHN1" s="254"/>
      <c r="QHO1" s="254"/>
      <c r="QHP1" s="254"/>
      <c r="QHQ1" s="254"/>
      <c r="QHR1" s="254"/>
      <c r="QHS1" s="254"/>
      <c r="QHT1" s="254"/>
      <c r="QHU1" s="254"/>
      <c r="QHV1" s="254"/>
      <c r="QHW1" s="254"/>
      <c r="QHX1" s="254"/>
      <c r="QHY1" s="254"/>
      <c r="QHZ1" s="254"/>
      <c r="QIA1" s="254"/>
      <c r="QIB1" s="254"/>
      <c r="QIC1" s="254"/>
      <c r="QID1" s="254"/>
      <c r="QIE1" s="254"/>
      <c r="QIF1" s="254"/>
      <c r="QIG1" s="254"/>
      <c r="QIH1" s="254"/>
      <c r="QII1" s="254"/>
      <c r="QIJ1" s="254"/>
      <c r="QIK1" s="254"/>
      <c r="QIL1" s="254"/>
      <c r="QIM1" s="254"/>
      <c r="QIN1" s="254"/>
      <c r="QIO1" s="254"/>
      <c r="QIP1" s="254"/>
      <c r="QIQ1" s="254"/>
      <c r="QIR1" s="254"/>
      <c r="QIS1" s="254"/>
      <c r="QIT1" s="254"/>
      <c r="QIU1" s="254"/>
      <c r="QIV1" s="254"/>
      <c r="QIW1" s="254"/>
      <c r="QIX1" s="254"/>
      <c r="QIY1" s="254"/>
      <c r="QIZ1" s="254"/>
      <c r="QJA1" s="254"/>
      <c r="QJB1" s="254"/>
      <c r="QJC1" s="254"/>
      <c r="QJD1" s="254"/>
      <c r="QJE1" s="254"/>
      <c r="QJF1" s="254"/>
      <c r="QJG1" s="254"/>
      <c r="QJH1" s="254"/>
      <c r="QJI1" s="254"/>
      <c r="QJJ1" s="254"/>
      <c r="QJK1" s="254"/>
      <c r="QJL1" s="254"/>
      <c r="QJM1" s="254"/>
      <c r="QJN1" s="254"/>
      <c r="QJO1" s="254"/>
      <c r="QJP1" s="254"/>
      <c r="QJQ1" s="254"/>
      <c r="QJR1" s="254"/>
      <c r="QJS1" s="254"/>
      <c r="QJT1" s="254"/>
      <c r="QJU1" s="254"/>
      <c r="QJV1" s="254"/>
      <c r="QJW1" s="254"/>
      <c r="QJX1" s="254"/>
      <c r="QJY1" s="254"/>
      <c r="QJZ1" s="254"/>
      <c r="QKA1" s="254"/>
      <c r="QKB1" s="254"/>
      <c r="QKC1" s="254"/>
      <c r="QKD1" s="254"/>
      <c r="QKE1" s="254"/>
      <c r="QKF1" s="254"/>
      <c r="QKG1" s="254"/>
      <c r="QKH1" s="254"/>
      <c r="QKI1" s="254"/>
      <c r="QKJ1" s="254"/>
      <c r="QKK1" s="254"/>
      <c r="QKL1" s="254"/>
      <c r="QKM1" s="254"/>
      <c r="QKN1" s="254"/>
      <c r="QKO1" s="254"/>
      <c r="QKP1" s="254"/>
      <c r="QKQ1" s="254"/>
      <c r="QKR1" s="254"/>
      <c r="QKS1" s="254"/>
      <c r="QKT1" s="254"/>
      <c r="QKU1" s="254"/>
      <c r="QKV1" s="254"/>
      <c r="QKW1" s="254"/>
      <c r="QKX1" s="254"/>
      <c r="QKY1" s="254"/>
      <c r="QKZ1" s="254"/>
      <c r="QLA1" s="254"/>
      <c r="QLB1" s="254"/>
      <c r="QLC1" s="254"/>
      <c r="QLD1" s="254"/>
      <c r="QLE1" s="254"/>
      <c r="QLF1" s="254"/>
      <c r="QLG1" s="254"/>
      <c r="QLH1" s="254"/>
      <c r="QLI1" s="254"/>
      <c r="QLJ1" s="254"/>
      <c r="QLK1" s="254"/>
      <c r="QLL1" s="254"/>
      <c r="QLM1" s="254"/>
      <c r="QLN1" s="254"/>
      <c r="QLO1" s="254"/>
      <c r="QLP1" s="254"/>
      <c r="QLQ1" s="254"/>
      <c r="QLR1" s="254"/>
      <c r="QLS1" s="254"/>
      <c r="QLT1" s="254"/>
      <c r="QLU1" s="254"/>
      <c r="QLV1" s="254"/>
      <c r="QLW1" s="254"/>
      <c r="QLX1" s="254"/>
      <c r="QLY1" s="254"/>
      <c r="QLZ1" s="254"/>
      <c r="QMA1" s="254"/>
      <c r="QMB1" s="254"/>
      <c r="QMC1" s="254"/>
      <c r="QMD1" s="254"/>
      <c r="QME1" s="254"/>
      <c r="QMF1" s="254"/>
      <c r="QMG1" s="254"/>
      <c r="QMH1" s="254"/>
      <c r="QMI1" s="254"/>
      <c r="QMJ1" s="254"/>
      <c r="QMK1" s="254"/>
      <c r="QML1" s="254"/>
      <c r="QMM1" s="254"/>
      <c r="QMN1" s="254"/>
      <c r="QMO1" s="254"/>
      <c r="QMP1" s="254"/>
      <c r="QMQ1" s="254"/>
      <c r="QMR1" s="254"/>
      <c r="QMS1" s="254"/>
      <c r="QMT1" s="254"/>
      <c r="QMU1" s="254"/>
      <c r="QMV1" s="254"/>
      <c r="QMW1" s="254"/>
      <c r="QMX1" s="254"/>
      <c r="QMY1" s="254"/>
      <c r="QMZ1" s="254"/>
      <c r="QNA1" s="254"/>
      <c r="QNB1" s="254"/>
      <c r="QNC1" s="254"/>
      <c r="QND1" s="254"/>
      <c r="QNE1" s="254"/>
      <c r="QNF1" s="254"/>
      <c r="QNG1" s="254"/>
      <c r="QNH1" s="254"/>
      <c r="QNI1" s="254"/>
      <c r="QNJ1" s="254"/>
      <c r="QNK1" s="254"/>
      <c r="QNL1" s="254"/>
      <c r="QNM1" s="254"/>
      <c r="QNN1" s="254"/>
      <c r="QNO1" s="254"/>
      <c r="QNP1" s="254"/>
      <c r="QNQ1" s="254"/>
      <c r="QNR1" s="254"/>
      <c r="QNS1" s="254"/>
      <c r="QNT1" s="254"/>
      <c r="QNU1" s="254"/>
      <c r="QNV1" s="254"/>
      <c r="QNW1" s="254"/>
      <c r="QNX1" s="254"/>
      <c r="QNY1" s="254"/>
      <c r="QNZ1" s="254"/>
      <c r="QOA1" s="254"/>
      <c r="QOB1" s="254"/>
      <c r="QOC1" s="254"/>
      <c r="QOD1" s="254"/>
      <c r="QOE1" s="254"/>
      <c r="QOF1" s="254"/>
      <c r="QOG1" s="254"/>
      <c r="QOH1" s="254"/>
      <c r="QOI1" s="254"/>
      <c r="QOJ1" s="254"/>
      <c r="QOK1" s="254"/>
      <c r="QOL1" s="254"/>
      <c r="QOM1" s="254"/>
      <c r="QON1" s="254"/>
      <c r="QOO1" s="254"/>
      <c r="QOP1" s="254"/>
      <c r="QOQ1" s="254"/>
      <c r="QOR1" s="254"/>
      <c r="QOS1" s="254"/>
      <c r="QOT1" s="254"/>
      <c r="QOU1" s="254"/>
      <c r="QOV1" s="254"/>
      <c r="QOW1" s="254"/>
      <c r="QOX1" s="254"/>
      <c r="QOY1" s="254"/>
      <c r="QOZ1" s="254"/>
      <c r="QPA1" s="254"/>
      <c r="QPB1" s="254"/>
      <c r="QPC1" s="254"/>
      <c r="QPD1" s="254"/>
      <c r="QPE1" s="254"/>
      <c r="QPF1" s="254"/>
      <c r="QPG1" s="254"/>
      <c r="QPH1" s="254"/>
      <c r="QPI1" s="254"/>
      <c r="QPJ1" s="254"/>
      <c r="QPK1" s="254"/>
      <c r="QPL1" s="254"/>
      <c r="QPM1" s="254"/>
      <c r="QPN1" s="254"/>
      <c r="QPO1" s="254"/>
      <c r="QPP1" s="254"/>
      <c r="QPQ1" s="254"/>
      <c r="QPR1" s="254"/>
      <c r="QPS1" s="254"/>
      <c r="QPT1" s="254"/>
      <c r="QPU1" s="254"/>
      <c r="QPV1" s="254"/>
      <c r="QPW1" s="254"/>
      <c r="QPX1" s="254"/>
      <c r="QPY1" s="254"/>
      <c r="QPZ1" s="254"/>
      <c r="QQA1" s="254"/>
      <c r="QQB1" s="254"/>
      <c r="QQC1" s="254"/>
      <c r="QQD1" s="254"/>
      <c r="QQE1" s="254"/>
      <c r="QQF1" s="254"/>
      <c r="QQG1" s="254"/>
      <c r="QQH1" s="254"/>
      <c r="QQI1" s="254"/>
      <c r="QQJ1" s="254"/>
      <c r="QQK1" s="254"/>
      <c r="QQL1" s="254"/>
      <c r="QQM1" s="254"/>
      <c r="QQN1" s="254"/>
      <c r="QQO1" s="254"/>
      <c r="QQP1" s="254"/>
      <c r="QQQ1" s="254"/>
      <c r="QQR1" s="254"/>
      <c r="QQS1" s="254"/>
      <c r="QQT1" s="254"/>
      <c r="QQU1" s="254"/>
      <c r="QQV1" s="254"/>
      <c r="QQW1" s="254"/>
      <c r="QQX1" s="254"/>
      <c r="QQY1" s="254"/>
      <c r="QQZ1" s="254"/>
      <c r="QRA1" s="254"/>
      <c r="QRB1" s="254"/>
      <c r="QRC1" s="254"/>
      <c r="QRD1" s="254"/>
      <c r="QRE1" s="254"/>
      <c r="QRF1" s="254"/>
      <c r="QRG1" s="254"/>
      <c r="QRH1" s="254"/>
      <c r="QRI1" s="254"/>
      <c r="QRJ1" s="254"/>
      <c r="QRK1" s="254"/>
      <c r="QRL1" s="254"/>
      <c r="QRM1" s="254"/>
      <c r="QRN1" s="254"/>
      <c r="QRO1" s="254"/>
      <c r="QRP1" s="254"/>
      <c r="QRQ1" s="254"/>
      <c r="QRR1" s="254"/>
      <c r="QRS1" s="254"/>
      <c r="QRT1" s="254"/>
      <c r="QRU1" s="254"/>
      <c r="QRV1" s="254"/>
      <c r="QRW1" s="254"/>
      <c r="QRX1" s="254"/>
      <c r="QRY1" s="254"/>
      <c r="QRZ1" s="254"/>
      <c r="QSA1" s="254"/>
      <c r="QSB1" s="254"/>
      <c r="QSC1" s="254"/>
      <c r="QSD1" s="254"/>
      <c r="QSE1" s="254"/>
      <c r="QSF1" s="254"/>
      <c r="QSG1" s="254"/>
      <c r="QSH1" s="254"/>
      <c r="QSI1" s="254"/>
      <c r="QSJ1" s="254"/>
      <c r="QSK1" s="254"/>
      <c r="QSL1" s="254"/>
      <c r="QSM1" s="254"/>
      <c r="QSN1" s="254"/>
      <c r="QSO1" s="254"/>
      <c r="QSP1" s="254"/>
      <c r="QSQ1" s="254"/>
      <c r="QSR1" s="254"/>
      <c r="QSS1" s="254"/>
      <c r="QST1" s="254"/>
      <c r="QSU1" s="254"/>
      <c r="QSV1" s="254"/>
      <c r="QSW1" s="254"/>
      <c r="QSX1" s="254"/>
      <c r="QSY1" s="254"/>
      <c r="QSZ1" s="254"/>
      <c r="QTA1" s="254"/>
      <c r="QTB1" s="254"/>
      <c r="QTC1" s="254"/>
      <c r="QTD1" s="254"/>
      <c r="QTE1" s="254"/>
      <c r="QTF1" s="254"/>
      <c r="QTG1" s="254"/>
      <c r="QTH1" s="254"/>
      <c r="QTI1" s="254"/>
      <c r="QTJ1" s="254"/>
      <c r="QTK1" s="254"/>
      <c r="QTL1" s="254"/>
      <c r="QTM1" s="254"/>
      <c r="QTN1" s="254"/>
      <c r="QTO1" s="254"/>
      <c r="QTP1" s="254"/>
      <c r="QTQ1" s="254"/>
      <c r="QTR1" s="254"/>
      <c r="QTS1" s="254"/>
      <c r="QTT1" s="254"/>
      <c r="QTU1" s="254"/>
      <c r="QTV1" s="254"/>
      <c r="QTW1" s="254"/>
      <c r="QTX1" s="254"/>
      <c r="QTY1" s="254"/>
      <c r="QTZ1" s="254"/>
      <c r="QUA1" s="254"/>
      <c r="QUB1" s="254"/>
      <c r="QUC1" s="254"/>
      <c r="QUD1" s="254"/>
      <c r="QUE1" s="254"/>
      <c r="QUF1" s="254"/>
      <c r="QUG1" s="254"/>
      <c r="QUH1" s="254"/>
      <c r="QUI1" s="254"/>
      <c r="QUJ1" s="254"/>
      <c r="QUK1" s="254"/>
      <c r="QUL1" s="254"/>
      <c r="QUM1" s="254"/>
      <c r="QUN1" s="254"/>
      <c r="QUO1" s="254"/>
      <c r="QUP1" s="254"/>
      <c r="QUQ1" s="254"/>
      <c r="QUR1" s="254"/>
      <c r="QUS1" s="254"/>
      <c r="QUT1" s="254"/>
      <c r="QUU1" s="254"/>
      <c r="QUV1" s="254"/>
      <c r="QUW1" s="254"/>
      <c r="QUX1" s="254"/>
      <c r="QUY1" s="254"/>
      <c r="QUZ1" s="254"/>
      <c r="QVA1" s="254"/>
      <c r="QVB1" s="254"/>
      <c r="QVC1" s="254"/>
      <c r="QVD1" s="254"/>
      <c r="QVE1" s="254"/>
      <c r="QVF1" s="254"/>
      <c r="QVG1" s="254"/>
      <c r="QVH1" s="254"/>
      <c r="QVI1" s="254"/>
      <c r="QVJ1" s="254"/>
      <c r="QVK1" s="254"/>
      <c r="QVL1" s="254"/>
      <c r="QVM1" s="254"/>
      <c r="QVN1" s="254"/>
      <c r="QVO1" s="254"/>
      <c r="QVP1" s="254"/>
      <c r="QVQ1" s="254"/>
      <c r="QVR1" s="254"/>
      <c r="QVS1" s="254"/>
      <c r="QVT1" s="254"/>
      <c r="QVU1" s="254"/>
      <c r="QVV1" s="254"/>
      <c r="QVW1" s="254"/>
      <c r="QVX1" s="254"/>
      <c r="QVY1" s="254"/>
      <c r="QVZ1" s="254"/>
      <c r="QWA1" s="254"/>
      <c r="QWB1" s="254"/>
      <c r="QWC1" s="254"/>
      <c r="QWD1" s="254"/>
      <c r="QWE1" s="254"/>
      <c r="QWF1" s="254"/>
      <c r="QWG1" s="254"/>
      <c r="QWH1" s="254"/>
      <c r="QWI1" s="254"/>
      <c r="QWJ1" s="254"/>
      <c r="QWK1" s="254"/>
      <c r="QWL1" s="254"/>
      <c r="QWM1" s="254"/>
      <c r="QWN1" s="254"/>
      <c r="QWO1" s="254"/>
      <c r="QWP1" s="254"/>
      <c r="QWQ1" s="254"/>
      <c r="QWR1" s="254"/>
      <c r="QWS1" s="254"/>
      <c r="QWT1" s="254"/>
      <c r="QWU1" s="254"/>
      <c r="QWV1" s="254"/>
      <c r="QWW1" s="254"/>
      <c r="QWX1" s="254"/>
      <c r="QWY1" s="254"/>
      <c r="QWZ1" s="254"/>
      <c r="QXA1" s="254"/>
      <c r="QXB1" s="254"/>
      <c r="QXC1" s="254"/>
      <c r="QXD1" s="254"/>
      <c r="QXE1" s="254"/>
      <c r="QXF1" s="254"/>
      <c r="QXG1" s="254"/>
      <c r="QXH1" s="254"/>
      <c r="QXI1" s="254"/>
      <c r="QXJ1" s="254"/>
      <c r="QXK1" s="254"/>
      <c r="QXL1" s="254"/>
      <c r="QXM1" s="254"/>
      <c r="QXN1" s="254"/>
      <c r="QXO1" s="254"/>
      <c r="QXP1" s="254"/>
      <c r="QXQ1" s="254"/>
      <c r="QXR1" s="254"/>
      <c r="QXS1" s="254"/>
      <c r="QXT1" s="254"/>
      <c r="QXU1" s="254"/>
      <c r="QXV1" s="254"/>
      <c r="QXW1" s="254"/>
      <c r="QXX1" s="254"/>
      <c r="QXY1" s="254"/>
      <c r="QXZ1" s="254"/>
      <c r="QYA1" s="254"/>
      <c r="QYB1" s="254"/>
      <c r="QYC1" s="254"/>
      <c r="QYD1" s="254"/>
      <c r="QYE1" s="254"/>
      <c r="QYF1" s="254"/>
      <c r="QYG1" s="254"/>
      <c r="QYH1" s="254"/>
      <c r="QYI1" s="254"/>
      <c r="QYJ1" s="254"/>
      <c r="QYK1" s="254"/>
      <c r="QYL1" s="254"/>
      <c r="QYM1" s="254"/>
      <c r="QYN1" s="254"/>
      <c r="QYO1" s="254"/>
      <c r="QYP1" s="254"/>
      <c r="QYQ1" s="254"/>
      <c r="QYR1" s="254"/>
      <c r="QYS1" s="254"/>
      <c r="QYT1" s="254"/>
      <c r="QYU1" s="254"/>
      <c r="QYV1" s="254"/>
      <c r="QYW1" s="254"/>
      <c r="QYX1" s="254"/>
      <c r="QYY1" s="254"/>
      <c r="QYZ1" s="254"/>
      <c r="QZA1" s="254"/>
      <c r="QZB1" s="254"/>
      <c r="QZC1" s="254"/>
      <c r="QZD1" s="254"/>
      <c r="QZE1" s="254"/>
      <c r="QZF1" s="254"/>
      <c r="QZG1" s="254"/>
      <c r="QZH1" s="254"/>
      <c r="QZI1" s="254"/>
      <c r="QZJ1" s="254"/>
      <c r="QZK1" s="254"/>
      <c r="QZL1" s="254"/>
      <c r="QZM1" s="254"/>
      <c r="QZN1" s="254"/>
      <c r="QZO1" s="254"/>
      <c r="QZP1" s="254"/>
      <c r="QZQ1" s="254"/>
      <c r="QZR1" s="254"/>
      <c r="QZS1" s="254"/>
      <c r="QZT1" s="254"/>
      <c r="QZU1" s="254"/>
      <c r="QZV1" s="254"/>
      <c r="QZW1" s="254"/>
      <c r="QZX1" s="254"/>
      <c r="QZY1" s="254"/>
      <c r="QZZ1" s="254"/>
      <c r="RAA1" s="254"/>
      <c r="RAB1" s="254"/>
      <c r="RAC1" s="254"/>
      <c r="RAD1" s="254"/>
      <c r="RAE1" s="254"/>
      <c r="RAF1" s="254"/>
      <c r="RAG1" s="254"/>
      <c r="RAH1" s="254"/>
      <c r="RAI1" s="254"/>
      <c r="RAJ1" s="254"/>
      <c r="RAK1" s="254"/>
      <c r="RAL1" s="254"/>
      <c r="RAM1" s="254"/>
      <c r="RAN1" s="254"/>
      <c r="RAO1" s="254"/>
      <c r="RAP1" s="254"/>
      <c r="RAQ1" s="254"/>
      <c r="RAR1" s="254"/>
      <c r="RAS1" s="254"/>
      <c r="RAT1" s="254"/>
      <c r="RAU1" s="254"/>
      <c r="RAV1" s="254"/>
      <c r="RAW1" s="254"/>
      <c r="RAX1" s="254"/>
      <c r="RAY1" s="254"/>
      <c r="RAZ1" s="254"/>
      <c r="RBA1" s="254"/>
      <c r="RBB1" s="254"/>
      <c r="RBC1" s="254"/>
      <c r="RBD1" s="254"/>
      <c r="RBE1" s="254"/>
      <c r="RBF1" s="254"/>
      <c r="RBG1" s="254"/>
      <c r="RBH1" s="254"/>
      <c r="RBI1" s="254"/>
      <c r="RBJ1" s="254"/>
      <c r="RBK1" s="254"/>
      <c r="RBL1" s="254"/>
      <c r="RBM1" s="254"/>
      <c r="RBN1" s="254"/>
      <c r="RBO1" s="254"/>
      <c r="RBP1" s="254"/>
      <c r="RBQ1" s="254"/>
      <c r="RBR1" s="254"/>
      <c r="RBS1" s="254"/>
      <c r="RBT1" s="254"/>
      <c r="RBU1" s="254"/>
      <c r="RBV1" s="254"/>
      <c r="RBW1" s="254"/>
      <c r="RBX1" s="254"/>
      <c r="RBY1" s="254"/>
      <c r="RBZ1" s="254"/>
      <c r="RCA1" s="254"/>
      <c r="RCB1" s="254"/>
      <c r="RCC1" s="254"/>
      <c r="RCD1" s="254"/>
      <c r="RCE1" s="254"/>
      <c r="RCF1" s="254"/>
      <c r="RCG1" s="254"/>
      <c r="RCH1" s="254"/>
      <c r="RCI1" s="254"/>
      <c r="RCJ1" s="254"/>
      <c r="RCK1" s="254"/>
      <c r="RCL1" s="254"/>
      <c r="RCM1" s="254"/>
      <c r="RCN1" s="254"/>
      <c r="RCO1" s="254"/>
      <c r="RCP1" s="254"/>
      <c r="RCQ1" s="254"/>
      <c r="RCR1" s="254"/>
      <c r="RCS1" s="254"/>
      <c r="RCT1" s="254"/>
      <c r="RCU1" s="254"/>
      <c r="RCV1" s="254"/>
      <c r="RCW1" s="254"/>
      <c r="RCX1" s="254"/>
      <c r="RCY1" s="254"/>
      <c r="RCZ1" s="254"/>
      <c r="RDA1" s="254"/>
      <c r="RDB1" s="254"/>
      <c r="RDC1" s="254"/>
      <c r="RDD1" s="254"/>
      <c r="RDE1" s="254"/>
      <c r="RDF1" s="254"/>
      <c r="RDG1" s="254"/>
      <c r="RDH1" s="254"/>
      <c r="RDI1" s="254"/>
      <c r="RDJ1" s="254"/>
      <c r="RDK1" s="254"/>
      <c r="RDL1" s="254"/>
      <c r="RDM1" s="254"/>
      <c r="RDN1" s="254"/>
      <c r="RDO1" s="254"/>
      <c r="RDP1" s="254"/>
      <c r="RDQ1" s="254"/>
      <c r="RDR1" s="254"/>
      <c r="RDS1" s="254"/>
      <c r="RDT1" s="254"/>
      <c r="RDU1" s="254"/>
      <c r="RDV1" s="254"/>
      <c r="RDW1" s="254"/>
      <c r="RDX1" s="254"/>
      <c r="RDY1" s="254"/>
      <c r="RDZ1" s="254"/>
      <c r="REA1" s="254"/>
      <c r="REB1" s="254"/>
      <c r="REC1" s="254"/>
      <c r="RED1" s="254"/>
      <c r="REE1" s="254"/>
      <c r="REF1" s="254"/>
      <c r="REG1" s="254"/>
      <c r="REH1" s="254"/>
      <c r="REI1" s="254"/>
      <c r="REJ1" s="254"/>
      <c r="REK1" s="254"/>
      <c r="REL1" s="254"/>
      <c r="REM1" s="254"/>
      <c r="REN1" s="254"/>
      <c r="REO1" s="254"/>
      <c r="REP1" s="254"/>
      <c r="REQ1" s="254"/>
      <c r="RER1" s="254"/>
      <c r="RES1" s="254"/>
      <c r="RET1" s="254"/>
      <c r="REU1" s="254"/>
      <c r="REV1" s="254"/>
      <c r="REW1" s="254"/>
      <c r="REX1" s="254"/>
      <c r="REY1" s="254"/>
      <c r="REZ1" s="254"/>
      <c r="RFA1" s="254"/>
      <c r="RFB1" s="254"/>
      <c r="RFC1" s="254"/>
      <c r="RFD1" s="254"/>
      <c r="RFE1" s="254"/>
      <c r="RFF1" s="254"/>
      <c r="RFG1" s="254"/>
      <c r="RFH1" s="254"/>
      <c r="RFI1" s="254"/>
      <c r="RFJ1" s="254"/>
      <c r="RFK1" s="254"/>
      <c r="RFL1" s="254"/>
      <c r="RFM1" s="254"/>
      <c r="RFN1" s="254"/>
      <c r="RFO1" s="254"/>
      <c r="RFP1" s="254"/>
      <c r="RFQ1" s="254"/>
      <c r="RFR1" s="254"/>
      <c r="RFS1" s="254"/>
      <c r="RFT1" s="254"/>
      <c r="RFU1" s="254"/>
      <c r="RFV1" s="254"/>
      <c r="RFW1" s="254"/>
      <c r="RFX1" s="254"/>
      <c r="RFY1" s="254"/>
      <c r="RFZ1" s="254"/>
      <c r="RGA1" s="254"/>
      <c r="RGB1" s="254"/>
      <c r="RGC1" s="254"/>
      <c r="RGD1" s="254"/>
      <c r="RGE1" s="254"/>
      <c r="RGF1" s="254"/>
      <c r="RGG1" s="254"/>
      <c r="RGH1" s="254"/>
      <c r="RGI1" s="254"/>
      <c r="RGJ1" s="254"/>
      <c r="RGK1" s="254"/>
      <c r="RGL1" s="254"/>
      <c r="RGM1" s="254"/>
      <c r="RGN1" s="254"/>
      <c r="RGO1" s="254"/>
      <c r="RGP1" s="254"/>
      <c r="RGQ1" s="254"/>
      <c r="RGR1" s="254"/>
      <c r="RGS1" s="254"/>
      <c r="RGT1" s="254"/>
      <c r="RGU1" s="254"/>
      <c r="RGV1" s="254"/>
      <c r="RGW1" s="254"/>
      <c r="RGX1" s="254"/>
      <c r="RGY1" s="254"/>
      <c r="RGZ1" s="254"/>
      <c r="RHA1" s="254"/>
      <c r="RHB1" s="254"/>
      <c r="RHC1" s="254"/>
      <c r="RHD1" s="254"/>
      <c r="RHE1" s="254"/>
      <c r="RHF1" s="254"/>
      <c r="RHG1" s="254"/>
      <c r="RHH1" s="254"/>
      <c r="RHI1" s="254"/>
      <c r="RHJ1" s="254"/>
      <c r="RHK1" s="254"/>
      <c r="RHL1" s="254"/>
      <c r="RHM1" s="254"/>
      <c r="RHN1" s="254"/>
      <c r="RHO1" s="254"/>
      <c r="RHP1" s="254"/>
      <c r="RHQ1" s="254"/>
      <c r="RHR1" s="254"/>
      <c r="RHS1" s="254"/>
      <c r="RHT1" s="254"/>
      <c r="RHU1" s="254"/>
      <c r="RHV1" s="254"/>
      <c r="RHW1" s="254"/>
      <c r="RHX1" s="254"/>
      <c r="RHY1" s="254"/>
      <c r="RHZ1" s="254"/>
      <c r="RIA1" s="254"/>
      <c r="RIB1" s="254"/>
      <c r="RIC1" s="254"/>
      <c r="RID1" s="254"/>
      <c r="RIE1" s="254"/>
      <c r="RIF1" s="254"/>
      <c r="RIG1" s="254"/>
      <c r="RIH1" s="254"/>
      <c r="RII1" s="254"/>
      <c r="RIJ1" s="254"/>
      <c r="RIK1" s="254"/>
      <c r="RIL1" s="254"/>
      <c r="RIM1" s="254"/>
      <c r="RIN1" s="254"/>
      <c r="RIO1" s="254"/>
      <c r="RIP1" s="254"/>
      <c r="RIQ1" s="254"/>
      <c r="RIR1" s="254"/>
      <c r="RIS1" s="254"/>
      <c r="RIT1" s="254"/>
      <c r="RIU1" s="254"/>
      <c r="RIV1" s="254"/>
      <c r="RIW1" s="254"/>
      <c r="RIX1" s="254"/>
      <c r="RIY1" s="254"/>
      <c r="RIZ1" s="254"/>
      <c r="RJA1" s="254"/>
      <c r="RJB1" s="254"/>
      <c r="RJC1" s="254"/>
      <c r="RJD1" s="254"/>
      <c r="RJE1" s="254"/>
      <c r="RJF1" s="254"/>
      <c r="RJG1" s="254"/>
      <c r="RJH1" s="254"/>
      <c r="RJI1" s="254"/>
      <c r="RJJ1" s="254"/>
      <c r="RJK1" s="254"/>
      <c r="RJL1" s="254"/>
      <c r="RJM1" s="254"/>
      <c r="RJN1" s="254"/>
      <c r="RJO1" s="254"/>
      <c r="RJP1" s="254"/>
      <c r="RJQ1" s="254"/>
      <c r="RJR1" s="254"/>
      <c r="RJS1" s="254"/>
      <c r="RJT1" s="254"/>
      <c r="RJU1" s="254"/>
      <c r="RJV1" s="254"/>
      <c r="RJW1" s="254"/>
      <c r="RJX1" s="254"/>
      <c r="RJY1" s="254"/>
      <c r="RJZ1" s="254"/>
      <c r="RKA1" s="254"/>
      <c r="RKB1" s="254"/>
      <c r="RKC1" s="254"/>
      <c r="RKD1" s="254"/>
      <c r="RKE1" s="254"/>
      <c r="RKF1" s="254"/>
      <c r="RKG1" s="254"/>
      <c r="RKH1" s="254"/>
      <c r="RKI1" s="254"/>
      <c r="RKJ1" s="254"/>
      <c r="RKK1" s="254"/>
      <c r="RKL1" s="254"/>
      <c r="RKM1" s="254"/>
      <c r="RKN1" s="254"/>
      <c r="RKO1" s="254"/>
      <c r="RKP1" s="254"/>
      <c r="RKQ1" s="254"/>
      <c r="RKR1" s="254"/>
      <c r="RKS1" s="254"/>
      <c r="RKT1" s="254"/>
      <c r="RKU1" s="254"/>
      <c r="RKV1" s="254"/>
      <c r="RKW1" s="254"/>
      <c r="RKX1" s="254"/>
      <c r="RKY1" s="254"/>
      <c r="RKZ1" s="254"/>
      <c r="RLA1" s="254"/>
      <c r="RLB1" s="254"/>
      <c r="RLC1" s="254"/>
      <c r="RLD1" s="254"/>
      <c r="RLE1" s="254"/>
      <c r="RLF1" s="254"/>
      <c r="RLG1" s="254"/>
      <c r="RLH1" s="254"/>
      <c r="RLI1" s="254"/>
      <c r="RLJ1" s="254"/>
      <c r="RLK1" s="254"/>
      <c r="RLL1" s="254"/>
      <c r="RLM1" s="254"/>
      <c r="RLN1" s="254"/>
      <c r="RLO1" s="254"/>
      <c r="RLP1" s="254"/>
      <c r="RLQ1" s="254"/>
      <c r="RLR1" s="254"/>
      <c r="RLS1" s="254"/>
      <c r="RLT1" s="254"/>
      <c r="RLU1" s="254"/>
      <c r="RLV1" s="254"/>
      <c r="RLW1" s="254"/>
      <c r="RLX1" s="254"/>
      <c r="RLY1" s="254"/>
      <c r="RLZ1" s="254"/>
      <c r="RMA1" s="254"/>
      <c r="RMB1" s="254"/>
      <c r="RMC1" s="254"/>
      <c r="RMD1" s="254"/>
      <c r="RME1" s="254"/>
      <c r="RMF1" s="254"/>
      <c r="RMG1" s="254"/>
      <c r="RMH1" s="254"/>
      <c r="RMI1" s="254"/>
      <c r="RMJ1" s="254"/>
      <c r="RMK1" s="254"/>
      <c r="RML1" s="254"/>
      <c r="RMM1" s="254"/>
      <c r="RMN1" s="254"/>
      <c r="RMO1" s="254"/>
      <c r="RMP1" s="254"/>
      <c r="RMQ1" s="254"/>
      <c r="RMR1" s="254"/>
      <c r="RMS1" s="254"/>
      <c r="RMT1" s="254"/>
      <c r="RMU1" s="254"/>
      <c r="RMV1" s="254"/>
      <c r="RMW1" s="254"/>
      <c r="RMX1" s="254"/>
      <c r="RMY1" s="254"/>
      <c r="RMZ1" s="254"/>
      <c r="RNA1" s="254"/>
      <c r="RNB1" s="254"/>
      <c r="RNC1" s="254"/>
      <c r="RND1" s="254"/>
      <c r="RNE1" s="254"/>
      <c r="RNF1" s="254"/>
      <c r="RNG1" s="254"/>
      <c r="RNH1" s="254"/>
      <c r="RNI1" s="254"/>
      <c r="RNJ1" s="254"/>
      <c r="RNK1" s="254"/>
      <c r="RNL1" s="254"/>
      <c r="RNM1" s="254"/>
      <c r="RNN1" s="254"/>
      <c r="RNO1" s="254"/>
      <c r="RNP1" s="254"/>
      <c r="RNQ1" s="254"/>
      <c r="RNR1" s="254"/>
      <c r="RNS1" s="254"/>
      <c r="RNT1" s="254"/>
      <c r="RNU1" s="254"/>
      <c r="RNV1" s="254"/>
      <c r="RNW1" s="254"/>
      <c r="RNX1" s="254"/>
      <c r="RNY1" s="254"/>
      <c r="RNZ1" s="254"/>
      <c r="ROA1" s="254"/>
      <c r="ROB1" s="254"/>
      <c r="ROC1" s="254"/>
      <c r="ROD1" s="254"/>
      <c r="ROE1" s="254"/>
      <c r="ROF1" s="254"/>
      <c r="ROG1" s="254"/>
      <c r="ROH1" s="254"/>
      <c r="ROI1" s="254"/>
      <c r="ROJ1" s="254"/>
      <c r="ROK1" s="254"/>
      <c r="ROL1" s="254"/>
      <c r="ROM1" s="254"/>
      <c r="RON1" s="254"/>
      <c r="ROO1" s="254"/>
      <c r="ROP1" s="254"/>
      <c r="ROQ1" s="254"/>
      <c r="ROR1" s="254"/>
      <c r="ROS1" s="254"/>
      <c r="ROT1" s="254"/>
      <c r="ROU1" s="254"/>
      <c r="ROV1" s="254"/>
      <c r="ROW1" s="254"/>
      <c r="ROX1" s="254"/>
      <c r="ROY1" s="254"/>
      <c r="ROZ1" s="254"/>
      <c r="RPA1" s="254"/>
      <c r="RPB1" s="254"/>
      <c r="RPC1" s="254"/>
      <c r="RPD1" s="254"/>
      <c r="RPE1" s="254"/>
      <c r="RPF1" s="254"/>
      <c r="RPG1" s="254"/>
      <c r="RPH1" s="254"/>
      <c r="RPI1" s="254"/>
      <c r="RPJ1" s="254"/>
      <c r="RPK1" s="254"/>
      <c r="RPL1" s="254"/>
      <c r="RPM1" s="254"/>
      <c r="RPN1" s="254"/>
      <c r="RPO1" s="254"/>
      <c r="RPP1" s="254"/>
      <c r="RPQ1" s="254"/>
      <c r="RPR1" s="254"/>
      <c r="RPS1" s="254"/>
      <c r="RPT1" s="254"/>
      <c r="RPU1" s="254"/>
      <c r="RPV1" s="254"/>
      <c r="RPW1" s="254"/>
      <c r="RPX1" s="254"/>
      <c r="RPY1" s="254"/>
      <c r="RPZ1" s="254"/>
      <c r="RQA1" s="254"/>
      <c r="RQB1" s="254"/>
      <c r="RQC1" s="254"/>
      <c r="RQD1" s="254"/>
      <c r="RQE1" s="254"/>
      <c r="RQF1" s="254"/>
      <c r="RQG1" s="254"/>
      <c r="RQH1" s="254"/>
      <c r="RQI1" s="254"/>
      <c r="RQJ1" s="254"/>
      <c r="RQK1" s="254"/>
      <c r="RQL1" s="254"/>
      <c r="RQM1" s="254"/>
      <c r="RQN1" s="254"/>
      <c r="RQO1" s="254"/>
      <c r="RQP1" s="254"/>
      <c r="RQQ1" s="254"/>
      <c r="RQR1" s="254"/>
      <c r="RQS1" s="254"/>
      <c r="RQT1" s="254"/>
      <c r="RQU1" s="254"/>
      <c r="RQV1" s="254"/>
      <c r="RQW1" s="254"/>
      <c r="RQX1" s="254"/>
      <c r="RQY1" s="254"/>
      <c r="RQZ1" s="254"/>
      <c r="RRA1" s="254"/>
      <c r="RRB1" s="254"/>
      <c r="RRC1" s="254"/>
      <c r="RRD1" s="254"/>
      <c r="RRE1" s="254"/>
      <c r="RRF1" s="254"/>
      <c r="RRG1" s="254"/>
      <c r="RRH1" s="254"/>
      <c r="RRI1" s="254"/>
      <c r="RRJ1" s="254"/>
      <c r="RRK1" s="254"/>
      <c r="RRL1" s="254"/>
      <c r="RRM1" s="254"/>
      <c r="RRN1" s="254"/>
      <c r="RRO1" s="254"/>
      <c r="RRP1" s="254"/>
      <c r="RRQ1" s="254"/>
      <c r="RRR1" s="254"/>
      <c r="RRS1" s="254"/>
      <c r="RRT1" s="254"/>
      <c r="RRU1" s="254"/>
      <c r="RRV1" s="254"/>
      <c r="RRW1" s="254"/>
      <c r="RRX1" s="254"/>
      <c r="RRY1" s="254"/>
      <c r="RRZ1" s="254"/>
      <c r="RSA1" s="254"/>
      <c r="RSB1" s="254"/>
      <c r="RSC1" s="254"/>
      <c r="RSD1" s="254"/>
      <c r="RSE1" s="254"/>
      <c r="RSF1" s="254"/>
      <c r="RSG1" s="254"/>
      <c r="RSH1" s="254"/>
      <c r="RSI1" s="254"/>
      <c r="RSJ1" s="254"/>
      <c r="RSK1" s="254"/>
      <c r="RSL1" s="254"/>
      <c r="RSM1" s="254"/>
      <c r="RSN1" s="254"/>
      <c r="RSO1" s="254"/>
      <c r="RSP1" s="254"/>
      <c r="RSQ1" s="254"/>
      <c r="RSR1" s="254"/>
      <c r="RSS1" s="254"/>
      <c r="RST1" s="254"/>
      <c r="RSU1" s="254"/>
      <c r="RSV1" s="254"/>
      <c r="RSW1" s="254"/>
      <c r="RSX1" s="254"/>
      <c r="RSY1" s="254"/>
      <c r="RSZ1" s="254"/>
      <c r="RTA1" s="254"/>
      <c r="RTB1" s="254"/>
      <c r="RTC1" s="254"/>
      <c r="RTD1" s="254"/>
      <c r="RTE1" s="254"/>
      <c r="RTF1" s="254"/>
      <c r="RTG1" s="254"/>
      <c r="RTH1" s="254"/>
      <c r="RTI1" s="254"/>
      <c r="RTJ1" s="254"/>
      <c r="RTK1" s="254"/>
      <c r="RTL1" s="254"/>
      <c r="RTM1" s="254"/>
      <c r="RTN1" s="254"/>
      <c r="RTO1" s="254"/>
      <c r="RTP1" s="254"/>
      <c r="RTQ1" s="254"/>
      <c r="RTR1" s="254"/>
      <c r="RTS1" s="254"/>
      <c r="RTT1" s="254"/>
      <c r="RTU1" s="254"/>
      <c r="RTV1" s="254"/>
      <c r="RTW1" s="254"/>
      <c r="RTX1" s="254"/>
      <c r="RTY1" s="254"/>
      <c r="RTZ1" s="254"/>
      <c r="RUA1" s="254"/>
      <c r="RUB1" s="254"/>
      <c r="RUC1" s="254"/>
      <c r="RUD1" s="254"/>
      <c r="RUE1" s="254"/>
      <c r="RUF1" s="254"/>
      <c r="RUG1" s="254"/>
      <c r="RUH1" s="254"/>
      <c r="RUI1" s="254"/>
      <c r="RUJ1" s="254"/>
      <c r="RUK1" s="254"/>
      <c r="RUL1" s="254"/>
      <c r="RUM1" s="254"/>
      <c r="RUN1" s="254"/>
      <c r="RUO1" s="254"/>
      <c r="RUP1" s="254"/>
      <c r="RUQ1" s="254"/>
      <c r="RUR1" s="254"/>
      <c r="RUS1" s="254"/>
      <c r="RUT1" s="254"/>
      <c r="RUU1" s="254"/>
      <c r="RUV1" s="254"/>
      <c r="RUW1" s="254"/>
      <c r="RUX1" s="254"/>
      <c r="RUY1" s="254"/>
      <c r="RUZ1" s="254"/>
      <c r="RVA1" s="254"/>
      <c r="RVB1" s="254"/>
      <c r="RVC1" s="254"/>
      <c r="RVD1" s="254"/>
      <c r="RVE1" s="254"/>
      <c r="RVF1" s="254"/>
      <c r="RVG1" s="254"/>
      <c r="RVH1" s="254"/>
      <c r="RVI1" s="254"/>
      <c r="RVJ1" s="254"/>
      <c r="RVK1" s="254"/>
      <c r="RVL1" s="254"/>
      <c r="RVM1" s="254"/>
      <c r="RVN1" s="254"/>
      <c r="RVO1" s="254"/>
      <c r="RVP1" s="254"/>
      <c r="RVQ1" s="254"/>
      <c r="RVR1" s="254"/>
      <c r="RVS1" s="254"/>
      <c r="RVT1" s="254"/>
      <c r="RVU1" s="254"/>
      <c r="RVV1" s="254"/>
      <c r="RVW1" s="254"/>
      <c r="RVX1" s="254"/>
      <c r="RVY1" s="254"/>
      <c r="RVZ1" s="254"/>
      <c r="RWA1" s="254"/>
      <c r="RWB1" s="254"/>
      <c r="RWC1" s="254"/>
      <c r="RWD1" s="254"/>
      <c r="RWE1" s="254"/>
      <c r="RWF1" s="254"/>
      <c r="RWG1" s="254"/>
      <c r="RWH1" s="254"/>
      <c r="RWI1" s="254"/>
      <c r="RWJ1" s="254"/>
      <c r="RWK1" s="254"/>
      <c r="RWL1" s="254"/>
      <c r="RWM1" s="254"/>
      <c r="RWN1" s="254"/>
      <c r="RWO1" s="254"/>
      <c r="RWP1" s="254"/>
      <c r="RWQ1" s="254"/>
      <c r="RWR1" s="254"/>
      <c r="RWS1" s="254"/>
      <c r="RWT1" s="254"/>
      <c r="RWU1" s="254"/>
      <c r="RWV1" s="254"/>
      <c r="RWW1" s="254"/>
      <c r="RWX1" s="254"/>
      <c r="RWY1" s="254"/>
      <c r="RWZ1" s="254"/>
      <c r="RXA1" s="254"/>
      <c r="RXB1" s="254"/>
      <c r="RXC1" s="254"/>
      <c r="RXD1" s="254"/>
      <c r="RXE1" s="254"/>
      <c r="RXF1" s="254"/>
      <c r="RXG1" s="254"/>
      <c r="RXH1" s="254"/>
      <c r="RXI1" s="254"/>
      <c r="RXJ1" s="254"/>
      <c r="RXK1" s="254"/>
      <c r="RXL1" s="254"/>
      <c r="RXM1" s="254"/>
      <c r="RXN1" s="254"/>
      <c r="RXO1" s="254"/>
      <c r="RXP1" s="254"/>
      <c r="RXQ1" s="254"/>
      <c r="RXR1" s="254"/>
      <c r="RXS1" s="254"/>
      <c r="RXT1" s="254"/>
      <c r="RXU1" s="254"/>
      <c r="RXV1" s="254"/>
      <c r="RXW1" s="254"/>
      <c r="RXX1" s="254"/>
      <c r="RXY1" s="254"/>
      <c r="RXZ1" s="254"/>
      <c r="RYA1" s="254"/>
      <c r="RYB1" s="254"/>
      <c r="RYC1" s="254"/>
      <c r="RYD1" s="254"/>
      <c r="RYE1" s="254"/>
      <c r="RYF1" s="254"/>
      <c r="RYG1" s="254"/>
      <c r="RYH1" s="254"/>
      <c r="RYI1" s="254"/>
      <c r="RYJ1" s="254"/>
      <c r="RYK1" s="254"/>
      <c r="RYL1" s="254"/>
      <c r="RYM1" s="254"/>
      <c r="RYN1" s="254"/>
      <c r="RYO1" s="254"/>
      <c r="RYP1" s="254"/>
      <c r="RYQ1" s="254"/>
      <c r="RYR1" s="254"/>
      <c r="RYS1" s="254"/>
      <c r="RYT1" s="254"/>
      <c r="RYU1" s="254"/>
      <c r="RYV1" s="254"/>
      <c r="RYW1" s="254"/>
      <c r="RYX1" s="254"/>
      <c r="RYY1" s="254"/>
      <c r="RYZ1" s="254"/>
      <c r="RZA1" s="254"/>
      <c r="RZB1" s="254"/>
      <c r="RZC1" s="254"/>
      <c r="RZD1" s="254"/>
      <c r="RZE1" s="254"/>
      <c r="RZF1" s="254"/>
      <c r="RZG1" s="254"/>
      <c r="RZH1" s="254"/>
      <c r="RZI1" s="254"/>
      <c r="RZJ1" s="254"/>
      <c r="RZK1" s="254"/>
      <c r="RZL1" s="254"/>
      <c r="RZM1" s="254"/>
      <c r="RZN1" s="254"/>
      <c r="RZO1" s="254"/>
      <c r="RZP1" s="254"/>
      <c r="RZQ1" s="254"/>
      <c r="RZR1" s="254"/>
      <c r="RZS1" s="254"/>
      <c r="RZT1" s="254"/>
      <c r="RZU1" s="254"/>
      <c r="RZV1" s="254"/>
      <c r="RZW1" s="254"/>
      <c r="RZX1" s="254"/>
      <c r="RZY1" s="254"/>
      <c r="RZZ1" s="254"/>
      <c r="SAA1" s="254"/>
      <c r="SAB1" s="254"/>
      <c r="SAC1" s="254"/>
      <c r="SAD1" s="254"/>
      <c r="SAE1" s="254"/>
      <c r="SAF1" s="254"/>
      <c r="SAG1" s="254"/>
      <c r="SAH1" s="254"/>
      <c r="SAI1" s="254"/>
      <c r="SAJ1" s="254"/>
      <c r="SAK1" s="254"/>
      <c r="SAL1" s="254"/>
      <c r="SAM1" s="254"/>
      <c r="SAN1" s="254"/>
      <c r="SAO1" s="254"/>
      <c r="SAP1" s="254"/>
      <c r="SAQ1" s="254"/>
      <c r="SAR1" s="254"/>
      <c r="SAS1" s="254"/>
      <c r="SAT1" s="254"/>
      <c r="SAU1" s="254"/>
      <c r="SAV1" s="254"/>
      <c r="SAW1" s="254"/>
      <c r="SAX1" s="254"/>
      <c r="SAY1" s="254"/>
      <c r="SAZ1" s="254"/>
      <c r="SBA1" s="254"/>
      <c r="SBB1" s="254"/>
      <c r="SBC1" s="254"/>
      <c r="SBD1" s="254"/>
      <c r="SBE1" s="254"/>
      <c r="SBF1" s="254"/>
      <c r="SBG1" s="254"/>
      <c r="SBH1" s="254"/>
      <c r="SBI1" s="254"/>
      <c r="SBJ1" s="254"/>
      <c r="SBK1" s="254"/>
      <c r="SBL1" s="254"/>
      <c r="SBM1" s="254"/>
      <c r="SBN1" s="254"/>
      <c r="SBO1" s="254"/>
      <c r="SBP1" s="254"/>
      <c r="SBQ1" s="254"/>
      <c r="SBR1" s="254"/>
      <c r="SBS1" s="254"/>
      <c r="SBT1" s="254"/>
      <c r="SBU1" s="254"/>
      <c r="SBV1" s="254"/>
      <c r="SBW1" s="254"/>
      <c r="SBX1" s="254"/>
      <c r="SBY1" s="254"/>
      <c r="SBZ1" s="254"/>
      <c r="SCA1" s="254"/>
      <c r="SCB1" s="254"/>
      <c r="SCC1" s="254"/>
      <c r="SCD1" s="254"/>
      <c r="SCE1" s="254"/>
      <c r="SCF1" s="254"/>
      <c r="SCG1" s="254"/>
      <c r="SCH1" s="254"/>
      <c r="SCI1" s="254"/>
      <c r="SCJ1" s="254"/>
      <c r="SCK1" s="254"/>
      <c r="SCL1" s="254"/>
      <c r="SCM1" s="254"/>
      <c r="SCN1" s="254"/>
      <c r="SCO1" s="254"/>
      <c r="SCP1" s="254"/>
      <c r="SCQ1" s="254"/>
      <c r="SCR1" s="254"/>
      <c r="SCS1" s="254"/>
      <c r="SCT1" s="254"/>
      <c r="SCU1" s="254"/>
      <c r="SCV1" s="254"/>
      <c r="SCW1" s="254"/>
      <c r="SCX1" s="254"/>
      <c r="SCY1" s="254"/>
      <c r="SCZ1" s="254"/>
      <c r="SDA1" s="254"/>
      <c r="SDB1" s="254"/>
      <c r="SDC1" s="254"/>
      <c r="SDD1" s="254"/>
      <c r="SDE1" s="254"/>
      <c r="SDF1" s="254"/>
      <c r="SDG1" s="254"/>
      <c r="SDH1" s="254"/>
      <c r="SDI1" s="254"/>
      <c r="SDJ1" s="254"/>
      <c r="SDK1" s="254"/>
      <c r="SDL1" s="254"/>
      <c r="SDM1" s="254"/>
      <c r="SDN1" s="254"/>
      <c r="SDO1" s="254"/>
      <c r="SDP1" s="254"/>
      <c r="SDQ1" s="254"/>
      <c r="SDR1" s="254"/>
      <c r="SDS1" s="254"/>
      <c r="SDT1" s="254"/>
      <c r="SDU1" s="254"/>
      <c r="SDV1" s="254"/>
      <c r="SDW1" s="254"/>
      <c r="SDX1" s="254"/>
      <c r="SDY1" s="254"/>
      <c r="SDZ1" s="254"/>
      <c r="SEA1" s="254"/>
      <c r="SEB1" s="254"/>
      <c r="SEC1" s="254"/>
      <c r="SED1" s="254"/>
      <c r="SEE1" s="254"/>
      <c r="SEF1" s="254"/>
      <c r="SEG1" s="254"/>
      <c r="SEH1" s="254"/>
      <c r="SEI1" s="254"/>
      <c r="SEJ1" s="254"/>
      <c r="SEK1" s="254"/>
      <c r="SEL1" s="254"/>
      <c r="SEM1" s="254"/>
      <c r="SEN1" s="254"/>
      <c r="SEO1" s="254"/>
      <c r="SEP1" s="254"/>
      <c r="SEQ1" s="254"/>
      <c r="SER1" s="254"/>
      <c r="SES1" s="254"/>
      <c r="SET1" s="254"/>
      <c r="SEU1" s="254"/>
      <c r="SEV1" s="254"/>
      <c r="SEW1" s="254"/>
      <c r="SEX1" s="254"/>
      <c r="SEY1" s="254"/>
      <c r="SEZ1" s="254"/>
      <c r="SFA1" s="254"/>
      <c r="SFB1" s="254"/>
      <c r="SFC1" s="254"/>
      <c r="SFD1" s="254"/>
      <c r="SFE1" s="254"/>
      <c r="SFF1" s="254"/>
      <c r="SFG1" s="254"/>
      <c r="SFH1" s="254"/>
      <c r="SFI1" s="254"/>
      <c r="SFJ1" s="254"/>
      <c r="SFK1" s="254"/>
      <c r="SFL1" s="254"/>
      <c r="SFM1" s="254"/>
      <c r="SFN1" s="254"/>
      <c r="SFO1" s="254"/>
      <c r="SFP1" s="254"/>
      <c r="SFQ1" s="254"/>
      <c r="SFR1" s="254"/>
      <c r="SFS1" s="254"/>
      <c r="SFT1" s="254"/>
      <c r="SFU1" s="254"/>
      <c r="SFV1" s="254"/>
      <c r="SFW1" s="254"/>
      <c r="SFX1" s="254"/>
      <c r="SFY1" s="254"/>
      <c r="SFZ1" s="254"/>
      <c r="SGA1" s="254"/>
      <c r="SGB1" s="254"/>
      <c r="SGC1" s="254"/>
      <c r="SGD1" s="254"/>
      <c r="SGE1" s="254"/>
      <c r="SGF1" s="254"/>
      <c r="SGG1" s="254"/>
      <c r="SGH1" s="254"/>
      <c r="SGI1" s="254"/>
      <c r="SGJ1" s="254"/>
      <c r="SGK1" s="254"/>
      <c r="SGL1" s="254"/>
      <c r="SGM1" s="254"/>
      <c r="SGN1" s="254"/>
      <c r="SGO1" s="254"/>
      <c r="SGP1" s="254"/>
      <c r="SGQ1" s="254"/>
      <c r="SGR1" s="254"/>
      <c r="SGS1" s="254"/>
      <c r="SGT1" s="254"/>
      <c r="SGU1" s="254"/>
      <c r="SGV1" s="254"/>
      <c r="SGW1" s="254"/>
      <c r="SGX1" s="254"/>
      <c r="SGY1" s="254"/>
      <c r="SGZ1" s="254"/>
      <c r="SHA1" s="254"/>
      <c r="SHB1" s="254"/>
      <c r="SHC1" s="254"/>
      <c r="SHD1" s="254"/>
      <c r="SHE1" s="254"/>
      <c r="SHF1" s="254"/>
      <c r="SHG1" s="254"/>
      <c r="SHH1" s="254"/>
      <c r="SHI1" s="254"/>
      <c r="SHJ1" s="254"/>
      <c r="SHK1" s="254"/>
      <c r="SHL1" s="254"/>
      <c r="SHM1" s="254"/>
      <c r="SHN1" s="254"/>
      <c r="SHO1" s="254"/>
      <c r="SHP1" s="254"/>
      <c r="SHQ1" s="254"/>
      <c r="SHR1" s="254"/>
      <c r="SHS1" s="254"/>
      <c r="SHT1" s="254"/>
      <c r="SHU1" s="254"/>
      <c r="SHV1" s="254"/>
      <c r="SHW1" s="254"/>
      <c r="SHX1" s="254"/>
      <c r="SHY1" s="254"/>
      <c r="SHZ1" s="254"/>
      <c r="SIA1" s="254"/>
      <c r="SIB1" s="254"/>
      <c r="SIC1" s="254"/>
      <c r="SID1" s="254"/>
      <c r="SIE1" s="254"/>
      <c r="SIF1" s="254"/>
      <c r="SIG1" s="254"/>
      <c r="SIH1" s="254"/>
      <c r="SII1" s="254"/>
      <c r="SIJ1" s="254"/>
      <c r="SIK1" s="254"/>
      <c r="SIL1" s="254"/>
      <c r="SIM1" s="254"/>
      <c r="SIN1" s="254"/>
      <c r="SIO1" s="254"/>
      <c r="SIP1" s="254"/>
      <c r="SIQ1" s="254"/>
      <c r="SIR1" s="254"/>
      <c r="SIS1" s="254"/>
      <c r="SIT1" s="254"/>
      <c r="SIU1" s="254"/>
      <c r="SIV1" s="254"/>
      <c r="SIW1" s="254"/>
      <c r="SIX1" s="254"/>
      <c r="SIY1" s="254"/>
      <c r="SIZ1" s="254"/>
      <c r="SJA1" s="254"/>
      <c r="SJB1" s="254"/>
      <c r="SJC1" s="254"/>
      <c r="SJD1" s="254"/>
      <c r="SJE1" s="254"/>
      <c r="SJF1" s="254"/>
      <c r="SJG1" s="254"/>
      <c r="SJH1" s="254"/>
      <c r="SJI1" s="254"/>
      <c r="SJJ1" s="254"/>
      <c r="SJK1" s="254"/>
      <c r="SJL1" s="254"/>
      <c r="SJM1" s="254"/>
      <c r="SJN1" s="254"/>
      <c r="SJO1" s="254"/>
      <c r="SJP1" s="254"/>
      <c r="SJQ1" s="254"/>
      <c r="SJR1" s="254"/>
      <c r="SJS1" s="254"/>
      <c r="SJT1" s="254"/>
      <c r="SJU1" s="254"/>
      <c r="SJV1" s="254"/>
      <c r="SJW1" s="254"/>
      <c r="SJX1" s="254"/>
      <c r="SJY1" s="254"/>
      <c r="SJZ1" s="254"/>
      <c r="SKA1" s="254"/>
      <c r="SKB1" s="254"/>
      <c r="SKC1" s="254"/>
      <c r="SKD1" s="254"/>
      <c r="SKE1" s="254"/>
      <c r="SKF1" s="254"/>
      <c r="SKG1" s="254"/>
      <c r="SKH1" s="254"/>
      <c r="SKI1" s="254"/>
      <c r="SKJ1" s="254"/>
      <c r="SKK1" s="254"/>
      <c r="SKL1" s="254"/>
      <c r="SKM1" s="254"/>
      <c r="SKN1" s="254"/>
      <c r="SKO1" s="254"/>
      <c r="SKP1" s="254"/>
      <c r="SKQ1" s="254"/>
      <c r="SKR1" s="254"/>
      <c r="SKS1" s="254"/>
      <c r="SKT1" s="254"/>
      <c r="SKU1" s="254"/>
      <c r="SKV1" s="254"/>
      <c r="SKW1" s="254"/>
      <c r="SKX1" s="254"/>
      <c r="SKY1" s="254"/>
      <c r="SKZ1" s="254"/>
      <c r="SLA1" s="254"/>
      <c r="SLB1" s="254"/>
      <c r="SLC1" s="254"/>
      <c r="SLD1" s="254"/>
      <c r="SLE1" s="254"/>
      <c r="SLF1" s="254"/>
      <c r="SLG1" s="254"/>
      <c r="SLH1" s="254"/>
      <c r="SLI1" s="254"/>
      <c r="SLJ1" s="254"/>
      <c r="SLK1" s="254"/>
      <c r="SLL1" s="254"/>
      <c r="SLM1" s="254"/>
      <c r="SLN1" s="254"/>
      <c r="SLO1" s="254"/>
      <c r="SLP1" s="254"/>
      <c r="SLQ1" s="254"/>
      <c r="SLR1" s="254"/>
      <c r="SLS1" s="254"/>
      <c r="SLT1" s="254"/>
      <c r="SLU1" s="254"/>
      <c r="SLV1" s="254"/>
      <c r="SLW1" s="254"/>
      <c r="SLX1" s="254"/>
      <c r="SLY1" s="254"/>
      <c r="SLZ1" s="254"/>
      <c r="SMA1" s="254"/>
      <c r="SMB1" s="254"/>
      <c r="SMC1" s="254"/>
      <c r="SMD1" s="254"/>
      <c r="SME1" s="254"/>
      <c r="SMF1" s="254"/>
      <c r="SMG1" s="254"/>
      <c r="SMH1" s="254"/>
      <c r="SMI1" s="254"/>
      <c r="SMJ1" s="254"/>
      <c r="SMK1" s="254"/>
      <c r="SML1" s="254"/>
      <c r="SMM1" s="254"/>
      <c r="SMN1" s="254"/>
      <c r="SMO1" s="254"/>
      <c r="SMP1" s="254"/>
      <c r="SMQ1" s="254"/>
      <c r="SMR1" s="254"/>
      <c r="SMS1" s="254"/>
      <c r="SMT1" s="254"/>
      <c r="SMU1" s="254"/>
      <c r="SMV1" s="254"/>
      <c r="SMW1" s="254"/>
      <c r="SMX1" s="254"/>
      <c r="SMY1" s="254"/>
      <c r="SMZ1" s="254"/>
      <c r="SNA1" s="254"/>
      <c r="SNB1" s="254"/>
      <c r="SNC1" s="254"/>
      <c r="SND1" s="254"/>
      <c r="SNE1" s="254"/>
      <c r="SNF1" s="254"/>
      <c r="SNG1" s="254"/>
      <c r="SNH1" s="254"/>
      <c r="SNI1" s="254"/>
      <c r="SNJ1" s="254"/>
      <c r="SNK1" s="254"/>
      <c r="SNL1" s="254"/>
      <c r="SNM1" s="254"/>
      <c r="SNN1" s="254"/>
      <c r="SNO1" s="254"/>
      <c r="SNP1" s="254"/>
      <c r="SNQ1" s="254"/>
      <c r="SNR1" s="254"/>
      <c r="SNS1" s="254"/>
      <c r="SNT1" s="254"/>
      <c r="SNU1" s="254"/>
      <c r="SNV1" s="254"/>
      <c r="SNW1" s="254"/>
      <c r="SNX1" s="254"/>
      <c r="SNY1" s="254"/>
      <c r="SNZ1" s="254"/>
      <c r="SOA1" s="254"/>
      <c r="SOB1" s="254"/>
      <c r="SOC1" s="254"/>
      <c r="SOD1" s="254"/>
      <c r="SOE1" s="254"/>
      <c r="SOF1" s="254"/>
      <c r="SOG1" s="254"/>
      <c r="SOH1" s="254"/>
      <c r="SOI1" s="254"/>
      <c r="SOJ1" s="254"/>
      <c r="SOK1" s="254"/>
      <c r="SOL1" s="254"/>
      <c r="SOM1" s="254"/>
      <c r="SON1" s="254"/>
      <c r="SOO1" s="254"/>
      <c r="SOP1" s="254"/>
      <c r="SOQ1" s="254"/>
      <c r="SOR1" s="254"/>
      <c r="SOS1" s="254"/>
      <c r="SOT1" s="254"/>
      <c r="SOU1" s="254"/>
      <c r="SOV1" s="254"/>
      <c r="SOW1" s="254"/>
      <c r="SOX1" s="254"/>
      <c r="SOY1" s="254"/>
      <c r="SOZ1" s="254"/>
      <c r="SPA1" s="254"/>
      <c r="SPB1" s="254"/>
      <c r="SPC1" s="254"/>
      <c r="SPD1" s="254"/>
      <c r="SPE1" s="254"/>
      <c r="SPF1" s="254"/>
      <c r="SPG1" s="254"/>
      <c r="SPH1" s="254"/>
      <c r="SPI1" s="254"/>
      <c r="SPJ1" s="254"/>
      <c r="SPK1" s="254"/>
      <c r="SPL1" s="254"/>
      <c r="SPM1" s="254"/>
      <c r="SPN1" s="254"/>
      <c r="SPO1" s="254"/>
      <c r="SPP1" s="254"/>
      <c r="SPQ1" s="254"/>
      <c r="SPR1" s="254"/>
      <c r="SPS1" s="254"/>
      <c r="SPT1" s="254"/>
      <c r="SPU1" s="254"/>
      <c r="SPV1" s="254"/>
      <c r="SPW1" s="254"/>
      <c r="SPX1" s="254"/>
      <c r="SPY1" s="254"/>
      <c r="SPZ1" s="254"/>
      <c r="SQA1" s="254"/>
      <c r="SQB1" s="254"/>
      <c r="SQC1" s="254"/>
      <c r="SQD1" s="254"/>
      <c r="SQE1" s="254"/>
      <c r="SQF1" s="254"/>
      <c r="SQG1" s="254"/>
      <c r="SQH1" s="254"/>
      <c r="SQI1" s="254"/>
      <c r="SQJ1" s="254"/>
      <c r="SQK1" s="254"/>
      <c r="SQL1" s="254"/>
      <c r="SQM1" s="254"/>
      <c r="SQN1" s="254"/>
      <c r="SQO1" s="254"/>
      <c r="SQP1" s="254"/>
      <c r="SQQ1" s="254"/>
      <c r="SQR1" s="254"/>
      <c r="SQS1" s="254"/>
      <c r="SQT1" s="254"/>
      <c r="SQU1" s="254"/>
      <c r="SQV1" s="254"/>
      <c r="SQW1" s="254"/>
      <c r="SQX1" s="254"/>
      <c r="SQY1" s="254"/>
      <c r="SQZ1" s="254"/>
      <c r="SRA1" s="254"/>
      <c r="SRB1" s="254"/>
      <c r="SRC1" s="254"/>
      <c r="SRD1" s="254"/>
      <c r="SRE1" s="254"/>
      <c r="SRF1" s="254"/>
      <c r="SRG1" s="254"/>
      <c r="SRH1" s="254"/>
      <c r="SRI1" s="254"/>
      <c r="SRJ1" s="254"/>
      <c r="SRK1" s="254"/>
      <c r="SRL1" s="254"/>
      <c r="SRM1" s="254"/>
      <c r="SRN1" s="254"/>
      <c r="SRO1" s="254"/>
      <c r="SRP1" s="254"/>
      <c r="SRQ1" s="254"/>
      <c r="SRR1" s="254"/>
      <c r="SRS1" s="254"/>
      <c r="SRT1" s="254"/>
      <c r="SRU1" s="254"/>
      <c r="SRV1" s="254"/>
      <c r="SRW1" s="254"/>
      <c r="SRX1" s="254"/>
      <c r="SRY1" s="254"/>
      <c r="SRZ1" s="254"/>
      <c r="SSA1" s="254"/>
      <c r="SSB1" s="254"/>
      <c r="SSC1" s="254"/>
      <c r="SSD1" s="254"/>
      <c r="SSE1" s="254"/>
      <c r="SSF1" s="254"/>
      <c r="SSG1" s="254"/>
      <c r="SSH1" s="254"/>
      <c r="SSI1" s="254"/>
      <c r="SSJ1" s="254"/>
      <c r="SSK1" s="254"/>
      <c r="SSL1" s="254"/>
      <c r="SSM1" s="254"/>
      <c r="SSN1" s="254"/>
      <c r="SSO1" s="254"/>
      <c r="SSP1" s="254"/>
      <c r="SSQ1" s="254"/>
      <c r="SSR1" s="254"/>
      <c r="SSS1" s="254"/>
      <c r="SST1" s="254"/>
      <c r="SSU1" s="254"/>
      <c r="SSV1" s="254"/>
      <c r="SSW1" s="254"/>
      <c r="SSX1" s="254"/>
      <c r="SSY1" s="254"/>
      <c r="SSZ1" s="254"/>
      <c r="STA1" s="254"/>
      <c r="STB1" s="254"/>
      <c r="STC1" s="254"/>
      <c r="STD1" s="254"/>
      <c r="STE1" s="254"/>
      <c r="STF1" s="254"/>
      <c r="STG1" s="254"/>
      <c r="STH1" s="254"/>
      <c r="STI1" s="254"/>
      <c r="STJ1" s="254"/>
      <c r="STK1" s="254"/>
      <c r="STL1" s="254"/>
      <c r="STM1" s="254"/>
      <c r="STN1" s="254"/>
      <c r="STO1" s="254"/>
      <c r="STP1" s="254"/>
      <c r="STQ1" s="254"/>
      <c r="STR1" s="254"/>
      <c r="STS1" s="254"/>
      <c r="STT1" s="254"/>
      <c r="STU1" s="254"/>
      <c r="STV1" s="254"/>
      <c r="STW1" s="254"/>
      <c r="STX1" s="254"/>
      <c r="STY1" s="254"/>
      <c r="STZ1" s="254"/>
      <c r="SUA1" s="254"/>
      <c r="SUB1" s="254"/>
      <c r="SUC1" s="254"/>
      <c r="SUD1" s="254"/>
      <c r="SUE1" s="254"/>
      <c r="SUF1" s="254"/>
      <c r="SUG1" s="254"/>
      <c r="SUH1" s="254"/>
      <c r="SUI1" s="254"/>
      <c r="SUJ1" s="254"/>
      <c r="SUK1" s="254"/>
      <c r="SUL1" s="254"/>
      <c r="SUM1" s="254"/>
      <c r="SUN1" s="254"/>
      <c r="SUO1" s="254"/>
      <c r="SUP1" s="254"/>
      <c r="SUQ1" s="254"/>
      <c r="SUR1" s="254"/>
      <c r="SUS1" s="254"/>
      <c r="SUT1" s="254"/>
      <c r="SUU1" s="254"/>
      <c r="SUV1" s="254"/>
      <c r="SUW1" s="254"/>
      <c r="SUX1" s="254"/>
      <c r="SUY1" s="254"/>
      <c r="SUZ1" s="254"/>
      <c r="SVA1" s="254"/>
      <c r="SVB1" s="254"/>
      <c r="SVC1" s="254"/>
      <c r="SVD1" s="254"/>
      <c r="SVE1" s="254"/>
      <c r="SVF1" s="254"/>
      <c r="SVG1" s="254"/>
      <c r="SVH1" s="254"/>
      <c r="SVI1" s="254"/>
      <c r="SVJ1" s="254"/>
      <c r="SVK1" s="254"/>
      <c r="SVL1" s="254"/>
      <c r="SVM1" s="254"/>
      <c r="SVN1" s="254"/>
      <c r="SVO1" s="254"/>
      <c r="SVP1" s="254"/>
      <c r="SVQ1" s="254"/>
      <c r="SVR1" s="254"/>
      <c r="SVS1" s="254"/>
      <c r="SVT1" s="254"/>
      <c r="SVU1" s="254"/>
      <c r="SVV1" s="254"/>
      <c r="SVW1" s="254"/>
      <c r="SVX1" s="254"/>
      <c r="SVY1" s="254"/>
      <c r="SVZ1" s="254"/>
      <c r="SWA1" s="254"/>
      <c r="SWB1" s="254"/>
      <c r="SWC1" s="254"/>
      <c r="SWD1" s="254"/>
      <c r="SWE1" s="254"/>
      <c r="SWF1" s="254"/>
      <c r="SWG1" s="254"/>
      <c r="SWH1" s="254"/>
      <c r="SWI1" s="254"/>
      <c r="SWJ1" s="254"/>
      <c r="SWK1" s="254"/>
      <c r="SWL1" s="254"/>
      <c r="SWM1" s="254"/>
      <c r="SWN1" s="254"/>
      <c r="SWO1" s="254"/>
      <c r="SWP1" s="254"/>
      <c r="SWQ1" s="254"/>
      <c r="SWR1" s="254"/>
      <c r="SWS1" s="254"/>
      <c r="SWT1" s="254"/>
      <c r="SWU1" s="254"/>
      <c r="SWV1" s="254"/>
      <c r="SWW1" s="254"/>
      <c r="SWX1" s="254"/>
      <c r="SWY1" s="254"/>
      <c r="SWZ1" s="254"/>
      <c r="SXA1" s="254"/>
      <c r="SXB1" s="254"/>
      <c r="SXC1" s="254"/>
      <c r="SXD1" s="254"/>
      <c r="SXE1" s="254"/>
      <c r="SXF1" s="254"/>
      <c r="SXG1" s="254"/>
      <c r="SXH1" s="254"/>
      <c r="SXI1" s="254"/>
      <c r="SXJ1" s="254"/>
      <c r="SXK1" s="254"/>
      <c r="SXL1" s="254"/>
      <c r="SXM1" s="254"/>
      <c r="SXN1" s="254"/>
      <c r="SXO1" s="254"/>
      <c r="SXP1" s="254"/>
      <c r="SXQ1" s="254"/>
      <c r="SXR1" s="254"/>
      <c r="SXS1" s="254"/>
      <c r="SXT1" s="254"/>
      <c r="SXU1" s="254"/>
      <c r="SXV1" s="254"/>
      <c r="SXW1" s="254"/>
      <c r="SXX1" s="254"/>
      <c r="SXY1" s="254"/>
      <c r="SXZ1" s="254"/>
      <c r="SYA1" s="254"/>
      <c r="SYB1" s="254"/>
      <c r="SYC1" s="254"/>
      <c r="SYD1" s="254"/>
      <c r="SYE1" s="254"/>
      <c r="SYF1" s="254"/>
      <c r="SYG1" s="254"/>
      <c r="SYH1" s="254"/>
      <c r="SYI1" s="254"/>
      <c r="SYJ1" s="254"/>
      <c r="SYK1" s="254"/>
      <c r="SYL1" s="254"/>
      <c r="SYM1" s="254"/>
      <c r="SYN1" s="254"/>
      <c r="SYO1" s="254"/>
      <c r="SYP1" s="254"/>
      <c r="SYQ1" s="254"/>
      <c r="SYR1" s="254"/>
      <c r="SYS1" s="254"/>
      <c r="SYT1" s="254"/>
      <c r="SYU1" s="254"/>
      <c r="SYV1" s="254"/>
      <c r="SYW1" s="254"/>
      <c r="SYX1" s="254"/>
      <c r="SYY1" s="254"/>
      <c r="SYZ1" s="254"/>
      <c r="SZA1" s="254"/>
      <c r="SZB1" s="254"/>
      <c r="SZC1" s="254"/>
      <c r="SZD1" s="254"/>
      <c r="SZE1" s="254"/>
      <c r="SZF1" s="254"/>
      <c r="SZG1" s="254"/>
      <c r="SZH1" s="254"/>
      <c r="SZI1" s="254"/>
      <c r="SZJ1" s="254"/>
      <c r="SZK1" s="254"/>
      <c r="SZL1" s="254"/>
      <c r="SZM1" s="254"/>
      <c r="SZN1" s="254"/>
      <c r="SZO1" s="254"/>
      <c r="SZP1" s="254"/>
      <c r="SZQ1" s="254"/>
      <c r="SZR1" s="254"/>
      <c r="SZS1" s="254"/>
      <c r="SZT1" s="254"/>
      <c r="SZU1" s="254"/>
      <c r="SZV1" s="254"/>
      <c r="SZW1" s="254"/>
      <c r="SZX1" s="254"/>
      <c r="SZY1" s="254"/>
      <c r="SZZ1" s="254"/>
      <c r="TAA1" s="254"/>
      <c r="TAB1" s="254"/>
      <c r="TAC1" s="254"/>
      <c r="TAD1" s="254"/>
      <c r="TAE1" s="254"/>
      <c r="TAF1" s="254"/>
      <c r="TAG1" s="254"/>
      <c r="TAH1" s="254"/>
      <c r="TAI1" s="254"/>
      <c r="TAJ1" s="254"/>
      <c r="TAK1" s="254"/>
      <c r="TAL1" s="254"/>
      <c r="TAM1" s="254"/>
      <c r="TAN1" s="254"/>
      <c r="TAO1" s="254"/>
      <c r="TAP1" s="254"/>
      <c r="TAQ1" s="254"/>
      <c r="TAR1" s="254"/>
      <c r="TAS1" s="254"/>
      <c r="TAT1" s="254"/>
      <c r="TAU1" s="254"/>
      <c r="TAV1" s="254"/>
      <c r="TAW1" s="254"/>
      <c r="TAX1" s="254"/>
      <c r="TAY1" s="254"/>
      <c r="TAZ1" s="254"/>
      <c r="TBA1" s="254"/>
      <c r="TBB1" s="254"/>
      <c r="TBC1" s="254"/>
      <c r="TBD1" s="254"/>
      <c r="TBE1" s="254"/>
      <c r="TBF1" s="254"/>
      <c r="TBG1" s="254"/>
      <c r="TBH1" s="254"/>
      <c r="TBI1" s="254"/>
      <c r="TBJ1" s="254"/>
      <c r="TBK1" s="254"/>
      <c r="TBL1" s="254"/>
      <c r="TBM1" s="254"/>
      <c r="TBN1" s="254"/>
      <c r="TBO1" s="254"/>
      <c r="TBP1" s="254"/>
      <c r="TBQ1" s="254"/>
      <c r="TBR1" s="254"/>
      <c r="TBS1" s="254"/>
      <c r="TBT1" s="254"/>
      <c r="TBU1" s="254"/>
      <c r="TBV1" s="254"/>
      <c r="TBW1" s="254"/>
      <c r="TBX1" s="254"/>
      <c r="TBY1" s="254"/>
      <c r="TBZ1" s="254"/>
      <c r="TCA1" s="254"/>
      <c r="TCB1" s="254"/>
      <c r="TCC1" s="254"/>
      <c r="TCD1" s="254"/>
      <c r="TCE1" s="254"/>
      <c r="TCF1" s="254"/>
      <c r="TCG1" s="254"/>
      <c r="TCH1" s="254"/>
      <c r="TCI1" s="254"/>
      <c r="TCJ1" s="254"/>
      <c r="TCK1" s="254"/>
      <c r="TCL1" s="254"/>
      <c r="TCM1" s="254"/>
      <c r="TCN1" s="254"/>
      <c r="TCO1" s="254"/>
      <c r="TCP1" s="254"/>
      <c r="TCQ1" s="254"/>
      <c r="TCR1" s="254"/>
      <c r="TCS1" s="254"/>
      <c r="TCT1" s="254"/>
      <c r="TCU1" s="254"/>
      <c r="TCV1" s="254"/>
      <c r="TCW1" s="254"/>
      <c r="TCX1" s="254"/>
      <c r="TCY1" s="254"/>
      <c r="TCZ1" s="254"/>
      <c r="TDA1" s="254"/>
      <c r="TDB1" s="254"/>
      <c r="TDC1" s="254"/>
      <c r="TDD1" s="254"/>
      <c r="TDE1" s="254"/>
      <c r="TDF1" s="254"/>
      <c r="TDG1" s="254"/>
      <c r="TDH1" s="254"/>
      <c r="TDI1" s="254"/>
      <c r="TDJ1" s="254"/>
      <c r="TDK1" s="254"/>
      <c r="TDL1" s="254"/>
      <c r="TDM1" s="254"/>
      <c r="TDN1" s="254"/>
      <c r="TDO1" s="254"/>
      <c r="TDP1" s="254"/>
      <c r="TDQ1" s="254"/>
      <c r="TDR1" s="254"/>
      <c r="TDS1" s="254"/>
      <c r="TDT1" s="254"/>
      <c r="TDU1" s="254"/>
      <c r="TDV1" s="254"/>
      <c r="TDW1" s="254"/>
      <c r="TDX1" s="254"/>
      <c r="TDY1" s="254"/>
      <c r="TDZ1" s="254"/>
      <c r="TEA1" s="254"/>
      <c r="TEB1" s="254"/>
      <c r="TEC1" s="254"/>
      <c r="TED1" s="254"/>
      <c r="TEE1" s="254"/>
      <c r="TEF1" s="254"/>
      <c r="TEG1" s="254"/>
      <c r="TEH1" s="254"/>
      <c r="TEI1" s="254"/>
      <c r="TEJ1" s="254"/>
      <c r="TEK1" s="254"/>
      <c r="TEL1" s="254"/>
      <c r="TEM1" s="254"/>
      <c r="TEN1" s="254"/>
      <c r="TEO1" s="254"/>
      <c r="TEP1" s="254"/>
      <c r="TEQ1" s="254"/>
      <c r="TER1" s="254"/>
      <c r="TES1" s="254"/>
      <c r="TET1" s="254"/>
      <c r="TEU1" s="254"/>
      <c r="TEV1" s="254"/>
      <c r="TEW1" s="254"/>
      <c r="TEX1" s="254"/>
      <c r="TEY1" s="254"/>
      <c r="TEZ1" s="254"/>
      <c r="TFA1" s="254"/>
      <c r="TFB1" s="254"/>
      <c r="TFC1" s="254"/>
      <c r="TFD1" s="254"/>
      <c r="TFE1" s="254"/>
      <c r="TFF1" s="254"/>
      <c r="TFG1" s="254"/>
      <c r="TFH1" s="254"/>
      <c r="TFI1" s="254"/>
      <c r="TFJ1" s="254"/>
      <c r="TFK1" s="254"/>
      <c r="TFL1" s="254"/>
      <c r="TFM1" s="254"/>
      <c r="TFN1" s="254"/>
      <c r="TFO1" s="254"/>
      <c r="TFP1" s="254"/>
      <c r="TFQ1" s="254"/>
      <c r="TFR1" s="254"/>
      <c r="TFS1" s="254"/>
      <c r="TFT1" s="254"/>
      <c r="TFU1" s="254"/>
      <c r="TFV1" s="254"/>
      <c r="TFW1" s="254"/>
      <c r="TFX1" s="254"/>
      <c r="TFY1" s="254"/>
      <c r="TFZ1" s="254"/>
      <c r="TGA1" s="254"/>
      <c r="TGB1" s="254"/>
      <c r="TGC1" s="254"/>
      <c r="TGD1" s="254"/>
      <c r="TGE1" s="254"/>
      <c r="TGF1" s="254"/>
      <c r="TGG1" s="254"/>
      <c r="TGH1" s="254"/>
      <c r="TGI1" s="254"/>
      <c r="TGJ1" s="254"/>
      <c r="TGK1" s="254"/>
      <c r="TGL1" s="254"/>
      <c r="TGM1" s="254"/>
      <c r="TGN1" s="254"/>
      <c r="TGO1" s="254"/>
      <c r="TGP1" s="254"/>
      <c r="TGQ1" s="254"/>
      <c r="TGR1" s="254"/>
      <c r="TGS1" s="254"/>
      <c r="TGT1" s="254"/>
      <c r="TGU1" s="254"/>
      <c r="TGV1" s="254"/>
      <c r="TGW1" s="254"/>
      <c r="TGX1" s="254"/>
      <c r="TGY1" s="254"/>
      <c r="TGZ1" s="254"/>
      <c r="THA1" s="254"/>
      <c r="THB1" s="254"/>
      <c r="THC1" s="254"/>
      <c r="THD1" s="254"/>
      <c r="THE1" s="254"/>
      <c r="THF1" s="254"/>
      <c r="THG1" s="254"/>
      <c r="THH1" s="254"/>
      <c r="THI1" s="254"/>
      <c r="THJ1" s="254"/>
      <c r="THK1" s="254"/>
      <c r="THL1" s="254"/>
      <c r="THM1" s="254"/>
      <c r="THN1" s="254"/>
      <c r="THO1" s="254"/>
      <c r="THP1" s="254"/>
      <c r="THQ1" s="254"/>
      <c r="THR1" s="254"/>
      <c r="THS1" s="254"/>
      <c r="THT1" s="254"/>
      <c r="THU1" s="254"/>
      <c r="THV1" s="254"/>
      <c r="THW1" s="254"/>
      <c r="THX1" s="254"/>
      <c r="THY1" s="254"/>
      <c r="THZ1" s="254"/>
      <c r="TIA1" s="254"/>
      <c r="TIB1" s="254"/>
      <c r="TIC1" s="254"/>
      <c r="TID1" s="254"/>
      <c r="TIE1" s="254"/>
      <c r="TIF1" s="254"/>
      <c r="TIG1" s="254"/>
      <c r="TIH1" s="254"/>
      <c r="TII1" s="254"/>
      <c r="TIJ1" s="254"/>
      <c r="TIK1" s="254"/>
      <c r="TIL1" s="254"/>
      <c r="TIM1" s="254"/>
      <c r="TIN1" s="254"/>
      <c r="TIO1" s="254"/>
      <c r="TIP1" s="254"/>
      <c r="TIQ1" s="254"/>
      <c r="TIR1" s="254"/>
      <c r="TIS1" s="254"/>
      <c r="TIT1" s="254"/>
      <c r="TIU1" s="254"/>
      <c r="TIV1" s="254"/>
      <c r="TIW1" s="254"/>
      <c r="TIX1" s="254"/>
      <c r="TIY1" s="254"/>
      <c r="TIZ1" s="254"/>
      <c r="TJA1" s="254"/>
      <c r="TJB1" s="254"/>
      <c r="TJC1" s="254"/>
      <c r="TJD1" s="254"/>
      <c r="TJE1" s="254"/>
      <c r="TJF1" s="254"/>
      <c r="TJG1" s="254"/>
      <c r="TJH1" s="254"/>
      <c r="TJI1" s="254"/>
      <c r="TJJ1" s="254"/>
      <c r="TJK1" s="254"/>
      <c r="TJL1" s="254"/>
      <c r="TJM1" s="254"/>
      <c r="TJN1" s="254"/>
      <c r="TJO1" s="254"/>
      <c r="TJP1" s="254"/>
      <c r="TJQ1" s="254"/>
      <c r="TJR1" s="254"/>
      <c r="TJS1" s="254"/>
      <c r="TJT1" s="254"/>
      <c r="TJU1" s="254"/>
      <c r="TJV1" s="254"/>
      <c r="TJW1" s="254"/>
      <c r="TJX1" s="254"/>
      <c r="TJY1" s="254"/>
      <c r="TJZ1" s="254"/>
      <c r="TKA1" s="254"/>
      <c r="TKB1" s="254"/>
      <c r="TKC1" s="254"/>
      <c r="TKD1" s="254"/>
      <c r="TKE1" s="254"/>
      <c r="TKF1" s="254"/>
      <c r="TKG1" s="254"/>
      <c r="TKH1" s="254"/>
      <c r="TKI1" s="254"/>
      <c r="TKJ1" s="254"/>
      <c r="TKK1" s="254"/>
      <c r="TKL1" s="254"/>
      <c r="TKM1" s="254"/>
      <c r="TKN1" s="254"/>
      <c r="TKO1" s="254"/>
      <c r="TKP1" s="254"/>
      <c r="TKQ1" s="254"/>
      <c r="TKR1" s="254"/>
      <c r="TKS1" s="254"/>
      <c r="TKT1" s="254"/>
      <c r="TKU1" s="254"/>
      <c r="TKV1" s="254"/>
      <c r="TKW1" s="254"/>
      <c r="TKX1" s="254"/>
      <c r="TKY1" s="254"/>
      <c r="TKZ1" s="254"/>
      <c r="TLA1" s="254"/>
      <c r="TLB1" s="254"/>
      <c r="TLC1" s="254"/>
      <c r="TLD1" s="254"/>
      <c r="TLE1" s="254"/>
      <c r="TLF1" s="254"/>
      <c r="TLG1" s="254"/>
      <c r="TLH1" s="254"/>
      <c r="TLI1" s="254"/>
      <c r="TLJ1" s="254"/>
      <c r="TLK1" s="254"/>
      <c r="TLL1" s="254"/>
      <c r="TLM1" s="254"/>
      <c r="TLN1" s="254"/>
      <c r="TLO1" s="254"/>
      <c r="TLP1" s="254"/>
      <c r="TLQ1" s="254"/>
      <c r="TLR1" s="254"/>
      <c r="TLS1" s="254"/>
      <c r="TLT1" s="254"/>
      <c r="TLU1" s="254"/>
      <c r="TLV1" s="254"/>
      <c r="TLW1" s="254"/>
      <c r="TLX1" s="254"/>
      <c r="TLY1" s="254"/>
      <c r="TLZ1" s="254"/>
      <c r="TMA1" s="254"/>
      <c r="TMB1" s="254"/>
      <c r="TMC1" s="254"/>
      <c r="TMD1" s="254"/>
      <c r="TME1" s="254"/>
      <c r="TMF1" s="254"/>
      <c r="TMG1" s="254"/>
      <c r="TMH1" s="254"/>
      <c r="TMI1" s="254"/>
      <c r="TMJ1" s="254"/>
      <c r="TMK1" s="254"/>
      <c r="TML1" s="254"/>
      <c r="TMM1" s="254"/>
      <c r="TMN1" s="254"/>
      <c r="TMO1" s="254"/>
      <c r="TMP1" s="254"/>
      <c r="TMQ1" s="254"/>
      <c r="TMR1" s="254"/>
      <c r="TMS1" s="254"/>
      <c r="TMT1" s="254"/>
      <c r="TMU1" s="254"/>
      <c r="TMV1" s="254"/>
      <c r="TMW1" s="254"/>
      <c r="TMX1" s="254"/>
      <c r="TMY1" s="254"/>
      <c r="TMZ1" s="254"/>
      <c r="TNA1" s="254"/>
      <c r="TNB1" s="254"/>
      <c r="TNC1" s="254"/>
      <c r="TND1" s="254"/>
      <c r="TNE1" s="254"/>
      <c r="TNF1" s="254"/>
      <c r="TNG1" s="254"/>
      <c r="TNH1" s="254"/>
      <c r="TNI1" s="254"/>
      <c r="TNJ1" s="254"/>
      <c r="TNK1" s="254"/>
      <c r="TNL1" s="254"/>
      <c r="TNM1" s="254"/>
      <c r="TNN1" s="254"/>
      <c r="TNO1" s="254"/>
      <c r="TNP1" s="254"/>
      <c r="TNQ1" s="254"/>
      <c r="TNR1" s="254"/>
      <c r="TNS1" s="254"/>
      <c r="TNT1" s="254"/>
      <c r="TNU1" s="254"/>
      <c r="TNV1" s="254"/>
      <c r="TNW1" s="254"/>
      <c r="TNX1" s="254"/>
      <c r="TNY1" s="254"/>
      <c r="TNZ1" s="254"/>
      <c r="TOA1" s="254"/>
      <c r="TOB1" s="254"/>
      <c r="TOC1" s="254"/>
      <c r="TOD1" s="254"/>
      <c r="TOE1" s="254"/>
      <c r="TOF1" s="254"/>
      <c r="TOG1" s="254"/>
      <c r="TOH1" s="254"/>
      <c r="TOI1" s="254"/>
      <c r="TOJ1" s="254"/>
      <c r="TOK1" s="254"/>
      <c r="TOL1" s="254"/>
      <c r="TOM1" s="254"/>
      <c r="TON1" s="254"/>
      <c r="TOO1" s="254"/>
      <c r="TOP1" s="254"/>
      <c r="TOQ1" s="254"/>
      <c r="TOR1" s="254"/>
      <c r="TOS1" s="254"/>
      <c r="TOT1" s="254"/>
      <c r="TOU1" s="254"/>
      <c r="TOV1" s="254"/>
      <c r="TOW1" s="254"/>
      <c r="TOX1" s="254"/>
      <c r="TOY1" s="254"/>
      <c r="TOZ1" s="254"/>
      <c r="TPA1" s="254"/>
      <c r="TPB1" s="254"/>
      <c r="TPC1" s="254"/>
      <c r="TPD1" s="254"/>
      <c r="TPE1" s="254"/>
      <c r="TPF1" s="254"/>
      <c r="TPG1" s="254"/>
      <c r="TPH1" s="254"/>
      <c r="TPI1" s="254"/>
      <c r="TPJ1" s="254"/>
      <c r="TPK1" s="254"/>
      <c r="TPL1" s="254"/>
      <c r="TPM1" s="254"/>
      <c r="TPN1" s="254"/>
      <c r="TPO1" s="254"/>
      <c r="TPP1" s="254"/>
      <c r="TPQ1" s="254"/>
      <c r="TPR1" s="254"/>
      <c r="TPS1" s="254"/>
      <c r="TPT1" s="254"/>
      <c r="TPU1" s="254"/>
      <c r="TPV1" s="254"/>
      <c r="TPW1" s="254"/>
      <c r="TPX1" s="254"/>
      <c r="TPY1" s="254"/>
      <c r="TPZ1" s="254"/>
      <c r="TQA1" s="254"/>
      <c r="TQB1" s="254"/>
      <c r="TQC1" s="254"/>
      <c r="TQD1" s="254"/>
      <c r="TQE1" s="254"/>
      <c r="TQF1" s="254"/>
      <c r="TQG1" s="254"/>
      <c r="TQH1" s="254"/>
      <c r="TQI1" s="254"/>
      <c r="TQJ1" s="254"/>
      <c r="TQK1" s="254"/>
      <c r="TQL1" s="254"/>
      <c r="TQM1" s="254"/>
      <c r="TQN1" s="254"/>
      <c r="TQO1" s="254"/>
      <c r="TQP1" s="254"/>
      <c r="TQQ1" s="254"/>
      <c r="TQR1" s="254"/>
      <c r="TQS1" s="254"/>
      <c r="TQT1" s="254"/>
      <c r="TQU1" s="254"/>
      <c r="TQV1" s="254"/>
      <c r="TQW1" s="254"/>
      <c r="TQX1" s="254"/>
      <c r="TQY1" s="254"/>
      <c r="TQZ1" s="254"/>
      <c r="TRA1" s="254"/>
      <c r="TRB1" s="254"/>
      <c r="TRC1" s="254"/>
      <c r="TRD1" s="254"/>
      <c r="TRE1" s="254"/>
      <c r="TRF1" s="254"/>
      <c r="TRG1" s="254"/>
      <c r="TRH1" s="254"/>
      <c r="TRI1" s="254"/>
      <c r="TRJ1" s="254"/>
      <c r="TRK1" s="254"/>
      <c r="TRL1" s="254"/>
      <c r="TRM1" s="254"/>
      <c r="TRN1" s="254"/>
      <c r="TRO1" s="254"/>
      <c r="TRP1" s="254"/>
      <c r="TRQ1" s="254"/>
      <c r="TRR1" s="254"/>
      <c r="TRS1" s="254"/>
      <c r="TRT1" s="254"/>
      <c r="TRU1" s="254"/>
      <c r="TRV1" s="254"/>
      <c r="TRW1" s="254"/>
      <c r="TRX1" s="254"/>
      <c r="TRY1" s="254"/>
      <c r="TRZ1" s="254"/>
      <c r="TSA1" s="254"/>
      <c r="TSB1" s="254"/>
      <c r="TSC1" s="254"/>
      <c r="TSD1" s="254"/>
      <c r="TSE1" s="254"/>
      <c r="TSF1" s="254"/>
      <c r="TSG1" s="254"/>
      <c r="TSH1" s="254"/>
      <c r="TSI1" s="254"/>
      <c r="TSJ1" s="254"/>
      <c r="TSK1" s="254"/>
      <c r="TSL1" s="254"/>
      <c r="TSM1" s="254"/>
      <c r="TSN1" s="254"/>
      <c r="TSO1" s="254"/>
      <c r="TSP1" s="254"/>
      <c r="TSQ1" s="254"/>
      <c r="TSR1" s="254"/>
      <c r="TSS1" s="254"/>
      <c r="TST1" s="254"/>
      <c r="TSU1" s="254"/>
      <c r="TSV1" s="254"/>
      <c r="TSW1" s="254"/>
      <c r="TSX1" s="254"/>
      <c r="TSY1" s="254"/>
      <c r="TSZ1" s="254"/>
      <c r="TTA1" s="254"/>
      <c r="TTB1" s="254"/>
      <c r="TTC1" s="254"/>
      <c r="TTD1" s="254"/>
      <c r="TTE1" s="254"/>
      <c r="TTF1" s="254"/>
      <c r="TTG1" s="254"/>
      <c r="TTH1" s="254"/>
      <c r="TTI1" s="254"/>
      <c r="TTJ1" s="254"/>
      <c r="TTK1" s="254"/>
      <c r="TTL1" s="254"/>
      <c r="TTM1" s="254"/>
      <c r="TTN1" s="254"/>
      <c r="TTO1" s="254"/>
      <c r="TTP1" s="254"/>
      <c r="TTQ1" s="254"/>
      <c r="TTR1" s="254"/>
      <c r="TTS1" s="254"/>
      <c r="TTT1" s="254"/>
      <c r="TTU1" s="254"/>
      <c r="TTV1" s="254"/>
      <c r="TTW1" s="254"/>
      <c r="TTX1" s="254"/>
      <c r="TTY1" s="254"/>
      <c r="TTZ1" s="254"/>
      <c r="TUA1" s="254"/>
      <c r="TUB1" s="254"/>
      <c r="TUC1" s="254"/>
      <c r="TUD1" s="254"/>
      <c r="TUE1" s="254"/>
      <c r="TUF1" s="254"/>
      <c r="TUG1" s="254"/>
      <c r="TUH1" s="254"/>
      <c r="TUI1" s="254"/>
      <c r="TUJ1" s="254"/>
      <c r="TUK1" s="254"/>
      <c r="TUL1" s="254"/>
      <c r="TUM1" s="254"/>
      <c r="TUN1" s="254"/>
      <c r="TUO1" s="254"/>
      <c r="TUP1" s="254"/>
      <c r="TUQ1" s="254"/>
      <c r="TUR1" s="254"/>
      <c r="TUS1" s="254"/>
      <c r="TUT1" s="254"/>
      <c r="TUU1" s="254"/>
      <c r="TUV1" s="254"/>
      <c r="TUW1" s="254"/>
      <c r="TUX1" s="254"/>
      <c r="TUY1" s="254"/>
      <c r="TUZ1" s="254"/>
      <c r="TVA1" s="254"/>
      <c r="TVB1" s="254"/>
      <c r="TVC1" s="254"/>
      <c r="TVD1" s="254"/>
      <c r="TVE1" s="254"/>
      <c r="TVF1" s="254"/>
      <c r="TVG1" s="254"/>
      <c r="TVH1" s="254"/>
      <c r="TVI1" s="254"/>
      <c r="TVJ1" s="254"/>
      <c r="TVK1" s="254"/>
      <c r="TVL1" s="254"/>
      <c r="TVM1" s="254"/>
      <c r="TVN1" s="254"/>
      <c r="TVO1" s="254"/>
      <c r="TVP1" s="254"/>
      <c r="TVQ1" s="254"/>
      <c r="TVR1" s="254"/>
      <c r="TVS1" s="254"/>
      <c r="TVT1" s="254"/>
      <c r="TVU1" s="254"/>
      <c r="TVV1" s="254"/>
      <c r="TVW1" s="254"/>
      <c r="TVX1" s="254"/>
      <c r="TVY1" s="254"/>
      <c r="TVZ1" s="254"/>
      <c r="TWA1" s="254"/>
      <c r="TWB1" s="254"/>
      <c r="TWC1" s="254"/>
      <c r="TWD1" s="254"/>
      <c r="TWE1" s="254"/>
      <c r="TWF1" s="254"/>
      <c r="TWG1" s="254"/>
      <c r="TWH1" s="254"/>
      <c r="TWI1" s="254"/>
      <c r="TWJ1" s="254"/>
      <c r="TWK1" s="254"/>
      <c r="TWL1" s="254"/>
      <c r="TWM1" s="254"/>
      <c r="TWN1" s="254"/>
      <c r="TWO1" s="254"/>
      <c r="TWP1" s="254"/>
      <c r="TWQ1" s="254"/>
      <c r="TWR1" s="254"/>
      <c r="TWS1" s="254"/>
      <c r="TWT1" s="254"/>
      <c r="TWU1" s="254"/>
      <c r="TWV1" s="254"/>
      <c r="TWW1" s="254"/>
      <c r="TWX1" s="254"/>
      <c r="TWY1" s="254"/>
      <c r="TWZ1" s="254"/>
      <c r="TXA1" s="254"/>
      <c r="TXB1" s="254"/>
      <c r="TXC1" s="254"/>
      <c r="TXD1" s="254"/>
      <c r="TXE1" s="254"/>
      <c r="TXF1" s="254"/>
      <c r="TXG1" s="254"/>
      <c r="TXH1" s="254"/>
      <c r="TXI1" s="254"/>
      <c r="TXJ1" s="254"/>
      <c r="TXK1" s="254"/>
      <c r="TXL1" s="254"/>
      <c r="TXM1" s="254"/>
      <c r="TXN1" s="254"/>
      <c r="TXO1" s="254"/>
      <c r="TXP1" s="254"/>
      <c r="TXQ1" s="254"/>
      <c r="TXR1" s="254"/>
      <c r="TXS1" s="254"/>
      <c r="TXT1" s="254"/>
      <c r="TXU1" s="254"/>
      <c r="TXV1" s="254"/>
      <c r="TXW1" s="254"/>
      <c r="TXX1" s="254"/>
      <c r="TXY1" s="254"/>
      <c r="TXZ1" s="254"/>
      <c r="TYA1" s="254"/>
      <c r="TYB1" s="254"/>
      <c r="TYC1" s="254"/>
      <c r="TYD1" s="254"/>
      <c r="TYE1" s="254"/>
      <c r="TYF1" s="254"/>
      <c r="TYG1" s="254"/>
      <c r="TYH1" s="254"/>
      <c r="TYI1" s="254"/>
      <c r="TYJ1" s="254"/>
      <c r="TYK1" s="254"/>
      <c r="TYL1" s="254"/>
      <c r="TYM1" s="254"/>
      <c r="TYN1" s="254"/>
      <c r="TYO1" s="254"/>
      <c r="TYP1" s="254"/>
      <c r="TYQ1" s="254"/>
      <c r="TYR1" s="254"/>
      <c r="TYS1" s="254"/>
      <c r="TYT1" s="254"/>
      <c r="TYU1" s="254"/>
      <c r="TYV1" s="254"/>
      <c r="TYW1" s="254"/>
      <c r="TYX1" s="254"/>
      <c r="TYY1" s="254"/>
      <c r="TYZ1" s="254"/>
      <c r="TZA1" s="254"/>
      <c r="TZB1" s="254"/>
      <c r="TZC1" s="254"/>
      <c r="TZD1" s="254"/>
      <c r="TZE1" s="254"/>
      <c r="TZF1" s="254"/>
      <c r="TZG1" s="254"/>
      <c r="TZH1" s="254"/>
      <c r="TZI1" s="254"/>
      <c r="TZJ1" s="254"/>
      <c r="TZK1" s="254"/>
      <c r="TZL1" s="254"/>
      <c r="TZM1" s="254"/>
      <c r="TZN1" s="254"/>
      <c r="TZO1" s="254"/>
      <c r="TZP1" s="254"/>
      <c r="TZQ1" s="254"/>
      <c r="TZR1" s="254"/>
      <c r="TZS1" s="254"/>
      <c r="TZT1" s="254"/>
      <c r="TZU1" s="254"/>
      <c r="TZV1" s="254"/>
      <c r="TZW1" s="254"/>
      <c r="TZX1" s="254"/>
      <c r="TZY1" s="254"/>
      <c r="TZZ1" s="254"/>
      <c r="UAA1" s="254"/>
      <c r="UAB1" s="254"/>
      <c r="UAC1" s="254"/>
      <c r="UAD1" s="254"/>
      <c r="UAE1" s="254"/>
      <c r="UAF1" s="254"/>
      <c r="UAG1" s="254"/>
      <c r="UAH1" s="254"/>
      <c r="UAI1" s="254"/>
      <c r="UAJ1" s="254"/>
      <c r="UAK1" s="254"/>
      <c r="UAL1" s="254"/>
      <c r="UAM1" s="254"/>
      <c r="UAN1" s="254"/>
      <c r="UAO1" s="254"/>
      <c r="UAP1" s="254"/>
      <c r="UAQ1" s="254"/>
      <c r="UAR1" s="254"/>
      <c r="UAS1" s="254"/>
      <c r="UAT1" s="254"/>
      <c r="UAU1" s="254"/>
      <c r="UAV1" s="254"/>
      <c r="UAW1" s="254"/>
      <c r="UAX1" s="254"/>
      <c r="UAY1" s="254"/>
      <c r="UAZ1" s="254"/>
      <c r="UBA1" s="254"/>
      <c r="UBB1" s="254"/>
      <c r="UBC1" s="254"/>
      <c r="UBD1" s="254"/>
      <c r="UBE1" s="254"/>
      <c r="UBF1" s="254"/>
      <c r="UBG1" s="254"/>
      <c r="UBH1" s="254"/>
      <c r="UBI1" s="254"/>
      <c r="UBJ1" s="254"/>
      <c r="UBK1" s="254"/>
      <c r="UBL1" s="254"/>
      <c r="UBM1" s="254"/>
      <c r="UBN1" s="254"/>
      <c r="UBO1" s="254"/>
      <c r="UBP1" s="254"/>
      <c r="UBQ1" s="254"/>
      <c r="UBR1" s="254"/>
      <c r="UBS1" s="254"/>
      <c r="UBT1" s="254"/>
      <c r="UBU1" s="254"/>
      <c r="UBV1" s="254"/>
      <c r="UBW1" s="254"/>
      <c r="UBX1" s="254"/>
      <c r="UBY1" s="254"/>
      <c r="UBZ1" s="254"/>
      <c r="UCA1" s="254"/>
      <c r="UCB1" s="254"/>
      <c r="UCC1" s="254"/>
      <c r="UCD1" s="254"/>
      <c r="UCE1" s="254"/>
      <c r="UCF1" s="254"/>
      <c r="UCG1" s="254"/>
      <c r="UCH1" s="254"/>
      <c r="UCI1" s="254"/>
      <c r="UCJ1" s="254"/>
      <c r="UCK1" s="254"/>
      <c r="UCL1" s="254"/>
      <c r="UCM1" s="254"/>
      <c r="UCN1" s="254"/>
      <c r="UCO1" s="254"/>
      <c r="UCP1" s="254"/>
      <c r="UCQ1" s="254"/>
      <c r="UCR1" s="254"/>
      <c r="UCS1" s="254"/>
      <c r="UCT1" s="254"/>
      <c r="UCU1" s="254"/>
      <c r="UCV1" s="254"/>
      <c r="UCW1" s="254"/>
      <c r="UCX1" s="254"/>
      <c r="UCY1" s="254"/>
      <c r="UCZ1" s="254"/>
      <c r="UDA1" s="254"/>
      <c r="UDB1" s="254"/>
      <c r="UDC1" s="254"/>
      <c r="UDD1" s="254"/>
      <c r="UDE1" s="254"/>
      <c r="UDF1" s="254"/>
      <c r="UDG1" s="254"/>
      <c r="UDH1" s="254"/>
      <c r="UDI1" s="254"/>
      <c r="UDJ1" s="254"/>
      <c r="UDK1" s="254"/>
      <c r="UDL1" s="254"/>
      <c r="UDM1" s="254"/>
      <c r="UDN1" s="254"/>
      <c r="UDO1" s="254"/>
      <c r="UDP1" s="254"/>
      <c r="UDQ1" s="254"/>
      <c r="UDR1" s="254"/>
      <c r="UDS1" s="254"/>
      <c r="UDT1" s="254"/>
      <c r="UDU1" s="254"/>
      <c r="UDV1" s="254"/>
      <c r="UDW1" s="254"/>
      <c r="UDX1" s="254"/>
      <c r="UDY1" s="254"/>
      <c r="UDZ1" s="254"/>
      <c r="UEA1" s="254"/>
      <c r="UEB1" s="254"/>
      <c r="UEC1" s="254"/>
      <c r="UED1" s="254"/>
      <c r="UEE1" s="254"/>
      <c r="UEF1" s="254"/>
      <c r="UEG1" s="254"/>
      <c r="UEH1" s="254"/>
      <c r="UEI1" s="254"/>
      <c r="UEJ1" s="254"/>
      <c r="UEK1" s="254"/>
      <c r="UEL1" s="254"/>
      <c r="UEM1" s="254"/>
      <c r="UEN1" s="254"/>
      <c r="UEO1" s="254"/>
      <c r="UEP1" s="254"/>
      <c r="UEQ1" s="254"/>
      <c r="UER1" s="254"/>
      <c r="UES1" s="254"/>
      <c r="UET1" s="254"/>
      <c r="UEU1" s="254"/>
      <c r="UEV1" s="254"/>
      <c r="UEW1" s="254"/>
      <c r="UEX1" s="254"/>
      <c r="UEY1" s="254"/>
      <c r="UEZ1" s="254"/>
      <c r="UFA1" s="254"/>
      <c r="UFB1" s="254"/>
      <c r="UFC1" s="254"/>
      <c r="UFD1" s="254"/>
      <c r="UFE1" s="254"/>
      <c r="UFF1" s="254"/>
      <c r="UFG1" s="254"/>
      <c r="UFH1" s="254"/>
      <c r="UFI1" s="254"/>
      <c r="UFJ1" s="254"/>
      <c r="UFK1" s="254"/>
      <c r="UFL1" s="254"/>
      <c r="UFM1" s="254"/>
      <c r="UFN1" s="254"/>
      <c r="UFO1" s="254"/>
      <c r="UFP1" s="254"/>
      <c r="UFQ1" s="254"/>
      <c r="UFR1" s="254"/>
      <c r="UFS1" s="254"/>
      <c r="UFT1" s="254"/>
      <c r="UFU1" s="254"/>
      <c r="UFV1" s="254"/>
      <c r="UFW1" s="254"/>
      <c r="UFX1" s="254"/>
      <c r="UFY1" s="254"/>
      <c r="UFZ1" s="254"/>
      <c r="UGA1" s="254"/>
      <c r="UGB1" s="254"/>
      <c r="UGC1" s="254"/>
      <c r="UGD1" s="254"/>
      <c r="UGE1" s="254"/>
      <c r="UGF1" s="254"/>
      <c r="UGG1" s="254"/>
      <c r="UGH1" s="254"/>
      <c r="UGI1" s="254"/>
      <c r="UGJ1" s="254"/>
      <c r="UGK1" s="254"/>
      <c r="UGL1" s="254"/>
      <c r="UGM1" s="254"/>
      <c r="UGN1" s="254"/>
      <c r="UGO1" s="254"/>
      <c r="UGP1" s="254"/>
      <c r="UGQ1" s="254"/>
      <c r="UGR1" s="254"/>
      <c r="UGS1" s="254"/>
      <c r="UGT1" s="254"/>
      <c r="UGU1" s="254"/>
      <c r="UGV1" s="254"/>
      <c r="UGW1" s="254"/>
      <c r="UGX1" s="254"/>
      <c r="UGY1" s="254"/>
      <c r="UGZ1" s="254"/>
      <c r="UHA1" s="254"/>
      <c r="UHB1" s="254"/>
      <c r="UHC1" s="254"/>
      <c r="UHD1" s="254"/>
      <c r="UHE1" s="254"/>
      <c r="UHF1" s="254"/>
      <c r="UHG1" s="254"/>
      <c r="UHH1" s="254"/>
      <c r="UHI1" s="254"/>
      <c r="UHJ1" s="254"/>
      <c r="UHK1" s="254"/>
      <c r="UHL1" s="254"/>
      <c r="UHM1" s="254"/>
      <c r="UHN1" s="254"/>
      <c r="UHO1" s="254"/>
      <c r="UHP1" s="254"/>
      <c r="UHQ1" s="254"/>
      <c r="UHR1" s="254"/>
      <c r="UHS1" s="254"/>
      <c r="UHT1" s="254"/>
      <c r="UHU1" s="254"/>
      <c r="UHV1" s="254"/>
      <c r="UHW1" s="254"/>
      <c r="UHX1" s="254"/>
      <c r="UHY1" s="254"/>
      <c r="UHZ1" s="254"/>
      <c r="UIA1" s="254"/>
      <c r="UIB1" s="254"/>
      <c r="UIC1" s="254"/>
      <c r="UID1" s="254"/>
      <c r="UIE1" s="254"/>
      <c r="UIF1" s="254"/>
      <c r="UIG1" s="254"/>
      <c r="UIH1" s="254"/>
      <c r="UII1" s="254"/>
      <c r="UIJ1" s="254"/>
      <c r="UIK1" s="254"/>
      <c r="UIL1" s="254"/>
      <c r="UIM1" s="254"/>
      <c r="UIN1" s="254"/>
      <c r="UIO1" s="254"/>
      <c r="UIP1" s="254"/>
      <c r="UIQ1" s="254"/>
      <c r="UIR1" s="254"/>
      <c r="UIS1" s="254"/>
      <c r="UIT1" s="254"/>
      <c r="UIU1" s="254"/>
      <c r="UIV1" s="254"/>
      <c r="UIW1" s="254"/>
      <c r="UIX1" s="254"/>
      <c r="UIY1" s="254"/>
      <c r="UIZ1" s="254"/>
      <c r="UJA1" s="254"/>
      <c r="UJB1" s="254"/>
      <c r="UJC1" s="254"/>
      <c r="UJD1" s="254"/>
      <c r="UJE1" s="254"/>
      <c r="UJF1" s="254"/>
      <c r="UJG1" s="254"/>
      <c r="UJH1" s="254"/>
      <c r="UJI1" s="254"/>
      <c r="UJJ1" s="254"/>
      <c r="UJK1" s="254"/>
      <c r="UJL1" s="254"/>
      <c r="UJM1" s="254"/>
      <c r="UJN1" s="254"/>
      <c r="UJO1" s="254"/>
      <c r="UJP1" s="254"/>
      <c r="UJQ1" s="254"/>
      <c r="UJR1" s="254"/>
      <c r="UJS1" s="254"/>
      <c r="UJT1" s="254"/>
      <c r="UJU1" s="254"/>
      <c r="UJV1" s="254"/>
      <c r="UJW1" s="254"/>
      <c r="UJX1" s="254"/>
      <c r="UJY1" s="254"/>
      <c r="UJZ1" s="254"/>
      <c r="UKA1" s="254"/>
      <c r="UKB1" s="254"/>
      <c r="UKC1" s="254"/>
      <c r="UKD1" s="254"/>
      <c r="UKE1" s="254"/>
      <c r="UKF1" s="254"/>
      <c r="UKG1" s="254"/>
      <c r="UKH1" s="254"/>
      <c r="UKI1" s="254"/>
      <c r="UKJ1" s="254"/>
      <c r="UKK1" s="254"/>
      <c r="UKL1" s="254"/>
      <c r="UKM1" s="254"/>
      <c r="UKN1" s="254"/>
      <c r="UKO1" s="254"/>
      <c r="UKP1" s="254"/>
      <c r="UKQ1" s="254"/>
      <c r="UKR1" s="254"/>
      <c r="UKS1" s="254"/>
      <c r="UKT1" s="254"/>
      <c r="UKU1" s="254"/>
      <c r="UKV1" s="254"/>
      <c r="UKW1" s="254"/>
      <c r="UKX1" s="254"/>
      <c r="UKY1" s="254"/>
      <c r="UKZ1" s="254"/>
      <c r="ULA1" s="254"/>
      <c r="ULB1" s="254"/>
      <c r="ULC1" s="254"/>
      <c r="ULD1" s="254"/>
      <c r="ULE1" s="254"/>
      <c r="ULF1" s="254"/>
      <c r="ULG1" s="254"/>
      <c r="ULH1" s="254"/>
      <c r="ULI1" s="254"/>
      <c r="ULJ1" s="254"/>
      <c r="ULK1" s="254"/>
      <c r="ULL1" s="254"/>
      <c r="ULM1" s="254"/>
      <c r="ULN1" s="254"/>
      <c r="ULO1" s="254"/>
      <c r="ULP1" s="254"/>
      <c r="ULQ1" s="254"/>
      <c r="ULR1" s="254"/>
      <c r="ULS1" s="254"/>
      <c r="ULT1" s="254"/>
      <c r="ULU1" s="254"/>
      <c r="ULV1" s="254"/>
      <c r="ULW1" s="254"/>
      <c r="ULX1" s="254"/>
      <c r="ULY1" s="254"/>
      <c r="ULZ1" s="254"/>
      <c r="UMA1" s="254"/>
      <c r="UMB1" s="254"/>
      <c r="UMC1" s="254"/>
      <c r="UMD1" s="254"/>
      <c r="UME1" s="254"/>
      <c r="UMF1" s="254"/>
      <c r="UMG1" s="254"/>
      <c r="UMH1" s="254"/>
      <c r="UMI1" s="254"/>
      <c r="UMJ1" s="254"/>
      <c r="UMK1" s="254"/>
      <c r="UML1" s="254"/>
      <c r="UMM1" s="254"/>
      <c r="UMN1" s="254"/>
      <c r="UMO1" s="254"/>
      <c r="UMP1" s="254"/>
      <c r="UMQ1" s="254"/>
      <c r="UMR1" s="254"/>
      <c r="UMS1" s="254"/>
      <c r="UMT1" s="254"/>
      <c r="UMU1" s="254"/>
      <c r="UMV1" s="254"/>
      <c r="UMW1" s="254"/>
      <c r="UMX1" s="254"/>
      <c r="UMY1" s="254"/>
      <c r="UMZ1" s="254"/>
      <c r="UNA1" s="254"/>
      <c r="UNB1" s="254"/>
      <c r="UNC1" s="254"/>
      <c r="UND1" s="254"/>
      <c r="UNE1" s="254"/>
      <c r="UNF1" s="254"/>
      <c r="UNG1" s="254"/>
      <c r="UNH1" s="254"/>
      <c r="UNI1" s="254"/>
      <c r="UNJ1" s="254"/>
      <c r="UNK1" s="254"/>
      <c r="UNL1" s="254"/>
      <c r="UNM1" s="254"/>
      <c r="UNN1" s="254"/>
      <c r="UNO1" s="254"/>
      <c r="UNP1" s="254"/>
      <c r="UNQ1" s="254"/>
      <c r="UNR1" s="254"/>
      <c r="UNS1" s="254"/>
      <c r="UNT1" s="254"/>
      <c r="UNU1" s="254"/>
      <c r="UNV1" s="254"/>
      <c r="UNW1" s="254"/>
      <c r="UNX1" s="254"/>
      <c r="UNY1" s="254"/>
      <c r="UNZ1" s="254"/>
      <c r="UOA1" s="254"/>
      <c r="UOB1" s="254"/>
      <c r="UOC1" s="254"/>
      <c r="UOD1" s="254"/>
      <c r="UOE1" s="254"/>
      <c r="UOF1" s="254"/>
      <c r="UOG1" s="254"/>
      <c r="UOH1" s="254"/>
      <c r="UOI1" s="254"/>
      <c r="UOJ1" s="254"/>
      <c r="UOK1" s="254"/>
      <c r="UOL1" s="254"/>
      <c r="UOM1" s="254"/>
      <c r="UON1" s="254"/>
      <c r="UOO1" s="254"/>
      <c r="UOP1" s="254"/>
      <c r="UOQ1" s="254"/>
      <c r="UOR1" s="254"/>
      <c r="UOS1" s="254"/>
      <c r="UOT1" s="254"/>
      <c r="UOU1" s="254"/>
      <c r="UOV1" s="254"/>
      <c r="UOW1" s="254"/>
      <c r="UOX1" s="254"/>
      <c r="UOY1" s="254"/>
      <c r="UOZ1" s="254"/>
      <c r="UPA1" s="254"/>
      <c r="UPB1" s="254"/>
      <c r="UPC1" s="254"/>
      <c r="UPD1" s="254"/>
      <c r="UPE1" s="254"/>
      <c r="UPF1" s="254"/>
      <c r="UPG1" s="254"/>
      <c r="UPH1" s="254"/>
      <c r="UPI1" s="254"/>
      <c r="UPJ1" s="254"/>
      <c r="UPK1" s="254"/>
      <c r="UPL1" s="254"/>
      <c r="UPM1" s="254"/>
      <c r="UPN1" s="254"/>
      <c r="UPO1" s="254"/>
      <c r="UPP1" s="254"/>
      <c r="UPQ1" s="254"/>
      <c r="UPR1" s="254"/>
      <c r="UPS1" s="254"/>
      <c r="UPT1" s="254"/>
      <c r="UPU1" s="254"/>
      <c r="UPV1" s="254"/>
      <c r="UPW1" s="254"/>
      <c r="UPX1" s="254"/>
      <c r="UPY1" s="254"/>
      <c r="UPZ1" s="254"/>
      <c r="UQA1" s="254"/>
      <c r="UQB1" s="254"/>
      <c r="UQC1" s="254"/>
      <c r="UQD1" s="254"/>
      <c r="UQE1" s="254"/>
      <c r="UQF1" s="254"/>
      <c r="UQG1" s="254"/>
      <c r="UQH1" s="254"/>
      <c r="UQI1" s="254"/>
      <c r="UQJ1" s="254"/>
      <c r="UQK1" s="254"/>
      <c r="UQL1" s="254"/>
      <c r="UQM1" s="254"/>
      <c r="UQN1" s="254"/>
      <c r="UQO1" s="254"/>
      <c r="UQP1" s="254"/>
      <c r="UQQ1" s="254"/>
      <c r="UQR1" s="254"/>
      <c r="UQS1" s="254"/>
      <c r="UQT1" s="254"/>
      <c r="UQU1" s="254"/>
      <c r="UQV1" s="254"/>
      <c r="UQW1" s="254"/>
      <c r="UQX1" s="254"/>
      <c r="UQY1" s="254"/>
      <c r="UQZ1" s="254"/>
      <c r="URA1" s="254"/>
      <c r="URB1" s="254"/>
      <c r="URC1" s="254"/>
      <c r="URD1" s="254"/>
      <c r="URE1" s="254"/>
      <c r="URF1" s="254"/>
      <c r="URG1" s="254"/>
      <c r="URH1" s="254"/>
      <c r="URI1" s="254"/>
      <c r="URJ1" s="254"/>
      <c r="URK1" s="254"/>
      <c r="URL1" s="254"/>
      <c r="URM1" s="254"/>
      <c r="URN1" s="254"/>
      <c r="URO1" s="254"/>
      <c r="URP1" s="254"/>
      <c r="URQ1" s="254"/>
      <c r="URR1" s="254"/>
      <c r="URS1" s="254"/>
      <c r="URT1" s="254"/>
      <c r="URU1" s="254"/>
      <c r="URV1" s="254"/>
      <c r="URW1" s="254"/>
      <c r="URX1" s="254"/>
      <c r="URY1" s="254"/>
      <c r="URZ1" s="254"/>
      <c r="USA1" s="254"/>
      <c r="USB1" s="254"/>
      <c r="USC1" s="254"/>
      <c r="USD1" s="254"/>
      <c r="USE1" s="254"/>
      <c r="USF1" s="254"/>
      <c r="USG1" s="254"/>
      <c r="USH1" s="254"/>
      <c r="USI1" s="254"/>
      <c r="USJ1" s="254"/>
      <c r="USK1" s="254"/>
      <c r="USL1" s="254"/>
      <c r="USM1" s="254"/>
      <c r="USN1" s="254"/>
      <c r="USO1" s="254"/>
      <c r="USP1" s="254"/>
      <c r="USQ1" s="254"/>
      <c r="USR1" s="254"/>
      <c r="USS1" s="254"/>
      <c r="UST1" s="254"/>
      <c r="USU1" s="254"/>
      <c r="USV1" s="254"/>
      <c r="USW1" s="254"/>
      <c r="USX1" s="254"/>
      <c r="USY1" s="254"/>
      <c r="USZ1" s="254"/>
      <c r="UTA1" s="254"/>
      <c r="UTB1" s="254"/>
      <c r="UTC1" s="254"/>
      <c r="UTD1" s="254"/>
      <c r="UTE1" s="254"/>
      <c r="UTF1" s="254"/>
      <c r="UTG1" s="254"/>
      <c r="UTH1" s="254"/>
      <c r="UTI1" s="254"/>
      <c r="UTJ1" s="254"/>
      <c r="UTK1" s="254"/>
      <c r="UTL1" s="254"/>
      <c r="UTM1" s="254"/>
      <c r="UTN1" s="254"/>
      <c r="UTO1" s="254"/>
      <c r="UTP1" s="254"/>
      <c r="UTQ1" s="254"/>
      <c r="UTR1" s="254"/>
      <c r="UTS1" s="254"/>
      <c r="UTT1" s="254"/>
      <c r="UTU1" s="254"/>
      <c r="UTV1" s="254"/>
      <c r="UTW1" s="254"/>
      <c r="UTX1" s="254"/>
      <c r="UTY1" s="254"/>
      <c r="UTZ1" s="254"/>
      <c r="UUA1" s="254"/>
      <c r="UUB1" s="254"/>
      <c r="UUC1" s="254"/>
      <c r="UUD1" s="254"/>
      <c r="UUE1" s="254"/>
      <c r="UUF1" s="254"/>
      <c r="UUG1" s="254"/>
      <c r="UUH1" s="254"/>
      <c r="UUI1" s="254"/>
      <c r="UUJ1" s="254"/>
      <c r="UUK1" s="254"/>
      <c r="UUL1" s="254"/>
      <c r="UUM1" s="254"/>
      <c r="UUN1" s="254"/>
      <c r="UUO1" s="254"/>
      <c r="UUP1" s="254"/>
      <c r="UUQ1" s="254"/>
      <c r="UUR1" s="254"/>
      <c r="UUS1" s="254"/>
      <c r="UUT1" s="254"/>
      <c r="UUU1" s="254"/>
      <c r="UUV1" s="254"/>
      <c r="UUW1" s="254"/>
      <c r="UUX1" s="254"/>
      <c r="UUY1" s="254"/>
      <c r="UUZ1" s="254"/>
      <c r="UVA1" s="254"/>
      <c r="UVB1" s="254"/>
      <c r="UVC1" s="254"/>
      <c r="UVD1" s="254"/>
      <c r="UVE1" s="254"/>
      <c r="UVF1" s="254"/>
      <c r="UVG1" s="254"/>
      <c r="UVH1" s="254"/>
      <c r="UVI1" s="254"/>
      <c r="UVJ1" s="254"/>
      <c r="UVK1" s="254"/>
      <c r="UVL1" s="254"/>
      <c r="UVM1" s="254"/>
      <c r="UVN1" s="254"/>
      <c r="UVO1" s="254"/>
      <c r="UVP1" s="254"/>
      <c r="UVQ1" s="254"/>
      <c r="UVR1" s="254"/>
      <c r="UVS1" s="254"/>
      <c r="UVT1" s="254"/>
      <c r="UVU1" s="254"/>
      <c r="UVV1" s="254"/>
      <c r="UVW1" s="254"/>
      <c r="UVX1" s="254"/>
      <c r="UVY1" s="254"/>
      <c r="UVZ1" s="254"/>
      <c r="UWA1" s="254"/>
      <c r="UWB1" s="254"/>
      <c r="UWC1" s="254"/>
      <c r="UWD1" s="254"/>
      <c r="UWE1" s="254"/>
      <c r="UWF1" s="254"/>
      <c r="UWG1" s="254"/>
      <c r="UWH1" s="254"/>
      <c r="UWI1" s="254"/>
      <c r="UWJ1" s="254"/>
      <c r="UWK1" s="254"/>
      <c r="UWL1" s="254"/>
      <c r="UWM1" s="254"/>
      <c r="UWN1" s="254"/>
      <c r="UWO1" s="254"/>
      <c r="UWP1" s="254"/>
      <c r="UWQ1" s="254"/>
      <c r="UWR1" s="254"/>
      <c r="UWS1" s="254"/>
      <c r="UWT1" s="254"/>
      <c r="UWU1" s="254"/>
      <c r="UWV1" s="254"/>
      <c r="UWW1" s="254"/>
      <c r="UWX1" s="254"/>
      <c r="UWY1" s="254"/>
      <c r="UWZ1" s="254"/>
      <c r="UXA1" s="254"/>
      <c r="UXB1" s="254"/>
      <c r="UXC1" s="254"/>
      <c r="UXD1" s="254"/>
      <c r="UXE1" s="254"/>
      <c r="UXF1" s="254"/>
      <c r="UXG1" s="254"/>
      <c r="UXH1" s="254"/>
      <c r="UXI1" s="254"/>
      <c r="UXJ1" s="254"/>
      <c r="UXK1" s="254"/>
      <c r="UXL1" s="254"/>
      <c r="UXM1" s="254"/>
      <c r="UXN1" s="254"/>
      <c r="UXO1" s="254"/>
      <c r="UXP1" s="254"/>
      <c r="UXQ1" s="254"/>
      <c r="UXR1" s="254"/>
      <c r="UXS1" s="254"/>
      <c r="UXT1" s="254"/>
      <c r="UXU1" s="254"/>
      <c r="UXV1" s="254"/>
      <c r="UXW1" s="254"/>
      <c r="UXX1" s="254"/>
      <c r="UXY1" s="254"/>
      <c r="UXZ1" s="254"/>
      <c r="UYA1" s="254"/>
      <c r="UYB1" s="254"/>
      <c r="UYC1" s="254"/>
      <c r="UYD1" s="254"/>
      <c r="UYE1" s="254"/>
      <c r="UYF1" s="254"/>
      <c r="UYG1" s="254"/>
      <c r="UYH1" s="254"/>
      <c r="UYI1" s="254"/>
      <c r="UYJ1" s="254"/>
      <c r="UYK1" s="254"/>
      <c r="UYL1" s="254"/>
      <c r="UYM1" s="254"/>
      <c r="UYN1" s="254"/>
      <c r="UYO1" s="254"/>
      <c r="UYP1" s="254"/>
      <c r="UYQ1" s="254"/>
      <c r="UYR1" s="254"/>
      <c r="UYS1" s="254"/>
      <c r="UYT1" s="254"/>
      <c r="UYU1" s="254"/>
      <c r="UYV1" s="254"/>
      <c r="UYW1" s="254"/>
      <c r="UYX1" s="254"/>
      <c r="UYY1" s="254"/>
      <c r="UYZ1" s="254"/>
      <c r="UZA1" s="254"/>
      <c r="UZB1" s="254"/>
      <c r="UZC1" s="254"/>
      <c r="UZD1" s="254"/>
      <c r="UZE1" s="254"/>
      <c r="UZF1" s="254"/>
      <c r="UZG1" s="254"/>
      <c r="UZH1" s="254"/>
      <c r="UZI1" s="254"/>
      <c r="UZJ1" s="254"/>
      <c r="UZK1" s="254"/>
      <c r="UZL1" s="254"/>
      <c r="UZM1" s="254"/>
      <c r="UZN1" s="254"/>
      <c r="UZO1" s="254"/>
      <c r="UZP1" s="254"/>
      <c r="UZQ1" s="254"/>
      <c r="UZR1" s="254"/>
      <c r="UZS1" s="254"/>
      <c r="UZT1" s="254"/>
      <c r="UZU1" s="254"/>
      <c r="UZV1" s="254"/>
      <c r="UZW1" s="254"/>
      <c r="UZX1" s="254"/>
      <c r="UZY1" s="254"/>
      <c r="UZZ1" s="254"/>
      <c r="VAA1" s="254"/>
      <c r="VAB1" s="254"/>
      <c r="VAC1" s="254"/>
      <c r="VAD1" s="254"/>
      <c r="VAE1" s="254"/>
      <c r="VAF1" s="254"/>
      <c r="VAG1" s="254"/>
      <c r="VAH1" s="254"/>
      <c r="VAI1" s="254"/>
      <c r="VAJ1" s="254"/>
      <c r="VAK1" s="254"/>
      <c r="VAL1" s="254"/>
      <c r="VAM1" s="254"/>
      <c r="VAN1" s="254"/>
      <c r="VAO1" s="254"/>
      <c r="VAP1" s="254"/>
      <c r="VAQ1" s="254"/>
      <c r="VAR1" s="254"/>
      <c r="VAS1" s="254"/>
      <c r="VAT1" s="254"/>
      <c r="VAU1" s="254"/>
      <c r="VAV1" s="254"/>
      <c r="VAW1" s="254"/>
      <c r="VAX1" s="254"/>
      <c r="VAY1" s="254"/>
      <c r="VAZ1" s="254"/>
      <c r="VBA1" s="254"/>
      <c r="VBB1" s="254"/>
      <c r="VBC1" s="254"/>
      <c r="VBD1" s="254"/>
      <c r="VBE1" s="254"/>
      <c r="VBF1" s="254"/>
      <c r="VBG1" s="254"/>
      <c r="VBH1" s="254"/>
      <c r="VBI1" s="254"/>
      <c r="VBJ1" s="254"/>
      <c r="VBK1" s="254"/>
      <c r="VBL1" s="254"/>
      <c r="VBM1" s="254"/>
      <c r="VBN1" s="254"/>
      <c r="VBO1" s="254"/>
      <c r="VBP1" s="254"/>
      <c r="VBQ1" s="254"/>
      <c r="VBR1" s="254"/>
      <c r="VBS1" s="254"/>
      <c r="VBT1" s="254"/>
      <c r="VBU1" s="254"/>
      <c r="VBV1" s="254"/>
      <c r="VBW1" s="254"/>
      <c r="VBX1" s="254"/>
      <c r="VBY1" s="254"/>
      <c r="VBZ1" s="254"/>
      <c r="VCA1" s="254"/>
      <c r="VCB1" s="254"/>
      <c r="VCC1" s="254"/>
      <c r="VCD1" s="254"/>
      <c r="VCE1" s="254"/>
      <c r="VCF1" s="254"/>
      <c r="VCG1" s="254"/>
      <c r="VCH1" s="254"/>
      <c r="VCI1" s="254"/>
      <c r="VCJ1" s="254"/>
      <c r="VCK1" s="254"/>
      <c r="VCL1" s="254"/>
      <c r="VCM1" s="254"/>
      <c r="VCN1" s="254"/>
      <c r="VCO1" s="254"/>
      <c r="VCP1" s="254"/>
      <c r="VCQ1" s="254"/>
      <c r="VCR1" s="254"/>
      <c r="VCS1" s="254"/>
      <c r="VCT1" s="254"/>
      <c r="VCU1" s="254"/>
      <c r="VCV1" s="254"/>
      <c r="VCW1" s="254"/>
      <c r="VCX1" s="254"/>
      <c r="VCY1" s="254"/>
      <c r="VCZ1" s="254"/>
      <c r="VDA1" s="254"/>
      <c r="VDB1" s="254"/>
      <c r="VDC1" s="254"/>
      <c r="VDD1" s="254"/>
      <c r="VDE1" s="254"/>
      <c r="VDF1" s="254"/>
      <c r="VDG1" s="254"/>
      <c r="VDH1" s="254"/>
      <c r="VDI1" s="254"/>
      <c r="VDJ1" s="254"/>
      <c r="VDK1" s="254"/>
      <c r="VDL1" s="254"/>
      <c r="VDM1" s="254"/>
      <c r="VDN1" s="254"/>
      <c r="VDO1" s="254"/>
      <c r="VDP1" s="254"/>
      <c r="VDQ1" s="254"/>
      <c r="VDR1" s="254"/>
      <c r="VDS1" s="254"/>
      <c r="VDT1" s="254"/>
      <c r="VDU1" s="254"/>
      <c r="VDV1" s="254"/>
      <c r="VDW1" s="254"/>
      <c r="VDX1" s="254"/>
      <c r="VDY1" s="254"/>
      <c r="VDZ1" s="254"/>
      <c r="VEA1" s="254"/>
      <c r="VEB1" s="254"/>
      <c r="VEC1" s="254"/>
      <c r="VED1" s="254"/>
      <c r="VEE1" s="254"/>
      <c r="VEF1" s="254"/>
      <c r="VEG1" s="254"/>
      <c r="VEH1" s="254"/>
      <c r="VEI1" s="254"/>
      <c r="VEJ1" s="254"/>
      <c r="VEK1" s="254"/>
      <c r="VEL1" s="254"/>
      <c r="VEM1" s="254"/>
      <c r="VEN1" s="254"/>
      <c r="VEO1" s="254"/>
      <c r="VEP1" s="254"/>
      <c r="VEQ1" s="254"/>
      <c r="VER1" s="254"/>
      <c r="VES1" s="254"/>
      <c r="VET1" s="254"/>
      <c r="VEU1" s="254"/>
      <c r="VEV1" s="254"/>
      <c r="VEW1" s="254"/>
      <c r="VEX1" s="254"/>
      <c r="VEY1" s="254"/>
      <c r="VEZ1" s="254"/>
      <c r="VFA1" s="254"/>
      <c r="VFB1" s="254"/>
      <c r="VFC1" s="254"/>
      <c r="VFD1" s="254"/>
      <c r="VFE1" s="254"/>
      <c r="VFF1" s="254"/>
      <c r="VFG1" s="254"/>
      <c r="VFH1" s="254"/>
      <c r="VFI1" s="254"/>
      <c r="VFJ1" s="254"/>
      <c r="VFK1" s="254"/>
      <c r="VFL1" s="254"/>
      <c r="VFM1" s="254"/>
      <c r="VFN1" s="254"/>
      <c r="VFO1" s="254"/>
      <c r="VFP1" s="254"/>
      <c r="VFQ1" s="254"/>
      <c r="VFR1" s="254"/>
      <c r="VFS1" s="254"/>
      <c r="VFT1" s="254"/>
      <c r="VFU1" s="254"/>
      <c r="VFV1" s="254"/>
      <c r="VFW1" s="254"/>
      <c r="VFX1" s="254"/>
      <c r="VFY1" s="254"/>
      <c r="VFZ1" s="254"/>
      <c r="VGA1" s="254"/>
      <c r="VGB1" s="254"/>
      <c r="VGC1" s="254"/>
      <c r="VGD1" s="254"/>
      <c r="VGE1" s="254"/>
      <c r="VGF1" s="254"/>
      <c r="VGG1" s="254"/>
      <c r="VGH1" s="254"/>
      <c r="VGI1" s="254"/>
      <c r="VGJ1" s="254"/>
      <c r="VGK1" s="254"/>
      <c r="VGL1" s="254"/>
      <c r="VGM1" s="254"/>
      <c r="VGN1" s="254"/>
      <c r="VGO1" s="254"/>
      <c r="VGP1" s="254"/>
      <c r="VGQ1" s="254"/>
      <c r="VGR1" s="254"/>
      <c r="VGS1" s="254"/>
      <c r="VGT1" s="254"/>
      <c r="VGU1" s="254"/>
      <c r="VGV1" s="254"/>
      <c r="VGW1" s="254"/>
      <c r="VGX1" s="254"/>
      <c r="VGY1" s="254"/>
      <c r="VGZ1" s="254"/>
      <c r="VHA1" s="254"/>
      <c r="VHB1" s="254"/>
      <c r="VHC1" s="254"/>
      <c r="VHD1" s="254"/>
      <c r="VHE1" s="254"/>
      <c r="VHF1" s="254"/>
      <c r="VHG1" s="254"/>
      <c r="VHH1" s="254"/>
      <c r="VHI1" s="254"/>
      <c r="VHJ1" s="254"/>
      <c r="VHK1" s="254"/>
      <c r="VHL1" s="254"/>
      <c r="VHM1" s="254"/>
      <c r="VHN1" s="254"/>
      <c r="VHO1" s="254"/>
      <c r="VHP1" s="254"/>
      <c r="VHQ1" s="254"/>
      <c r="VHR1" s="254"/>
      <c r="VHS1" s="254"/>
      <c r="VHT1" s="254"/>
      <c r="VHU1" s="254"/>
      <c r="VHV1" s="254"/>
      <c r="VHW1" s="254"/>
      <c r="VHX1" s="254"/>
      <c r="VHY1" s="254"/>
      <c r="VHZ1" s="254"/>
      <c r="VIA1" s="254"/>
      <c r="VIB1" s="254"/>
      <c r="VIC1" s="254"/>
      <c r="VID1" s="254"/>
      <c r="VIE1" s="254"/>
      <c r="VIF1" s="254"/>
      <c r="VIG1" s="254"/>
      <c r="VIH1" s="254"/>
      <c r="VII1" s="254"/>
      <c r="VIJ1" s="254"/>
      <c r="VIK1" s="254"/>
      <c r="VIL1" s="254"/>
      <c r="VIM1" s="254"/>
      <c r="VIN1" s="254"/>
      <c r="VIO1" s="254"/>
      <c r="VIP1" s="254"/>
      <c r="VIQ1" s="254"/>
      <c r="VIR1" s="254"/>
      <c r="VIS1" s="254"/>
      <c r="VIT1" s="254"/>
      <c r="VIU1" s="254"/>
      <c r="VIV1" s="254"/>
      <c r="VIW1" s="254"/>
      <c r="VIX1" s="254"/>
      <c r="VIY1" s="254"/>
      <c r="VIZ1" s="254"/>
      <c r="VJA1" s="254"/>
      <c r="VJB1" s="254"/>
      <c r="VJC1" s="254"/>
      <c r="VJD1" s="254"/>
      <c r="VJE1" s="254"/>
      <c r="VJF1" s="254"/>
      <c r="VJG1" s="254"/>
      <c r="VJH1" s="254"/>
      <c r="VJI1" s="254"/>
      <c r="VJJ1" s="254"/>
      <c r="VJK1" s="254"/>
      <c r="VJL1" s="254"/>
      <c r="VJM1" s="254"/>
      <c r="VJN1" s="254"/>
      <c r="VJO1" s="254"/>
      <c r="VJP1" s="254"/>
      <c r="VJQ1" s="254"/>
      <c r="VJR1" s="254"/>
      <c r="VJS1" s="254"/>
      <c r="VJT1" s="254"/>
      <c r="VJU1" s="254"/>
      <c r="VJV1" s="254"/>
      <c r="VJW1" s="254"/>
      <c r="VJX1" s="254"/>
      <c r="VJY1" s="254"/>
      <c r="VJZ1" s="254"/>
      <c r="VKA1" s="254"/>
      <c r="VKB1" s="254"/>
      <c r="VKC1" s="254"/>
      <c r="VKD1" s="254"/>
      <c r="VKE1" s="254"/>
      <c r="VKF1" s="254"/>
      <c r="VKG1" s="254"/>
      <c r="VKH1" s="254"/>
      <c r="VKI1" s="254"/>
      <c r="VKJ1" s="254"/>
      <c r="VKK1" s="254"/>
      <c r="VKL1" s="254"/>
      <c r="VKM1" s="254"/>
      <c r="VKN1" s="254"/>
      <c r="VKO1" s="254"/>
      <c r="VKP1" s="254"/>
      <c r="VKQ1" s="254"/>
      <c r="VKR1" s="254"/>
      <c r="VKS1" s="254"/>
      <c r="VKT1" s="254"/>
      <c r="VKU1" s="254"/>
      <c r="VKV1" s="254"/>
      <c r="VKW1" s="254"/>
      <c r="VKX1" s="254"/>
      <c r="VKY1" s="254"/>
      <c r="VKZ1" s="254"/>
      <c r="VLA1" s="254"/>
      <c r="VLB1" s="254"/>
      <c r="VLC1" s="254"/>
      <c r="VLD1" s="254"/>
      <c r="VLE1" s="254"/>
      <c r="VLF1" s="254"/>
      <c r="VLG1" s="254"/>
      <c r="VLH1" s="254"/>
      <c r="VLI1" s="254"/>
      <c r="VLJ1" s="254"/>
      <c r="VLK1" s="254"/>
      <c r="VLL1" s="254"/>
      <c r="VLM1" s="254"/>
      <c r="VLN1" s="254"/>
      <c r="VLO1" s="254"/>
      <c r="VLP1" s="254"/>
      <c r="VLQ1" s="254"/>
      <c r="VLR1" s="254"/>
      <c r="VLS1" s="254"/>
      <c r="VLT1" s="254"/>
      <c r="VLU1" s="254"/>
      <c r="VLV1" s="254"/>
      <c r="VLW1" s="254"/>
      <c r="VLX1" s="254"/>
      <c r="VLY1" s="254"/>
      <c r="VLZ1" s="254"/>
      <c r="VMA1" s="254"/>
      <c r="VMB1" s="254"/>
      <c r="VMC1" s="254"/>
      <c r="VMD1" s="254"/>
      <c r="VME1" s="254"/>
      <c r="VMF1" s="254"/>
      <c r="VMG1" s="254"/>
      <c r="VMH1" s="254"/>
      <c r="VMI1" s="254"/>
      <c r="VMJ1" s="254"/>
      <c r="VMK1" s="254"/>
      <c r="VML1" s="254"/>
      <c r="VMM1" s="254"/>
      <c r="VMN1" s="254"/>
      <c r="VMO1" s="254"/>
      <c r="VMP1" s="254"/>
      <c r="VMQ1" s="254"/>
      <c r="VMR1" s="254"/>
      <c r="VMS1" s="254"/>
      <c r="VMT1" s="254"/>
      <c r="VMU1" s="254"/>
      <c r="VMV1" s="254"/>
      <c r="VMW1" s="254"/>
      <c r="VMX1" s="254"/>
      <c r="VMY1" s="254"/>
      <c r="VMZ1" s="254"/>
      <c r="VNA1" s="254"/>
      <c r="VNB1" s="254"/>
      <c r="VNC1" s="254"/>
      <c r="VND1" s="254"/>
      <c r="VNE1" s="254"/>
      <c r="VNF1" s="254"/>
      <c r="VNG1" s="254"/>
      <c r="VNH1" s="254"/>
      <c r="VNI1" s="254"/>
      <c r="VNJ1" s="254"/>
      <c r="VNK1" s="254"/>
      <c r="VNL1" s="254"/>
      <c r="VNM1" s="254"/>
      <c r="VNN1" s="254"/>
      <c r="VNO1" s="254"/>
      <c r="VNP1" s="254"/>
      <c r="VNQ1" s="254"/>
      <c r="VNR1" s="254"/>
      <c r="VNS1" s="254"/>
      <c r="VNT1" s="254"/>
      <c r="VNU1" s="254"/>
      <c r="VNV1" s="254"/>
      <c r="VNW1" s="254"/>
      <c r="VNX1" s="254"/>
      <c r="VNY1" s="254"/>
      <c r="VNZ1" s="254"/>
      <c r="VOA1" s="254"/>
      <c r="VOB1" s="254"/>
      <c r="VOC1" s="254"/>
      <c r="VOD1" s="254"/>
      <c r="VOE1" s="254"/>
      <c r="VOF1" s="254"/>
      <c r="VOG1" s="254"/>
      <c r="VOH1" s="254"/>
      <c r="VOI1" s="254"/>
      <c r="VOJ1" s="254"/>
      <c r="VOK1" s="254"/>
      <c r="VOL1" s="254"/>
      <c r="VOM1" s="254"/>
      <c r="VON1" s="254"/>
      <c r="VOO1" s="254"/>
      <c r="VOP1" s="254"/>
      <c r="VOQ1" s="254"/>
      <c r="VOR1" s="254"/>
      <c r="VOS1" s="254"/>
      <c r="VOT1" s="254"/>
      <c r="VOU1" s="254"/>
      <c r="VOV1" s="254"/>
      <c r="VOW1" s="254"/>
      <c r="VOX1" s="254"/>
      <c r="VOY1" s="254"/>
      <c r="VOZ1" s="254"/>
      <c r="VPA1" s="254"/>
      <c r="VPB1" s="254"/>
      <c r="VPC1" s="254"/>
      <c r="VPD1" s="254"/>
      <c r="VPE1" s="254"/>
      <c r="VPF1" s="254"/>
      <c r="VPG1" s="254"/>
      <c r="VPH1" s="254"/>
      <c r="VPI1" s="254"/>
      <c r="VPJ1" s="254"/>
      <c r="VPK1" s="254"/>
      <c r="VPL1" s="254"/>
      <c r="VPM1" s="254"/>
      <c r="VPN1" s="254"/>
      <c r="VPO1" s="254"/>
      <c r="VPP1" s="254"/>
      <c r="VPQ1" s="254"/>
      <c r="VPR1" s="254"/>
      <c r="VPS1" s="254"/>
      <c r="VPT1" s="254"/>
      <c r="VPU1" s="254"/>
      <c r="VPV1" s="254"/>
      <c r="VPW1" s="254"/>
      <c r="VPX1" s="254"/>
      <c r="VPY1" s="254"/>
      <c r="VPZ1" s="254"/>
      <c r="VQA1" s="254"/>
      <c r="VQB1" s="254"/>
      <c r="VQC1" s="254"/>
      <c r="VQD1" s="254"/>
      <c r="VQE1" s="254"/>
      <c r="VQF1" s="254"/>
      <c r="VQG1" s="254"/>
      <c r="VQH1" s="254"/>
      <c r="VQI1" s="254"/>
      <c r="VQJ1" s="254"/>
      <c r="VQK1" s="254"/>
      <c r="VQL1" s="254"/>
      <c r="VQM1" s="254"/>
      <c r="VQN1" s="254"/>
      <c r="VQO1" s="254"/>
      <c r="VQP1" s="254"/>
      <c r="VQQ1" s="254"/>
      <c r="VQR1" s="254"/>
      <c r="VQS1" s="254"/>
      <c r="VQT1" s="254"/>
      <c r="VQU1" s="254"/>
      <c r="VQV1" s="254"/>
      <c r="VQW1" s="254"/>
      <c r="VQX1" s="254"/>
      <c r="VQY1" s="254"/>
      <c r="VQZ1" s="254"/>
      <c r="VRA1" s="254"/>
      <c r="VRB1" s="254"/>
      <c r="VRC1" s="254"/>
      <c r="VRD1" s="254"/>
      <c r="VRE1" s="254"/>
      <c r="VRF1" s="254"/>
      <c r="VRG1" s="254"/>
      <c r="VRH1" s="254"/>
      <c r="VRI1" s="254"/>
      <c r="VRJ1" s="254"/>
      <c r="VRK1" s="254"/>
      <c r="VRL1" s="254"/>
      <c r="VRM1" s="254"/>
      <c r="VRN1" s="254"/>
      <c r="VRO1" s="254"/>
      <c r="VRP1" s="254"/>
      <c r="VRQ1" s="254"/>
      <c r="VRR1" s="254"/>
      <c r="VRS1" s="254"/>
      <c r="VRT1" s="254"/>
      <c r="VRU1" s="254"/>
      <c r="VRV1" s="254"/>
      <c r="VRW1" s="254"/>
      <c r="VRX1" s="254"/>
      <c r="VRY1" s="254"/>
      <c r="VRZ1" s="254"/>
      <c r="VSA1" s="254"/>
      <c r="VSB1" s="254"/>
      <c r="VSC1" s="254"/>
      <c r="VSD1" s="254"/>
      <c r="VSE1" s="254"/>
      <c r="VSF1" s="254"/>
      <c r="VSG1" s="254"/>
      <c r="VSH1" s="254"/>
      <c r="VSI1" s="254"/>
      <c r="VSJ1" s="254"/>
      <c r="VSK1" s="254"/>
      <c r="VSL1" s="254"/>
      <c r="VSM1" s="254"/>
      <c r="VSN1" s="254"/>
      <c r="VSO1" s="254"/>
      <c r="VSP1" s="254"/>
      <c r="VSQ1" s="254"/>
      <c r="VSR1" s="254"/>
      <c r="VSS1" s="254"/>
      <c r="VST1" s="254"/>
      <c r="VSU1" s="254"/>
      <c r="VSV1" s="254"/>
      <c r="VSW1" s="254"/>
      <c r="VSX1" s="254"/>
      <c r="VSY1" s="254"/>
      <c r="VSZ1" s="254"/>
      <c r="VTA1" s="254"/>
      <c r="VTB1" s="254"/>
      <c r="VTC1" s="254"/>
      <c r="VTD1" s="254"/>
      <c r="VTE1" s="254"/>
      <c r="VTF1" s="254"/>
      <c r="VTG1" s="254"/>
      <c r="VTH1" s="254"/>
      <c r="VTI1" s="254"/>
      <c r="VTJ1" s="254"/>
      <c r="VTK1" s="254"/>
      <c r="VTL1" s="254"/>
      <c r="VTM1" s="254"/>
      <c r="VTN1" s="254"/>
      <c r="VTO1" s="254"/>
      <c r="VTP1" s="254"/>
      <c r="VTQ1" s="254"/>
      <c r="VTR1" s="254"/>
      <c r="VTS1" s="254"/>
      <c r="VTT1" s="254"/>
      <c r="VTU1" s="254"/>
      <c r="VTV1" s="254"/>
      <c r="VTW1" s="254"/>
      <c r="VTX1" s="254"/>
      <c r="VTY1" s="254"/>
      <c r="VTZ1" s="254"/>
      <c r="VUA1" s="254"/>
      <c r="VUB1" s="254"/>
      <c r="VUC1" s="254"/>
      <c r="VUD1" s="254"/>
      <c r="VUE1" s="254"/>
      <c r="VUF1" s="254"/>
      <c r="VUG1" s="254"/>
      <c r="VUH1" s="254"/>
      <c r="VUI1" s="254"/>
      <c r="VUJ1" s="254"/>
      <c r="VUK1" s="254"/>
      <c r="VUL1" s="254"/>
      <c r="VUM1" s="254"/>
      <c r="VUN1" s="254"/>
      <c r="VUO1" s="254"/>
      <c r="VUP1" s="254"/>
      <c r="VUQ1" s="254"/>
      <c r="VUR1" s="254"/>
      <c r="VUS1" s="254"/>
      <c r="VUT1" s="254"/>
      <c r="VUU1" s="254"/>
      <c r="VUV1" s="254"/>
      <c r="VUW1" s="254"/>
      <c r="VUX1" s="254"/>
      <c r="VUY1" s="254"/>
      <c r="VUZ1" s="254"/>
      <c r="VVA1" s="254"/>
      <c r="VVB1" s="254"/>
      <c r="VVC1" s="254"/>
      <c r="VVD1" s="254"/>
      <c r="VVE1" s="254"/>
      <c r="VVF1" s="254"/>
      <c r="VVG1" s="254"/>
      <c r="VVH1" s="254"/>
      <c r="VVI1" s="254"/>
      <c r="VVJ1" s="254"/>
      <c r="VVK1" s="254"/>
      <c r="VVL1" s="254"/>
      <c r="VVM1" s="254"/>
      <c r="VVN1" s="254"/>
      <c r="VVO1" s="254"/>
      <c r="VVP1" s="254"/>
      <c r="VVQ1" s="254"/>
      <c r="VVR1" s="254"/>
      <c r="VVS1" s="254"/>
      <c r="VVT1" s="254"/>
      <c r="VVU1" s="254"/>
      <c r="VVV1" s="254"/>
      <c r="VVW1" s="254"/>
      <c r="VVX1" s="254"/>
      <c r="VVY1" s="254"/>
      <c r="VVZ1" s="254"/>
      <c r="VWA1" s="254"/>
      <c r="VWB1" s="254"/>
      <c r="VWC1" s="254"/>
      <c r="VWD1" s="254"/>
      <c r="VWE1" s="254"/>
      <c r="VWF1" s="254"/>
      <c r="VWG1" s="254"/>
      <c r="VWH1" s="254"/>
      <c r="VWI1" s="254"/>
      <c r="VWJ1" s="254"/>
      <c r="VWK1" s="254"/>
      <c r="VWL1" s="254"/>
      <c r="VWM1" s="254"/>
      <c r="VWN1" s="254"/>
      <c r="VWO1" s="254"/>
      <c r="VWP1" s="254"/>
      <c r="VWQ1" s="254"/>
      <c r="VWR1" s="254"/>
      <c r="VWS1" s="254"/>
      <c r="VWT1" s="254"/>
      <c r="VWU1" s="254"/>
      <c r="VWV1" s="254"/>
      <c r="VWW1" s="254"/>
      <c r="VWX1" s="254"/>
      <c r="VWY1" s="254"/>
      <c r="VWZ1" s="254"/>
      <c r="VXA1" s="254"/>
      <c r="VXB1" s="254"/>
      <c r="VXC1" s="254"/>
      <c r="VXD1" s="254"/>
      <c r="VXE1" s="254"/>
      <c r="VXF1" s="254"/>
      <c r="VXG1" s="254"/>
      <c r="VXH1" s="254"/>
      <c r="VXI1" s="254"/>
      <c r="VXJ1" s="254"/>
      <c r="VXK1" s="254"/>
      <c r="VXL1" s="254"/>
      <c r="VXM1" s="254"/>
      <c r="VXN1" s="254"/>
      <c r="VXO1" s="254"/>
      <c r="VXP1" s="254"/>
      <c r="VXQ1" s="254"/>
      <c r="VXR1" s="254"/>
      <c r="VXS1" s="254"/>
      <c r="VXT1" s="254"/>
      <c r="VXU1" s="254"/>
      <c r="VXV1" s="254"/>
      <c r="VXW1" s="254"/>
      <c r="VXX1" s="254"/>
      <c r="VXY1" s="254"/>
      <c r="VXZ1" s="254"/>
      <c r="VYA1" s="254"/>
      <c r="VYB1" s="254"/>
      <c r="VYC1" s="254"/>
      <c r="VYD1" s="254"/>
      <c r="VYE1" s="254"/>
      <c r="VYF1" s="254"/>
      <c r="VYG1" s="254"/>
      <c r="VYH1" s="254"/>
      <c r="VYI1" s="254"/>
      <c r="VYJ1" s="254"/>
      <c r="VYK1" s="254"/>
      <c r="VYL1" s="254"/>
      <c r="VYM1" s="254"/>
      <c r="VYN1" s="254"/>
      <c r="VYO1" s="254"/>
      <c r="VYP1" s="254"/>
      <c r="VYQ1" s="254"/>
      <c r="VYR1" s="254"/>
      <c r="VYS1" s="254"/>
      <c r="VYT1" s="254"/>
      <c r="VYU1" s="254"/>
      <c r="VYV1" s="254"/>
      <c r="VYW1" s="254"/>
      <c r="VYX1" s="254"/>
      <c r="VYY1" s="254"/>
      <c r="VYZ1" s="254"/>
      <c r="VZA1" s="254"/>
      <c r="VZB1" s="254"/>
      <c r="VZC1" s="254"/>
      <c r="VZD1" s="254"/>
      <c r="VZE1" s="254"/>
      <c r="VZF1" s="254"/>
      <c r="VZG1" s="254"/>
      <c r="VZH1" s="254"/>
      <c r="VZI1" s="254"/>
      <c r="VZJ1" s="254"/>
      <c r="VZK1" s="254"/>
      <c r="VZL1" s="254"/>
      <c r="VZM1" s="254"/>
      <c r="VZN1" s="254"/>
      <c r="VZO1" s="254"/>
      <c r="VZP1" s="254"/>
      <c r="VZQ1" s="254"/>
      <c r="VZR1" s="254"/>
      <c r="VZS1" s="254"/>
      <c r="VZT1" s="254"/>
      <c r="VZU1" s="254"/>
      <c r="VZV1" s="254"/>
      <c r="VZW1" s="254"/>
      <c r="VZX1" s="254"/>
      <c r="VZY1" s="254"/>
      <c r="VZZ1" s="254"/>
      <c r="WAA1" s="254"/>
      <c r="WAB1" s="254"/>
      <c r="WAC1" s="254"/>
      <c r="WAD1" s="254"/>
      <c r="WAE1" s="254"/>
      <c r="WAF1" s="254"/>
      <c r="WAG1" s="254"/>
      <c r="WAH1" s="254"/>
      <c r="WAI1" s="254"/>
      <c r="WAJ1" s="254"/>
      <c r="WAK1" s="254"/>
      <c r="WAL1" s="254"/>
      <c r="WAM1" s="254"/>
      <c r="WAN1" s="254"/>
      <c r="WAO1" s="254"/>
      <c r="WAP1" s="254"/>
      <c r="WAQ1" s="254"/>
      <c r="WAR1" s="254"/>
      <c r="WAS1" s="254"/>
      <c r="WAT1" s="254"/>
      <c r="WAU1" s="254"/>
      <c r="WAV1" s="254"/>
      <c r="WAW1" s="254"/>
      <c r="WAX1" s="254"/>
      <c r="WAY1" s="254"/>
      <c r="WAZ1" s="254"/>
      <c r="WBA1" s="254"/>
      <c r="WBB1" s="254"/>
      <c r="WBC1" s="254"/>
      <c r="WBD1" s="254"/>
      <c r="WBE1" s="254"/>
      <c r="WBF1" s="254"/>
      <c r="WBG1" s="254"/>
      <c r="WBH1" s="254"/>
      <c r="WBI1" s="254"/>
      <c r="WBJ1" s="254"/>
      <c r="WBK1" s="254"/>
      <c r="WBL1" s="254"/>
      <c r="WBM1" s="254"/>
      <c r="WBN1" s="254"/>
      <c r="WBO1" s="254"/>
      <c r="WBP1" s="254"/>
      <c r="WBQ1" s="254"/>
      <c r="WBR1" s="254"/>
      <c r="WBS1" s="254"/>
      <c r="WBT1" s="254"/>
      <c r="WBU1" s="254"/>
      <c r="WBV1" s="254"/>
      <c r="WBW1" s="254"/>
      <c r="WBX1" s="254"/>
      <c r="WBY1" s="254"/>
      <c r="WBZ1" s="254"/>
      <c r="WCA1" s="254"/>
      <c r="WCB1" s="254"/>
      <c r="WCC1" s="254"/>
      <c r="WCD1" s="254"/>
      <c r="WCE1" s="254"/>
      <c r="WCF1" s="254"/>
      <c r="WCG1" s="254"/>
      <c r="WCH1" s="254"/>
      <c r="WCI1" s="254"/>
      <c r="WCJ1" s="254"/>
      <c r="WCK1" s="254"/>
      <c r="WCL1" s="254"/>
      <c r="WCM1" s="254"/>
      <c r="WCN1" s="254"/>
      <c r="WCO1" s="254"/>
      <c r="WCP1" s="254"/>
      <c r="WCQ1" s="254"/>
      <c r="WCR1" s="254"/>
      <c r="WCS1" s="254"/>
      <c r="WCT1" s="254"/>
      <c r="WCU1" s="254"/>
      <c r="WCV1" s="254"/>
      <c r="WCW1" s="254"/>
      <c r="WCX1" s="254"/>
      <c r="WCY1" s="254"/>
      <c r="WCZ1" s="254"/>
      <c r="WDA1" s="254"/>
      <c r="WDB1" s="254"/>
      <c r="WDC1" s="254"/>
      <c r="WDD1" s="254"/>
      <c r="WDE1" s="254"/>
      <c r="WDF1" s="254"/>
      <c r="WDG1" s="254"/>
      <c r="WDH1" s="254"/>
      <c r="WDI1" s="254"/>
      <c r="WDJ1" s="254"/>
      <c r="WDK1" s="254"/>
      <c r="WDL1" s="254"/>
      <c r="WDM1" s="254"/>
      <c r="WDN1" s="254"/>
      <c r="WDO1" s="254"/>
      <c r="WDP1" s="254"/>
      <c r="WDQ1" s="254"/>
      <c r="WDR1" s="254"/>
      <c r="WDS1" s="254"/>
      <c r="WDT1" s="254"/>
      <c r="WDU1" s="254"/>
      <c r="WDV1" s="254"/>
      <c r="WDW1" s="254"/>
      <c r="WDX1" s="254"/>
      <c r="WDY1" s="254"/>
      <c r="WDZ1" s="254"/>
      <c r="WEA1" s="254"/>
      <c r="WEB1" s="254"/>
      <c r="WEC1" s="254"/>
      <c r="WED1" s="254"/>
      <c r="WEE1" s="254"/>
      <c r="WEF1" s="254"/>
      <c r="WEG1" s="254"/>
      <c r="WEH1" s="254"/>
      <c r="WEI1" s="254"/>
      <c r="WEJ1" s="254"/>
      <c r="WEK1" s="254"/>
      <c r="WEL1" s="254"/>
      <c r="WEM1" s="254"/>
      <c r="WEN1" s="254"/>
      <c r="WEO1" s="254"/>
      <c r="WEP1" s="254"/>
      <c r="WEQ1" s="254"/>
      <c r="WER1" s="254"/>
      <c r="WES1" s="254"/>
      <c r="WET1" s="254"/>
      <c r="WEU1" s="254"/>
      <c r="WEV1" s="254"/>
      <c r="WEW1" s="254"/>
      <c r="WEX1" s="254"/>
      <c r="WEY1" s="254"/>
      <c r="WEZ1" s="254"/>
      <c r="WFA1" s="254"/>
      <c r="WFB1" s="254"/>
      <c r="WFC1" s="254"/>
      <c r="WFD1" s="254"/>
      <c r="WFE1" s="254"/>
      <c r="WFF1" s="254"/>
      <c r="WFG1" s="254"/>
      <c r="WFH1" s="254"/>
      <c r="WFI1" s="254"/>
      <c r="WFJ1" s="254"/>
      <c r="WFK1" s="254"/>
      <c r="WFL1" s="254"/>
      <c r="WFM1" s="254"/>
      <c r="WFN1" s="254"/>
      <c r="WFO1" s="254"/>
      <c r="WFP1" s="254"/>
      <c r="WFQ1" s="254"/>
      <c r="WFR1" s="254"/>
      <c r="WFS1" s="254"/>
      <c r="WFT1" s="254"/>
      <c r="WFU1" s="254"/>
      <c r="WFV1" s="254"/>
      <c r="WFW1" s="254"/>
      <c r="WFX1" s="254"/>
      <c r="WFY1" s="254"/>
      <c r="WFZ1" s="254"/>
      <c r="WGA1" s="254"/>
      <c r="WGB1" s="254"/>
      <c r="WGC1" s="254"/>
      <c r="WGD1" s="254"/>
      <c r="WGE1" s="254"/>
      <c r="WGF1" s="254"/>
      <c r="WGG1" s="254"/>
      <c r="WGH1" s="254"/>
      <c r="WGI1" s="254"/>
      <c r="WGJ1" s="254"/>
      <c r="WGK1" s="254"/>
      <c r="WGL1" s="254"/>
      <c r="WGM1" s="254"/>
      <c r="WGN1" s="254"/>
      <c r="WGO1" s="254"/>
      <c r="WGP1" s="254"/>
      <c r="WGQ1" s="254"/>
      <c r="WGR1" s="254"/>
      <c r="WGS1" s="254"/>
      <c r="WGT1" s="254"/>
      <c r="WGU1" s="254"/>
      <c r="WGV1" s="254"/>
      <c r="WGW1" s="254"/>
      <c r="WGX1" s="254"/>
      <c r="WGY1" s="254"/>
      <c r="WGZ1" s="254"/>
      <c r="WHA1" s="254"/>
      <c r="WHB1" s="254"/>
      <c r="WHC1" s="254"/>
      <c r="WHD1" s="254"/>
      <c r="WHE1" s="254"/>
      <c r="WHF1" s="254"/>
      <c r="WHG1" s="254"/>
      <c r="WHH1" s="254"/>
      <c r="WHI1" s="254"/>
      <c r="WHJ1" s="254"/>
      <c r="WHK1" s="254"/>
      <c r="WHL1" s="254"/>
      <c r="WHM1" s="254"/>
      <c r="WHN1" s="254"/>
      <c r="WHO1" s="254"/>
      <c r="WHP1" s="254"/>
      <c r="WHQ1" s="254"/>
      <c r="WHR1" s="254"/>
      <c r="WHS1" s="254"/>
      <c r="WHT1" s="254"/>
      <c r="WHU1" s="254"/>
      <c r="WHV1" s="254"/>
      <c r="WHW1" s="254"/>
      <c r="WHX1" s="254"/>
      <c r="WHY1" s="254"/>
      <c r="WHZ1" s="254"/>
      <c r="WIA1" s="254"/>
      <c r="WIB1" s="254"/>
      <c r="WIC1" s="254"/>
      <c r="WID1" s="254"/>
      <c r="WIE1" s="254"/>
      <c r="WIF1" s="254"/>
      <c r="WIG1" s="254"/>
      <c r="WIH1" s="254"/>
      <c r="WII1" s="254"/>
      <c r="WIJ1" s="254"/>
      <c r="WIK1" s="254"/>
      <c r="WIL1" s="254"/>
      <c r="WIM1" s="254"/>
      <c r="WIN1" s="254"/>
      <c r="WIO1" s="254"/>
      <c r="WIP1" s="254"/>
      <c r="WIQ1" s="254"/>
      <c r="WIR1" s="254"/>
      <c r="WIS1" s="254"/>
      <c r="WIT1" s="254"/>
      <c r="WIU1" s="254"/>
      <c r="WIV1" s="254"/>
      <c r="WIW1" s="254"/>
      <c r="WIX1" s="254"/>
      <c r="WIY1" s="254"/>
      <c r="WIZ1" s="254"/>
      <c r="WJA1" s="254"/>
      <c r="WJB1" s="254"/>
      <c r="WJC1" s="254"/>
      <c r="WJD1" s="254"/>
      <c r="WJE1" s="254"/>
      <c r="WJF1" s="254"/>
      <c r="WJG1" s="254"/>
      <c r="WJH1" s="254"/>
      <c r="WJI1" s="254"/>
      <c r="WJJ1" s="254"/>
      <c r="WJK1" s="254"/>
      <c r="WJL1" s="254"/>
      <c r="WJM1" s="254"/>
      <c r="WJN1" s="254"/>
      <c r="WJO1" s="254"/>
      <c r="WJP1" s="254"/>
      <c r="WJQ1" s="254"/>
      <c r="WJR1" s="254"/>
      <c r="WJS1" s="254"/>
      <c r="WJT1" s="254"/>
      <c r="WJU1" s="254"/>
      <c r="WJV1" s="254"/>
      <c r="WJW1" s="254"/>
      <c r="WJX1" s="254"/>
      <c r="WJY1" s="254"/>
      <c r="WJZ1" s="254"/>
      <c r="WKA1" s="254"/>
      <c r="WKB1" s="254"/>
      <c r="WKC1" s="254"/>
      <c r="WKD1" s="254"/>
      <c r="WKE1" s="254"/>
      <c r="WKF1" s="254"/>
      <c r="WKG1" s="254"/>
      <c r="WKH1" s="254"/>
      <c r="WKI1" s="254"/>
      <c r="WKJ1" s="254"/>
      <c r="WKK1" s="254"/>
      <c r="WKL1" s="254"/>
      <c r="WKM1" s="254"/>
      <c r="WKN1" s="254"/>
      <c r="WKO1" s="254"/>
      <c r="WKP1" s="254"/>
      <c r="WKQ1" s="254"/>
      <c r="WKR1" s="254"/>
      <c r="WKS1" s="254"/>
      <c r="WKT1" s="254"/>
      <c r="WKU1" s="254"/>
      <c r="WKV1" s="254"/>
      <c r="WKW1" s="254"/>
      <c r="WKX1" s="254"/>
      <c r="WKY1" s="254"/>
      <c r="WKZ1" s="254"/>
      <c r="WLA1" s="254"/>
      <c r="WLB1" s="254"/>
      <c r="WLC1" s="254"/>
      <c r="WLD1" s="254"/>
      <c r="WLE1" s="254"/>
      <c r="WLF1" s="254"/>
      <c r="WLG1" s="254"/>
      <c r="WLH1" s="254"/>
      <c r="WLI1" s="254"/>
      <c r="WLJ1" s="254"/>
      <c r="WLK1" s="254"/>
      <c r="WLL1" s="254"/>
      <c r="WLM1" s="254"/>
      <c r="WLN1" s="254"/>
      <c r="WLO1" s="254"/>
      <c r="WLP1" s="254"/>
      <c r="WLQ1" s="254"/>
      <c r="WLR1" s="254"/>
      <c r="WLS1" s="254"/>
      <c r="WLT1" s="254"/>
      <c r="WLU1" s="254"/>
      <c r="WLV1" s="254"/>
      <c r="WLW1" s="254"/>
      <c r="WLX1" s="254"/>
      <c r="WLY1" s="254"/>
      <c r="WLZ1" s="254"/>
      <c r="WMA1" s="254"/>
      <c r="WMB1" s="254"/>
      <c r="WMC1" s="254"/>
      <c r="WMD1" s="254"/>
      <c r="WME1" s="254"/>
      <c r="WMF1" s="254"/>
      <c r="WMG1" s="254"/>
      <c r="WMH1" s="254"/>
      <c r="WMI1" s="254"/>
      <c r="WMJ1" s="254"/>
      <c r="WMK1" s="254"/>
      <c r="WML1" s="254"/>
      <c r="WMM1" s="254"/>
      <c r="WMN1" s="254"/>
      <c r="WMO1" s="254"/>
      <c r="WMP1" s="254"/>
      <c r="WMQ1" s="254"/>
      <c r="WMR1" s="254"/>
      <c r="WMS1" s="254"/>
      <c r="WMT1" s="254"/>
      <c r="WMU1" s="254"/>
      <c r="WMV1" s="254"/>
      <c r="WMW1" s="254"/>
      <c r="WMX1" s="254"/>
      <c r="WMY1" s="254"/>
      <c r="WMZ1" s="254"/>
      <c r="WNA1" s="254"/>
      <c r="WNB1" s="254"/>
      <c r="WNC1" s="254"/>
      <c r="WND1" s="254"/>
      <c r="WNE1" s="254"/>
      <c r="WNF1" s="254"/>
      <c r="WNG1" s="254"/>
      <c r="WNH1" s="254"/>
      <c r="WNI1" s="254"/>
      <c r="WNJ1" s="254"/>
      <c r="WNK1" s="254"/>
      <c r="WNL1" s="254"/>
      <c r="WNM1" s="254"/>
      <c r="WNN1" s="254"/>
      <c r="WNO1" s="254"/>
      <c r="WNP1" s="254"/>
      <c r="WNQ1" s="254"/>
      <c r="WNR1" s="254"/>
      <c r="WNS1" s="254"/>
      <c r="WNT1" s="254"/>
      <c r="WNU1" s="254"/>
      <c r="WNV1" s="254"/>
      <c r="WNW1" s="254"/>
      <c r="WNX1" s="254"/>
      <c r="WNY1" s="254"/>
      <c r="WNZ1" s="254"/>
      <c r="WOA1" s="254"/>
      <c r="WOB1" s="254"/>
      <c r="WOC1" s="254"/>
      <c r="WOD1" s="254"/>
      <c r="WOE1" s="254"/>
      <c r="WOF1" s="254"/>
      <c r="WOG1" s="254"/>
      <c r="WOH1" s="254"/>
      <c r="WOI1" s="254"/>
      <c r="WOJ1" s="254"/>
      <c r="WOK1" s="254"/>
      <c r="WOL1" s="254"/>
      <c r="WOM1" s="254"/>
      <c r="WON1" s="254"/>
      <c r="WOO1" s="254"/>
      <c r="WOP1" s="254"/>
      <c r="WOQ1" s="254"/>
      <c r="WOR1" s="254"/>
      <c r="WOS1" s="254"/>
      <c r="WOT1" s="254"/>
      <c r="WOU1" s="254"/>
      <c r="WOV1" s="254"/>
      <c r="WOW1" s="254"/>
      <c r="WOX1" s="254"/>
      <c r="WOY1" s="254"/>
      <c r="WOZ1" s="254"/>
      <c r="WPA1" s="254"/>
      <c r="WPB1" s="254"/>
      <c r="WPC1" s="254"/>
      <c r="WPD1" s="254"/>
      <c r="WPE1" s="254"/>
      <c r="WPF1" s="254"/>
      <c r="WPG1" s="254"/>
      <c r="WPH1" s="254"/>
      <c r="WPI1" s="254"/>
      <c r="WPJ1" s="254"/>
      <c r="WPK1" s="254"/>
      <c r="WPL1" s="254"/>
      <c r="WPM1" s="254"/>
      <c r="WPN1" s="254"/>
      <c r="WPO1" s="254"/>
      <c r="WPP1" s="254"/>
      <c r="WPQ1" s="254"/>
      <c r="WPR1" s="254"/>
      <c r="WPS1" s="254"/>
      <c r="WPT1" s="254"/>
      <c r="WPU1" s="254"/>
      <c r="WPV1" s="254"/>
      <c r="WPW1" s="254"/>
      <c r="WPX1" s="254"/>
      <c r="WPY1" s="254"/>
      <c r="WPZ1" s="254"/>
      <c r="WQA1" s="254"/>
      <c r="WQB1" s="254"/>
      <c r="WQC1" s="254"/>
      <c r="WQD1" s="254"/>
      <c r="WQE1" s="254"/>
      <c r="WQF1" s="254"/>
      <c r="WQG1" s="254"/>
      <c r="WQH1" s="254"/>
      <c r="WQI1" s="254"/>
      <c r="WQJ1" s="254"/>
      <c r="WQK1" s="254"/>
      <c r="WQL1" s="254"/>
      <c r="WQM1" s="254"/>
      <c r="WQN1" s="254"/>
      <c r="WQO1" s="254"/>
      <c r="WQP1" s="254"/>
      <c r="WQQ1" s="254"/>
      <c r="WQR1" s="254"/>
      <c r="WQS1" s="254"/>
      <c r="WQT1" s="254"/>
      <c r="WQU1" s="254"/>
      <c r="WQV1" s="254"/>
      <c r="WQW1" s="254"/>
      <c r="WQX1" s="254"/>
      <c r="WQY1" s="254"/>
      <c r="WQZ1" s="254"/>
      <c r="WRA1" s="254"/>
      <c r="WRB1" s="254"/>
      <c r="WRC1" s="254"/>
      <c r="WRD1" s="254"/>
      <c r="WRE1" s="254"/>
      <c r="WRF1" s="254"/>
      <c r="WRG1" s="254"/>
      <c r="WRH1" s="254"/>
      <c r="WRI1" s="254"/>
      <c r="WRJ1" s="254"/>
      <c r="WRK1" s="254"/>
      <c r="WRL1" s="254"/>
      <c r="WRM1" s="254"/>
      <c r="WRN1" s="254"/>
      <c r="WRO1" s="254"/>
      <c r="WRP1" s="254"/>
      <c r="WRQ1" s="254"/>
      <c r="WRR1" s="254"/>
      <c r="WRS1" s="254"/>
      <c r="WRT1" s="254"/>
      <c r="WRU1" s="254"/>
      <c r="WRV1" s="254"/>
      <c r="WRW1" s="254"/>
      <c r="WRX1" s="254"/>
      <c r="WRY1" s="254"/>
      <c r="WRZ1" s="254"/>
      <c r="WSA1" s="254"/>
      <c r="WSB1" s="254"/>
      <c r="WSC1" s="254"/>
      <c r="WSD1" s="254"/>
      <c r="WSE1" s="254"/>
      <c r="WSF1" s="254"/>
      <c r="WSG1" s="254"/>
      <c r="WSH1" s="254"/>
      <c r="WSI1" s="254"/>
      <c r="WSJ1" s="254"/>
      <c r="WSK1" s="254"/>
      <c r="WSL1" s="254"/>
      <c r="WSM1" s="254"/>
      <c r="WSN1" s="254"/>
      <c r="WSO1" s="254"/>
      <c r="WSP1" s="254"/>
      <c r="WSQ1" s="254"/>
      <c r="WSR1" s="254"/>
      <c r="WSS1" s="254"/>
      <c r="WST1" s="254"/>
      <c r="WSU1" s="254"/>
      <c r="WSV1" s="254"/>
      <c r="WSW1" s="254"/>
      <c r="WSX1" s="254"/>
      <c r="WSY1" s="254"/>
      <c r="WSZ1" s="254"/>
      <c r="WTA1" s="254"/>
      <c r="WTB1" s="254"/>
      <c r="WTC1" s="254"/>
      <c r="WTD1" s="254"/>
      <c r="WTE1" s="254"/>
      <c r="WTF1" s="254"/>
      <c r="WTG1" s="254"/>
      <c r="WTH1" s="254"/>
      <c r="WTI1" s="254"/>
      <c r="WTJ1" s="254"/>
      <c r="WTK1" s="254"/>
      <c r="WTL1" s="254"/>
      <c r="WTM1" s="254"/>
      <c r="WTN1" s="254"/>
      <c r="WTO1" s="254"/>
      <c r="WTP1" s="254"/>
      <c r="WTQ1" s="254"/>
      <c r="WTR1" s="254"/>
      <c r="WTS1" s="254"/>
      <c r="WTT1" s="254"/>
      <c r="WTU1" s="254"/>
      <c r="WTV1" s="254"/>
      <c r="WTW1" s="254"/>
      <c r="WTX1" s="254"/>
      <c r="WTY1" s="254"/>
      <c r="WTZ1" s="254"/>
      <c r="WUA1" s="254"/>
      <c r="WUB1" s="254"/>
      <c r="WUC1" s="254"/>
      <c r="WUD1" s="254"/>
      <c r="WUE1" s="254"/>
      <c r="WUF1" s="254"/>
      <c r="WUG1" s="254"/>
      <c r="WUH1" s="254"/>
      <c r="WUI1" s="254"/>
      <c r="WUJ1" s="254"/>
      <c r="WUK1" s="254"/>
      <c r="WUL1" s="254"/>
      <c r="WUM1" s="254"/>
      <c r="WUN1" s="254"/>
      <c r="WUO1" s="254"/>
      <c r="WUP1" s="254"/>
      <c r="WUQ1" s="254"/>
      <c r="WUR1" s="254"/>
      <c r="WUS1" s="254"/>
      <c r="WUT1" s="254"/>
      <c r="WUU1" s="254"/>
      <c r="WUV1" s="254"/>
      <c r="WUW1" s="254"/>
      <c r="WUX1" s="254"/>
      <c r="WUY1" s="254"/>
      <c r="WUZ1" s="254"/>
      <c r="WVA1" s="254"/>
      <c r="WVB1" s="254"/>
      <c r="WVC1" s="254"/>
      <c r="WVD1" s="254"/>
      <c r="WVE1" s="254"/>
      <c r="WVF1" s="254"/>
      <c r="WVG1" s="254"/>
      <c r="WVH1" s="254"/>
      <c r="WVI1" s="254"/>
      <c r="WVJ1" s="254"/>
      <c r="WVK1" s="254"/>
      <c r="WVL1" s="254"/>
      <c r="WVM1" s="254"/>
      <c r="WVN1" s="254"/>
      <c r="WVO1" s="254"/>
      <c r="WVP1" s="254"/>
      <c r="WVQ1" s="254"/>
      <c r="WVR1" s="254"/>
      <c r="WVS1" s="254"/>
      <c r="WVT1" s="254"/>
      <c r="WVU1" s="254"/>
      <c r="WVV1" s="254"/>
      <c r="WVW1" s="254"/>
      <c r="WVX1" s="254"/>
      <c r="WVY1" s="254"/>
      <c r="WVZ1" s="254"/>
      <c r="WWA1" s="254"/>
      <c r="WWB1" s="254"/>
      <c r="WWC1" s="254"/>
      <c r="WWD1" s="254"/>
      <c r="WWE1" s="254"/>
      <c r="WWF1" s="254"/>
      <c r="WWG1" s="254"/>
      <c r="WWH1" s="254"/>
      <c r="WWI1" s="254"/>
      <c r="WWJ1" s="254"/>
      <c r="WWK1" s="254"/>
      <c r="WWL1" s="254"/>
      <c r="WWM1" s="254"/>
      <c r="WWN1" s="254"/>
      <c r="WWO1" s="254"/>
      <c r="WWP1" s="254"/>
      <c r="WWQ1" s="254"/>
      <c r="WWR1" s="254"/>
      <c r="WWS1" s="254"/>
      <c r="WWT1" s="254"/>
      <c r="WWU1" s="254"/>
      <c r="WWV1" s="254"/>
      <c r="WWW1" s="254"/>
      <c r="WWX1" s="254"/>
      <c r="WWY1" s="254"/>
      <c r="WWZ1" s="254"/>
      <c r="WXA1" s="254"/>
      <c r="WXB1" s="254"/>
      <c r="WXC1" s="254"/>
      <c r="WXD1" s="254"/>
      <c r="WXE1" s="254"/>
      <c r="WXF1" s="254"/>
      <c r="WXG1" s="254"/>
      <c r="WXH1" s="254"/>
      <c r="WXI1" s="254"/>
      <c r="WXJ1" s="254"/>
      <c r="WXK1" s="254"/>
      <c r="WXL1" s="254"/>
      <c r="WXM1" s="254"/>
      <c r="WXN1" s="254"/>
      <c r="WXO1" s="254"/>
      <c r="WXP1" s="254"/>
      <c r="WXQ1" s="254"/>
      <c r="WXR1" s="254"/>
      <c r="WXS1" s="254"/>
      <c r="WXT1" s="254"/>
      <c r="WXU1" s="254"/>
      <c r="WXV1" s="254"/>
      <c r="WXW1" s="254"/>
      <c r="WXX1" s="254"/>
      <c r="WXY1" s="254"/>
      <c r="WXZ1" s="254"/>
      <c r="WYA1" s="254"/>
      <c r="WYB1" s="254"/>
      <c r="WYC1" s="254"/>
      <c r="WYD1" s="254"/>
      <c r="WYE1" s="254"/>
      <c r="WYF1" s="254"/>
      <c r="WYG1" s="254"/>
      <c r="WYH1" s="254"/>
      <c r="WYI1" s="254"/>
      <c r="WYJ1" s="254"/>
      <c r="WYK1" s="254"/>
      <c r="WYL1" s="254"/>
      <c r="WYM1" s="254"/>
      <c r="WYN1" s="254"/>
      <c r="WYO1" s="254"/>
      <c r="WYP1" s="254"/>
      <c r="WYQ1" s="254"/>
      <c r="WYR1" s="254"/>
      <c r="WYS1" s="254"/>
      <c r="WYT1" s="254"/>
      <c r="WYU1" s="254"/>
      <c r="WYV1" s="254"/>
      <c r="WYW1" s="254"/>
      <c r="WYX1" s="254"/>
      <c r="WYY1" s="254"/>
      <c r="WYZ1" s="254"/>
      <c r="WZA1" s="254"/>
      <c r="WZB1" s="254"/>
      <c r="WZC1" s="254"/>
      <c r="WZD1" s="254"/>
      <c r="WZE1" s="254"/>
      <c r="WZF1" s="254"/>
      <c r="WZG1" s="254"/>
      <c r="WZH1" s="254"/>
      <c r="WZI1" s="254"/>
      <c r="WZJ1" s="254"/>
      <c r="WZK1" s="254"/>
      <c r="WZL1" s="254"/>
      <c r="WZM1" s="254"/>
      <c r="WZN1" s="254"/>
      <c r="WZO1" s="254"/>
      <c r="WZP1" s="254"/>
      <c r="WZQ1" s="254"/>
      <c r="WZR1" s="254"/>
      <c r="WZS1" s="254"/>
      <c r="WZT1" s="254"/>
      <c r="WZU1" s="254"/>
      <c r="WZV1" s="254"/>
      <c r="WZW1" s="254"/>
      <c r="WZX1" s="254"/>
      <c r="WZY1" s="254"/>
      <c r="WZZ1" s="254"/>
      <c r="XAA1" s="254"/>
      <c r="XAB1" s="254"/>
      <c r="XAC1" s="254"/>
      <c r="XAD1" s="254"/>
      <c r="XAE1" s="254"/>
      <c r="XAF1" s="254"/>
      <c r="XAG1" s="254"/>
      <c r="XAH1" s="254"/>
      <c r="XAI1" s="254"/>
      <c r="XAJ1" s="254"/>
      <c r="XAK1" s="254"/>
      <c r="XAL1" s="254"/>
      <c r="XAM1" s="254"/>
      <c r="XAN1" s="254"/>
      <c r="XAO1" s="254"/>
      <c r="XAP1" s="254"/>
      <c r="XAQ1" s="254"/>
      <c r="XAR1" s="254"/>
      <c r="XAS1" s="254"/>
      <c r="XAT1" s="254"/>
      <c r="XAU1" s="254"/>
      <c r="XAV1" s="254"/>
      <c r="XAW1" s="254"/>
      <c r="XAX1" s="254"/>
      <c r="XAY1" s="254"/>
      <c r="XAZ1" s="254"/>
      <c r="XBA1" s="254"/>
      <c r="XBB1" s="254"/>
      <c r="XBC1" s="254"/>
      <c r="XBD1" s="254"/>
      <c r="XBE1" s="254"/>
      <c r="XBF1" s="254"/>
      <c r="XBG1" s="254"/>
      <c r="XBH1" s="254"/>
      <c r="XBI1" s="254"/>
      <c r="XBJ1" s="254"/>
      <c r="XBK1" s="254"/>
      <c r="XBL1" s="254"/>
      <c r="XBM1" s="254"/>
      <c r="XBN1" s="254"/>
      <c r="XBO1" s="254"/>
      <c r="XBP1" s="254"/>
      <c r="XBQ1" s="254"/>
      <c r="XBR1" s="254"/>
      <c r="XBS1" s="254"/>
      <c r="XBT1" s="254"/>
      <c r="XBU1" s="254"/>
      <c r="XBV1" s="254"/>
      <c r="XBW1" s="254"/>
      <c r="XBX1" s="254"/>
      <c r="XBY1" s="254"/>
      <c r="XBZ1" s="254"/>
      <c r="XCA1" s="254"/>
      <c r="XCB1" s="254"/>
      <c r="XCC1" s="254"/>
      <c r="XCD1" s="254"/>
      <c r="XCE1" s="254"/>
      <c r="XCF1" s="254"/>
      <c r="XCG1" s="254"/>
      <c r="XCH1" s="254"/>
      <c r="XCI1" s="254"/>
      <c r="XCJ1" s="254"/>
      <c r="XCK1" s="254"/>
      <c r="XCL1" s="254"/>
      <c r="XCM1" s="254"/>
      <c r="XCN1" s="254"/>
      <c r="XCO1" s="254"/>
      <c r="XCP1" s="254"/>
      <c r="XCQ1" s="254"/>
      <c r="XCR1" s="254"/>
      <c r="XCS1" s="254"/>
      <c r="XCT1" s="254"/>
      <c r="XCU1" s="254"/>
      <c r="XCV1" s="254"/>
      <c r="XCW1" s="254"/>
      <c r="XCX1" s="254"/>
      <c r="XCY1" s="254"/>
      <c r="XCZ1" s="254"/>
      <c r="XDA1" s="254"/>
      <c r="XDB1" s="254"/>
      <c r="XDC1" s="254"/>
      <c r="XDD1" s="254"/>
      <c r="XDE1" s="254"/>
      <c r="XDF1" s="254"/>
      <c r="XDG1" s="254"/>
      <c r="XDH1" s="254"/>
      <c r="XDI1" s="254"/>
      <c r="XDJ1" s="254"/>
      <c r="XDK1" s="254"/>
      <c r="XDL1" s="254"/>
      <c r="XDM1" s="254"/>
      <c r="XDN1" s="254"/>
      <c r="XDO1" s="254"/>
      <c r="XDP1" s="254"/>
      <c r="XDQ1" s="254"/>
      <c r="XDR1" s="254"/>
      <c r="XDS1" s="254"/>
      <c r="XDT1" s="254"/>
      <c r="XDU1" s="254"/>
      <c r="XDV1" s="254"/>
      <c r="XDW1" s="254"/>
      <c r="XDX1" s="254"/>
      <c r="XDY1" s="254"/>
      <c r="XDZ1" s="254"/>
      <c r="XEA1" s="254"/>
      <c r="XEB1" s="254"/>
      <c r="XEC1" s="254"/>
      <c r="XED1" s="254"/>
      <c r="XEE1" s="254"/>
      <c r="XEF1" s="254"/>
      <c r="XEG1" s="254"/>
      <c r="XEH1" s="254"/>
      <c r="XEI1" s="254"/>
      <c r="XEJ1" s="254"/>
      <c r="XEK1" s="254"/>
      <c r="XEL1" s="254"/>
      <c r="XEM1" s="254"/>
      <c r="XEN1" s="254"/>
      <c r="XEO1" s="254"/>
      <c r="XEP1" s="254"/>
      <c r="XEQ1" s="254"/>
      <c r="XER1" s="254"/>
      <c r="XES1" s="254"/>
      <c r="XET1" s="254"/>
      <c r="XEU1" s="254"/>
      <c r="XEV1" s="254"/>
      <c r="XEW1" s="254"/>
      <c r="XEX1" s="254"/>
      <c r="XEY1" s="254"/>
      <c r="XEZ1" s="254"/>
      <c r="XFA1" s="254"/>
      <c r="XFB1" s="254"/>
      <c r="XFC1" s="254"/>
      <c r="XFD1" s="254"/>
    </row>
    <row r="2" spans="1:16384" ht="18" customHeight="1" x14ac:dyDescent="0.2">
      <c r="A2" s="285" t="s">
        <v>255</v>
      </c>
      <c r="B2" s="286" t="s">
        <v>256</v>
      </c>
      <c r="C2" s="287" t="s">
        <v>257</v>
      </c>
      <c r="D2" s="287" t="s">
        <v>965</v>
      </c>
      <c r="E2" s="286" t="s">
        <v>258</v>
      </c>
      <c r="F2" s="286" t="s">
        <v>259</v>
      </c>
      <c r="G2" s="286" t="s">
        <v>966</v>
      </c>
      <c r="H2" s="288" t="s">
        <v>967</v>
      </c>
    </row>
    <row r="3" spans="1:16384" ht="51" x14ac:dyDescent="0.2">
      <c r="A3" s="255"/>
      <c r="C3" s="289" t="s">
        <v>260</v>
      </c>
      <c r="D3" s="290"/>
      <c r="E3" s="291"/>
      <c r="G3" s="292">
        <v>83</v>
      </c>
      <c r="H3" s="293">
        <v>46</v>
      </c>
      <c r="J3" s="256" t="s">
        <v>1036</v>
      </c>
      <c r="K3" s="256" t="s">
        <v>1037</v>
      </c>
    </row>
    <row r="4" spans="1:16384" x14ac:dyDescent="0.2">
      <c r="A4" s="294">
        <v>1</v>
      </c>
      <c r="B4" s="295" t="s">
        <v>261</v>
      </c>
      <c r="C4" s="295" t="s">
        <v>262</v>
      </c>
      <c r="D4" s="296" t="s">
        <v>968</v>
      </c>
      <c r="E4" s="295" t="s">
        <v>163</v>
      </c>
      <c r="F4" s="295" t="s">
        <v>163</v>
      </c>
      <c r="G4" s="297">
        <v>92</v>
      </c>
      <c r="H4" s="298">
        <v>56</v>
      </c>
    </row>
    <row r="5" spans="1:16384" x14ac:dyDescent="0.2">
      <c r="A5" s="294">
        <v>2</v>
      </c>
      <c r="B5" s="295" t="s">
        <v>261</v>
      </c>
      <c r="C5" s="296" t="s">
        <v>263</v>
      </c>
      <c r="D5" s="296" t="s">
        <v>264</v>
      </c>
      <c r="E5" s="295" t="s">
        <v>265</v>
      </c>
      <c r="F5" s="295" t="s">
        <v>275</v>
      </c>
      <c r="G5" s="297">
        <v>100</v>
      </c>
      <c r="H5" s="298">
        <v>51</v>
      </c>
      <c r="J5" s="301">
        <f>AVERAGE(G4:G648)</f>
        <v>117.6015503875969</v>
      </c>
      <c r="K5" s="301">
        <f>AVERAGE(H4:H648)</f>
        <v>58.496124031007753</v>
      </c>
    </row>
    <row r="6" spans="1:16384" x14ac:dyDescent="0.2">
      <c r="A6" s="294">
        <v>2</v>
      </c>
      <c r="B6" s="295" t="s">
        <v>261</v>
      </c>
      <c r="C6" s="296" t="s">
        <v>263</v>
      </c>
      <c r="D6" s="296" t="s">
        <v>264</v>
      </c>
      <c r="E6" s="295" t="s">
        <v>276</v>
      </c>
      <c r="F6" s="295" t="s">
        <v>268</v>
      </c>
      <c r="G6" s="297">
        <v>128</v>
      </c>
      <c r="H6" s="298">
        <v>51</v>
      </c>
    </row>
    <row r="7" spans="1:16384" x14ac:dyDescent="0.2">
      <c r="A7" s="294">
        <v>2</v>
      </c>
      <c r="B7" s="295" t="s">
        <v>261</v>
      </c>
      <c r="C7" s="296" t="s">
        <v>263</v>
      </c>
      <c r="D7" s="296" t="s">
        <v>264</v>
      </c>
      <c r="E7" s="295" t="s">
        <v>269</v>
      </c>
      <c r="F7" s="295" t="s">
        <v>270</v>
      </c>
      <c r="G7" s="297">
        <v>100</v>
      </c>
      <c r="H7" s="298">
        <v>51</v>
      </c>
    </row>
    <row r="8" spans="1:16384" x14ac:dyDescent="0.2">
      <c r="A8" s="294">
        <v>3</v>
      </c>
      <c r="B8" s="295" t="s">
        <v>261</v>
      </c>
      <c r="C8" s="296" t="s">
        <v>271</v>
      </c>
      <c r="D8" s="296" t="s">
        <v>969</v>
      </c>
      <c r="E8" s="295" t="s">
        <v>163</v>
      </c>
      <c r="F8" s="295" t="s">
        <v>163</v>
      </c>
      <c r="G8" s="297">
        <v>86</v>
      </c>
      <c r="H8" s="298">
        <v>51</v>
      </c>
    </row>
    <row r="9" spans="1:16384" x14ac:dyDescent="0.2">
      <c r="A9" s="294">
        <v>460</v>
      </c>
      <c r="B9" s="295" t="s">
        <v>261</v>
      </c>
      <c r="C9" s="296" t="s">
        <v>272</v>
      </c>
      <c r="D9" s="296" t="s">
        <v>272</v>
      </c>
      <c r="E9" s="295" t="s">
        <v>265</v>
      </c>
      <c r="F9" s="295" t="s">
        <v>273</v>
      </c>
      <c r="G9" s="297">
        <v>86</v>
      </c>
      <c r="H9" s="298">
        <v>51</v>
      </c>
    </row>
    <row r="10" spans="1:16384" x14ac:dyDescent="0.2">
      <c r="A10" s="294">
        <v>460</v>
      </c>
      <c r="B10" s="295" t="s">
        <v>261</v>
      </c>
      <c r="C10" s="296" t="s">
        <v>272</v>
      </c>
      <c r="D10" s="296" t="s">
        <v>272</v>
      </c>
      <c r="E10" s="295" t="s">
        <v>274</v>
      </c>
      <c r="F10" s="295" t="s">
        <v>275</v>
      </c>
      <c r="G10" s="297">
        <v>95</v>
      </c>
      <c r="H10" s="298">
        <v>51</v>
      </c>
    </row>
    <row r="11" spans="1:16384" x14ac:dyDescent="0.2">
      <c r="A11" s="294">
        <v>460</v>
      </c>
      <c r="B11" s="295" t="s">
        <v>261</v>
      </c>
      <c r="C11" s="296" t="s">
        <v>272</v>
      </c>
      <c r="D11" s="296" t="s">
        <v>272</v>
      </c>
      <c r="E11" s="295" t="s">
        <v>276</v>
      </c>
      <c r="F11" s="295" t="s">
        <v>270</v>
      </c>
      <c r="G11" s="297">
        <v>86</v>
      </c>
      <c r="H11" s="298">
        <v>51</v>
      </c>
    </row>
    <row r="12" spans="1:16384" x14ac:dyDescent="0.2">
      <c r="A12" s="294">
        <v>6</v>
      </c>
      <c r="B12" s="295" t="s">
        <v>277</v>
      </c>
      <c r="C12" s="296" t="s">
        <v>278</v>
      </c>
      <c r="D12" s="296" t="s">
        <v>279</v>
      </c>
      <c r="E12" s="295" t="s">
        <v>163</v>
      </c>
      <c r="F12" s="295" t="s">
        <v>163</v>
      </c>
      <c r="G12" s="297">
        <v>100</v>
      </c>
      <c r="H12" s="298">
        <v>46</v>
      </c>
    </row>
    <row r="13" spans="1:16384" x14ac:dyDescent="0.2">
      <c r="A13" s="294">
        <v>7</v>
      </c>
      <c r="B13" s="295" t="s">
        <v>277</v>
      </c>
      <c r="C13" s="296" t="s">
        <v>280</v>
      </c>
      <c r="D13" s="296" t="s">
        <v>281</v>
      </c>
      <c r="E13" s="295" t="s">
        <v>163</v>
      </c>
      <c r="F13" s="295" t="s">
        <v>163</v>
      </c>
      <c r="G13" s="297">
        <v>89</v>
      </c>
      <c r="H13" s="298">
        <v>61</v>
      </c>
    </row>
    <row r="14" spans="1:16384" ht="25.5" x14ac:dyDescent="0.2">
      <c r="A14" s="294">
        <v>9</v>
      </c>
      <c r="B14" s="295" t="s">
        <v>282</v>
      </c>
      <c r="C14" s="296" t="s">
        <v>283</v>
      </c>
      <c r="D14" s="296" t="s">
        <v>284</v>
      </c>
      <c r="E14" s="295" t="s">
        <v>265</v>
      </c>
      <c r="F14" s="295" t="s">
        <v>275</v>
      </c>
      <c r="G14" s="297">
        <v>83</v>
      </c>
      <c r="H14" s="298">
        <v>66</v>
      </c>
    </row>
    <row r="15" spans="1:16384" ht="25.5" x14ac:dyDescent="0.2">
      <c r="A15" s="294">
        <v>9</v>
      </c>
      <c r="B15" s="295" t="s">
        <v>282</v>
      </c>
      <c r="C15" s="296" t="s">
        <v>283</v>
      </c>
      <c r="D15" s="296" t="s">
        <v>284</v>
      </c>
      <c r="E15" s="295" t="s">
        <v>276</v>
      </c>
      <c r="F15" s="295" t="s">
        <v>270</v>
      </c>
      <c r="G15" s="297">
        <v>112</v>
      </c>
      <c r="H15" s="298">
        <v>66</v>
      </c>
    </row>
    <row r="16" spans="1:16384" x14ac:dyDescent="0.2">
      <c r="A16" s="294">
        <v>8</v>
      </c>
      <c r="B16" s="295" t="s">
        <v>282</v>
      </c>
      <c r="C16" s="296" t="s">
        <v>970</v>
      </c>
      <c r="D16" s="296" t="s">
        <v>971</v>
      </c>
      <c r="E16" s="295" t="s">
        <v>163</v>
      </c>
      <c r="F16" s="295" t="s">
        <v>163</v>
      </c>
      <c r="G16" s="297">
        <v>109</v>
      </c>
      <c r="H16" s="298">
        <v>61</v>
      </c>
    </row>
    <row r="17" spans="1:8" x14ac:dyDescent="0.2">
      <c r="A17" s="294">
        <v>10</v>
      </c>
      <c r="B17" s="295" t="s">
        <v>282</v>
      </c>
      <c r="C17" s="296" t="s">
        <v>287</v>
      </c>
      <c r="D17" s="296" t="s">
        <v>288</v>
      </c>
      <c r="E17" s="295" t="s">
        <v>265</v>
      </c>
      <c r="F17" s="295" t="s">
        <v>273</v>
      </c>
      <c r="G17" s="297">
        <v>106</v>
      </c>
      <c r="H17" s="298">
        <v>71</v>
      </c>
    </row>
    <row r="18" spans="1:8" x14ac:dyDescent="0.2">
      <c r="A18" s="294">
        <v>10</v>
      </c>
      <c r="B18" s="295" t="s">
        <v>282</v>
      </c>
      <c r="C18" s="296" t="s">
        <v>287</v>
      </c>
      <c r="D18" s="296" t="s">
        <v>288</v>
      </c>
      <c r="E18" s="295" t="s">
        <v>274</v>
      </c>
      <c r="F18" s="295" t="s">
        <v>323</v>
      </c>
      <c r="G18" s="297">
        <v>141</v>
      </c>
      <c r="H18" s="298">
        <v>71</v>
      </c>
    </row>
    <row r="19" spans="1:8" x14ac:dyDescent="0.2">
      <c r="A19" s="294">
        <v>10</v>
      </c>
      <c r="B19" s="295" t="s">
        <v>282</v>
      </c>
      <c r="C19" s="296" t="s">
        <v>287</v>
      </c>
      <c r="D19" s="296" t="s">
        <v>288</v>
      </c>
      <c r="E19" s="295" t="s">
        <v>324</v>
      </c>
      <c r="F19" s="295" t="s">
        <v>266</v>
      </c>
      <c r="G19" s="297">
        <v>113</v>
      </c>
      <c r="H19" s="298">
        <v>71</v>
      </c>
    </row>
    <row r="20" spans="1:8" x14ac:dyDescent="0.2">
      <c r="A20" s="294">
        <v>10</v>
      </c>
      <c r="B20" s="295" t="s">
        <v>282</v>
      </c>
      <c r="C20" s="296" t="s">
        <v>287</v>
      </c>
      <c r="D20" s="296" t="s">
        <v>288</v>
      </c>
      <c r="E20" s="295" t="s">
        <v>267</v>
      </c>
      <c r="F20" s="295" t="s">
        <v>291</v>
      </c>
      <c r="G20" s="297">
        <v>83</v>
      </c>
      <c r="H20" s="298">
        <v>71</v>
      </c>
    </row>
    <row r="21" spans="1:8" x14ac:dyDescent="0.2">
      <c r="A21" s="294">
        <v>10</v>
      </c>
      <c r="B21" s="295" t="s">
        <v>282</v>
      </c>
      <c r="C21" s="296" t="s">
        <v>287</v>
      </c>
      <c r="D21" s="296" t="s">
        <v>288</v>
      </c>
      <c r="E21" s="295" t="s">
        <v>292</v>
      </c>
      <c r="F21" s="295" t="s">
        <v>270</v>
      </c>
      <c r="G21" s="297">
        <v>106</v>
      </c>
      <c r="H21" s="298">
        <v>71</v>
      </c>
    </row>
    <row r="22" spans="1:8" x14ac:dyDescent="0.2">
      <c r="A22" s="294">
        <v>11</v>
      </c>
      <c r="B22" s="295" t="s">
        <v>282</v>
      </c>
      <c r="C22" s="296" t="s">
        <v>293</v>
      </c>
      <c r="D22" s="296" t="s">
        <v>294</v>
      </c>
      <c r="E22" s="295" t="s">
        <v>265</v>
      </c>
      <c r="F22" s="295" t="s">
        <v>275</v>
      </c>
      <c r="G22" s="297">
        <v>131</v>
      </c>
      <c r="H22" s="298">
        <v>66</v>
      </c>
    </row>
    <row r="23" spans="1:8" x14ac:dyDescent="0.2">
      <c r="A23" s="294">
        <v>11</v>
      </c>
      <c r="B23" s="295" t="s">
        <v>282</v>
      </c>
      <c r="C23" s="296" t="s">
        <v>293</v>
      </c>
      <c r="D23" s="296" t="s">
        <v>294</v>
      </c>
      <c r="E23" s="295" t="s">
        <v>276</v>
      </c>
      <c r="F23" s="295" t="s">
        <v>266</v>
      </c>
      <c r="G23" s="297">
        <v>150</v>
      </c>
      <c r="H23" s="298">
        <v>66</v>
      </c>
    </row>
    <row r="24" spans="1:8" x14ac:dyDescent="0.2">
      <c r="A24" s="294">
        <v>11</v>
      </c>
      <c r="B24" s="295" t="s">
        <v>282</v>
      </c>
      <c r="C24" s="296" t="s">
        <v>293</v>
      </c>
      <c r="D24" s="296" t="s">
        <v>294</v>
      </c>
      <c r="E24" s="295" t="s">
        <v>267</v>
      </c>
      <c r="F24" s="295" t="s">
        <v>270</v>
      </c>
      <c r="G24" s="297">
        <v>131</v>
      </c>
      <c r="H24" s="298">
        <v>66</v>
      </c>
    </row>
    <row r="25" spans="1:8" x14ac:dyDescent="0.2">
      <c r="A25" s="294">
        <v>12</v>
      </c>
      <c r="B25" s="295" t="s">
        <v>282</v>
      </c>
      <c r="C25" s="296" t="s">
        <v>295</v>
      </c>
      <c r="D25" s="296" t="s">
        <v>296</v>
      </c>
      <c r="E25" s="295" t="s">
        <v>265</v>
      </c>
      <c r="F25" s="295" t="s">
        <v>297</v>
      </c>
      <c r="G25" s="297">
        <v>86</v>
      </c>
      <c r="H25" s="298">
        <v>56</v>
      </c>
    </row>
    <row r="26" spans="1:8" x14ac:dyDescent="0.2">
      <c r="A26" s="294">
        <v>12</v>
      </c>
      <c r="B26" s="295" t="s">
        <v>282</v>
      </c>
      <c r="C26" s="296" t="s">
        <v>295</v>
      </c>
      <c r="D26" s="296" t="s">
        <v>296</v>
      </c>
      <c r="E26" s="295" t="s">
        <v>298</v>
      </c>
      <c r="F26" s="295" t="s">
        <v>266</v>
      </c>
      <c r="G26" s="297">
        <v>100</v>
      </c>
      <c r="H26" s="298">
        <v>56</v>
      </c>
    </row>
    <row r="27" spans="1:8" x14ac:dyDescent="0.2">
      <c r="A27" s="294">
        <v>12</v>
      </c>
      <c r="B27" s="295" t="s">
        <v>282</v>
      </c>
      <c r="C27" s="296" t="s">
        <v>295</v>
      </c>
      <c r="D27" s="296" t="s">
        <v>296</v>
      </c>
      <c r="E27" s="295" t="s">
        <v>267</v>
      </c>
      <c r="F27" s="295" t="s">
        <v>291</v>
      </c>
      <c r="G27" s="297">
        <v>83</v>
      </c>
      <c r="H27" s="298">
        <v>56</v>
      </c>
    </row>
    <row r="28" spans="1:8" x14ac:dyDescent="0.2">
      <c r="A28" s="294">
        <v>12</v>
      </c>
      <c r="B28" s="295" t="s">
        <v>282</v>
      </c>
      <c r="C28" s="296" t="s">
        <v>295</v>
      </c>
      <c r="D28" s="296" t="s">
        <v>296</v>
      </c>
      <c r="E28" s="295" t="s">
        <v>292</v>
      </c>
      <c r="F28" s="295" t="s">
        <v>270</v>
      </c>
      <c r="G28" s="297">
        <v>86</v>
      </c>
      <c r="H28" s="298">
        <v>56</v>
      </c>
    </row>
    <row r="29" spans="1:8" x14ac:dyDescent="0.2">
      <c r="A29" s="294">
        <v>14</v>
      </c>
      <c r="B29" s="295" t="s">
        <v>299</v>
      </c>
      <c r="C29" s="296" t="s">
        <v>300</v>
      </c>
      <c r="D29" s="296" t="s">
        <v>301</v>
      </c>
      <c r="E29" s="295" t="s">
        <v>163</v>
      </c>
      <c r="F29" s="295" t="s">
        <v>163</v>
      </c>
      <c r="G29" s="297">
        <v>122</v>
      </c>
      <c r="H29" s="298">
        <v>66</v>
      </c>
    </row>
    <row r="30" spans="1:8" x14ac:dyDescent="0.2">
      <c r="A30" s="294">
        <v>481</v>
      </c>
      <c r="B30" s="295" t="s">
        <v>299</v>
      </c>
      <c r="C30" s="296" t="s">
        <v>302</v>
      </c>
      <c r="D30" s="296" t="s">
        <v>972</v>
      </c>
      <c r="E30" s="295" t="s">
        <v>163</v>
      </c>
      <c r="F30" s="295" t="s">
        <v>163</v>
      </c>
      <c r="G30" s="297">
        <v>92</v>
      </c>
      <c r="H30" s="298">
        <v>51</v>
      </c>
    </row>
    <row r="31" spans="1:8" x14ac:dyDescent="0.2">
      <c r="A31" s="294">
        <v>16</v>
      </c>
      <c r="B31" s="295" t="s">
        <v>299</v>
      </c>
      <c r="C31" s="296" t="s">
        <v>303</v>
      </c>
      <c r="D31" s="296" t="s">
        <v>304</v>
      </c>
      <c r="E31" s="295" t="s">
        <v>163</v>
      </c>
      <c r="F31" s="295" t="s">
        <v>163</v>
      </c>
      <c r="G31" s="297">
        <v>98</v>
      </c>
      <c r="H31" s="298">
        <v>56</v>
      </c>
    </row>
    <row r="32" spans="1:8" x14ac:dyDescent="0.2">
      <c r="A32" s="294">
        <v>20</v>
      </c>
      <c r="B32" s="295" t="s">
        <v>299</v>
      </c>
      <c r="C32" s="296" t="s">
        <v>305</v>
      </c>
      <c r="D32" s="296" t="s">
        <v>306</v>
      </c>
      <c r="E32" s="295" t="s">
        <v>163</v>
      </c>
      <c r="F32" s="295" t="s">
        <v>163</v>
      </c>
      <c r="G32" s="297">
        <v>100</v>
      </c>
      <c r="H32" s="298">
        <v>46</v>
      </c>
    </row>
    <row r="33" spans="1:8" x14ac:dyDescent="0.2">
      <c r="A33" s="294">
        <v>461</v>
      </c>
      <c r="B33" s="295" t="s">
        <v>299</v>
      </c>
      <c r="C33" s="296" t="s">
        <v>307</v>
      </c>
      <c r="D33" s="296" t="s">
        <v>308</v>
      </c>
      <c r="E33" s="295" t="s">
        <v>265</v>
      </c>
      <c r="F33" s="295" t="s">
        <v>318</v>
      </c>
      <c r="G33" s="297">
        <v>91</v>
      </c>
      <c r="H33" s="298">
        <v>61</v>
      </c>
    </row>
    <row r="34" spans="1:8" x14ac:dyDescent="0.2">
      <c r="A34" s="294">
        <v>461</v>
      </c>
      <c r="B34" s="295" t="s">
        <v>299</v>
      </c>
      <c r="C34" s="296" t="s">
        <v>307</v>
      </c>
      <c r="D34" s="296" t="s">
        <v>308</v>
      </c>
      <c r="E34" s="295" t="s">
        <v>319</v>
      </c>
      <c r="F34" s="295" t="s">
        <v>291</v>
      </c>
      <c r="G34" s="297">
        <v>109</v>
      </c>
      <c r="H34" s="298">
        <v>61</v>
      </c>
    </row>
    <row r="35" spans="1:8" x14ac:dyDescent="0.2">
      <c r="A35" s="294">
        <v>461</v>
      </c>
      <c r="B35" s="295" t="s">
        <v>299</v>
      </c>
      <c r="C35" s="296" t="s">
        <v>307</v>
      </c>
      <c r="D35" s="296" t="s">
        <v>308</v>
      </c>
      <c r="E35" s="295" t="s">
        <v>292</v>
      </c>
      <c r="F35" s="295" t="s">
        <v>270</v>
      </c>
      <c r="G35" s="297">
        <v>91</v>
      </c>
      <c r="H35" s="298">
        <v>61</v>
      </c>
    </row>
    <row r="36" spans="1:8" x14ac:dyDescent="0.2">
      <c r="A36" s="294">
        <v>21</v>
      </c>
      <c r="B36" s="295" t="s">
        <v>299</v>
      </c>
      <c r="C36" s="296" t="s">
        <v>309</v>
      </c>
      <c r="D36" s="296" t="s">
        <v>309</v>
      </c>
      <c r="E36" s="295" t="s">
        <v>163</v>
      </c>
      <c r="F36" s="295" t="s">
        <v>163</v>
      </c>
      <c r="G36" s="297">
        <v>89</v>
      </c>
      <c r="H36" s="298">
        <v>61</v>
      </c>
    </row>
    <row r="37" spans="1:8" ht="38.25" x14ac:dyDescent="0.2">
      <c r="A37" s="294">
        <v>22</v>
      </c>
      <c r="B37" s="295" t="s">
        <v>299</v>
      </c>
      <c r="C37" s="296" t="s">
        <v>310</v>
      </c>
      <c r="D37" s="296" t="s">
        <v>973</v>
      </c>
      <c r="E37" s="295" t="s">
        <v>163</v>
      </c>
      <c r="F37" s="295" t="s">
        <v>163</v>
      </c>
      <c r="G37" s="297">
        <v>138</v>
      </c>
      <c r="H37" s="298">
        <v>71</v>
      </c>
    </row>
    <row r="38" spans="1:8" x14ac:dyDescent="0.2">
      <c r="A38" s="294">
        <v>23</v>
      </c>
      <c r="B38" s="295" t="s">
        <v>299</v>
      </c>
      <c r="C38" s="296" t="s">
        <v>311</v>
      </c>
      <c r="D38" s="296" t="s">
        <v>312</v>
      </c>
      <c r="E38" s="295" t="s">
        <v>265</v>
      </c>
      <c r="F38" s="295" t="s">
        <v>321</v>
      </c>
      <c r="G38" s="297">
        <v>102</v>
      </c>
      <c r="H38" s="298">
        <v>61</v>
      </c>
    </row>
    <row r="39" spans="1:8" x14ac:dyDescent="0.2">
      <c r="A39" s="294">
        <v>23</v>
      </c>
      <c r="B39" s="295" t="s">
        <v>299</v>
      </c>
      <c r="C39" s="296" t="s">
        <v>311</v>
      </c>
      <c r="D39" s="296" t="s">
        <v>312</v>
      </c>
      <c r="E39" s="295" t="s">
        <v>322</v>
      </c>
      <c r="F39" s="295" t="s">
        <v>323</v>
      </c>
      <c r="G39" s="297">
        <v>128</v>
      </c>
      <c r="H39" s="298">
        <v>61</v>
      </c>
    </row>
    <row r="40" spans="1:8" x14ac:dyDescent="0.2">
      <c r="A40" s="294">
        <v>23</v>
      </c>
      <c r="B40" s="295" t="s">
        <v>299</v>
      </c>
      <c r="C40" s="296" t="s">
        <v>311</v>
      </c>
      <c r="D40" s="296" t="s">
        <v>312</v>
      </c>
      <c r="E40" s="295" t="s">
        <v>324</v>
      </c>
      <c r="F40" s="295" t="s">
        <v>270</v>
      </c>
      <c r="G40" s="297">
        <v>102</v>
      </c>
      <c r="H40" s="298">
        <v>61</v>
      </c>
    </row>
    <row r="41" spans="1:8" x14ac:dyDescent="0.2">
      <c r="A41" s="294">
        <v>24</v>
      </c>
      <c r="B41" s="295" t="s">
        <v>299</v>
      </c>
      <c r="C41" s="296" t="s">
        <v>313</v>
      </c>
      <c r="D41" s="296" t="s">
        <v>314</v>
      </c>
      <c r="E41" s="295" t="s">
        <v>163</v>
      </c>
      <c r="F41" s="295" t="s">
        <v>163</v>
      </c>
      <c r="G41" s="297">
        <v>133</v>
      </c>
      <c r="H41" s="298">
        <v>56</v>
      </c>
    </row>
    <row r="42" spans="1:8" x14ac:dyDescent="0.2">
      <c r="A42" s="294">
        <v>25</v>
      </c>
      <c r="B42" s="295" t="s">
        <v>299</v>
      </c>
      <c r="C42" s="296" t="s">
        <v>315</v>
      </c>
      <c r="D42" s="296" t="s">
        <v>316</v>
      </c>
      <c r="E42" s="295" t="s">
        <v>163</v>
      </c>
      <c r="F42" s="295" t="s">
        <v>163</v>
      </c>
      <c r="G42" s="297">
        <v>85</v>
      </c>
      <c r="H42" s="298">
        <v>51</v>
      </c>
    </row>
    <row r="43" spans="1:8" x14ac:dyDescent="0.2">
      <c r="A43" s="294">
        <v>26</v>
      </c>
      <c r="B43" s="295" t="s">
        <v>299</v>
      </c>
      <c r="C43" s="296" t="s">
        <v>317</v>
      </c>
      <c r="D43" s="296" t="s">
        <v>317</v>
      </c>
      <c r="E43" s="295" t="s">
        <v>265</v>
      </c>
      <c r="F43" s="295" t="s">
        <v>318</v>
      </c>
      <c r="G43" s="297">
        <v>131</v>
      </c>
      <c r="H43" s="298">
        <v>71</v>
      </c>
    </row>
    <row r="44" spans="1:8" x14ac:dyDescent="0.2">
      <c r="A44" s="294">
        <v>26</v>
      </c>
      <c r="B44" s="295" t="s">
        <v>299</v>
      </c>
      <c r="C44" s="296" t="s">
        <v>317</v>
      </c>
      <c r="D44" s="296" t="s">
        <v>317</v>
      </c>
      <c r="E44" s="295" t="s">
        <v>319</v>
      </c>
      <c r="F44" s="295" t="s">
        <v>291</v>
      </c>
      <c r="G44" s="297">
        <v>166</v>
      </c>
      <c r="H44" s="298">
        <v>71</v>
      </c>
    </row>
    <row r="45" spans="1:8" x14ac:dyDescent="0.2">
      <c r="A45" s="294">
        <v>26</v>
      </c>
      <c r="B45" s="295" t="s">
        <v>299</v>
      </c>
      <c r="C45" s="296" t="s">
        <v>317</v>
      </c>
      <c r="D45" s="296" t="s">
        <v>317</v>
      </c>
      <c r="E45" s="295" t="s">
        <v>292</v>
      </c>
      <c r="F45" s="295" t="s">
        <v>270</v>
      </c>
      <c r="G45" s="297">
        <v>131</v>
      </c>
      <c r="H45" s="298">
        <v>71</v>
      </c>
    </row>
    <row r="46" spans="1:8" x14ac:dyDescent="0.2">
      <c r="A46" s="294">
        <v>27</v>
      </c>
      <c r="B46" s="295" t="s">
        <v>299</v>
      </c>
      <c r="C46" s="296" t="s">
        <v>320</v>
      </c>
      <c r="D46" s="296" t="s">
        <v>320</v>
      </c>
      <c r="E46" s="295" t="s">
        <v>265</v>
      </c>
      <c r="F46" s="295" t="s">
        <v>321</v>
      </c>
      <c r="G46" s="297">
        <v>171</v>
      </c>
      <c r="H46" s="298">
        <v>66</v>
      </c>
    </row>
    <row r="47" spans="1:8" x14ac:dyDescent="0.2">
      <c r="A47" s="294">
        <v>27</v>
      </c>
      <c r="B47" s="295" t="s">
        <v>299</v>
      </c>
      <c r="C47" s="296" t="s">
        <v>320</v>
      </c>
      <c r="D47" s="296" t="s">
        <v>320</v>
      </c>
      <c r="E47" s="295" t="s">
        <v>322</v>
      </c>
      <c r="F47" s="295" t="s">
        <v>297</v>
      </c>
      <c r="G47" s="297">
        <v>131</v>
      </c>
      <c r="H47" s="298">
        <v>66</v>
      </c>
    </row>
    <row r="48" spans="1:8" x14ac:dyDescent="0.2">
      <c r="A48" s="294">
        <v>27</v>
      </c>
      <c r="B48" s="295" t="s">
        <v>299</v>
      </c>
      <c r="C48" s="296" t="s">
        <v>320</v>
      </c>
      <c r="D48" s="296" t="s">
        <v>320</v>
      </c>
      <c r="E48" s="295" t="s">
        <v>298</v>
      </c>
      <c r="F48" s="295" t="s">
        <v>270</v>
      </c>
      <c r="G48" s="297">
        <v>171</v>
      </c>
      <c r="H48" s="298">
        <v>66</v>
      </c>
    </row>
    <row r="49" spans="1:8" x14ac:dyDescent="0.2">
      <c r="A49" s="294">
        <v>28</v>
      </c>
      <c r="B49" s="295" t="s">
        <v>299</v>
      </c>
      <c r="C49" s="296" t="s">
        <v>325</v>
      </c>
      <c r="D49" s="296" t="s">
        <v>326</v>
      </c>
      <c r="E49" s="295" t="s">
        <v>265</v>
      </c>
      <c r="F49" s="295" t="s">
        <v>266</v>
      </c>
      <c r="G49" s="297">
        <v>87</v>
      </c>
      <c r="H49" s="298">
        <v>56</v>
      </c>
    </row>
    <row r="50" spans="1:8" x14ac:dyDescent="0.2">
      <c r="A50" s="294">
        <v>28</v>
      </c>
      <c r="B50" s="295" t="s">
        <v>299</v>
      </c>
      <c r="C50" s="296" t="s">
        <v>325</v>
      </c>
      <c r="D50" s="296" t="s">
        <v>326</v>
      </c>
      <c r="E50" s="295" t="s">
        <v>267</v>
      </c>
      <c r="F50" s="295" t="s">
        <v>291</v>
      </c>
      <c r="G50" s="297">
        <v>111</v>
      </c>
      <c r="H50" s="298">
        <v>56</v>
      </c>
    </row>
    <row r="51" spans="1:8" x14ac:dyDescent="0.2">
      <c r="A51" s="294">
        <v>28</v>
      </c>
      <c r="B51" s="295" t="s">
        <v>299</v>
      </c>
      <c r="C51" s="296" t="s">
        <v>325</v>
      </c>
      <c r="D51" s="296" t="s">
        <v>326</v>
      </c>
      <c r="E51" s="295" t="s">
        <v>292</v>
      </c>
      <c r="F51" s="295" t="s">
        <v>270</v>
      </c>
      <c r="G51" s="297">
        <v>87</v>
      </c>
      <c r="H51" s="298">
        <v>56</v>
      </c>
    </row>
    <row r="52" spans="1:8" x14ac:dyDescent="0.2">
      <c r="A52" s="294">
        <v>29</v>
      </c>
      <c r="B52" s="295" t="s">
        <v>299</v>
      </c>
      <c r="C52" s="296" t="s">
        <v>327</v>
      </c>
      <c r="D52" s="296" t="s">
        <v>328</v>
      </c>
      <c r="E52" s="295" t="s">
        <v>163</v>
      </c>
      <c r="F52" s="295" t="s">
        <v>163</v>
      </c>
      <c r="G52" s="297">
        <v>124</v>
      </c>
      <c r="H52" s="298">
        <v>61</v>
      </c>
    </row>
    <row r="53" spans="1:8" x14ac:dyDescent="0.2">
      <c r="A53" s="294">
        <v>30</v>
      </c>
      <c r="B53" s="295" t="s">
        <v>299</v>
      </c>
      <c r="C53" s="296" t="s">
        <v>329</v>
      </c>
      <c r="D53" s="296" t="s">
        <v>330</v>
      </c>
      <c r="E53" s="295" t="s">
        <v>265</v>
      </c>
      <c r="F53" s="295" t="s">
        <v>273</v>
      </c>
      <c r="G53" s="297">
        <v>110</v>
      </c>
      <c r="H53" s="298">
        <v>71</v>
      </c>
    </row>
    <row r="54" spans="1:8" x14ac:dyDescent="0.2">
      <c r="A54" s="294">
        <v>30</v>
      </c>
      <c r="B54" s="295" t="s">
        <v>299</v>
      </c>
      <c r="C54" s="296" t="s">
        <v>329</v>
      </c>
      <c r="D54" s="296" t="s">
        <v>330</v>
      </c>
      <c r="E54" s="295" t="s">
        <v>274</v>
      </c>
      <c r="F54" s="295" t="s">
        <v>266</v>
      </c>
      <c r="G54" s="297">
        <v>128</v>
      </c>
      <c r="H54" s="298">
        <v>71</v>
      </c>
    </row>
    <row r="55" spans="1:8" x14ac:dyDescent="0.2">
      <c r="A55" s="294">
        <v>30</v>
      </c>
      <c r="B55" s="295" t="s">
        <v>299</v>
      </c>
      <c r="C55" s="296" t="s">
        <v>329</v>
      </c>
      <c r="D55" s="296" t="s">
        <v>330</v>
      </c>
      <c r="E55" s="295" t="s">
        <v>267</v>
      </c>
      <c r="F55" s="295" t="s">
        <v>270</v>
      </c>
      <c r="G55" s="297">
        <v>90</v>
      </c>
      <c r="H55" s="298">
        <v>71</v>
      </c>
    </row>
    <row r="56" spans="1:8" x14ac:dyDescent="0.2">
      <c r="A56" s="294">
        <v>31</v>
      </c>
      <c r="B56" s="295" t="s">
        <v>299</v>
      </c>
      <c r="C56" s="296" t="s">
        <v>331</v>
      </c>
      <c r="D56" s="296" t="s">
        <v>332</v>
      </c>
      <c r="E56" s="295" t="s">
        <v>163</v>
      </c>
      <c r="F56" s="295" t="s">
        <v>163</v>
      </c>
      <c r="G56" s="297">
        <v>96</v>
      </c>
      <c r="H56" s="298">
        <v>66</v>
      </c>
    </row>
    <row r="57" spans="1:8" x14ac:dyDescent="0.2">
      <c r="A57" s="294">
        <v>32</v>
      </c>
      <c r="B57" s="295" t="s">
        <v>299</v>
      </c>
      <c r="C57" s="296" t="s">
        <v>333</v>
      </c>
      <c r="D57" s="296" t="s">
        <v>334</v>
      </c>
      <c r="E57" s="295" t="s">
        <v>163</v>
      </c>
      <c r="F57" s="295" t="s">
        <v>163</v>
      </c>
      <c r="G57" s="297">
        <v>89</v>
      </c>
      <c r="H57" s="298">
        <v>61</v>
      </c>
    </row>
    <row r="58" spans="1:8" x14ac:dyDescent="0.2">
      <c r="A58" s="294">
        <v>33</v>
      </c>
      <c r="B58" s="295" t="s">
        <v>299</v>
      </c>
      <c r="C58" s="296" t="s">
        <v>335</v>
      </c>
      <c r="D58" s="296" t="s">
        <v>335</v>
      </c>
      <c r="E58" s="295" t="s">
        <v>163</v>
      </c>
      <c r="F58" s="295" t="s">
        <v>163</v>
      </c>
      <c r="G58" s="297">
        <v>107</v>
      </c>
      <c r="H58" s="298">
        <v>61</v>
      </c>
    </row>
    <row r="59" spans="1:8" x14ac:dyDescent="0.2">
      <c r="A59" s="294">
        <v>34</v>
      </c>
      <c r="B59" s="295" t="s">
        <v>299</v>
      </c>
      <c r="C59" s="296" t="s">
        <v>336</v>
      </c>
      <c r="D59" s="296" t="s">
        <v>336</v>
      </c>
      <c r="E59" s="295" t="s">
        <v>163</v>
      </c>
      <c r="F59" s="295" t="s">
        <v>163</v>
      </c>
      <c r="G59" s="297">
        <v>142</v>
      </c>
      <c r="H59" s="298">
        <v>71</v>
      </c>
    </row>
    <row r="60" spans="1:8" x14ac:dyDescent="0.2">
      <c r="A60" s="294">
        <v>35</v>
      </c>
      <c r="B60" s="295" t="s">
        <v>299</v>
      </c>
      <c r="C60" s="296" t="s">
        <v>337</v>
      </c>
      <c r="D60" s="296" t="s">
        <v>337</v>
      </c>
      <c r="E60" s="295" t="s">
        <v>265</v>
      </c>
      <c r="F60" s="295" t="s">
        <v>285</v>
      </c>
      <c r="G60" s="297">
        <v>251</v>
      </c>
      <c r="H60" s="298">
        <v>71</v>
      </c>
    </row>
    <row r="61" spans="1:8" x14ac:dyDescent="0.2">
      <c r="A61" s="294">
        <v>35</v>
      </c>
      <c r="B61" s="295" t="s">
        <v>299</v>
      </c>
      <c r="C61" s="296" t="s">
        <v>337</v>
      </c>
      <c r="D61" s="296" t="s">
        <v>337</v>
      </c>
      <c r="E61" s="295" t="s">
        <v>286</v>
      </c>
      <c r="F61" s="295" t="s">
        <v>273</v>
      </c>
      <c r="G61" s="297">
        <v>209</v>
      </c>
      <c r="H61" s="298">
        <v>71</v>
      </c>
    </row>
    <row r="62" spans="1:8" x14ac:dyDescent="0.2">
      <c r="A62" s="294">
        <v>35</v>
      </c>
      <c r="B62" s="295" t="s">
        <v>299</v>
      </c>
      <c r="C62" s="296" t="s">
        <v>337</v>
      </c>
      <c r="D62" s="296" t="s">
        <v>337</v>
      </c>
      <c r="E62" s="295" t="s">
        <v>274</v>
      </c>
      <c r="F62" s="295" t="s">
        <v>291</v>
      </c>
      <c r="G62" s="297">
        <v>219</v>
      </c>
      <c r="H62" s="298">
        <v>71</v>
      </c>
    </row>
    <row r="63" spans="1:8" x14ac:dyDescent="0.2">
      <c r="A63" s="294">
        <v>35</v>
      </c>
      <c r="B63" s="295" t="s">
        <v>299</v>
      </c>
      <c r="C63" s="296" t="s">
        <v>337</v>
      </c>
      <c r="D63" s="296" t="s">
        <v>337</v>
      </c>
      <c r="E63" s="295" t="s">
        <v>292</v>
      </c>
      <c r="F63" s="295" t="s">
        <v>270</v>
      </c>
      <c r="G63" s="297">
        <v>251</v>
      </c>
      <c r="H63" s="298">
        <v>71</v>
      </c>
    </row>
    <row r="64" spans="1:8" x14ac:dyDescent="0.2">
      <c r="A64" s="294">
        <v>36</v>
      </c>
      <c r="B64" s="295" t="s">
        <v>299</v>
      </c>
      <c r="C64" s="296" t="s">
        <v>338</v>
      </c>
      <c r="D64" s="296" t="s">
        <v>338</v>
      </c>
      <c r="E64" s="295" t="s">
        <v>163</v>
      </c>
      <c r="F64" s="295" t="s">
        <v>163</v>
      </c>
      <c r="G64" s="297">
        <v>111</v>
      </c>
      <c r="H64" s="298">
        <v>66</v>
      </c>
    </row>
    <row r="65" spans="1:8" x14ac:dyDescent="0.2">
      <c r="A65" s="294">
        <v>37</v>
      </c>
      <c r="B65" s="295" t="s">
        <v>299</v>
      </c>
      <c r="C65" s="296" t="s">
        <v>339</v>
      </c>
      <c r="D65" s="296" t="s">
        <v>340</v>
      </c>
      <c r="E65" s="295" t="s">
        <v>163</v>
      </c>
      <c r="F65" s="295" t="s">
        <v>163</v>
      </c>
      <c r="G65" s="297">
        <v>155</v>
      </c>
      <c r="H65" s="298">
        <v>61</v>
      </c>
    </row>
    <row r="66" spans="1:8" x14ac:dyDescent="0.2">
      <c r="A66" s="294">
        <v>38</v>
      </c>
      <c r="B66" s="295" t="s">
        <v>299</v>
      </c>
      <c r="C66" s="296" t="s">
        <v>341</v>
      </c>
      <c r="D66" s="296" t="s">
        <v>341</v>
      </c>
      <c r="E66" s="295" t="s">
        <v>265</v>
      </c>
      <c r="F66" s="295" t="s">
        <v>318</v>
      </c>
      <c r="G66" s="297">
        <v>151</v>
      </c>
      <c r="H66" s="298">
        <v>66</v>
      </c>
    </row>
    <row r="67" spans="1:8" x14ac:dyDescent="0.2">
      <c r="A67" s="294">
        <v>38</v>
      </c>
      <c r="B67" s="295" t="s">
        <v>299</v>
      </c>
      <c r="C67" s="296" t="s">
        <v>341</v>
      </c>
      <c r="D67" s="296" t="s">
        <v>341</v>
      </c>
      <c r="E67" s="295" t="s">
        <v>319</v>
      </c>
      <c r="F67" s="295" t="s">
        <v>291</v>
      </c>
      <c r="G67" s="297">
        <v>200</v>
      </c>
      <c r="H67" s="298">
        <v>66</v>
      </c>
    </row>
    <row r="68" spans="1:8" x14ac:dyDescent="0.2">
      <c r="A68" s="294">
        <v>38</v>
      </c>
      <c r="B68" s="295" t="s">
        <v>299</v>
      </c>
      <c r="C68" s="296" t="s">
        <v>341</v>
      </c>
      <c r="D68" s="296" t="s">
        <v>341</v>
      </c>
      <c r="E68" s="295" t="s">
        <v>292</v>
      </c>
      <c r="F68" s="295" t="s">
        <v>270</v>
      </c>
      <c r="G68" s="297">
        <v>151</v>
      </c>
      <c r="H68" s="298">
        <v>66</v>
      </c>
    </row>
    <row r="69" spans="1:8" x14ac:dyDescent="0.2">
      <c r="A69" s="294">
        <v>39</v>
      </c>
      <c r="B69" s="295" t="s">
        <v>299</v>
      </c>
      <c r="C69" s="296" t="s">
        <v>342</v>
      </c>
      <c r="D69" s="296" t="s">
        <v>342</v>
      </c>
      <c r="E69" s="295" t="s">
        <v>265</v>
      </c>
      <c r="F69" s="295" t="s">
        <v>266</v>
      </c>
      <c r="G69" s="297">
        <v>128</v>
      </c>
      <c r="H69" s="298">
        <v>66</v>
      </c>
    </row>
    <row r="70" spans="1:8" x14ac:dyDescent="0.2">
      <c r="A70" s="294">
        <v>39</v>
      </c>
      <c r="B70" s="295" t="s">
        <v>299</v>
      </c>
      <c r="C70" s="296" t="s">
        <v>342</v>
      </c>
      <c r="D70" s="296" t="s">
        <v>342</v>
      </c>
      <c r="E70" s="295" t="s">
        <v>267</v>
      </c>
      <c r="F70" s="295" t="s">
        <v>291</v>
      </c>
      <c r="G70" s="297">
        <v>168</v>
      </c>
      <c r="H70" s="298">
        <v>66</v>
      </c>
    </row>
    <row r="71" spans="1:8" x14ac:dyDescent="0.2">
      <c r="A71" s="294">
        <v>39</v>
      </c>
      <c r="B71" s="295" t="s">
        <v>299</v>
      </c>
      <c r="C71" s="296" t="s">
        <v>342</v>
      </c>
      <c r="D71" s="296" t="s">
        <v>342</v>
      </c>
      <c r="E71" s="295" t="s">
        <v>292</v>
      </c>
      <c r="F71" s="295" t="s">
        <v>270</v>
      </c>
      <c r="G71" s="297">
        <v>128</v>
      </c>
      <c r="H71" s="298">
        <v>66</v>
      </c>
    </row>
    <row r="72" spans="1:8" x14ac:dyDescent="0.2">
      <c r="A72" s="294">
        <v>40</v>
      </c>
      <c r="B72" s="295" t="s">
        <v>299</v>
      </c>
      <c r="C72" s="296" t="s">
        <v>343</v>
      </c>
      <c r="D72" s="296" t="s">
        <v>344</v>
      </c>
      <c r="E72" s="295" t="s">
        <v>265</v>
      </c>
      <c r="F72" s="295" t="s">
        <v>273</v>
      </c>
      <c r="G72" s="297">
        <v>190</v>
      </c>
      <c r="H72" s="298">
        <v>71</v>
      </c>
    </row>
    <row r="73" spans="1:8" x14ac:dyDescent="0.2">
      <c r="A73" s="294">
        <v>40</v>
      </c>
      <c r="B73" s="295" t="s">
        <v>299</v>
      </c>
      <c r="C73" s="296" t="s">
        <v>343</v>
      </c>
      <c r="D73" s="296" t="s">
        <v>344</v>
      </c>
      <c r="E73" s="295" t="s">
        <v>274</v>
      </c>
      <c r="F73" s="295" t="s">
        <v>266</v>
      </c>
      <c r="G73" s="297">
        <v>202</v>
      </c>
      <c r="H73" s="298">
        <v>71</v>
      </c>
    </row>
    <row r="74" spans="1:8" x14ac:dyDescent="0.2">
      <c r="A74" s="294">
        <v>40</v>
      </c>
      <c r="B74" s="295" t="s">
        <v>299</v>
      </c>
      <c r="C74" s="296" t="s">
        <v>343</v>
      </c>
      <c r="D74" s="296" t="s">
        <v>344</v>
      </c>
      <c r="E74" s="295" t="s">
        <v>267</v>
      </c>
      <c r="F74" s="295" t="s">
        <v>291</v>
      </c>
      <c r="G74" s="297">
        <v>230</v>
      </c>
      <c r="H74" s="298">
        <v>71</v>
      </c>
    </row>
    <row r="75" spans="1:8" x14ac:dyDescent="0.2">
      <c r="A75" s="294">
        <v>40</v>
      </c>
      <c r="B75" s="295" t="s">
        <v>299</v>
      </c>
      <c r="C75" s="296" t="s">
        <v>343</v>
      </c>
      <c r="D75" s="296" t="s">
        <v>344</v>
      </c>
      <c r="E75" s="295" t="s">
        <v>292</v>
      </c>
      <c r="F75" s="295" t="s">
        <v>270</v>
      </c>
      <c r="G75" s="297">
        <v>190</v>
      </c>
      <c r="H75" s="298">
        <v>71</v>
      </c>
    </row>
    <row r="76" spans="1:8" x14ac:dyDescent="0.2">
      <c r="A76" s="294">
        <v>41</v>
      </c>
      <c r="B76" s="295" t="s">
        <v>299</v>
      </c>
      <c r="C76" s="296" t="s">
        <v>345</v>
      </c>
      <c r="D76" s="296" t="s">
        <v>346</v>
      </c>
      <c r="E76" s="295" t="s">
        <v>163</v>
      </c>
      <c r="F76" s="295" t="s">
        <v>163</v>
      </c>
      <c r="G76" s="297">
        <v>121</v>
      </c>
      <c r="H76" s="298">
        <v>61</v>
      </c>
    </row>
    <row r="77" spans="1:8" x14ac:dyDescent="0.2">
      <c r="A77" s="294">
        <v>42</v>
      </c>
      <c r="B77" s="295" t="s">
        <v>299</v>
      </c>
      <c r="C77" s="296" t="s">
        <v>347</v>
      </c>
      <c r="D77" s="296" t="s">
        <v>348</v>
      </c>
      <c r="E77" s="295" t="s">
        <v>163</v>
      </c>
      <c r="F77" s="295" t="s">
        <v>163</v>
      </c>
      <c r="G77" s="297">
        <v>114</v>
      </c>
      <c r="H77" s="298">
        <v>71</v>
      </c>
    </row>
    <row r="78" spans="1:8" x14ac:dyDescent="0.2">
      <c r="A78" s="294">
        <v>43</v>
      </c>
      <c r="B78" s="295" t="s">
        <v>299</v>
      </c>
      <c r="C78" s="296" t="s">
        <v>349</v>
      </c>
      <c r="D78" s="296" t="s">
        <v>350</v>
      </c>
      <c r="E78" s="295" t="s">
        <v>163</v>
      </c>
      <c r="F78" s="295" t="s">
        <v>163</v>
      </c>
      <c r="G78" s="297">
        <v>93</v>
      </c>
      <c r="H78" s="298">
        <v>56</v>
      </c>
    </row>
    <row r="79" spans="1:8" x14ac:dyDescent="0.2">
      <c r="A79" s="294">
        <v>44</v>
      </c>
      <c r="B79" s="295" t="s">
        <v>299</v>
      </c>
      <c r="C79" s="296" t="s">
        <v>351</v>
      </c>
      <c r="D79" s="296" t="s">
        <v>352</v>
      </c>
      <c r="E79" s="295" t="s">
        <v>163</v>
      </c>
      <c r="F79" s="295" t="s">
        <v>163</v>
      </c>
      <c r="G79" s="297">
        <v>162</v>
      </c>
      <c r="H79" s="298">
        <v>56</v>
      </c>
    </row>
    <row r="80" spans="1:8" x14ac:dyDescent="0.2">
      <c r="A80" s="294">
        <v>45</v>
      </c>
      <c r="B80" s="295" t="s">
        <v>299</v>
      </c>
      <c r="C80" s="296" t="s">
        <v>353</v>
      </c>
      <c r="D80" s="296" t="s">
        <v>354</v>
      </c>
      <c r="E80" s="295" t="s">
        <v>163</v>
      </c>
      <c r="F80" s="295" t="s">
        <v>163</v>
      </c>
      <c r="G80" s="297">
        <v>87</v>
      </c>
      <c r="H80" s="298">
        <v>61</v>
      </c>
    </row>
    <row r="81" spans="1:8" x14ac:dyDescent="0.2">
      <c r="A81" s="294">
        <v>46</v>
      </c>
      <c r="B81" s="295" t="s">
        <v>299</v>
      </c>
      <c r="C81" s="296" t="s">
        <v>355</v>
      </c>
      <c r="D81" s="296" t="s">
        <v>356</v>
      </c>
      <c r="E81" s="295" t="s">
        <v>163</v>
      </c>
      <c r="F81" s="295" t="s">
        <v>163</v>
      </c>
      <c r="G81" s="297">
        <v>106</v>
      </c>
      <c r="H81" s="298">
        <v>71</v>
      </c>
    </row>
    <row r="82" spans="1:8" x14ac:dyDescent="0.2">
      <c r="A82" s="294">
        <v>47</v>
      </c>
      <c r="B82" s="295" t="s">
        <v>299</v>
      </c>
      <c r="C82" s="296" t="s">
        <v>357</v>
      </c>
      <c r="D82" s="296" t="s">
        <v>974</v>
      </c>
      <c r="E82" s="295" t="s">
        <v>163</v>
      </c>
      <c r="F82" s="295" t="s">
        <v>163</v>
      </c>
      <c r="G82" s="297">
        <v>88</v>
      </c>
      <c r="H82" s="298">
        <v>61</v>
      </c>
    </row>
    <row r="83" spans="1:8" x14ac:dyDescent="0.2">
      <c r="A83" s="294">
        <v>48</v>
      </c>
      <c r="B83" s="295" t="s">
        <v>299</v>
      </c>
      <c r="C83" s="296" t="s">
        <v>358</v>
      </c>
      <c r="D83" s="296" t="s">
        <v>359</v>
      </c>
      <c r="E83" s="295" t="s">
        <v>163</v>
      </c>
      <c r="F83" s="295" t="s">
        <v>163</v>
      </c>
      <c r="G83" s="297">
        <v>108</v>
      </c>
      <c r="H83" s="298">
        <v>51</v>
      </c>
    </row>
    <row r="84" spans="1:8" x14ac:dyDescent="0.2">
      <c r="A84" s="294">
        <v>49</v>
      </c>
      <c r="B84" s="295" t="s">
        <v>299</v>
      </c>
      <c r="C84" s="296" t="s">
        <v>360</v>
      </c>
      <c r="D84" s="296" t="s">
        <v>361</v>
      </c>
      <c r="E84" s="295" t="s">
        <v>265</v>
      </c>
      <c r="F84" s="295" t="s">
        <v>321</v>
      </c>
      <c r="G84" s="297">
        <v>90</v>
      </c>
      <c r="H84" s="298">
        <v>71</v>
      </c>
    </row>
    <row r="85" spans="1:8" x14ac:dyDescent="0.2">
      <c r="A85" s="294">
        <v>49</v>
      </c>
      <c r="B85" s="295" t="s">
        <v>299</v>
      </c>
      <c r="C85" s="296" t="s">
        <v>360</v>
      </c>
      <c r="D85" s="296" t="s">
        <v>361</v>
      </c>
      <c r="E85" s="295" t="s">
        <v>322</v>
      </c>
      <c r="F85" s="295" t="s">
        <v>266</v>
      </c>
      <c r="G85" s="297">
        <v>113</v>
      </c>
      <c r="H85" s="298">
        <v>71</v>
      </c>
    </row>
    <row r="86" spans="1:8" x14ac:dyDescent="0.2">
      <c r="A86" s="294">
        <v>49</v>
      </c>
      <c r="B86" s="295" t="s">
        <v>299</v>
      </c>
      <c r="C86" s="296" t="s">
        <v>360</v>
      </c>
      <c r="D86" s="296" t="s">
        <v>361</v>
      </c>
      <c r="E86" s="295" t="s">
        <v>267</v>
      </c>
      <c r="F86" s="295" t="s">
        <v>291</v>
      </c>
      <c r="G86" s="297">
        <v>124</v>
      </c>
      <c r="H86" s="298">
        <v>71</v>
      </c>
    </row>
    <row r="87" spans="1:8" x14ac:dyDescent="0.2">
      <c r="A87" s="294">
        <v>49</v>
      </c>
      <c r="B87" s="295" t="s">
        <v>299</v>
      </c>
      <c r="C87" s="296" t="s">
        <v>360</v>
      </c>
      <c r="D87" s="296" t="s">
        <v>361</v>
      </c>
      <c r="E87" s="295" t="s">
        <v>292</v>
      </c>
      <c r="F87" s="295" t="s">
        <v>270</v>
      </c>
      <c r="G87" s="297">
        <v>90</v>
      </c>
      <c r="H87" s="298">
        <v>71</v>
      </c>
    </row>
    <row r="88" spans="1:8" x14ac:dyDescent="0.2">
      <c r="A88" s="294">
        <v>50</v>
      </c>
      <c r="B88" s="295" t="s">
        <v>362</v>
      </c>
      <c r="C88" s="296" t="s">
        <v>363</v>
      </c>
      <c r="D88" s="296" t="s">
        <v>364</v>
      </c>
      <c r="E88" s="295" t="s">
        <v>265</v>
      </c>
      <c r="F88" s="295" t="s">
        <v>321</v>
      </c>
      <c r="G88" s="297">
        <v>116</v>
      </c>
      <c r="H88" s="298">
        <v>71</v>
      </c>
    </row>
    <row r="89" spans="1:8" x14ac:dyDescent="0.2">
      <c r="A89" s="294">
        <v>50</v>
      </c>
      <c r="B89" s="295" t="s">
        <v>362</v>
      </c>
      <c r="C89" s="296" t="s">
        <v>363</v>
      </c>
      <c r="D89" s="296" t="s">
        <v>364</v>
      </c>
      <c r="E89" s="295" t="s">
        <v>322</v>
      </c>
      <c r="F89" s="295" t="s">
        <v>323</v>
      </c>
      <c r="G89" s="297">
        <v>270</v>
      </c>
      <c r="H89" s="298">
        <v>71</v>
      </c>
    </row>
    <row r="90" spans="1:8" x14ac:dyDescent="0.2">
      <c r="A90" s="294">
        <v>50</v>
      </c>
      <c r="B90" s="295" t="s">
        <v>362</v>
      </c>
      <c r="C90" s="296" t="s">
        <v>363</v>
      </c>
      <c r="D90" s="296" t="s">
        <v>364</v>
      </c>
      <c r="E90" s="295" t="s">
        <v>324</v>
      </c>
      <c r="F90" s="295" t="s">
        <v>266</v>
      </c>
      <c r="G90" s="297">
        <v>117</v>
      </c>
      <c r="H90" s="298">
        <v>71</v>
      </c>
    </row>
    <row r="91" spans="1:8" x14ac:dyDescent="0.2">
      <c r="A91" s="294">
        <v>50</v>
      </c>
      <c r="B91" s="295" t="s">
        <v>362</v>
      </c>
      <c r="C91" s="296" t="s">
        <v>363</v>
      </c>
      <c r="D91" s="296" t="s">
        <v>364</v>
      </c>
      <c r="E91" s="295" t="s">
        <v>267</v>
      </c>
      <c r="F91" s="295" t="s">
        <v>291</v>
      </c>
      <c r="G91" s="297">
        <v>201</v>
      </c>
      <c r="H91" s="298">
        <v>71</v>
      </c>
    </row>
    <row r="92" spans="1:8" x14ac:dyDescent="0.2">
      <c r="A92" s="294">
        <v>50</v>
      </c>
      <c r="B92" s="295" t="s">
        <v>362</v>
      </c>
      <c r="C92" s="296" t="s">
        <v>363</v>
      </c>
      <c r="D92" s="296" t="s">
        <v>364</v>
      </c>
      <c r="E92" s="295" t="s">
        <v>292</v>
      </c>
      <c r="F92" s="295" t="s">
        <v>270</v>
      </c>
      <c r="G92" s="297">
        <v>116</v>
      </c>
      <c r="H92" s="298">
        <v>71</v>
      </c>
    </row>
    <row r="93" spans="1:8" x14ac:dyDescent="0.2">
      <c r="A93" s="294">
        <v>52</v>
      </c>
      <c r="B93" s="295" t="s">
        <v>362</v>
      </c>
      <c r="C93" s="296" t="s">
        <v>365</v>
      </c>
      <c r="D93" s="296" t="s">
        <v>365</v>
      </c>
      <c r="E93" s="295" t="s">
        <v>163</v>
      </c>
      <c r="F93" s="295" t="s">
        <v>163</v>
      </c>
      <c r="G93" s="297">
        <v>114</v>
      </c>
      <c r="H93" s="298">
        <v>61</v>
      </c>
    </row>
    <row r="94" spans="1:8" x14ac:dyDescent="0.2">
      <c r="A94" s="294">
        <v>53</v>
      </c>
      <c r="B94" s="295" t="s">
        <v>362</v>
      </c>
      <c r="C94" s="296" t="s">
        <v>366</v>
      </c>
      <c r="D94" s="296" t="s">
        <v>367</v>
      </c>
      <c r="E94" s="295" t="s">
        <v>163</v>
      </c>
      <c r="F94" s="295" t="s">
        <v>163</v>
      </c>
      <c r="G94" s="297">
        <v>89</v>
      </c>
      <c r="H94" s="298">
        <v>66</v>
      </c>
    </row>
    <row r="95" spans="1:8" x14ac:dyDescent="0.2">
      <c r="A95" s="294">
        <v>54</v>
      </c>
      <c r="B95" s="295" t="s">
        <v>362</v>
      </c>
      <c r="C95" s="296" t="s">
        <v>368</v>
      </c>
      <c r="D95" s="296" t="s">
        <v>369</v>
      </c>
      <c r="E95" s="295" t="s">
        <v>265</v>
      </c>
      <c r="F95" s="295" t="s">
        <v>266</v>
      </c>
      <c r="G95" s="297">
        <v>88</v>
      </c>
      <c r="H95" s="298">
        <v>51</v>
      </c>
    </row>
    <row r="96" spans="1:8" x14ac:dyDescent="0.2">
      <c r="A96" s="294">
        <v>54</v>
      </c>
      <c r="B96" s="295" t="s">
        <v>362</v>
      </c>
      <c r="C96" s="296" t="s">
        <v>368</v>
      </c>
      <c r="D96" s="296" t="s">
        <v>369</v>
      </c>
      <c r="E96" s="295" t="s">
        <v>267</v>
      </c>
      <c r="F96" s="295" t="s">
        <v>270</v>
      </c>
      <c r="G96" s="297">
        <v>111</v>
      </c>
      <c r="H96" s="298">
        <v>51</v>
      </c>
    </row>
    <row r="97" spans="1:8" x14ac:dyDescent="0.2">
      <c r="A97" s="294">
        <v>55</v>
      </c>
      <c r="B97" s="295" t="s">
        <v>362</v>
      </c>
      <c r="C97" s="296" t="s">
        <v>370</v>
      </c>
      <c r="D97" s="296" t="s">
        <v>371</v>
      </c>
      <c r="E97" s="295" t="s">
        <v>163</v>
      </c>
      <c r="F97" s="295" t="s">
        <v>163</v>
      </c>
      <c r="G97" s="297">
        <v>95</v>
      </c>
      <c r="H97" s="298">
        <v>51</v>
      </c>
    </row>
    <row r="98" spans="1:8" x14ac:dyDescent="0.2">
      <c r="A98" s="294">
        <v>56</v>
      </c>
      <c r="B98" s="295" t="s">
        <v>362</v>
      </c>
      <c r="C98" s="296" t="s">
        <v>372</v>
      </c>
      <c r="D98" s="296" t="s">
        <v>975</v>
      </c>
      <c r="E98" s="295" t="s">
        <v>163</v>
      </c>
      <c r="F98" s="295" t="s">
        <v>163</v>
      </c>
      <c r="G98" s="297">
        <v>163</v>
      </c>
      <c r="H98" s="298">
        <v>66</v>
      </c>
    </row>
    <row r="99" spans="1:8" x14ac:dyDescent="0.2">
      <c r="A99" s="294">
        <v>427</v>
      </c>
      <c r="B99" s="295" t="s">
        <v>362</v>
      </c>
      <c r="C99" s="296" t="s">
        <v>976</v>
      </c>
      <c r="D99" s="296" t="s">
        <v>373</v>
      </c>
      <c r="E99" s="295" t="s">
        <v>163</v>
      </c>
      <c r="F99" s="295" t="s">
        <v>163</v>
      </c>
      <c r="G99" s="297">
        <v>108</v>
      </c>
      <c r="H99" s="298">
        <v>61</v>
      </c>
    </row>
    <row r="100" spans="1:8" x14ac:dyDescent="0.2">
      <c r="A100" s="294">
        <v>57</v>
      </c>
      <c r="B100" s="295" t="s">
        <v>362</v>
      </c>
      <c r="C100" s="296" t="s">
        <v>374</v>
      </c>
      <c r="D100" s="296" t="s">
        <v>375</v>
      </c>
      <c r="E100" s="295" t="s">
        <v>265</v>
      </c>
      <c r="F100" s="295" t="s">
        <v>266</v>
      </c>
      <c r="G100" s="297">
        <v>97</v>
      </c>
      <c r="H100" s="298">
        <v>61</v>
      </c>
    </row>
    <row r="101" spans="1:8" x14ac:dyDescent="0.2">
      <c r="A101" s="294">
        <v>57</v>
      </c>
      <c r="B101" s="295" t="s">
        <v>362</v>
      </c>
      <c r="C101" s="296" t="s">
        <v>374</v>
      </c>
      <c r="D101" s="296" t="s">
        <v>375</v>
      </c>
      <c r="E101" s="295" t="s">
        <v>267</v>
      </c>
      <c r="F101" s="295" t="s">
        <v>270</v>
      </c>
      <c r="G101" s="297">
        <v>141</v>
      </c>
      <c r="H101" s="298">
        <v>61</v>
      </c>
    </row>
    <row r="102" spans="1:8" x14ac:dyDescent="0.2">
      <c r="A102" s="294">
        <v>58</v>
      </c>
      <c r="B102" s="295" t="s">
        <v>362</v>
      </c>
      <c r="C102" s="296" t="s">
        <v>376</v>
      </c>
      <c r="D102" s="296" t="s">
        <v>377</v>
      </c>
      <c r="E102" s="295" t="s">
        <v>163</v>
      </c>
      <c r="F102" s="295" t="s">
        <v>163</v>
      </c>
      <c r="G102" s="297">
        <v>98</v>
      </c>
      <c r="H102" s="298">
        <v>56</v>
      </c>
    </row>
    <row r="103" spans="1:8" x14ac:dyDescent="0.2">
      <c r="A103" s="294">
        <v>61</v>
      </c>
      <c r="B103" s="295" t="s">
        <v>362</v>
      </c>
      <c r="C103" s="296" t="s">
        <v>378</v>
      </c>
      <c r="D103" s="296" t="s">
        <v>378</v>
      </c>
      <c r="E103" s="295" t="s">
        <v>163</v>
      </c>
      <c r="F103" s="295" t="s">
        <v>163</v>
      </c>
      <c r="G103" s="297">
        <v>87</v>
      </c>
      <c r="H103" s="298">
        <v>56</v>
      </c>
    </row>
    <row r="104" spans="1:8" x14ac:dyDescent="0.2">
      <c r="A104" s="294">
        <v>63</v>
      </c>
      <c r="B104" s="295" t="s">
        <v>362</v>
      </c>
      <c r="C104" s="296" t="s">
        <v>379</v>
      </c>
      <c r="D104" s="296" t="s">
        <v>380</v>
      </c>
      <c r="E104" s="295" t="s">
        <v>265</v>
      </c>
      <c r="F104" s="295" t="s">
        <v>321</v>
      </c>
      <c r="G104" s="297">
        <v>94</v>
      </c>
      <c r="H104" s="298">
        <v>56</v>
      </c>
    </row>
    <row r="105" spans="1:8" x14ac:dyDescent="0.2">
      <c r="A105" s="294">
        <v>63</v>
      </c>
      <c r="B105" s="295" t="s">
        <v>362</v>
      </c>
      <c r="C105" s="296" t="s">
        <v>379</v>
      </c>
      <c r="D105" s="296" t="s">
        <v>380</v>
      </c>
      <c r="E105" s="295" t="s">
        <v>322</v>
      </c>
      <c r="F105" s="295" t="s">
        <v>323</v>
      </c>
      <c r="G105" s="297">
        <v>138</v>
      </c>
      <c r="H105" s="298">
        <v>56</v>
      </c>
    </row>
    <row r="106" spans="1:8" x14ac:dyDescent="0.2">
      <c r="A106" s="294">
        <v>63</v>
      </c>
      <c r="B106" s="295" t="s">
        <v>362</v>
      </c>
      <c r="C106" s="296" t="s">
        <v>379</v>
      </c>
      <c r="D106" s="296" t="s">
        <v>380</v>
      </c>
      <c r="E106" s="295" t="s">
        <v>324</v>
      </c>
      <c r="F106" s="295" t="s">
        <v>266</v>
      </c>
      <c r="G106" s="297">
        <v>83</v>
      </c>
      <c r="H106" s="298">
        <v>56</v>
      </c>
    </row>
    <row r="107" spans="1:8" x14ac:dyDescent="0.2">
      <c r="A107" s="294">
        <v>63</v>
      </c>
      <c r="B107" s="295" t="s">
        <v>362</v>
      </c>
      <c r="C107" s="296" t="s">
        <v>379</v>
      </c>
      <c r="D107" s="296" t="s">
        <v>380</v>
      </c>
      <c r="E107" s="295" t="s">
        <v>267</v>
      </c>
      <c r="F107" s="295" t="s">
        <v>270</v>
      </c>
      <c r="G107" s="297">
        <v>94</v>
      </c>
      <c r="H107" s="298">
        <v>56</v>
      </c>
    </row>
    <row r="108" spans="1:8" x14ac:dyDescent="0.2">
      <c r="A108" s="294">
        <v>64</v>
      </c>
      <c r="B108" s="295" t="s">
        <v>362</v>
      </c>
      <c r="C108" s="296" t="s">
        <v>381</v>
      </c>
      <c r="D108" s="296" t="s">
        <v>382</v>
      </c>
      <c r="E108" s="295" t="s">
        <v>265</v>
      </c>
      <c r="F108" s="295" t="s">
        <v>321</v>
      </c>
      <c r="G108" s="297">
        <v>99</v>
      </c>
      <c r="H108" s="298">
        <v>56</v>
      </c>
    </row>
    <row r="109" spans="1:8" x14ac:dyDescent="0.2">
      <c r="A109" s="294">
        <v>64</v>
      </c>
      <c r="B109" s="295" t="s">
        <v>362</v>
      </c>
      <c r="C109" s="296" t="s">
        <v>381</v>
      </c>
      <c r="D109" s="296" t="s">
        <v>382</v>
      </c>
      <c r="E109" s="295" t="s">
        <v>322</v>
      </c>
      <c r="F109" s="295" t="s">
        <v>323</v>
      </c>
      <c r="G109" s="297">
        <v>172</v>
      </c>
      <c r="H109" s="298">
        <v>56</v>
      </c>
    </row>
    <row r="110" spans="1:8" x14ac:dyDescent="0.2">
      <c r="A110" s="294">
        <v>64</v>
      </c>
      <c r="B110" s="295" t="s">
        <v>362</v>
      </c>
      <c r="C110" s="296" t="s">
        <v>381</v>
      </c>
      <c r="D110" s="296" t="s">
        <v>382</v>
      </c>
      <c r="E110" s="295" t="s">
        <v>324</v>
      </c>
      <c r="F110" s="295" t="s">
        <v>270</v>
      </c>
      <c r="G110" s="297">
        <v>99</v>
      </c>
      <c r="H110" s="298">
        <v>56</v>
      </c>
    </row>
    <row r="111" spans="1:8" x14ac:dyDescent="0.2">
      <c r="A111" s="294">
        <v>65</v>
      </c>
      <c r="B111" s="295" t="s">
        <v>362</v>
      </c>
      <c r="C111" s="296" t="s">
        <v>383</v>
      </c>
      <c r="D111" s="296" t="s">
        <v>384</v>
      </c>
      <c r="E111" s="295" t="s">
        <v>265</v>
      </c>
      <c r="F111" s="295" t="s">
        <v>321</v>
      </c>
      <c r="G111" s="297">
        <v>127</v>
      </c>
      <c r="H111" s="298">
        <v>71</v>
      </c>
    </row>
    <row r="112" spans="1:8" x14ac:dyDescent="0.2">
      <c r="A112" s="294">
        <v>65</v>
      </c>
      <c r="B112" s="295" t="s">
        <v>362</v>
      </c>
      <c r="C112" s="296" t="s">
        <v>383</v>
      </c>
      <c r="D112" s="296" t="s">
        <v>384</v>
      </c>
      <c r="E112" s="295" t="s">
        <v>322</v>
      </c>
      <c r="F112" s="295" t="s">
        <v>323</v>
      </c>
      <c r="G112" s="297">
        <v>334</v>
      </c>
      <c r="H112" s="298">
        <v>71</v>
      </c>
    </row>
    <row r="113" spans="1:8" x14ac:dyDescent="0.2">
      <c r="A113" s="294">
        <v>65</v>
      </c>
      <c r="B113" s="295" t="s">
        <v>362</v>
      </c>
      <c r="C113" s="296" t="s">
        <v>383</v>
      </c>
      <c r="D113" s="296" t="s">
        <v>384</v>
      </c>
      <c r="E113" s="295" t="s">
        <v>324</v>
      </c>
      <c r="F113" s="295" t="s">
        <v>266</v>
      </c>
      <c r="G113" s="297">
        <v>136</v>
      </c>
      <c r="H113" s="298">
        <v>71</v>
      </c>
    </row>
    <row r="114" spans="1:8" x14ac:dyDescent="0.2">
      <c r="A114" s="294">
        <v>65</v>
      </c>
      <c r="B114" s="295" t="s">
        <v>362</v>
      </c>
      <c r="C114" s="296" t="s">
        <v>383</v>
      </c>
      <c r="D114" s="296" t="s">
        <v>384</v>
      </c>
      <c r="E114" s="295" t="s">
        <v>267</v>
      </c>
      <c r="F114" s="295" t="s">
        <v>270</v>
      </c>
      <c r="G114" s="297">
        <v>174</v>
      </c>
      <c r="H114" s="298">
        <v>71</v>
      </c>
    </row>
    <row r="115" spans="1:8" x14ac:dyDescent="0.2">
      <c r="A115" s="294">
        <v>66</v>
      </c>
      <c r="B115" s="295" t="s">
        <v>362</v>
      </c>
      <c r="C115" s="296" t="s">
        <v>385</v>
      </c>
      <c r="D115" s="296" t="s">
        <v>386</v>
      </c>
      <c r="E115" s="295" t="s">
        <v>265</v>
      </c>
      <c r="F115" s="295" t="s">
        <v>321</v>
      </c>
      <c r="G115" s="297">
        <v>116</v>
      </c>
      <c r="H115" s="298">
        <v>71</v>
      </c>
    </row>
    <row r="116" spans="1:8" x14ac:dyDescent="0.2">
      <c r="A116" s="294">
        <v>66</v>
      </c>
      <c r="B116" s="295" t="s">
        <v>362</v>
      </c>
      <c r="C116" s="296" t="s">
        <v>385</v>
      </c>
      <c r="D116" s="296" t="s">
        <v>386</v>
      </c>
      <c r="E116" s="295" t="s">
        <v>322</v>
      </c>
      <c r="F116" s="295" t="s">
        <v>323</v>
      </c>
      <c r="G116" s="297">
        <v>312</v>
      </c>
      <c r="H116" s="298">
        <v>71</v>
      </c>
    </row>
    <row r="117" spans="1:8" x14ac:dyDescent="0.2">
      <c r="A117" s="294">
        <v>66</v>
      </c>
      <c r="B117" s="295" t="s">
        <v>362</v>
      </c>
      <c r="C117" s="296" t="s">
        <v>385</v>
      </c>
      <c r="D117" s="296" t="s">
        <v>386</v>
      </c>
      <c r="E117" s="295" t="s">
        <v>324</v>
      </c>
      <c r="F117" s="295" t="s">
        <v>318</v>
      </c>
      <c r="G117" s="297">
        <v>126</v>
      </c>
      <c r="H117" s="298">
        <v>71</v>
      </c>
    </row>
    <row r="118" spans="1:8" x14ac:dyDescent="0.2">
      <c r="A118" s="294">
        <v>66</v>
      </c>
      <c r="B118" s="295" t="s">
        <v>362</v>
      </c>
      <c r="C118" s="296" t="s">
        <v>385</v>
      </c>
      <c r="D118" s="296" t="s">
        <v>386</v>
      </c>
      <c r="E118" s="295" t="s">
        <v>319</v>
      </c>
      <c r="F118" s="295" t="s">
        <v>291</v>
      </c>
      <c r="G118" s="297">
        <v>151</v>
      </c>
      <c r="H118" s="298">
        <v>71</v>
      </c>
    </row>
    <row r="119" spans="1:8" x14ac:dyDescent="0.2">
      <c r="A119" s="294">
        <v>66</v>
      </c>
      <c r="B119" s="295" t="s">
        <v>362</v>
      </c>
      <c r="C119" s="296" t="s">
        <v>385</v>
      </c>
      <c r="D119" s="296" t="s">
        <v>386</v>
      </c>
      <c r="E119" s="295" t="s">
        <v>292</v>
      </c>
      <c r="F119" s="295" t="s">
        <v>270</v>
      </c>
      <c r="G119" s="297">
        <v>116</v>
      </c>
      <c r="H119" s="298">
        <v>71</v>
      </c>
    </row>
    <row r="120" spans="1:8" x14ac:dyDescent="0.2">
      <c r="A120" s="294">
        <v>67</v>
      </c>
      <c r="B120" s="295" t="s">
        <v>387</v>
      </c>
      <c r="C120" s="296" t="s">
        <v>388</v>
      </c>
      <c r="D120" s="296" t="s">
        <v>389</v>
      </c>
      <c r="E120" s="295" t="s">
        <v>163</v>
      </c>
      <c r="F120" s="295" t="s">
        <v>163</v>
      </c>
      <c r="G120" s="297">
        <v>125</v>
      </c>
      <c r="H120" s="298">
        <v>71</v>
      </c>
    </row>
    <row r="121" spans="1:8" x14ac:dyDescent="0.2">
      <c r="A121" s="294">
        <v>68</v>
      </c>
      <c r="B121" s="295" t="s">
        <v>387</v>
      </c>
      <c r="C121" s="296" t="s">
        <v>390</v>
      </c>
      <c r="D121" s="296" t="s">
        <v>391</v>
      </c>
      <c r="E121" s="295" t="s">
        <v>163</v>
      </c>
      <c r="F121" s="295" t="s">
        <v>163</v>
      </c>
      <c r="G121" s="297">
        <v>93</v>
      </c>
      <c r="H121" s="298">
        <v>61</v>
      </c>
    </row>
    <row r="122" spans="1:8" x14ac:dyDescent="0.2">
      <c r="A122" s="294">
        <v>69</v>
      </c>
      <c r="B122" s="295" t="s">
        <v>387</v>
      </c>
      <c r="C122" s="296" t="s">
        <v>392</v>
      </c>
      <c r="D122" s="296" t="s">
        <v>392</v>
      </c>
      <c r="E122" s="295" t="s">
        <v>163</v>
      </c>
      <c r="F122" s="295" t="s">
        <v>163</v>
      </c>
      <c r="G122" s="297">
        <v>116</v>
      </c>
      <c r="H122" s="298">
        <v>56</v>
      </c>
    </row>
    <row r="123" spans="1:8" x14ac:dyDescent="0.2">
      <c r="A123" s="294">
        <v>71</v>
      </c>
      <c r="B123" s="295" t="s">
        <v>387</v>
      </c>
      <c r="C123" s="296" t="s">
        <v>393</v>
      </c>
      <c r="D123" s="296" t="s">
        <v>393</v>
      </c>
      <c r="E123" s="295" t="s">
        <v>163</v>
      </c>
      <c r="F123" s="295" t="s">
        <v>163</v>
      </c>
      <c r="G123" s="297">
        <v>94</v>
      </c>
      <c r="H123" s="298">
        <v>61</v>
      </c>
    </row>
    <row r="124" spans="1:8" x14ac:dyDescent="0.2">
      <c r="A124" s="294">
        <v>72</v>
      </c>
      <c r="B124" s="295" t="s">
        <v>387</v>
      </c>
      <c r="C124" s="296" t="s">
        <v>394</v>
      </c>
      <c r="D124" s="296" t="s">
        <v>395</v>
      </c>
      <c r="E124" s="295" t="s">
        <v>163</v>
      </c>
      <c r="F124" s="295" t="s">
        <v>163</v>
      </c>
      <c r="G124" s="297">
        <v>98</v>
      </c>
      <c r="H124" s="298">
        <v>61</v>
      </c>
    </row>
    <row r="125" spans="1:8" ht="76.5" x14ac:dyDescent="0.2">
      <c r="A125" s="294">
        <v>75</v>
      </c>
      <c r="B125" s="295" t="s">
        <v>396</v>
      </c>
      <c r="C125" s="296" t="s">
        <v>397</v>
      </c>
      <c r="D125" s="296" t="s">
        <v>398</v>
      </c>
      <c r="E125" s="295" t="s">
        <v>265</v>
      </c>
      <c r="F125" s="295" t="s">
        <v>285</v>
      </c>
      <c r="G125" s="297">
        <v>222</v>
      </c>
      <c r="H125" s="298">
        <v>71</v>
      </c>
    </row>
    <row r="126" spans="1:8" ht="76.5" x14ac:dyDescent="0.2">
      <c r="A126" s="294">
        <v>75</v>
      </c>
      <c r="B126" s="295" t="s">
        <v>396</v>
      </c>
      <c r="C126" s="296" t="s">
        <v>397</v>
      </c>
      <c r="D126" s="296" t="s">
        <v>398</v>
      </c>
      <c r="E126" s="295" t="s">
        <v>286</v>
      </c>
      <c r="F126" s="295" t="s">
        <v>275</v>
      </c>
      <c r="G126" s="297">
        <v>177</v>
      </c>
      <c r="H126" s="298">
        <v>71</v>
      </c>
    </row>
    <row r="127" spans="1:8" ht="76.5" x14ac:dyDescent="0.2">
      <c r="A127" s="294">
        <v>75</v>
      </c>
      <c r="B127" s="295" t="s">
        <v>396</v>
      </c>
      <c r="C127" s="296" t="s">
        <v>397</v>
      </c>
      <c r="D127" s="296" t="s">
        <v>398</v>
      </c>
      <c r="E127" s="295" t="s">
        <v>276</v>
      </c>
      <c r="F127" s="295" t="s">
        <v>318</v>
      </c>
      <c r="G127" s="297">
        <v>229</v>
      </c>
      <c r="H127" s="298">
        <v>71</v>
      </c>
    </row>
    <row r="128" spans="1:8" ht="76.5" x14ac:dyDescent="0.2">
      <c r="A128" s="294">
        <v>75</v>
      </c>
      <c r="B128" s="295" t="s">
        <v>396</v>
      </c>
      <c r="C128" s="296" t="s">
        <v>397</v>
      </c>
      <c r="D128" s="296" t="s">
        <v>398</v>
      </c>
      <c r="E128" s="295" t="s">
        <v>319</v>
      </c>
      <c r="F128" s="295" t="s">
        <v>291</v>
      </c>
      <c r="G128" s="297">
        <v>162</v>
      </c>
      <c r="H128" s="298">
        <v>71</v>
      </c>
    </row>
    <row r="129" spans="1:8" ht="76.5" x14ac:dyDescent="0.2">
      <c r="A129" s="294">
        <v>75</v>
      </c>
      <c r="B129" s="295" t="s">
        <v>396</v>
      </c>
      <c r="C129" s="296" t="s">
        <v>397</v>
      </c>
      <c r="D129" s="296" t="s">
        <v>398</v>
      </c>
      <c r="E129" s="295" t="s">
        <v>292</v>
      </c>
      <c r="F129" s="295" t="s">
        <v>270</v>
      </c>
      <c r="G129" s="297">
        <v>222</v>
      </c>
      <c r="H129" s="298">
        <v>71</v>
      </c>
    </row>
    <row r="130" spans="1:8" x14ac:dyDescent="0.2">
      <c r="A130" s="294">
        <v>76</v>
      </c>
      <c r="B130" s="295" t="s">
        <v>399</v>
      </c>
      <c r="C130" s="296" t="s">
        <v>400</v>
      </c>
      <c r="D130" s="296" t="s">
        <v>401</v>
      </c>
      <c r="E130" s="295" t="s">
        <v>265</v>
      </c>
      <c r="F130" s="295" t="s">
        <v>289</v>
      </c>
      <c r="G130" s="297">
        <v>83</v>
      </c>
      <c r="H130" s="298">
        <v>46</v>
      </c>
    </row>
    <row r="131" spans="1:8" x14ac:dyDescent="0.2">
      <c r="A131" s="294">
        <v>76</v>
      </c>
      <c r="B131" s="295" t="s">
        <v>399</v>
      </c>
      <c r="C131" s="296" t="s">
        <v>400</v>
      </c>
      <c r="D131" s="296" t="s">
        <v>401</v>
      </c>
      <c r="E131" s="295" t="s">
        <v>290</v>
      </c>
      <c r="F131" s="295" t="s">
        <v>270</v>
      </c>
      <c r="G131" s="297">
        <v>101</v>
      </c>
      <c r="H131" s="298">
        <v>46</v>
      </c>
    </row>
    <row r="132" spans="1:8" x14ac:dyDescent="0.2">
      <c r="A132" s="294">
        <v>77</v>
      </c>
      <c r="B132" s="295" t="s">
        <v>399</v>
      </c>
      <c r="C132" s="296" t="s">
        <v>402</v>
      </c>
      <c r="D132" s="296" t="s">
        <v>403</v>
      </c>
      <c r="E132" s="295" t="s">
        <v>265</v>
      </c>
      <c r="F132" s="295" t="s">
        <v>318</v>
      </c>
      <c r="G132" s="297">
        <v>88</v>
      </c>
      <c r="H132" s="298">
        <v>46</v>
      </c>
    </row>
    <row r="133" spans="1:8" x14ac:dyDescent="0.2">
      <c r="A133" s="294">
        <v>77</v>
      </c>
      <c r="B133" s="295" t="s">
        <v>399</v>
      </c>
      <c r="C133" s="296" t="s">
        <v>402</v>
      </c>
      <c r="D133" s="296" t="s">
        <v>403</v>
      </c>
      <c r="E133" s="295" t="s">
        <v>319</v>
      </c>
      <c r="F133" s="295" t="s">
        <v>291</v>
      </c>
      <c r="G133" s="297">
        <v>137</v>
      </c>
      <c r="H133" s="298">
        <v>46</v>
      </c>
    </row>
    <row r="134" spans="1:8" x14ac:dyDescent="0.2">
      <c r="A134" s="294">
        <v>77</v>
      </c>
      <c r="B134" s="295" t="s">
        <v>399</v>
      </c>
      <c r="C134" s="296" t="s">
        <v>402</v>
      </c>
      <c r="D134" s="296" t="s">
        <v>403</v>
      </c>
      <c r="E134" s="295" t="s">
        <v>292</v>
      </c>
      <c r="F134" s="295" t="s">
        <v>270</v>
      </c>
      <c r="G134" s="297">
        <v>88</v>
      </c>
      <c r="H134" s="298">
        <v>46</v>
      </c>
    </row>
    <row r="135" spans="1:8" x14ac:dyDescent="0.2">
      <c r="A135" s="294">
        <v>78</v>
      </c>
      <c r="B135" s="295" t="s">
        <v>399</v>
      </c>
      <c r="C135" s="296" t="s">
        <v>404</v>
      </c>
      <c r="D135" s="296" t="s">
        <v>405</v>
      </c>
      <c r="E135" s="295" t="s">
        <v>163</v>
      </c>
      <c r="F135" s="295" t="s">
        <v>163</v>
      </c>
      <c r="G135" s="297">
        <v>120</v>
      </c>
      <c r="H135" s="298">
        <v>56</v>
      </c>
    </row>
    <row r="136" spans="1:8" x14ac:dyDescent="0.2">
      <c r="A136" s="294">
        <v>99</v>
      </c>
      <c r="B136" s="295" t="s">
        <v>406</v>
      </c>
      <c r="C136" s="296" t="s">
        <v>407</v>
      </c>
      <c r="D136" s="296" t="s">
        <v>408</v>
      </c>
      <c r="E136" s="295" t="s">
        <v>265</v>
      </c>
      <c r="F136" s="295" t="s">
        <v>273</v>
      </c>
      <c r="G136" s="297">
        <v>97</v>
      </c>
      <c r="H136" s="298">
        <v>71</v>
      </c>
    </row>
    <row r="137" spans="1:8" x14ac:dyDescent="0.2">
      <c r="A137" s="294">
        <v>99</v>
      </c>
      <c r="B137" s="295" t="s">
        <v>406</v>
      </c>
      <c r="C137" s="296" t="s">
        <v>407</v>
      </c>
      <c r="D137" s="296" t="s">
        <v>408</v>
      </c>
      <c r="E137" s="295" t="s">
        <v>274</v>
      </c>
      <c r="F137" s="295" t="s">
        <v>289</v>
      </c>
      <c r="G137" s="297">
        <v>157</v>
      </c>
      <c r="H137" s="298">
        <v>71</v>
      </c>
    </row>
    <row r="138" spans="1:8" x14ac:dyDescent="0.2">
      <c r="A138" s="294">
        <v>99</v>
      </c>
      <c r="B138" s="295" t="s">
        <v>406</v>
      </c>
      <c r="C138" s="296" t="s">
        <v>407</v>
      </c>
      <c r="D138" s="296" t="s">
        <v>408</v>
      </c>
      <c r="E138" s="295" t="s">
        <v>290</v>
      </c>
      <c r="F138" s="295" t="s">
        <v>270</v>
      </c>
      <c r="G138" s="297">
        <v>97</v>
      </c>
      <c r="H138" s="298">
        <v>71</v>
      </c>
    </row>
    <row r="139" spans="1:8" x14ac:dyDescent="0.2">
      <c r="A139" s="294">
        <v>80</v>
      </c>
      <c r="B139" s="295" t="s">
        <v>406</v>
      </c>
      <c r="C139" s="296" t="s">
        <v>409</v>
      </c>
      <c r="D139" s="296" t="s">
        <v>410</v>
      </c>
      <c r="E139" s="295" t="s">
        <v>265</v>
      </c>
      <c r="F139" s="295" t="s">
        <v>297</v>
      </c>
      <c r="G139" s="297">
        <v>83</v>
      </c>
      <c r="H139" s="298">
        <v>56</v>
      </c>
    </row>
    <row r="140" spans="1:8" x14ac:dyDescent="0.2">
      <c r="A140" s="294">
        <v>80</v>
      </c>
      <c r="B140" s="295" t="s">
        <v>406</v>
      </c>
      <c r="C140" s="296" t="s">
        <v>409</v>
      </c>
      <c r="D140" s="296" t="s">
        <v>410</v>
      </c>
      <c r="E140" s="295" t="s">
        <v>298</v>
      </c>
      <c r="F140" s="295" t="s">
        <v>323</v>
      </c>
      <c r="G140" s="297">
        <v>119</v>
      </c>
      <c r="H140" s="298">
        <v>56</v>
      </c>
    </row>
    <row r="141" spans="1:8" x14ac:dyDescent="0.2">
      <c r="A141" s="294">
        <v>80</v>
      </c>
      <c r="B141" s="295" t="s">
        <v>406</v>
      </c>
      <c r="C141" s="296" t="s">
        <v>409</v>
      </c>
      <c r="D141" s="296" t="s">
        <v>410</v>
      </c>
      <c r="E141" s="295" t="s">
        <v>324</v>
      </c>
      <c r="F141" s="295" t="s">
        <v>270</v>
      </c>
      <c r="G141" s="297">
        <v>83</v>
      </c>
      <c r="H141" s="298">
        <v>56</v>
      </c>
    </row>
    <row r="142" spans="1:8" x14ac:dyDescent="0.2">
      <c r="A142" s="294">
        <v>81</v>
      </c>
      <c r="B142" s="295" t="s">
        <v>406</v>
      </c>
      <c r="C142" s="296" t="s">
        <v>411</v>
      </c>
      <c r="D142" s="296" t="s">
        <v>412</v>
      </c>
      <c r="E142" s="295" t="s">
        <v>163</v>
      </c>
      <c r="F142" s="295" t="s">
        <v>163</v>
      </c>
      <c r="G142" s="297">
        <v>105</v>
      </c>
      <c r="H142" s="298">
        <v>51</v>
      </c>
    </row>
    <row r="143" spans="1:8" x14ac:dyDescent="0.2">
      <c r="A143" s="294">
        <v>82</v>
      </c>
      <c r="B143" s="295" t="s">
        <v>406</v>
      </c>
      <c r="C143" s="296" t="s">
        <v>413</v>
      </c>
      <c r="D143" s="296" t="s">
        <v>414</v>
      </c>
      <c r="E143" s="295" t="s">
        <v>265</v>
      </c>
      <c r="F143" s="295" t="s">
        <v>297</v>
      </c>
      <c r="G143" s="297">
        <v>83</v>
      </c>
      <c r="H143" s="298">
        <v>51</v>
      </c>
    </row>
    <row r="144" spans="1:8" x14ac:dyDescent="0.2">
      <c r="A144" s="294">
        <v>82</v>
      </c>
      <c r="B144" s="295" t="s">
        <v>406</v>
      </c>
      <c r="C144" s="296" t="s">
        <v>413</v>
      </c>
      <c r="D144" s="296" t="s">
        <v>414</v>
      </c>
      <c r="E144" s="295" t="s">
        <v>298</v>
      </c>
      <c r="F144" s="295" t="s">
        <v>323</v>
      </c>
      <c r="G144" s="297">
        <v>110</v>
      </c>
      <c r="H144" s="298">
        <v>51</v>
      </c>
    </row>
    <row r="145" spans="1:8" x14ac:dyDescent="0.2">
      <c r="A145" s="294">
        <v>82</v>
      </c>
      <c r="B145" s="295" t="s">
        <v>406</v>
      </c>
      <c r="C145" s="296" t="s">
        <v>413</v>
      </c>
      <c r="D145" s="296" t="s">
        <v>414</v>
      </c>
      <c r="E145" s="295" t="s">
        <v>324</v>
      </c>
      <c r="F145" s="295" t="s">
        <v>268</v>
      </c>
      <c r="G145" s="297">
        <v>90</v>
      </c>
      <c r="H145" s="298">
        <v>51</v>
      </c>
    </row>
    <row r="146" spans="1:8" x14ac:dyDescent="0.2">
      <c r="A146" s="294">
        <v>82</v>
      </c>
      <c r="B146" s="295" t="s">
        <v>406</v>
      </c>
      <c r="C146" s="296" t="s">
        <v>413</v>
      </c>
      <c r="D146" s="296" t="s">
        <v>414</v>
      </c>
      <c r="E146" s="295" t="s">
        <v>269</v>
      </c>
      <c r="F146" s="295" t="s">
        <v>270</v>
      </c>
      <c r="G146" s="297">
        <v>83</v>
      </c>
      <c r="H146" s="298">
        <v>51</v>
      </c>
    </row>
    <row r="147" spans="1:8" x14ac:dyDescent="0.2">
      <c r="A147" s="294">
        <v>84</v>
      </c>
      <c r="B147" s="295" t="s">
        <v>406</v>
      </c>
      <c r="C147" s="296" t="s">
        <v>415</v>
      </c>
      <c r="D147" s="296" t="s">
        <v>416</v>
      </c>
      <c r="E147" s="295" t="s">
        <v>265</v>
      </c>
      <c r="F147" s="295" t="s">
        <v>273</v>
      </c>
      <c r="G147" s="297">
        <v>134</v>
      </c>
      <c r="H147" s="298">
        <v>71</v>
      </c>
    </row>
    <row r="148" spans="1:8" x14ac:dyDescent="0.2">
      <c r="A148" s="294">
        <v>84</v>
      </c>
      <c r="B148" s="295" t="s">
        <v>406</v>
      </c>
      <c r="C148" s="296" t="s">
        <v>415</v>
      </c>
      <c r="D148" s="296" t="s">
        <v>416</v>
      </c>
      <c r="E148" s="295" t="s">
        <v>274</v>
      </c>
      <c r="F148" s="295" t="s">
        <v>323</v>
      </c>
      <c r="G148" s="297">
        <v>188</v>
      </c>
      <c r="H148" s="298">
        <v>71</v>
      </c>
    </row>
    <row r="149" spans="1:8" x14ac:dyDescent="0.2">
      <c r="A149" s="294">
        <v>84</v>
      </c>
      <c r="B149" s="295" t="s">
        <v>406</v>
      </c>
      <c r="C149" s="296" t="s">
        <v>415</v>
      </c>
      <c r="D149" s="296" t="s">
        <v>416</v>
      </c>
      <c r="E149" s="295" t="s">
        <v>324</v>
      </c>
      <c r="F149" s="295" t="s">
        <v>266</v>
      </c>
      <c r="G149" s="297">
        <v>140</v>
      </c>
      <c r="H149" s="298">
        <v>71</v>
      </c>
    </row>
    <row r="150" spans="1:8" x14ac:dyDescent="0.2">
      <c r="A150" s="294">
        <v>84</v>
      </c>
      <c r="B150" s="295" t="s">
        <v>406</v>
      </c>
      <c r="C150" s="296" t="s">
        <v>415</v>
      </c>
      <c r="D150" s="296" t="s">
        <v>416</v>
      </c>
      <c r="E150" s="295" t="s">
        <v>267</v>
      </c>
      <c r="F150" s="295" t="s">
        <v>270</v>
      </c>
      <c r="G150" s="297">
        <v>109</v>
      </c>
      <c r="H150" s="298">
        <v>71</v>
      </c>
    </row>
    <row r="151" spans="1:8" x14ac:dyDescent="0.2">
      <c r="A151" s="294">
        <v>85</v>
      </c>
      <c r="B151" s="295" t="s">
        <v>406</v>
      </c>
      <c r="C151" s="296" t="s">
        <v>417</v>
      </c>
      <c r="D151" s="296" t="s">
        <v>418</v>
      </c>
      <c r="E151" s="295" t="s">
        <v>265</v>
      </c>
      <c r="F151" s="295" t="s">
        <v>273</v>
      </c>
      <c r="G151" s="297">
        <v>93</v>
      </c>
      <c r="H151" s="298">
        <v>56</v>
      </c>
    </row>
    <row r="152" spans="1:8" x14ac:dyDescent="0.2">
      <c r="A152" s="294">
        <v>85</v>
      </c>
      <c r="B152" s="295" t="s">
        <v>406</v>
      </c>
      <c r="C152" s="296" t="s">
        <v>417</v>
      </c>
      <c r="D152" s="296" t="s">
        <v>418</v>
      </c>
      <c r="E152" s="295" t="s">
        <v>274</v>
      </c>
      <c r="F152" s="295" t="s">
        <v>289</v>
      </c>
      <c r="G152" s="297">
        <v>142</v>
      </c>
      <c r="H152" s="298">
        <v>56</v>
      </c>
    </row>
    <row r="153" spans="1:8" x14ac:dyDescent="0.2">
      <c r="A153" s="294">
        <v>85</v>
      </c>
      <c r="B153" s="295" t="s">
        <v>406</v>
      </c>
      <c r="C153" s="296" t="s">
        <v>417</v>
      </c>
      <c r="D153" s="296" t="s">
        <v>418</v>
      </c>
      <c r="E153" s="295" t="s">
        <v>290</v>
      </c>
      <c r="F153" s="295" t="s">
        <v>270</v>
      </c>
      <c r="G153" s="297">
        <v>93</v>
      </c>
      <c r="H153" s="298">
        <v>56</v>
      </c>
    </row>
    <row r="154" spans="1:8" ht="25.5" x14ac:dyDescent="0.2">
      <c r="A154" s="294">
        <v>83</v>
      </c>
      <c r="B154" s="295" t="s">
        <v>406</v>
      </c>
      <c r="C154" s="296" t="s">
        <v>419</v>
      </c>
      <c r="D154" s="296" t="s">
        <v>977</v>
      </c>
      <c r="E154" s="295" t="s">
        <v>265</v>
      </c>
      <c r="F154" s="295" t="s">
        <v>285</v>
      </c>
      <c r="G154" s="297">
        <v>129</v>
      </c>
      <c r="H154" s="298">
        <v>51</v>
      </c>
    </row>
    <row r="155" spans="1:8" ht="25.5" x14ac:dyDescent="0.2">
      <c r="A155" s="294">
        <v>83</v>
      </c>
      <c r="B155" s="295" t="s">
        <v>406</v>
      </c>
      <c r="C155" s="296" t="s">
        <v>419</v>
      </c>
      <c r="D155" s="296" t="s">
        <v>977</v>
      </c>
      <c r="E155" s="295" t="s">
        <v>286</v>
      </c>
      <c r="F155" s="295" t="s">
        <v>275</v>
      </c>
      <c r="G155" s="297">
        <v>86</v>
      </c>
      <c r="H155" s="298">
        <v>51</v>
      </c>
    </row>
    <row r="156" spans="1:8" ht="25.5" x14ac:dyDescent="0.2">
      <c r="A156" s="294">
        <v>83</v>
      </c>
      <c r="B156" s="295" t="s">
        <v>406</v>
      </c>
      <c r="C156" s="296" t="s">
        <v>419</v>
      </c>
      <c r="D156" s="296" t="s">
        <v>977</v>
      </c>
      <c r="E156" s="295" t="s">
        <v>276</v>
      </c>
      <c r="F156" s="295" t="s">
        <v>266</v>
      </c>
      <c r="G156" s="297">
        <v>145</v>
      </c>
      <c r="H156" s="298">
        <v>51</v>
      </c>
    </row>
    <row r="157" spans="1:8" ht="25.5" x14ac:dyDescent="0.2">
      <c r="A157" s="294">
        <v>83</v>
      </c>
      <c r="B157" s="295" t="s">
        <v>406</v>
      </c>
      <c r="C157" s="296" t="s">
        <v>419</v>
      </c>
      <c r="D157" s="296" t="s">
        <v>977</v>
      </c>
      <c r="E157" s="295" t="s">
        <v>267</v>
      </c>
      <c r="F157" s="295" t="s">
        <v>268</v>
      </c>
      <c r="G157" s="297">
        <v>196</v>
      </c>
      <c r="H157" s="298">
        <v>51</v>
      </c>
    </row>
    <row r="158" spans="1:8" ht="25.5" x14ac:dyDescent="0.2">
      <c r="A158" s="294">
        <v>83</v>
      </c>
      <c r="B158" s="295" t="s">
        <v>406</v>
      </c>
      <c r="C158" s="296" t="s">
        <v>419</v>
      </c>
      <c r="D158" s="296" t="s">
        <v>977</v>
      </c>
      <c r="E158" s="295" t="s">
        <v>269</v>
      </c>
      <c r="F158" s="295" t="s">
        <v>270</v>
      </c>
      <c r="G158" s="297">
        <v>129</v>
      </c>
      <c r="H158" s="298">
        <v>51</v>
      </c>
    </row>
    <row r="159" spans="1:8" x14ac:dyDescent="0.2">
      <c r="A159" s="294">
        <v>88</v>
      </c>
      <c r="B159" s="295" t="s">
        <v>406</v>
      </c>
      <c r="C159" s="296" t="s">
        <v>420</v>
      </c>
      <c r="D159" s="296" t="s">
        <v>421</v>
      </c>
      <c r="E159" s="295" t="s">
        <v>163</v>
      </c>
      <c r="F159" s="295" t="s">
        <v>163</v>
      </c>
      <c r="G159" s="297">
        <v>94</v>
      </c>
      <c r="H159" s="298">
        <v>51</v>
      </c>
    </row>
    <row r="160" spans="1:8" x14ac:dyDescent="0.2">
      <c r="A160" s="294">
        <v>89</v>
      </c>
      <c r="B160" s="295" t="s">
        <v>406</v>
      </c>
      <c r="C160" s="296" t="s">
        <v>422</v>
      </c>
      <c r="D160" s="296" t="s">
        <v>345</v>
      </c>
      <c r="E160" s="295" t="s">
        <v>265</v>
      </c>
      <c r="F160" s="295" t="s">
        <v>266</v>
      </c>
      <c r="G160" s="297">
        <v>83</v>
      </c>
      <c r="H160" s="298">
        <v>51</v>
      </c>
    </row>
    <row r="161" spans="1:8" x14ac:dyDescent="0.2">
      <c r="A161" s="294">
        <v>89</v>
      </c>
      <c r="B161" s="295" t="s">
        <v>406</v>
      </c>
      <c r="C161" s="296" t="s">
        <v>422</v>
      </c>
      <c r="D161" s="296" t="s">
        <v>345</v>
      </c>
      <c r="E161" s="295" t="s">
        <v>267</v>
      </c>
      <c r="F161" s="295" t="s">
        <v>268</v>
      </c>
      <c r="G161" s="297">
        <v>108</v>
      </c>
      <c r="H161" s="298">
        <v>51</v>
      </c>
    </row>
    <row r="162" spans="1:8" x14ac:dyDescent="0.2">
      <c r="A162" s="294">
        <v>89</v>
      </c>
      <c r="B162" s="295" t="s">
        <v>406</v>
      </c>
      <c r="C162" s="296" t="s">
        <v>422</v>
      </c>
      <c r="D162" s="296" t="s">
        <v>345</v>
      </c>
      <c r="E162" s="295" t="s">
        <v>269</v>
      </c>
      <c r="F162" s="295" t="s">
        <v>270</v>
      </c>
      <c r="G162" s="297">
        <v>83</v>
      </c>
      <c r="H162" s="298">
        <v>51</v>
      </c>
    </row>
    <row r="163" spans="1:8" x14ac:dyDescent="0.2">
      <c r="A163" s="294">
        <v>91</v>
      </c>
      <c r="B163" s="295" t="s">
        <v>406</v>
      </c>
      <c r="C163" s="296" t="s">
        <v>423</v>
      </c>
      <c r="D163" s="296" t="s">
        <v>424</v>
      </c>
      <c r="E163" s="295" t="s">
        <v>265</v>
      </c>
      <c r="F163" s="295" t="s">
        <v>321</v>
      </c>
      <c r="G163" s="297">
        <v>183</v>
      </c>
      <c r="H163" s="298">
        <v>71</v>
      </c>
    </row>
    <row r="164" spans="1:8" x14ac:dyDescent="0.2">
      <c r="A164" s="294">
        <v>91</v>
      </c>
      <c r="B164" s="295" t="s">
        <v>406</v>
      </c>
      <c r="C164" s="296" t="s">
        <v>423</v>
      </c>
      <c r="D164" s="296" t="s">
        <v>424</v>
      </c>
      <c r="E164" s="295" t="s">
        <v>322</v>
      </c>
      <c r="F164" s="295" t="s">
        <v>297</v>
      </c>
      <c r="G164" s="297">
        <v>230</v>
      </c>
      <c r="H164" s="298">
        <v>71</v>
      </c>
    </row>
    <row r="165" spans="1:8" x14ac:dyDescent="0.2">
      <c r="A165" s="294">
        <v>91</v>
      </c>
      <c r="B165" s="295" t="s">
        <v>406</v>
      </c>
      <c r="C165" s="296" t="s">
        <v>423</v>
      </c>
      <c r="D165" s="296" t="s">
        <v>424</v>
      </c>
      <c r="E165" s="295" t="s">
        <v>298</v>
      </c>
      <c r="F165" s="295" t="s">
        <v>323</v>
      </c>
      <c r="G165" s="297">
        <v>279</v>
      </c>
      <c r="H165" s="298">
        <v>71</v>
      </c>
    </row>
    <row r="166" spans="1:8" x14ac:dyDescent="0.2">
      <c r="A166" s="294">
        <v>91</v>
      </c>
      <c r="B166" s="295" t="s">
        <v>406</v>
      </c>
      <c r="C166" s="296" t="s">
        <v>423</v>
      </c>
      <c r="D166" s="296" t="s">
        <v>424</v>
      </c>
      <c r="E166" s="295" t="s">
        <v>324</v>
      </c>
      <c r="F166" s="295" t="s">
        <v>270</v>
      </c>
      <c r="G166" s="297">
        <v>183</v>
      </c>
      <c r="H166" s="298">
        <v>71</v>
      </c>
    </row>
    <row r="167" spans="1:8" x14ac:dyDescent="0.2">
      <c r="A167" s="294">
        <v>95</v>
      </c>
      <c r="B167" s="295" t="s">
        <v>406</v>
      </c>
      <c r="C167" s="296" t="s">
        <v>425</v>
      </c>
      <c r="D167" s="296" t="s">
        <v>426</v>
      </c>
      <c r="E167" s="295" t="s">
        <v>265</v>
      </c>
      <c r="F167" s="295" t="s">
        <v>273</v>
      </c>
      <c r="G167" s="297">
        <v>152</v>
      </c>
      <c r="H167" s="298">
        <v>66</v>
      </c>
    </row>
    <row r="168" spans="1:8" x14ac:dyDescent="0.2">
      <c r="A168" s="294">
        <v>95</v>
      </c>
      <c r="B168" s="295" t="s">
        <v>406</v>
      </c>
      <c r="C168" s="296" t="s">
        <v>425</v>
      </c>
      <c r="D168" s="296" t="s">
        <v>426</v>
      </c>
      <c r="E168" s="295" t="s">
        <v>274</v>
      </c>
      <c r="F168" s="295" t="s">
        <v>323</v>
      </c>
      <c r="G168" s="297">
        <v>203</v>
      </c>
      <c r="H168" s="298">
        <v>66</v>
      </c>
    </row>
    <row r="169" spans="1:8" x14ac:dyDescent="0.2">
      <c r="A169" s="294">
        <v>95</v>
      </c>
      <c r="B169" s="295" t="s">
        <v>406</v>
      </c>
      <c r="C169" s="296" t="s">
        <v>425</v>
      </c>
      <c r="D169" s="296" t="s">
        <v>426</v>
      </c>
      <c r="E169" s="295" t="s">
        <v>324</v>
      </c>
      <c r="F169" s="295" t="s">
        <v>266</v>
      </c>
      <c r="G169" s="297">
        <v>146</v>
      </c>
      <c r="H169" s="298">
        <v>66</v>
      </c>
    </row>
    <row r="170" spans="1:8" x14ac:dyDescent="0.2">
      <c r="A170" s="294">
        <v>95</v>
      </c>
      <c r="B170" s="295" t="s">
        <v>406</v>
      </c>
      <c r="C170" s="296" t="s">
        <v>425</v>
      </c>
      <c r="D170" s="296" t="s">
        <v>426</v>
      </c>
      <c r="E170" s="295" t="s">
        <v>267</v>
      </c>
      <c r="F170" s="295" t="s">
        <v>270</v>
      </c>
      <c r="G170" s="297">
        <v>119</v>
      </c>
      <c r="H170" s="298">
        <v>66</v>
      </c>
    </row>
    <row r="171" spans="1:8" x14ac:dyDescent="0.2">
      <c r="A171" s="294">
        <v>96</v>
      </c>
      <c r="B171" s="295" t="s">
        <v>406</v>
      </c>
      <c r="C171" s="296" t="s">
        <v>427</v>
      </c>
      <c r="D171" s="296" t="s">
        <v>428</v>
      </c>
      <c r="E171" s="295" t="s">
        <v>265</v>
      </c>
      <c r="F171" s="295" t="s">
        <v>273</v>
      </c>
      <c r="G171" s="297">
        <v>136</v>
      </c>
      <c r="H171" s="298">
        <v>61</v>
      </c>
    </row>
    <row r="172" spans="1:8" x14ac:dyDescent="0.2">
      <c r="A172" s="294">
        <v>96</v>
      </c>
      <c r="B172" s="295" t="s">
        <v>406</v>
      </c>
      <c r="C172" s="296" t="s">
        <v>427</v>
      </c>
      <c r="D172" s="296" t="s">
        <v>428</v>
      </c>
      <c r="E172" s="295" t="s">
        <v>274</v>
      </c>
      <c r="F172" s="295" t="s">
        <v>289</v>
      </c>
      <c r="G172" s="297">
        <v>203</v>
      </c>
      <c r="H172" s="298">
        <v>61</v>
      </c>
    </row>
    <row r="173" spans="1:8" x14ac:dyDescent="0.2">
      <c r="A173" s="294">
        <v>96</v>
      </c>
      <c r="B173" s="295" t="s">
        <v>406</v>
      </c>
      <c r="C173" s="296" t="s">
        <v>427</v>
      </c>
      <c r="D173" s="296" t="s">
        <v>428</v>
      </c>
      <c r="E173" s="295" t="s">
        <v>290</v>
      </c>
      <c r="F173" s="295" t="s">
        <v>270</v>
      </c>
      <c r="G173" s="297">
        <v>116</v>
      </c>
      <c r="H173" s="298">
        <v>61</v>
      </c>
    </row>
    <row r="174" spans="1:8" x14ac:dyDescent="0.2">
      <c r="A174" s="294">
        <v>98</v>
      </c>
      <c r="B174" s="295" t="s">
        <v>406</v>
      </c>
      <c r="C174" s="296" t="s">
        <v>429</v>
      </c>
      <c r="D174" s="296" t="s">
        <v>430</v>
      </c>
      <c r="E174" s="295" t="s">
        <v>163</v>
      </c>
      <c r="F174" s="295" t="s">
        <v>163</v>
      </c>
      <c r="G174" s="297">
        <v>115</v>
      </c>
      <c r="H174" s="298">
        <v>56</v>
      </c>
    </row>
    <row r="175" spans="1:8" x14ac:dyDescent="0.2">
      <c r="A175" s="294">
        <v>100</v>
      </c>
      <c r="B175" s="295" t="s">
        <v>406</v>
      </c>
      <c r="C175" s="296" t="s">
        <v>431</v>
      </c>
      <c r="D175" s="296" t="s">
        <v>432</v>
      </c>
      <c r="E175" s="295" t="s">
        <v>265</v>
      </c>
      <c r="F175" s="295" t="s">
        <v>275</v>
      </c>
      <c r="G175" s="297">
        <v>83</v>
      </c>
      <c r="H175" s="298">
        <v>51</v>
      </c>
    </row>
    <row r="176" spans="1:8" x14ac:dyDescent="0.2">
      <c r="A176" s="294">
        <v>100</v>
      </c>
      <c r="B176" s="295" t="s">
        <v>406</v>
      </c>
      <c r="C176" s="296" t="s">
        <v>431</v>
      </c>
      <c r="D176" s="296" t="s">
        <v>432</v>
      </c>
      <c r="E176" s="295" t="s">
        <v>276</v>
      </c>
      <c r="F176" s="295" t="s">
        <v>268</v>
      </c>
      <c r="G176" s="297">
        <v>119</v>
      </c>
      <c r="H176" s="298">
        <v>51</v>
      </c>
    </row>
    <row r="177" spans="1:8" x14ac:dyDescent="0.2">
      <c r="A177" s="294">
        <v>100</v>
      </c>
      <c r="B177" s="295" t="s">
        <v>406</v>
      </c>
      <c r="C177" s="296" t="s">
        <v>431</v>
      </c>
      <c r="D177" s="296" t="s">
        <v>432</v>
      </c>
      <c r="E177" s="295" t="s">
        <v>269</v>
      </c>
      <c r="F177" s="295" t="s">
        <v>270</v>
      </c>
      <c r="G177" s="297">
        <v>83</v>
      </c>
      <c r="H177" s="298">
        <v>51</v>
      </c>
    </row>
    <row r="178" spans="1:8" x14ac:dyDescent="0.2">
      <c r="A178" s="294">
        <v>101</v>
      </c>
      <c r="B178" s="295" t="s">
        <v>406</v>
      </c>
      <c r="C178" s="296" t="s">
        <v>433</v>
      </c>
      <c r="D178" s="296" t="s">
        <v>434</v>
      </c>
      <c r="E178" s="295" t="s">
        <v>265</v>
      </c>
      <c r="F178" s="295" t="s">
        <v>275</v>
      </c>
      <c r="G178" s="297">
        <v>94</v>
      </c>
      <c r="H178" s="298">
        <v>46</v>
      </c>
    </row>
    <row r="179" spans="1:8" x14ac:dyDescent="0.2">
      <c r="A179" s="294">
        <v>101</v>
      </c>
      <c r="B179" s="295" t="s">
        <v>406</v>
      </c>
      <c r="C179" s="296" t="s">
        <v>433</v>
      </c>
      <c r="D179" s="296" t="s">
        <v>434</v>
      </c>
      <c r="E179" s="295" t="s">
        <v>276</v>
      </c>
      <c r="F179" s="295" t="s">
        <v>291</v>
      </c>
      <c r="G179" s="297">
        <v>121</v>
      </c>
      <c r="H179" s="298">
        <v>46</v>
      </c>
    </row>
    <row r="180" spans="1:8" x14ac:dyDescent="0.2">
      <c r="A180" s="294">
        <v>101</v>
      </c>
      <c r="B180" s="295" t="s">
        <v>406</v>
      </c>
      <c r="C180" s="296" t="s">
        <v>433</v>
      </c>
      <c r="D180" s="296" t="s">
        <v>434</v>
      </c>
      <c r="E180" s="295" t="s">
        <v>292</v>
      </c>
      <c r="F180" s="295" t="s">
        <v>270</v>
      </c>
      <c r="G180" s="297">
        <v>94</v>
      </c>
      <c r="H180" s="298">
        <v>46</v>
      </c>
    </row>
    <row r="181" spans="1:8" x14ac:dyDescent="0.2">
      <c r="A181" s="294">
        <v>102</v>
      </c>
      <c r="B181" s="295" t="s">
        <v>406</v>
      </c>
      <c r="C181" s="296" t="s">
        <v>435</v>
      </c>
      <c r="D181" s="296" t="s">
        <v>436</v>
      </c>
      <c r="E181" s="295" t="s">
        <v>265</v>
      </c>
      <c r="F181" s="295" t="s">
        <v>297</v>
      </c>
      <c r="G181" s="297">
        <v>83</v>
      </c>
      <c r="H181" s="298">
        <v>51</v>
      </c>
    </row>
    <row r="182" spans="1:8" x14ac:dyDescent="0.2">
      <c r="A182" s="294">
        <v>102</v>
      </c>
      <c r="B182" s="295" t="s">
        <v>406</v>
      </c>
      <c r="C182" s="296" t="s">
        <v>435</v>
      </c>
      <c r="D182" s="296" t="s">
        <v>436</v>
      </c>
      <c r="E182" s="295" t="s">
        <v>298</v>
      </c>
      <c r="F182" s="295" t="s">
        <v>323</v>
      </c>
      <c r="G182" s="297">
        <v>123</v>
      </c>
      <c r="H182" s="298">
        <v>51</v>
      </c>
    </row>
    <row r="183" spans="1:8" x14ac:dyDescent="0.2">
      <c r="A183" s="294">
        <v>102</v>
      </c>
      <c r="B183" s="295" t="s">
        <v>406</v>
      </c>
      <c r="C183" s="296" t="s">
        <v>435</v>
      </c>
      <c r="D183" s="296" t="s">
        <v>436</v>
      </c>
      <c r="E183" s="295" t="s">
        <v>324</v>
      </c>
      <c r="F183" s="295" t="s">
        <v>270</v>
      </c>
      <c r="G183" s="297">
        <v>83</v>
      </c>
      <c r="H183" s="298">
        <v>51</v>
      </c>
    </row>
    <row r="184" spans="1:8" x14ac:dyDescent="0.2">
      <c r="A184" s="294">
        <v>103</v>
      </c>
      <c r="B184" s="295" t="s">
        <v>406</v>
      </c>
      <c r="C184" s="296" t="s">
        <v>437</v>
      </c>
      <c r="D184" s="296" t="s">
        <v>437</v>
      </c>
      <c r="E184" s="295" t="s">
        <v>265</v>
      </c>
      <c r="F184" s="295" t="s">
        <v>273</v>
      </c>
      <c r="G184" s="297">
        <v>92</v>
      </c>
      <c r="H184" s="298">
        <v>56</v>
      </c>
    </row>
    <row r="185" spans="1:8" x14ac:dyDescent="0.2">
      <c r="A185" s="294">
        <v>103</v>
      </c>
      <c r="B185" s="295" t="s">
        <v>406</v>
      </c>
      <c r="C185" s="296" t="s">
        <v>437</v>
      </c>
      <c r="D185" s="296" t="s">
        <v>437</v>
      </c>
      <c r="E185" s="295" t="s">
        <v>274</v>
      </c>
      <c r="F185" s="295" t="s">
        <v>289</v>
      </c>
      <c r="G185" s="297">
        <v>126</v>
      </c>
      <c r="H185" s="298">
        <v>56</v>
      </c>
    </row>
    <row r="186" spans="1:8" x14ac:dyDescent="0.2">
      <c r="A186" s="294">
        <v>103</v>
      </c>
      <c r="B186" s="295" t="s">
        <v>406</v>
      </c>
      <c r="C186" s="296" t="s">
        <v>437</v>
      </c>
      <c r="D186" s="296" t="s">
        <v>437</v>
      </c>
      <c r="E186" s="295" t="s">
        <v>290</v>
      </c>
      <c r="F186" s="295" t="s">
        <v>270</v>
      </c>
      <c r="G186" s="297">
        <v>92</v>
      </c>
      <c r="H186" s="298">
        <v>56</v>
      </c>
    </row>
    <row r="187" spans="1:8" x14ac:dyDescent="0.2">
      <c r="A187" s="294">
        <v>104</v>
      </c>
      <c r="B187" s="295" t="s">
        <v>406</v>
      </c>
      <c r="C187" s="296" t="s">
        <v>438</v>
      </c>
      <c r="D187" s="296" t="s">
        <v>439</v>
      </c>
      <c r="E187" s="295" t="s">
        <v>163</v>
      </c>
      <c r="F187" s="295" t="s">
        <v>163</v>
      </c>
      <c r="G187" s="297">
        <v>99</v>
      </c>
      <c r="H187" s="298">
        <v>46</v>
      </c>
    </row>
    <row r="188" spans="1:8" x14ac:dyDescent="0.2">
      <c r="A188" s="294">
        <v>105</v>
      </c>
      <c r="B188" s="295" t="s">
        <v>406</v>
      </c>
      <c r="C188" s="296" t="s">
        <v>440</v>
      </c>
      <c r="D188" s="296" t="s">
        <v>441</v>
      </c>
      <c r="E188" s="295" t="s">
        <v>163</v>
      </c>
      <c r="F188" s="295" t="s">
        <v>163</v>
      </c>
      <c r="G188" s="297">
        <v>107</v>
      </c>
      <c r="H188" s="298">
        <v>56</v>
      </c>
    </row>
    <row r="189" spans="1:8" x14ac:dyDescent="0.2">
      <c r="A189" s="294">
        <v>106</v>
      </c>
      <c r="B189" s="295" t="s">
        <v>406</v>
      </c>
      <c r="C189" s="296" t="s">
        <v>442</v>
      </c>
      <c r="D189" s="296" t="s">
        <v>443</v>
      </c>
      <c r="E189" s="295" t="s">
        <v>163</v>
      </c>
      <c r="F189" s="295" t="s">
        <v>163</v>
      </c>
      <c r="G189" s="297">
        <v>91</v>
      </c>
      <c r="H189" s="298">
        <v>51</v>
      </c>
    </row>
    <row r="190" spans="1:8" x14ac:dyDescent="0.2">
      <c r="A190" s="294">
        <v>107</v>
      </c>
      <c r="B190" s="295" t="s">
        <v>406</v>
      </c>
      <c r="C190" s="296" t="s">
        <v>444</v>
      </c>
      <c r="D190" s="296" t="s">
        <v>445</v>
      </c>
      <c r="E190" s="295" t="s">
        <v>265</v>
      </c>
      <c r="F190" s="295" t="s">
        <v>273</v>
      </c>
      <c r="G190" s="297">
        <v>88</v>
      </c>
      <c r="H190" s="298">
        <v>46</v>
      </c>
    </row>
    <row r="191" spans="1:8" x14ac:dyDescent="0.2">
      <c r="A191" s="294">
        <v>107</v>
      </c>
      <c r="B191" s="295" t="s">
        <v>406</v>
      </c>
      <c r="C191" s="296" t="s">
        <v>444</v>
      </c>
      <c r="D191" s="296" t="s">
        <v>445</v>
      </c>
      <c r="E191" s="295" t="s">
        <v>274</v>
      </c>
      <c r="F191" s="295" t="s">
        <v>289</v>
      </c>
      <c r="G191" s="297">
        <v>104</v>
      </c>
      <c r="H191" s="298">
        <v>46</v>
      </c>
    </row>
    <row r="192" spans="1:8" x14ac:dyDescent="0.2">
      <c r="A192" s="294">
        <v>107</v>
      </c>
      <c r="B192" s="295" t="s">
        <v>406</v>
      </c>
      <c r="C192" s="296" t="s">
        <v>444</v>
      </c>
      <c r="D192" s="296" t="s">
        <v>445</v>
      </c>
      <c r="E192" s="295" t="s">
        <v>290</v>
      </c>
      <c r="F192" s="295" t="s">
        <v>270</v>
      </c>
      <c r="G192" s="297">
        <v>88</v>
      </c>
      <c r="H192" s="298">
        <v>46</v>
      </c>
    </row>
    <row r="193" spans="1:8" x14ac:dyDescent="0.2">
      <c r="A193" s="294">
        <v>108</v>
      </c>
      <c r="B193" s="295" t="s">
        <v>406</v>
      </c>
      <c r="C193" s="296" t="s">
        <v>446</v>
      </c>
      <c r="D193" s="296" t="s">
        <v>978</v>
      </c>
      <c r="E193" s="295" t="s">
        <v>265</v>
      </c>
      <c r="F193" s="295" t="s">
        <v>273</v>
      </c>
      <c r="G193" s="297">
        <v>104</v>
      </c>
      <c r="H193" s="298">
        <v>51</v>
      </c>
    </row>
    <row r="194" spans="1:8" x14ac:dyDescent="0.2">
      <c r="A194" s="294">
        <v>108</v>
      </c>
      <c r="B194" s="295" t="s">
        <v>406</v>
      </c>
      <c r="C194" s="296" t="s">
        <v>446</v>
      </c>
      <c r="D194" s="296" t="s">
        <v>978</v>
      </c>
      <c r="E194" s="295" t="s">
        <v>274</v>
      </c>
      <c r="F194" s="295" t="s">
        <v>275</v>
      </c>
      <c r="G194" s="297">
        <v>115</v>
      </c>
      <c r="H194" s="298">
        <v>51</v>
      </c>
    </row>
    <row r="195" spans="1:8" x14ac:dyDescent="0.2">
      <c r="A195" s="294">
        <v>108</v>
      </c>
      <c r="B195" s="295" t="s">
        <v>406</v>
      </c>
      <c r="C195" s="296" t="s">
        <v>446</v>
      </c>
      <c r="D195" s="296" t="s">
        <v>978</v>
      </c>
      <c r="E195" s="295" t="s">
        <v>276</v>
      </c>
      <c r="F195" s="295" t="s">
        <v>270</v>
      </c>
      <c r="G195" s="297">
        <v>104</v>
      </c>
      <c r="H195" s="298">
        <v>51</v>
      </c>
    </row>
    <row r="196" spans="1:8" x14ac:dyDescent="0.2">
      <c r="A196" s="294">
        <v>109</v>
      </c>
      <c r="B196" s="295" t="s">
        <v>406</v>
      </c>
      <c r="C196" s="296" t="s">
        <v>447</v>
      </c>
      <c r="D196" s="296" t="s">
        <v>448</v>
      </c>
      <c r="E196" s="295" t="s">
        <v>265</v>
      </c>
      <c r="F196" s="295" t="s">
        <v>297</v>
      </c>
      <c r="G196" s="297">
        <v>109</v>
      </c>
      <c r="H196" s="298">
        <v>51</v>
      </c>
    </row>
    <row r="197" spans="1:8" x14ac:dyDescent="0.2">
      <c r="A197" s="294">
        <v>109</v>
      </c>
      <c r="B197" s="295" t="s">
        <v>406</v>
      </c>
      <c r="C197" s="296" t="s">
        <v>447</v>
      </c>
      <c r="D197" s="296" t="s">
        <v>448</v>
      </c>
      <c r="E197" s="295" t="s">
        <v>298</v>
      </c>
      <c r="F197" s="295" t="s">
        <v>289</v>
      </c>
      <c r="G197" s="297">
        <v>155</v>
      </c>
      <c r="H197" s="298">
        <v>51</v>
      </c>
    </row>
    <row r="198" spans="1:8" x14ac:dyDescent="0.2">
      <c r="A198" s="294">
        <v>109</v>
      </c>
      <c r="B198" s="295" t="s">
        <v>406</v>
      </c>
      <c r="C198" s="296" t="s">
        <v>447</v>
      </c>
      <c r="D198" s="296" t="s">
        <v>448</v>
      </c>
      <c r="E198" s="295" t="s">
        <v>290</v>
      </c>
      <c r="F198" s="295" t="s">
        <v>270</v>
      </c>
      <c r="G198" s="297">
        <v>109</v>
      </c>
      <c r="H198" s="298">
        <v>51</v>
      </c>
    </row>
    <row r="199" spans="1:8" x14ac:dyDescent="0.2">
      <c r="A199" s="294">
        <v>110</v>
      </c>
      <c r="B199" s="295" t="s">
        <v>449</v>
      </c>
      <c r="C199" s="296" t="s">
        <v>450</v>
      </c>
      <c r="D199" s="296" t="s">
        <v>451</v>
      </c>
      <c r="E199" s="295" t="s">
        <v>163</v>
      </c>
      <c r="F199" s="295" t="s">
        <v>163</v>
      </c>
      <c r="G199" s="297">
        <v>91</v>
      </c>
      <c r="H199" s="298">
        <v>46</v>
      </c>
    </row>
    <row r="200" spans="1:8" x14ac:dyDescent="0.2">
      <c r="A200" s="294">
        <v>111</v>
      </c>
      <c r="B200" s="295" t="s">
        <v>449</v>
      </c>
      <c r="C200" s="296" t="s">
        <v>452</v>
      </c>
      <c r="D200" s="296" t="s">
        <v>979</v>
      </c>
      <c r="E200" s="295" t="s">
        <v>163</v>
      </c>
      <c r="F200" s="295" t="s">
        <v>163</v>
      </c>
      <c r="G200" s="297">
        <v>135</v>
      </c>
      <c r="H200" s="298">
        <v>56</v>
      </c>
    </row>
    <row r="201" spans="1:8" x14ac:dyDescent="0.2">
      <c r="A201" s="294">
        <v>413</v>
      </c>
      <c r="B201" s="295" t="s">
        <v>449</v>
      </c>
      <c r="C201" s="296" t="s">
        <v>453</v>
      </c>
      <c r="D201" s="296" t="s">
        <v>454</v>
      </c>
      <c r="E201" s="295" t="s">
        <v>163</v>
      </c>
      <c r="F201" s="295" t="s">
        <v>163</v>
      </c>
      <c r="G201" s="297">
        <v>91</v>
      </c>
      <c r="H201" s="298">
        <v>51</v>
      </c>
    </row>
    <row r="202" spans="1:8" x14ac:dyDescent="0.2">
      <c r="A202" s="294">
        <v>115</v>
      </c>
      <c r="B202" s="295" t="s">
        <v>449</v>
      </c>
      <c r="C202" s="296" t="s">
        <v>455</v>
      </c>
      <c r="D202" s="296" t="s">
        <v>456</v>
      </c>
      <c r="E202" s="295" t="s">
        <v>265</v>
      </c>
      <c r="F202" s="295" t="s">
        <v>285</v>
      </c>
      <c r="G202" s="297">
        <v>148</v>
      </c>
      <c r="H202" s="298">
        <v>56</v>
      </c>
    </row>
    <row r="203" spans="1:8" x14ac:dyDescent="0.2">
      <c r="A203" s="294">
        <v>115</v>
      </c>
      <c r="B203" s="295" t="s">
        <v>449</v>
      </c>
      <c r="C203" s="296" t="s">
        <v>455</v>
      </c>
      <c r="D203" s="296" t="s">
        <v>456</v>
      </c>
      <c r="E203" s="295" t="s">
        <v>286</v>
      </c>
      <c r="F203" s="295" t="s">
        <v>275</v>
      </c>
      <c r="G203" s="297">
        <v>110</v>
      </c>
      <c r="H203" s="298">
        <v>56</v>
      </c>
    </row>
    <row r="204" spans="1:8" x14ac:dyDescent="0.2">
      <c r="A204" s="294">
        <v>115</v>
      </c>
      <c r="B204" s="295" t="s">
        <v>449</v>
      </c>
      <c r="C204" s="296" t="s">
        <v>455</v>
      </c>
      <c r="D204" s="296" t="s">
        <v>456</v>
      </c>
      <c r="E204" s="295" t="s">
        <v>276</v>
      </c>
      <c r="F204" s="295" t="s">
        <v>270</v>
      </c>
      <c r="G204" s="297">
        <v>148</v>
      </c>
      <c r="H204" s="298">
        <v>56</v>
      </c>
    </row>
    <row r="205" spans="1:8" x14ac:dyDescent="0.2">
      <c r="A205" s="294">
        <v>116</v>
      </c>
      <c r="B205" s="295" t="s">
        <v>449</v>
      </c>
      <c r="C205" s="296" t="s">
        <v>457</v>
      </c>
      <c r="D205" s="296" t="s">
        <v>458</v>
      </c>
      <c r="E205" s="295" t="s">
        <v>163</v>
      </c>
      <c r="F205" s="295" t="s">
        <v>163</v>
      </c>
      <c r="G205" s="297">
        <v>101</v>
      </c>
      <c r="H205" s="298">
        <v>56</v>
      </c>
    </row>
    <row r="206" spans="1:8" x14ac:dyDescent="0.2">
      <c r="A206" s="294">
        <v>117</v>
      </c>
      <c r="B206" s="295" t="s">
        <v>167</v>
      </c>
      <c r="C206" s="296" t="s">
        <v>459</v>
      </c>
      <c r="D206" s="296" t="s">
        <v>460</v>
      </c>
      <c r="E206" s="295" t="s">
        <v>163</v>
      </c>
      <c r="F206" s="295" t="s">
        <v>163</v>
      </c>
      <c r="G206" s="297">
        <v>88</v>
      </c>
      <c r="H206" s="298">
        <v>51</v>
      </c>
    </row>
    <row r="207" spans="1:8" x14ac:dyDescent="0.2">
      <c r="A207" s="294">
        <v>476</v>
      </c>
      <c r="B207" s="295" t="s">
        <v>167</v>
      </c>
      <c r="C207" s="296" t="s">
        <v>461</v>
      </c>
      <c r="D207" s="296" t="s">
        <v>461</v>
      </c>
      <c r="E207" s="295" t="s">
        <v>163</v>
      </c>
      <c r="F207" s="295" t="s">
        <v>163</v>
      </c>
      <c r="G207" s="297">
        <v>114</v>
      </c>
      <c r="H207" s="298">
        <v>51</v>
      </c>
    </row>
    <row r="208" spans="1:8" x14ac:dyDescent="0.2">
      <c r="A208" s="294">
        <v>118</v>
      </c>
      <c r="B208" s="295" t="s">
        <v>167</v>
      </c>
      <c r="C208" s="296" t="s">
        <v>462</v>
      </c>
      <c r="D208" s="296" t="s">
        <v>463</v>
      </c>
      <c r="E208" s="295" t="s">
        <v>163</v>
      </c>
      <c r="F208" s="295" t="s">
        <v>163</v>
      </c>
      <c r="G208" s="297">
        <v>97</v>
      </c>
      <c r="H208" s="298">
        <v>51</v>
      </c>
    </row>
    <row r="209" spans="1:8" x14ac:dyDescent="0.2">
      <c r="A209" s="294">
        <v>466</v>
      </c>
      <c r="B209" s="295" t="s">
        <v>255</v>
      </c>
      <c r="C209" s="296" t="s">
        <v>464</v>
      </c>
      <c r="D209" s="296" t="s">
        <v>465</v>
      </c>
      <c r="E209" s="295" t="s">
        <v>265</v>
      </c>
      <c r="F209" s="295" t="s">
        <v>318</v>
      </c>
      <c r="G209" s="297">
        <v>83</v>
      </c>
      <c r="H209" s="298">
        <v>61</v>
      </c>
    </row>
    <row r="210" spans="1:8" x14ac:dyDescent="0.2">
      <c r="A210" s="294">
        <v>466</v>
      </c>
      <c r="B210" s="295" t="s">
        <v>255</v>
      </c>
      <c r="C210" s="296" t="s">
        <v>464</v>
      </c>
      <c r="D210" s="296" t="s">
        <v>465</v>
      </c>
      <c r="E210" s="295" t="s">
        <v>319</v>
      </c>
      <c r="F210" s="295" t="s">
        <v>291</v>
      </c>
      <c r="G210" s="297">
        <v>101</v>
      </c>
      <c r="H210" s="298">
        <v>61</v>
      </c>
    </row>
    <row r="211" spans="1:8" x14ac:dyDescent="0.2">
      <c r="A211" s="294">
        <v>466</v>
      </c>
      <c r="B211" s="295" t="s">
        <v>255</v>
      </c>
      <c r="C211" s="296" t="s">
        <v>464</v>
      </c>
      <c r="D211" s="296" t="s">
        <v>465</v>
      </c>
      <c r="E211" s="295" t="s">
        <v>292</v>
      </c>
      <c r="F211" s="295" t="s">
        <v>270</v>
      </c>
      <c r="G211" s="297">
        <v>83</v>
      </c>
      <c r="H211" s="298">
        <v>61</v>
      </c>
    </row>
    <row r="212" spans="1:8" x14ac:dyDescent="0.2">
      <c r="A212" s="294">
        <v>120</v>
      </c>
      <c r="B212" s="295" t="s">
        <v>255</v>
      </c>
      <c r="C212" s="296" t="s">
        <v>466</v>
      </c>
      <c r="D212" s="296" t="s">
        <v>467</v>
      </c>
      <c r="E212" s="295" t="s">
        <v>265</v>
      </c>
      <c r="F212" s="295" t="s">
        <v>266</v>
      </c>
      <c r="G212" s="297">
        <v>85</v>
      </c>
      <c r="H212" s="298">
        <v>61</v>
      </c>
    </row>
    <row r="213" spans="1:8" x14ac:dyDescent="0.2">
      <c r="A213" s="294">
        <v>120</v>
      </c>
      <c r="B213" s="295" t="s">
        <v>255</v>
      </c>
      <c r="C213" s="296" t="s">
        <v>466</v>
      </c>
      <c r="D213" s="296" t="s">
        <v>467</v>
      </c>
      <c r="E213" s="295" t="s">
        <v>267</v>
      </c>
      <c r="F213" s="295" t="s">
        <v>291</v>
      </c>
      <c r="G213" s="297">
        <v>124</v>
      </c>
      <c r="H213" s="298">
        <v>61</v>
      </c>
    </row>
    <row r="214" spans="1:8" x14ac:dyDescent="0.2">
      <c r="A214" s="294">
        <v>120</v>
      </c>
      <c r="B214" s="295" t="s">
        <v>255</v>
      </c>
      <c r="C214" s="296" t="s">
        <v>466</v>
      </c>
      <c r="D214" s="296" t="s">
        <v>467</v>
      </c>
      <c r="E214" s="295" t="s">
        <v>292</v>
      </c>
      <c r="F214" s="295" t="s">
        <v>270</v>
      </c>
      <c r="G214" s="297">
        <v>85</v>
      </c>
      <c r="H214" s="298">
        <v>61</v>
      </c>
    </row>
    <row r="215" spans="1:8" x14ac:dyDescent="0.2">
      <c r="A215" s="294">
        <v>467</v>
      </c>
      <c r="B215" s="295" t="s">
        <v>255</v>
      </c>
      <c r="C215" s="296" t="s">
        <v>468</v>
      </c>
      <c r="D215" s="296" t="s">
        <v>469</v>
      </c>
      <c r="E215" s="295" t="s">
        <v>163</v>
      </c>
      <c r="F215" s="295" t="s">
        <v>163</v>
      </c>
      <c r="G215" s="297">
        <v>86</v>
      </c>
      <c r="H215" s="298">
        <v>46</v>
      </c>
    </row>
    <row r="216" spans="1:8" x14ac:dyDescent="0.2">
      <c r="A216" s="294">
        <v>122</v>
      </c>
      <c r="B216" s="295" t="s">
        <v>255</v>
      </c>
      <c r="C216" s="296" t="s">
        <v>470</v>
      </c>
      <c r="D216" s="296" t="s">
        <v>980</v>
      </c>
      <c r="E216" s="295" t="s">
        <v>163</v>
      </c>
      <c r="F216" s="295" t="s">
        <v>163</v>
      </c>
      <c r="G216" s="297">
        <v>99</v>
      </c>
      <c r="H216" s="298">
        <v>71</v>
      </c>
    </row>
    <row r="217" spans="1:8" x14ac:dyDescent="0.2">
      <c r="A217" s="294">
        <v>422</v>
      </c>
      <c r="B217" s="295" t="s">
        <v>471</v>
      </c>
      <c r="C217" s="296" t="s">
        <v>472</v>
      </c>
      <c r="D217" s="296" t="s">
        <v>473</v>
      </c>
      <c r="E217" s="295" t="s">
        <v>163</v>
      </c>
      <c r="F217" s="295" t="s">
        <v>163</v>
      </c>
      <c r="G217" s="297">
        <v>90</v>
      </c>
      <c r="H217" s="298">
        <v>51</v>
      </c>
    </row>
    <row r="218" spans="1:8" x14ac:dyDescent="0.2">
      <c r="A218" s="294">
        <v>123</v>
      </c>
      <c r="B218" s="295" t="s">
        <v>471</v>
      </c>
      <c r="C218" s="296" t="s">
        <v>474</v>
      </c>
      <c r="D218" s="296" t="s">
        <v>981</v>
      </c>
      <c r="E218" s="295" t="s">
        <v>265</v>
      </c>
      <c r="F218" s="295" t="s">
        <v>321</v>
      </c>
      <c r="G218" s="297">
        <v>194</v>
      </c>
      <c r="H218" s="298">
        <v>71</v>
      </c>
    </row>
    <row r="219" spans="1:8" x14ac:dyDescent="0.2">
      <c r="A219" s="294">
        <v>123</v>
      </c>
      <c r="B219" s="295" t="s">
        <v>471</v>
      </c>
      <c r="C219" s="296" t="s">
        <v>474</v>
      </c>
      <c r="D219" s="296" t="s">
        <v>981</v>
      </c>
      <c r="E219" s="295" t="s">
        <v>322</v>
      </c>
      <c r="F219" s="295" t="s">
        <v>275</v>
      </c>
      <c r="G219" s="297">
        <v>132</v>
      </c>
      <c r="H219" s="298">
        <v>71</v>
      </c>
    </row>
    <row r="220" spans="1:8" x14ac:dyDescent="0.2">
      <c r="A220" s="294">
        <v>123</v>
      </c>
      <c r="B220" s="295" t="s">
        <v>471</v>
      </c>
      <c r="C220" s="296" t="s">
        <v>474</v>
      </c>
      <c r="D220" s="296" t="s">
        <v>981</v>
      </c>
      <c r="E220" s="295" t="s">
        <v>276</v>
      </c>
      <c r="F220" s="295" t="s">
        <v>289</v>
      </c>
      <c r="G220" s="297">
        <v>159</v>
      </c>
      <c r="H220" s="298">
        <v>71</v>
      </c>
    </row>
    <row r="221" spans="1:8" x14ac:dyDescent="0.2">
      <c r="A221" s="294">
        <v>123</v>
      </c>
      <c r="B221" s="295" t="s">
        <v>471</v>
      </c>
      <c r="C221" s="296" t="s">
        <v>474</v>
      </c>
      <c r="D221" s="296" t="s">
        <v>981</v>
      </c>
      <c r="E221" s="295" t="s">
        <v>290</v>
      </c>
      <c r="F221" s="295" t="s">
        <v>291</v>
      </c>
      <c r="G221" s="297">
        <v>192</v>
      </c>
      <c r="H221" s="298">
        <v>71</v>
      </c>
    </row>
    <row r="222" spans="1:8" x14ac:dyDescent="0.2">
      <c r="A222" s="294">
        <v>123</v>
      </c>
      <c r="B222" s="295" t="s">
        <v>471</v>
      </c>
      <c r="C222" s="296" t="s">
        <v>474</v>
      </c>
      <c r="D222" s="296" t="s">
        <v>981</v>
      </c>
      <c r="E222" s="295" t="s">
        <v>292</v>
      </c>
      <c r="F222" s="295" t="s">
        <v>270</v>
      </c>
      <c r="G222" s="297">
        <v>194</v>
      </c>
      <c r="H222" s="298">
        <v>71</v>
      </c>
    </row>
    <row r="223" spans="1:8" ht="25.5" x14ac:dyDescent="0.2">
      <c r="A223" s="294">
        <v>462</v>
      </c>
      <c r="B223" s="295" t="s">
        <v>471</v>
      </c>
      <c r="C223" s="296" t="s">
        <v>477</v>
      </c>
      <c r="D223" s="296" t="s">
        <v>982</v>
      </c>
      <c r="E223" s="295" t="s">
        <v>163</v>
      </c>
      <c r="F223" s="295" t="s">
        <v>163</v>
      </c>
      <c r="G223" s="297">
        <v>115</v>
      </c>
      <c r="H223" s="298">
        <v>56</v>
      </c>
    </row>
    <row r="224" spans="1:8" x14ac:dyDescent="0.2">
      <c r="A224" s="294">
        <v>124</v>
      </c>
      <c r="B224" s="295" t="s">
        <v>471</v>
      </c>
      <c r="C224" s="296" t="s">
        <v>475</v>
      </c>
      <c r="D224" s="296" t="s">
        <v>476</v>
      </c>
      <c r="E224" s="295" t="s">
        <v>163</v>
      </c>
      <c r="F224" s="295" t="s">
        <v>163</v>
      </c>
      <c r="G224" s="297">
        <v>103</v>
      </c>
      <c r="H224" s="298">
        <v>61</v>
      </c>
    </row>
    <row r="225" spans="1:8" x14ac:dyDescent="0.2">
      <c r="A225" s="294">
        <v>126</v>
      </c>
      <c r="B225" s="295" t="s">
        <v>471</v>
      </c>
      <c r="C225" s="296" t="s">
        <v>478</v>
      </c>
      <c r="D225" s="296" t="s">
        <v>479</v>
      </c>
      <c r="E225" s="295" t="s">
        <v>163</v>
      </c>
      <c r="F225" s="295" t="s">
        <v>163</v>
      </c>
      <c r="G225" s="297">
        <v>89</v>
      </c>
      <c r="H225" s="298">
        <v>56</v>
      </c>
    </row>
    <row r="226" spans="1:8" x14ac:dyDescent="0.2">
      <c r="A226" s="294">
        <v>127</v>
      </c>
      <c r="B226" s="295" t="s">
        <v>480</v>
      </c>
      <c r="C226" s="296" t="s">
        <v>481</v>
      </c>
      <c r="D226" s="296" t="s">
        <v>424</v>
      </c>
      <c r="E226" s="295" t="s">
        <v>163</v>
      </c>
      <c r="F226" s="295" t="s">
        <v>163</v>
      </c>
      <c r="G226" s="297">
        <v>104</v>
      </c>
      <c r="H226" s="298">
        <v>56</v>
      </c>
    </row>
    <row r="227" spans="1:8" x14ac:dyDescent="0.2">
      <c r="A227" s="294">
        <v>129</v>
      </c>
      <c r="B227" s="295" t="s">
        <v>480</v>
      </c>
      <c r="C227" s="296" t="s">
        <v>482</v>
      </c>
      <c r="D227" s="296" t="s">
        <v>483</v>
      </c>
      <c r="E227" s="295" t="s">
        <v>163</v>
      </c>
      <c r="F227" s="295" t="s">
        <v>163</v>
      </c>
      <c r="G227" s="297">
        <v>88</v>
      </c>
      <c r="H227" s="298">
        <v>56</v>
      </c>
    </row>
    <row r="228" spans="1:8" x14ac:dyDescent="0.2">
      <c r="A228" s="294">
        <v>414</v>
      </c>
      <c r="B228" s="295" t="s">
        <v>480</v>
      </c>
      <c r="C228" s="296" t="s">
        <v>484</v>
      </c>
      <c r="D228" s="296" t="s">
        <v>485</v>
      </c>
      <c r="E228" s="295" t="s">
        <v>163</v>
      </c>
      <c r="F228" s="295" t="s">
        <v>163</v>
      </c>
      <c r="G228" s="297">
        <v>96</v>
      </c>
      <c r="H228" s="298">
        <v>46</v>
      </c>
    </row>
    <row r="229" spans="1:8" x14ac:dyDescent="0.2">
      <c r="A229" s="294">
        <v>130</v>
      </c>
      <c r="B229" s="295" t="s">
        <v>480</v>
      </c>
      <c r="C229" s="296" t="s">
        <v>486</v>
      </c>
      <c r="D229" s="296" t="s">
        <v>983</v>
      </c>
      <c r="E229" s="295" t="s">
        <v>163</v>
      </c>
      <c r="F229" s="295" t="s">
        <v>163</v>
      </c>
      <c r="G229" s="297">
        <v>98</v>
      </c>
      <c r="H229" s="298">
        <v>61</v>
      </c>
    </row>
    <row r="230" spans="1:8" x14ac:dyDescent="0.2">
      <c r="A230" s="294">
        <v>131</v>
      </c>
      <c r="B230" s="295" t="s">
        <v>480</v>
      </c>
      <c r="C230" s="296" t="s">
        <v>487</v>
      </c>
      <c r="D230" s="296" t="s">
        <v>488</v>
      </c>
      <c r="E230" s="295" t="s">
        <v>163</v>
      </c>
      <c r="F230" s="295" t="s">
        <v>163</v>
      </c>
      <c r="G230" s="297">
        <v>88</v>
      </c>
      <c r="H230" s="298">
        <v>51</v>
      </c>
    </row>
    <row r="231" spans="1:8" x14ac:dyDescent="0.2">
      <c r="A231" s="294">
        <v>134</v>
      </c>
      <c r="B231" s="295" t="s">
        <v>480</v>
      </c>
      <c r="C231" s="296" t="s">
        <v>489</v>
      </c>
      <c r="D231" s="296" t="s">
        <v>490</v>
      </c>
      <c r="E231" s="295" t="s">
        <v>163</v>
      </c>
      <c r="F231" s="295" t="s">
        <v>163</v>
      </c>
      <c r="G231" s="297">
        <v>90</v>
      </c>
      <c r="H231" s="298">
        <v>56</v>
      </c>
    </row>
    <row r="232" spans="1:8" x14ac:dyDescent="0.2">
      <c r="A232" s="294">
        <v>137</v>
      </c>
      <c r="B232" s="295" t="s">
        <v>491</v>
      </c>
      <c r="C232" s="296" t="s">
        <v>492</v>
      </c>
      <c r="D232" s="296" t="s">
        <v>493</v>
      </c>
      <c r="E232" s="295" t="s">
        <v>163</v>
      </c>
      <c r="F232" s="295" t="s">
        <v>163</v>
      </c>
      <c r="G232" s="297">
        <v>106</v>
      </c>
      <c r="H232" s="298">
        <v>61</v>
      </c>
    </row>
    <row r="233" spans="1:8" x14ac:dyDescent="0.2">
      <c r="A233" s="294">
        <v>138</v>
      </c>
      <c r="B233" s="295" t="s">
        <v>491</v>
      </c>
      <c r="C233" s="296" t="s">
        <v>494</v>
      </c>
      <c r="D233" s="296" t="s">
        <v>495</v>
      </c>
      <c r="E233" s="295" t="s">
        <v>163</v>
      </c>
      <c r="F233" s="295" t="s">
        <v>163</v>
      </c>
      <c r="G233" s="297">
        <v>93</v>
      </c>
      <c r="H233" s="298">
        <v>56</v>
      </c>
    </row>
    <row r="234" spans="1:8" x14ac:dyDescent="0.2">
      <c r="A234" s="294">
        <v>139</v>
      </c>
      <c r="B234" s="295" t="s">
        <v>496</v>
      </c>
      <c r="C234" s="296" t="s">
        <v>497</v>
      </c>
      <c r="D234" s="296" t="s">
        <v>497</v>
      </c>
      <c r="E234" s="295" t="s">
        <v>163</v>
      </c>
      <c r="F234" s="295" t="s">
        <v>163</v>
      </c>
      <c r="G234" s="297">
        <v>92</v>
      </c>
      <c r="H234" s="298">
        <v>51</v>
      </c>
    </row>
    <row r="235" spans="1:8" x14ac:dyDescent="0.2">
      <c r="A235" s="294">
        <v>436</v>
      </c>
      <c r="B235" s="295" t="s">
        <v>496</v>
      </c>
      <c r="C235" s="296" t="s">
        <v>498</v>
      </c>
      <c r="D235" s="296" t="s">
        <v>498</v>
      </c>
      <c r="E235" s="295" t="s">
        <v>163</v>
      </c>
      <c r="F235" s="295" t="s">
        <v>163</v>
      </c>
      <c r="G235" s="297">
        <v>132</v>
      </c>
      <c r="H235" s="298">
        <v>56</v>
      </c>
    </row>
    <row r="236" spans="1:8" x14ac:dyDescent="0.2">
      <c r="A236" s="294">
        <v>140</v>
      </c>
      <c r="B236" s="295" t="s">
        <v>496</v>
      </c>
      <c r="C236" s="296" t="s">
        <v>499</v>
      </c>
      <c r="D236" s="296" t="s">
        <v>500</v>
      </c>
      <c r="E236" s="295" t="s">
        <v>163</v>
      </c>
      <c r="F236" s="295" t="s">
        <v>163</v>
      </c>
      <c r="G236" s="297">
        <v>97</v>
      </c>
      <c r="H236" s="298">
        <v>61</v>
      </c>
    </row>
    <row r="237" spans="1:8" x14ac:dyDescent="0.2">
      <c r="A237" s="294">
        <v>141</v>
      </c>
      <c r="B237" s="295" t="s">
        <v>496</v>
      </c>
      <c r="C237" s="296" t="s">
        <v>501</v>
      </c>
      <c r="D237" s="296" t="s">
        <v>502</v>
      </c>
      <c r="E237" s="295" t="s">
        <v>265</v>
      </c>
      <c r="F237" s="295" t="s">
        <v>297</v>
      </c>
      <c r="G237" s="297">
        <v>106</v>
      </c>
      <c r="H237" s="298">
        <v>61</v>
      </c>
    </row>
    <row r="238" spans="1:8" x14ac:dyDescent="0.2">
      <c r="A238" s="294">
        <v>141</v>
      </c>
      <c r="B238" s="295" t="s">
        <v>496</v>
      </c>
      <c r="C238" s="296" t="s">
        <v>501</v>
      </c>
      <c r="D238" s="296" t="s">
        <v>502</v>
      </c>
      <c r="E238" s="295" t="s">
        <v>298</v>
      </c>
      <c r="F238" s="295" t="s">
        <v>266</v>
      </c>
      <c r="G238" s="297">
        <v>121</v>
      </c>
      <c r="H238" s="298">
        <v>61</v>
      </c>
    </row>
    <row r="239" spans="1:8" x14ac:dyDescent="0.2">
      <c r="A239" s="294">
        <v>141</v>
      </c>
      <c r="B239" s="295" t="s">
        <v>496</v>
      </c>
      <c r="C239" s="296" t="s">
        <v>501</v>
      </c>
      <c r="D239" s="296" t="s">
        <v>502</v>
      </c>
      <c r="E239" s="295" t="s">
        <v>267</v>
      </c>
      <c r="F239" s="295" t="s">
        <v>270</v>
      </c>
      <c r="G239" s="297">
        <v>106</v>
      </c>
      <c r="H239" s="298">
        <v>61</v>
      </c>
    </row>
    <row r="240" spans="1:8" ht="25.5" x14ac:dyDescent="0.2">
      <c r="A240" s="294">
        <v>478</v>
      </c>
      <c r="B240" s="295" t="s">
        <v>503</v>
      </c>
      <c r="C240" s="296" t="s">
        <v>504</v>
      </c>
      <c r="D240" s="296" t="s">
        <v>505</v>
      </c>
      <c r="E240" s="295" t="s">
        <v>163</v>
      </c>
      <c r="F240" s="295" t="s">
        <v>163</v>
      </c>
      <c r="G240" s="297">
        <v>86</v>
      </c>
      <c r="H240" s="298">
        <v>61</v>
      </c>
    </row>
    <row r="241" spans="1:8" x14ac:dyDescent="0.2">
      <c r="A241" s="294">
        <v>142</v>
      </c>
      <c r="B241" s="295" t="s">
        <v>503</v>
      </c>
      <c r="C241" s="296" t="s">
        <v>506</v>
      </c>
      <c r="D241" s="296" t="s">
        <v>507</v>
      </c>
      <c r="E241" s="295" t="s">
        <v>163</v>
      </c>
      <c r="F241" s="295" t="s">
        <v>163</v>
      </c>
      <c r="G241" s="297">
        <v>94</v>
      </c>
      <c r="H241" s="298">
        <v>56</v>
      </c>
    </row>
    <row r="242" spans="1:8" x14ac:dyDescent="0.2">
      <c r="A242" s="294">
        <v>438</v>
      </c>
      <c r="B242" s="295" t="s">
        <v>503</v>
      </c>
      <c r="C242" s="296" t="s">
        <v>508</v>
      </c>
      <c r="D242" s="296" t="s">
        <v>509</v>
      </c>
      <c r="E242" s="295" t="s">
        <v>163</v>
      </c>
      <c r="F242" s="295" t="s">
        <v>163</v>
      </c>
      <c r="G242" s="297">
        <v>90</v>
      </c>
      <c r="H242" s="298">
        <v>56</v>
      </c>
    </row>
    <row r="243" spans="1:8" ht="25.5" x14ac:dyDescent="0.2">
      <c r="A243" s="294">
        <v>144</v>
      </c>
      <c r="B243" s="295" t="s">
        <v>503</v>
      </c>
      <c r="C243" s="296" t="s">
        <v>510</v>
      </c>
      <c r="D243" s="296" t="s">
        <v>984</v>
      </c>
      <c r="E243" s="295" t="s">
        <v>265</v>
      </c>
      <c r="F243" s="295" t="s">
        <v>273</v>
      </c>
      <c r="G243" s="297">
        <v>154</v>
      </c>
      <c r="H243" s="298">
        <v>71</v>
      </c>
    </row>
    <row r="244" spans="1:8" ht="25.5" x14ac:dyDescent="0.2">
      <c r="A244" s="294">
        <v>144</v>
      </c>
      <c r="B244" s="295" t="s">
        <v>503</v>
      </c>
      <c r="C244" s="296" t="s">
        <v>510</v>
      </c>
      <c r="D244" s="296" t="s">
        <v>984</v>
      </c>
      <c r="E244" s="295" t="s">
        <v>274</v>
      </c>
      <c r="F244" s="295" t="s">
        <v>318</v>
      </c>
      <c r="G244" s="297">
        <v>151</v>
      </c>
      <c r="H244" s="298">
        <v>71</v>
      </c>
    </row>
    <row r="245" spans="1:8" ht="25.5" x14ac:dyDescent="0.2">
      <c r="A245" s="294">
        <v>144</v>
      </c>
      <c r="B245" s="295" t="s">
        <v>503</v>
      </c>
      <c r="C245" s="296" t="s">
        <v>510</v>
      </c>
      <c r="D245" s="296" t="s">
        <v>984</v>
      </c>
      <c r="E245" s="295" t="s">
        <v>319</v>
      </c>
      <c r="F245" s="295" t="s">
        <v>270</v>
      </c>
      <c r="G245" s="297">
        <v>107</v>
      </c>
      <c r="H245" s="298">
        <v>71</v>
      </c>
    </row>
    <row r="246" spans="1:8" x14ac:dyDescent="0.2">
      <c r="A246" s="294">
        <v>147</v>
      </c>
      <c r="B246" s="295" t="s">
        <v>511</v>
      </c>
      <c r="C246" s="296" t="s">
        <v>512</v>
      </c>
      <c r="D246" s="296" t="s">
        <v>513</v>
      </c>
      <c r="E246" s="295" t="s">
        <v>163</v>
      </c>
      <c r="F246" s="295" t="s">
        <v>163</v>
      </c>
      <c r="G246" s="297">
        <v>101</v>
      </c>
      <c r="H246" s="298">
        <v>56</v>
      </c>
    </row>
    <row r="247" spans="1:8" x14ac:dyDescent="0.2">
      <c r="A247" s="294">
        <v>148</v>
      </c>
      <c r="B247" s="295" t="s">
        <v>511</v>
      </c>
      <c r="C247" s="296" t="s">
        <v>514</v>
      </c>
      <c r="D247" s="296" t="s">
        <v>515</v>
      </c>
      <c r="E247" s="295" t="s">
        <v>265</v>
      </c>
      <c r="F247" s="295" t="s">
        <v>285</v>
      </c>
      <c r="G247" s="297">
        <v>258</v>
      </c>
      <c r="H247" s="298">
        <v>71</v>
      </c>
    </row>
    <row r="248" spans="1:8" x14ac:dyDescent="0.2">
      <c r="A248" s="294">
        <v>148</v>
      </c>
      <c r="B248" s="295" t="s">
        <v>511</v>
      </c>
      <c r="C248" s="296" t="s">
        <v>514</v>
      </c>
      <c r="D248" s="296" t="s">
        <v>515</v>
      </c>
      <c r="E248" s="295" t="s">
        <v>286</v>
      </c>
      <c r="F248" s="295" t="s">
        <v>323</v>
      </c>
      <c r="G248" s="297">
        <v>179</v>
      </c>
      <c r="H248" s="298">
        <v>71</v>
      </c>
    </row>
    <row r="249" spans="1:8" x14ac:dyDescent="0.2">
      <c r="A249" s="294">
        <v>148</v>
      </c>
      <c r="B249" s="295" t="s">
        <v>511</v>
      </c>
      <c r="C249" s="296" t="s">
        <v>514</v>
      </c>
      <c r="D249" s="296" t="s">
        <v>515</v>
      </c>
      <c r="E249" s="295" t="s">
        <v>324</v>
      </c>
      <c r="F249" s="295" t="s">
        <v>318</v>
      </c>
      <c r="G249" s="297">
        <v>231</v>
      </c>
      <c r="H249" s="298">
        <v>71</v>
      </c>
    </row>
    <row r="250" spans="1:8" x14ac:dyDescent="0.2">
      <c r="A250" s="294">
        <v>148</v>
      </c>
      <c r="B250" s="295" t="s">
        <v>511</v>
      </c>
      <c r="C250" s="296" t="s">
        <v>514</v>
      </c>
      <c r="D250" s="296" t="s">
        <v>515</v>
      </c>
      <c r="E250" s="295" t="s">
        <v>319</v>
      </c>
      <c r="F250" s="295" t="s">
        <v>291</v>
      </c>
      <c r="G250" s="297">
        <v>210</v>
      </c>
      <c r="H250" s="298">
        <v>71</v>
      </c>
    </row>
    <row r="251" spans="1:8" x14ac:dyDescent="0.2">
      <c r="A251" s="294">
        <v>148</v>
      </c>
      <c r="B251" s="295" t="s">
        <v>511</v>
      </c>
      <c r="C251" s="296" t="s">
        <v>514</v>
      </c>
      <c r="D251" s="296" t="s">
        <v>515</v>
      </c>
      <c r="E251" s="295" t="s">
        <v>292</v>
      </c>
      <c r="F251" s="295" t="s">
        <v>270</v>
      </c>
      <c r="G251" s="297">
        <v>258</v>
      </c>
      <c r="H251" s="298">
        <v>71</v>
      </c>
    </row>
    <row r="252" spans="1:8" x14ac:dyDescent="0.2">
      <c r="A252" s="294">
        <v>149</v>
      </c>
      <c r="B252" s="295" t="s">
        <v>511</v>
      </c>
      <c r="C252" s="296" t="s">
        <v>516</v>
      </c>
      <c r="D252" s="296" t="s">
        <v>517</v>
      </c>
      <c r="E252" s="295" t="s">
        <v>163</v>
      </c>
      <c r="F252" s="295" t="s">
        <v>163</v>
      </c>
      <c r="G252" s="297">
        <v>127</v>
      </c>
      <c r="H252" s="298">
        <v>71</v>
      </c>
    </row>
    <row r="253" spans="1:8" x14ac:dyDescent="0.2">
      <c r="A253" s="294">
        <v>150</v>
      </c>
      <c r="B253" s="295" t="s">
        <v>511</v>
      </c>
      <c r="C253" s="296" t="s">
        <v>518</v>
      </c>
      <c r="D253" s="296" t="s">
        <v>519</v>
      </c>
      <c r="E253" s="295" t="s">
        <v>265</v>
      </c>
      <c r="F253" s="295" t="s">
        <v>318</v>
      </c>
      <c r="G253" s="297">
        <v>110</v>
      </c>
      <c r="H253" s="298">
        <v>51</v>
      </c>
    </row>
    <row r="254" spans="1:8" x14ac:dyDescent="0.2">
      <c r="A254" s="294">
        <v>150</v>
      </c>
      <c r="B254" s="295" t="s">
        <v>511</v>
      </c>
      <c r="C254" s="296" t="s">
        <v>518</v>
      </c>
      <c r="D254" s="296" t="s">
        <v>519</v>
      </c>
      <c r="E254" s="295" t="s">
        <v>319</v>
      </c>
      <c r="F254" s="295" t="s">
        <v>291</v>
      </c>
      <c r="G254" s="297">
        <v>184</v>
      </c>
      <c r="H254" s="298">
        <v>51</v>
      </c>
    </row>
    <row r="255" spans="1:8" x14ac:dyDescent="0.2">
      <c r="A255" s="294">
        <v>150</v>
      </c>
      <c r="B255" s="295" t="s">
        <v>511</v>
      </c>
      <c r="C255" s="296" t="s">
        <v>518</v>
      </c>
      <c r="D255" s="296" t="s">
        <v>519</v>
      </c>
      <c r="E255" s="295" t="s">
        <v>292</v>
      </c>
      <c r="F255" s="295" t="s">
        <v>270</v>
      </c>
      <c r="G255" s="297">
        <v>110</v>
      </c>
      <c r="H255" s="298">
        <v>51</v>
      </c>
    </row>
    <row r="256" spans="1:8" x14ac:dyDescent="0.2">
      <c r="A256" s="294">
        <v>151</v>
      </c>
      <c r="B256" s="295" t="s">
        <v>511</v>
      </c>
      <c r="C256" s="296" t="s">
        <v>520</v>
      </c>
      <c r="D256" s="296" t="s">
        <v>521</v>
      </c>
      <c r="E256" s="295" t="s">
        <v>265</v>
      </c>
      <c r="F256" s="295" t="s">
        <v>318</v>
      </c>
      <c r="G256" s="297">
        <v>97</v>
      </c>
      <c r="H256" s="298">
        <v>56</v>
      </c>
    </row>
    <row r="257" spans="1:8" x14ac:dyDescent="0.2">
      <c r="A257" s="294">
        <v>151</v>
      </c>
      <c r="B257" s="295" t="s">
        <v>511</v>
      </c>
      <c r="C257" s="296" t="s">
        <v>520</v>
      </c>
      <c r="D257" s="296" t="s">
        <v>521</v>
      </c>
      <c r="E257" s="295" t="s">
        <v>319</v>
      </c>
      <c r="F257" s="295" t="s">
        <v>291</v>
      </c>
      <c r="G257" s="297">
        <v>157</v>
      </c>
      <c r="H257" s="298">
        <v>56</v>
      </c>
    </row>
    <row r="258" spans="1:8" x14ac:dyDescent="0.2">
      <c r="A258" s="294">
        <v>151</v>
      </c>
      <c r="B258" s="295" t="s">
        <v>511</v>
      </c>
      <c r="C258" s="296" t="s">
        <v>520</v>
      </c>
      <c r="D258" s="296" t="s">
        <v>521</v>
      </c>
      <c r="E258" s="295" t="s">
        <v>292</v>
      </c>
      <c r="F258" s="295" t="s">
        <v>270</v>
      </c>
      <c r="G258" s="297">
        <v>97</v>
      </c>
      <c r="H258" s="298">
        <v>56</v>
      </c>
    </row>
    <row r="259" spans="1:8" x14ac:dyDescent="0.2">
      <c r="A259" s="294">
        <v>152</v>
      </c>
      <c r="B259" s="295" t="s">
        <v>511</v>
      </c>
      <c r="C259" s="296" t="s">
        <v>522</v>
      </c>
      <c r="D259" s="296" t="s">
        <v>523</v>
      </c>
      <c r="E259" s="295" t="s">
        <v>265</v>
      </c>
      <c r="F259" s="295" t="s">
        <v>318</v>
      </c>
      <c r="G259" s="297">
        <v>124</v>
      </c>
      <c r="H259" s="298">
        <v>71</v>
      </c>
    </row>
    <row r="260" spans="1:8" x14ac:dyDescent="0.2">
      <c r="A260" s="294">
        <v>152</v>
      </c>
      <c r="B260" s="295" t="s">
        <v>511</v>
      </c>
      <c r="C260" s="296" t="s">
        <v>522</v>
      </c>
      <c r="D260" s="296" t="s">
        <v>523</v>
      </c>
      <c r="E260" s="295" t="s">
        <v>319</v>
      </c>
      <c r="F260" s="295" t="s">
        <v>291</v>
      </c>
      <c r="G260" s="297">
        <v>265</v>
      </c>
      <c r="H260" s="298">
        <v>71</v>
      </c>
    </row>
    <row r="261" spans="1:8" x14ac:dyDescent="0.2">
      <c r="A261" s="294">
        <v>152</v>
      </c>
      <c r="B261" s="295" t="s">
        <v>511</v>
      </c>
      <c r="C261" s="296" t="s">
        <v>522</v>
      </c>
      <c r="D261" s="296" t="s">
        <v>523</v>
      </c>
      <c r="E261" s="295" t="s">
        <v>292</v>
      </c>
      <c r="F261" s="295" t="s">
        <v>270</v>
      </c>
      <c r="G261" s="297">
        <v>124</v>
      </c>
      <c r="H261" s="298">
        <v>71</v>
      </c>
    </row>
    <row r="262" spans="1:8" x14ac:dyDescent="0.2">
      <c r="A262" s="294">
        <v>153</v>
      </c>
      <c r="B262" s="295" t="s">
        <v>511</v>
      </c>
      <c r="C262" s="296" t="s">
        <v>524</v>
      </c>
      <c r="D262" s="296" t="s">
        <v>524</v>
      </c>
      <c r="E262" s="295" t="s">
        <v>265</v>
      </c>
      <c r="F262" s="295" t="s">
        <v>266</v>
      </c>
      <c r="G262" s="297">
        <v>137</v>
      </c>
      <c r="H262" s="298">
        <v>61</v>
      </c>
    </row>
    <row r="263" spans="1:8" x14ac:dyDescent="0.2">
      <c r="A263" s="294">
        <v>153</v>
      </c>
      <c r="B263" s="295" t="s">
        <v>511</v>
      </c>
      <c r="C263" s="296" t="s">
        <v>524</v>
      </c>
      <c r="D263" s="296" t="s">
        <v>524</v>
      </c>
      <c r="E263" s="295" t="s">
        <v>267</v>
      </c>
      <c r="F263" s="295" t="s">
        <v>270</v>
      </c>
      <c r="G263" s="297">
        <v>289</v>
      </c>
      <c r="H263" s="298">
        <v>61</v>
      </c>
    </row>
    <row r="264" spans="1:8" x14ac:dyDescent="0.2">
      <c r="A264" s="294">
        <v>154</v>
      </c>
      <c r="B264" s="295" t="s">
        <v>511</v>
      </c>
      <c r="C264" s="296" t="s">
        <v>525</v>
      </c>
      <c r="D264" s="296" t="s">
        <v>526</v>
      </c>
      <c r="E264" s="295" t="s">
        <v>163</v>
      </c>
      <c r="F264" s="295" t="s">
        <v>163</v>
      </c>
      <c r="G264" s="297">
        <v>106</v>
      </c>
      <c r="H264" s="298">
        <v>56</v>
      </c>
    </row>
    <row r="265" spans="1:8" x14ac:dyDescent="0.2">
      <c r="A265" s="294">
        <v>155</v>
      </c>
      <c r="B265" s="295" t="s">
        <v>511</v>
      </c>
      <c r="C265" s="296" t="s">
        <v>527</v>
      </c>
      <c r="D265" s="296" t="s">
        <v>528</v>
      </c>
      <c r="E265" s="295" t="s">
        <v>163</v>
      </c>
      <c r="F265" s="295" t="s">
        <v>163</v>
      </c>
      <c r="G265" s="297">
        <v>122</v>
      </c>
      <c r="H265" s="298">
        <v>61</v>
      </c>
    </row>
    <row r="266" spans="1:8" x14ac:dyDescent="0.2">
      <c r="A266" s="294">
        <v>156</v>
      </c>
      <c r="B266" s="295" t="s">
        <v>511</v>
      </c>
      <c r="C266" s="296" t="s">
        <v>529</v>
      </c>
      <c r="D266" s="296" t="s">
        <v>530</v>
      </c>
      <c r="E266" s="295" t="s">
        <v>163</v>
      </c>
      <c r="F266" s="295" t="s">
        <v>163</v>
      </c>
      <c r="G266" s="297">
        <v>99</v>
      </c>
      <c r="H266" s="298">
        <v>56</v>
      </c>
    </row>
    <row r="267" spans="1:8" x14ac:dyDescent="0.2">
      <c r="A267" s="294">
        <v>157</v>
      </c>
      <c r="B267" s="295" t="s">
        <v>511</v>
      </c>
      <c r="C267" s="296" t="s">
        <v>531</v>
      </c>
      <c r="D267" s="296" t="s">
        <v>532</v>
      </c>
      <c r="E267" s="295" t="s">
        <v>163</v>
      </c>
      <c r="F267" s="295" t="s">
        <v>163</v>
      </c>
      <c r="G267" s="297">
        <v>133</v>
      </c>
      <c r="H267" s="298">
        <v>51</v>
      </c>
    </row>
    <row r="268" spans="1:8" x14ac:dyDescent="0.2">
      <c r="A268" s="294">
        <v>158</v>
      </c>
      <c r="B268" s="295" t="s">
        <v>511</v>
      </c>
      <c r="C268" s="296" t="s">
        <v>533</v>
      </c>
      <c r="D268" s="296" t="s">
        <v>534</v>
      </c>
      <c r="E268" s="295" t="s">
        <v>163</v>
      </c>
      <c r="F268" s="295" t="s">
        <v>163</v>
      </c>
      <c r="G268" s="297">
        <v>104</v>
      </c>
      <c r="H268" s="298">
        <v>51</v>
      </c>
    </row>
    <row r="269" spans="1:8" x14ac:dyDescent="0.2">
      <c r="A269" s="294">
        <v>160</v>
      </c>
      <c r="B269" s="295" t="s">
        <v>511</v>
      </c>
      <c r="C269" s="296" t="s">
        <v>535</v>
      </c>
      <c r="D269" s="296" t="s">
        <v>535</v>
      </c>
      <c r="E269" s="295" t="s">
        <v>163</v>
      </c>
      <c r="F269" s="295" t="s">
        <v>163</v>
      </c>
      <c r="G269" s="297">
        <v>106</v>
      </c>
      <c r="H269" s="298">
        <v>61</v>
      </c>
    </row>
    <row r="270" spans="1:8" x14ac:dyDescent="0.2">
      <c r="A270" s="294">
        <v>161</v>
      </c>
      <c r="B270" s="295" t="s">
        <v>536</v>
      </c>
      <c r="C270" s="296" t="s">
        <v>537</v>
      </c>
      <c r="D270" s="296" t="s">
        <v>538</v>
      </c>
      <c r="E270" s="295" t="s">
        <v>163</v>
      </c>
      <c r="F270" s="295" t="s">
        <v>163</v>
      </c>
      <c r="G270" s="297">
        <v>94</v>
      </c>
      <c r="H270" s="298">
        <v>56</v>
      </c>
    </row>
    <row r="271" spans="1:8" x14ac:dyDescent="0.2">
      <c r="A271" s="294">
        <v>162</v>
      </c>
      <c r="B271" s="295" t="s">
        <v>536</v>
      </c>
      <c r="C271" s="296" t="s">
        <v>539</v>
      </c>
      <c r="D271" s="296" t="s">
        <v>540</v>
      </c>
      <c r="E271" s="295" t="s">
        <v>265</v>
      </c>
      <c r="F271" s="295" t="s">
        <v>285</v>
      </c>
      <c r="G271" s="297">
        <v>121</v>
      </c>
      <c r="H271" s="298">
        <v>61</v>
      </c>
    </row>
    <row r="272" spans="1:8" x14ac:dyDescent="0.2">
      <c r="A272" s="294">
        <v>162</v>
      </c>
      <c r="B272" s="295" t="s">
        <v>536</v>
      </c>
      <c r="C272" s="296" t="s">
        <v>539</v>
      </c>
      <c r="D272" s="296" t="s">
        <v>540</v>
      </c>
      <c r="E272" s="295" t="s">
        <v>286</v>
      </c>
      <c r="F272" s="295" t="s">
        <v>289</v>
      </c>
      <c r="G272" s="297">
        <v>100</v>
      </c>
      <c r="H272" s="298">
        <v>61</v>
      </c>
    </row>
    <row r="273" spans="1:8" x14ac:dyDescent="0.2">
      <c r="A273" s="294">
        <v>162</v>
      </c>
      <c r="B273" s="295" t="s">
        <v>536</v>
      </c>
      <c r="C273" s="296" t="s">
        <v>539</v>
      </c>
      <c r="D273" s="296" t="s">
        <v>540</v>
      </c>
      <c r="E273" s="295" t="s">
        <v>290</v>
      </c>
      <c r="F273" s="295" t="s">
        <v>270</v>
      </c>
      <c r="G273" s="297">
        <v>121</v>
      </c>
      <c r="H273" s="298">
        <v>61</v>
      </c>
    </row>
    <row r="274" spans="1:8" x14ac:dyDescent="0.2">
      <c r="A274" s="294">
        <v>429</v>
      </c>
      <c r="B274" s="295" t="s">
        <v>536</v>
      </c>
      <c r="C274" s="296" t="s">
        <v>542</v>
      </c>
      <c r="D274" s="296" t="s">
        <v>543</v>
      </c>
      <c r="E274" s="295" t="s">
        <v>163</v>
      </c>
      <c r="F274" s="295" t="s">
        <v>163</v>
      </c>
      <c r="G274" s="297">
        <v>98</v>
      </c>
      <c r="H274" s="298">
        <v>61</v>
      </c>
    </row>
    <row r="275" spans="1:8" x14ac:dyDescent="0.2">
      <c r="A275" s="294">
        <v>163</v>
      </c>
      <c r="B275" s="295" t="s">
        <v>536</v>
      </c>
      <c r="C275" s="296" t="s">
        <v>541</v>
      </c>
      <c r="D275" s="296" t="s">
        <v>541</v>
      </c>
      <c r="E275" s="295" t="s">
        <v>265</v>
      </c>
      <c r="F275" s="295" t="s">
        <v>321</v>
      </c>
      <c r="G275" s="297">
        <v>153</v>
      </c>
      <c r="H275" s="298">
        <v>71</v>
      </c>
    </row>
    <row r="276" spans="1:8" x14ac:dyDescent="0.2">
      <c r="A276" s="294">
        <v>163</v>
      </c>
      <c r="B276" s="295" t="s">
        <v>536</v>
      </c>
      <c r="C276" s="296" t="s">
        <v>541</v>
      </c>
      <c r="D276" s="296" t="s">
        <v>541</v>
      </c>
      <c r="E276" s="295" t="s">
        <v>322</v>
      </c>
      <c r="F276" s="295" t="s">
        <v>275</v>
      </c>
      <c r="G276" s="297">
        <v>118</v>
      </c>
      <c r="H276" s="298">
        <v>71</v>
      </c>
    </row>
    <row r="277" spans="1:8" x14ac:dyDescent="0.2">
      <c r="A277" s="294">
        <v>163</v>
      </c>
      <c r="B277" s="295" t="s">
        <v>536</v>
      </c>
      <c r="C277" s="296" t="s">
        <v>541</v>
      </c>
      <c r="D277" s="296" t="s">
        <v>541</v>
      </c>
      <c r="E277" s="295" t="s">
        <v>276</v>
      </c>
      <c r="F277" s="295" t="s">
        <v>291</v>
      </c>
      <c r="G277" s="297">
        <v>150</v>
      </c>
      <c r="H277" s="298">
        <v>71</v>
      </c>
    </row>
    <row r="278" spans="1:8" x14ac:dyDescent="0.2">
      <c r="A278" s="294">
        <v>163</v>
      </c>
      <c r="B278" s="295" t="s">
        <v>536</v>
      </c>
      <c r="C278" s="296" t="s">
        <v>541</v>
      </c>
      <c r="D278" s="296" t="s">
        <v>541</v>
      </c>
      <c r="E278" s="295" t="s">
        <v>292</v>
      </c>
      <c r="F278" s="295" t="s">
        <v>270</v>
      </c>
      <c r="G278" s="297">
        <v>153</v>
      </c>
      <c r="H278" s="298">
        <v>71</v>
      </c>
    </row>
    <row r="279" spans="1:8" x14ac:dyDescent="0.2">
      <c r="A279" s="294">
        <v>164</v>
      </c>
      <c r="B279" s="295" t="s">
        <v>536</v>
      </c>
      <c r="C279" s="296" t="s">
        <v>544</v>
      </c>
      <c r="D279" s="296" t="s">
        <v>985</v>
      </c>
      <c r="E279" s="295" t="s">
        <v>265</v>
      </c>
      <c r="F279" s="295" t="s">
        <v>266</v>
      </c>
      <c r="G279" s="297">
        <v>124</v>
      </c>
      <c r="H279" s="298">
        <v>61</v>
      </c>
    </row>
    <row r="280" spans="1:8" x14ac:dyDescent="0.2">
      <c r="A280" s="294">
        <v>164</v>
      </c>
      <c r="B280" s="295" t="s">
        <v>536</v>
      </c>
      <c r="C280" s="296" t="s">
        <v>544</v>
      </c>
      <c r="D280" s="296" t="s">
        <v>985</v>
      </c>
      <c r="E280" s="295" t="s">
        <v>267</v>
      </c>
      <c r="F280" s="295" t="s">
        <v>291</v>
      </c>
      <c r="G280" s="297">
        <v>170</v>
      </c>
      <c r="H280" s="298">
        <v>61</v>
      </c>
    </row>
    <row r="281" spans="1:8" x14ac:dyDescent="0.2">
      <c r="A281" s="294">
        <v>164</v>
      </c>
      <c r="B281" s="295" t="s">
        <v>536</v>
      </c>
      <c r="C281" s="296" t="s">
        <v>544</v>
      </c>
      <c r="D281" s="296" t="s">
        <v>985</v>
      </c>
      <c r="E281" s="295" t="s">
        <v>292</v>
      </c>
      <c r="F281" s="295" t="s">
        <v>270</v>
      </c>
      <c r="G281" s="297">
        <v>124</v>
      </c>
      <c r="H281" s="298">
        <v>61</v>
      </c>
    </row>
    <row r="282" spans="1:8" x14ac:dyDescent="0.2">
      <c r="A282" s="294">
        <v>473</v>
      </c>
      <c r="B282" s="295" t="s">
        <v>536</v>
      </c>
      <c r="C282" s="296" t="s">
        <v>545</v>
      </c>
      <c r="D282" s="296" t="s">
        <v>546</v>
      </c>
      <c r="E282" s="295" t="s">
        <v>265</v>
      </c>
      <c r="F282" s="295" t="s">
        <v>285</v>
      </c>
      <c r="G282" s="297">
        <v>121</v>
      </c>
      <c r="H282" s="298">
        <v>51</v>
      </c>
    </row>
    <row r="283" spans="1:8" x14ac:dyDescent="0.2">
      <c r="A283" s="294">
        <v>473</v>
      </c>
      <c r="B283" s="295" t="s">
        <v>536</v>
      </c>
      <c r="C283" s="296" t="s">
        <v>545</v>
      </c>
      <c r="D283" s="296" t="s">
        <v>546</v>
      </c>
      <c r="E283" s="295" t="s">
        <v>286</v>
      </c>
      <c r="F283" s="295" t="s">
        <v>297</v>
      </c>
      <c r="G283" s="297">
        <v>105</v>
      </c>
      <c r="H283" s="298">
        <v>51</v>
      </c>
    </row>
    <row r="284" spans="1:8" x14ac:dyDescent="0.2">
      <c r="A284" s="294">
        <v>473</v>
      </c>
      <c r="B284" s="295" t="s">
        <v>536</v>
      </c>
      <c r="C284" s="296" t="s">
        <v>545</v>
      </c>
      <c r="D284" s="296" t="s">
        <v>546</v>
      </c>
      <c r="E284" s="295" t="s">
        <v>298</v>
      </c>
      <c r="F284" s="295" t="s">
        <v>270</v>
      </c>
      <c r="G284" s="297">
        <v>121</v>
      </c>
      <c r="H284" s="298">
        <v>51</v>
      </c>
    </row>
    <row r="285" spans="1:8" x14ac:dyDescent="0.2">
      <c r="A285" s="294">
        <v>165</v>
      </c>
      <c r="B285" s="295" t="s">
        <v>536</v>
      </c>
      <c r="C285" s="296" t="s">
        <v>547</v>
      </c>
      <c r="D285" s="296" t="s">
        <v>548</v>
      </c>
      <c r="E285" s="295" t="s">
        <v>163</v>
      </c>
      <c r="F285" s="295" t="s">
        <v>163</v>
      </c>
      <c r="G285" s="297">
        <v>102</v>
      </c>
      <c r="H285" s="298">
        <v>61</v>
      </c>
    </row>
    <row r="286" spans="1:8" x14ac:dyDescent="0.2">
      <c r="A286" s="294">
        <v>166</v>
      </c>
      <c r="B286" s="295" t="s">
        <v>536</v>
      </c>
      <c r="C286" s="296" t="s">
        <v>549</v>
      </c>
      <c r="D286" s="296" t="s">
        <v>549</v>
      </c>
      <c r="E286" s="295" t="s">
        <v>163</v>
      </c>
      <c r="F286" s="295" t="s">
        <v>163</v>
      </c>
      <c r="G286" s="297">
        <v>99</v>
      </c>
      <c r="H286" s="298">
        <v>56</v>
      </c>
    </row>
    <row r="287" spans="1:8" ht="25.5" x14ac:dyDescent="0.2">
      <c r="A287" s="294">
        <v>169</v>
      </c>
      <c r="B287" s="295" t="s">
        <v>536</v>
      </c>
      <c r="C287" s="296" t="s">
        <v>550</v>
      </c>
      <c r="D287" s="296" t="s">
        <v>986</v>
      </c>
      <c r="E287" s="295" t="s">
        <v>163</v>
      </c>
      <c r="F287" s="295" t="s">
        <v>163</v>
      </c>
      <c r="G287" s="297">
        <v>94</v>
      </c>
      <c r="H287" s="298">
        <v>61</v>
      </c>
    </row>
    <row r="288" spans="1:8" x14ac:dyDescent="0.2">
      <c r="A288" s="294">
        <v>170</v>
      </c>
      <c r="B288" s="295" t="s">
        <v>536</v>
      </c>
      <c r="C288" s="296" t="s">
        <v>551</v>
      </c>
      <c r="D288" s="296" t="s">
        <v>535</v>
      </c>
      <c r="E288" s="295" t="s">
        <v>265</v>
      </c>
      <c r="F288" s="295" t="s">
        <v>266</v>
      </c>
      <c r="G288" s="297">
        <v>85</v>
      </c>
      <c r="H288" s="298">
        <v>71</v>
      </c>
    </row>
    <row r="289" spans="1:8" x14ac:dyDescent="0.2">
      <c r="A289" s="294">
        <v>170</v>
      </c>
      <c r="B289" s="295" t="s">
        <v>536</v>
      </c>
      <c r="C289" s="296" t="s">
        <v>551</v>
      </c>
      <c r="D289" s="296" t="s">
        <v>535</v>
      </c>
      <c r="E289" s="295" t="s">
        <v>267</v>
      </c>
      <c r="F289" s="295" t="s">
        <v>291</v>
      </c>
      <c r="G289" s="297">
        <v>193</v>
      </c>
      <c r="H289" s="298">
        <v>71</v>
      </c>
    </row>
    <row r="290" spans="1:8" x14ac:dyDescent="0.2">
      <c r="A290" s="294">
        <v>170</v>
      </c>
      <c r="B290" s="295" t="s">
        <v>536</v>
      </c>
      <c r="C290" s="296" t="s">
        <v>551</v>
      </c>
      <c r="D290" s="296" t="s">
        <v>535</v>
      </c>
      <c r="E290" s="295" t="s">
        <v>292</v>
      </c>
      <c r="F290" s="295" t="s">
        <v>270</v>
      </c>
      <c r="G290" s="297">
        <v>85</v>
      </c>
      <c r="H290" s="298">
        <v>71</v>
      </c>
    </row>
    <row r="291" spans="1:8" x14ac:dyDescent="0.2">
      <c r="A291" s="294">
        <v>171</v>
      </c>
      <c r="B291" s="295" t="s">
        <v>552</v>
      </c>
      <c r="C291" s="296" t="s">
        <v>553</v>
      </c>
      <c r="D291" s="296" t="s">
        <v>554</v>
      </c>
      <c r="E291" s="295" t="s">
        <v>265</v>
      </c>
      <c r="F291" s="295" t="s">
        <v>285</v>
      </c>
      <c r="G291" s="297">
        <v>124</v>
      </c>
      <c r="H291" s="298">
        <v>61</v>
      </c>
    </row>
    <row r="292" spans="1:8" x14ac:dyDescent="0.2">
      <c r="A292" s="294">
        <v>171</v>
      </c>
      <c r="B292" s="295" t="s">
        <v>552</v>
      </c>
      <c r="C292" s="296" t="s">
        <v>553</v>
      </c>
      <c r="D292" s="296" t="s">
        <v>554</v>
      </c>
      <c r="E292" s="295" t="s">
        <v>286</v>
      </c>
      <c r="F292" s="295" t="s">
        <v>323</v>
      </c>
      <c r="G292" s="297">
        <v>83</v>
      </c>
      <c r="H292" s="298">
        <v>61</v>
      </c>
    </row>
    <row r="293" spans="1:8" x14ac:dyDescent="0.2">
      <c r="A293" s="294">
        <v>171</v>
      </c>
      <c r="B293" s="295" t="s">
        <v>552</v>
      </c>
      <c r="C293" s="296" t="s">
        <v>553</v>
      </c>
      <c r="D293" s="296" t="s">
        <v>554</v>
      </c>
      <c r="E293" s="295" t="s">
        <v>324</v>
      </c>
      <c r="F293" s="295" t="s">
        <v>318</v>
      </c>
      <c r="G293" s="297">
        <v>107</v>
      </c>
      <c r="H293" s="298">
        <v>61</v>
      </c>
    </row>
    <row r="294" spans="1:8" x14ac:dyDescent="0.2">
      <c r="A294" s="294">
        <v>171</v>
      </c>
      <c r="B294" s="295" t="s">
        <v>552</v>
      </c>
      <c r="C294" s="296" t="s">
        <v>553</v>
      </c>
      <c r="D294" s="296" t="s">
        <v>554</v>
      </c>
      <c r="E294" s="295" t="s">
        <v>319</v>
      </c>
      <c r="F294" s="295" t="s">
        <v>291</v>
      </c>
      <c r="G294" s="297">
        <v>168</v>
      </c>
      <c r="H294" s="298">
        <v>61</v>
      </c>
    </row>
    <row r="295" spans="1:8" x14ac:dyDescent="0.2">
      <c r="A295" s="294">
        <v>171</v>
      </c>
      <c r="B295" s="295" t="s">
        <v>552</v>
      </c>
      <c r="C295" s="296" t="s">
        <v>553</v>
      </c>
      <c r="D295" s="296" t="s">
        <v>554</v>
      </c>
      <c r="E295" s="295" t="s">
        <v>292</v>
      </c>
      <c r="F295" s="295" t="s">
        <v>270</v>
      </c>
      <c r="G295" s="297">
        <v>124</v>
      </c>
      <c r="H295" s="298">
        <v>61</v>
      </c>
    </row>
    <row r="296" spans="1:8" x14ac:dyDescent="0.2">
      <c r="A296" s="294">
        <v>172</v>
      </c>
      <c r="B296" s="295" t="s">
        <v>552</v>
      </c>
      <c r="C296" s="296" t="s">
        <v>555</v>
      </c>
      <c r="D296" s="296" t="s">
        <v>556</v>
      </c>
      <c r="E296" s="295" t="s">
        <v>265</v>
      </c>
      <c r="F296" s="295" t="s">
        <v>321</v>
      </c>
      <c r="G296" s="297">
        <v>96</v>
      </c>
      <c r="H296" s="298">
        <v>56</v>
      </c>
    </row>
    <row r="297" spans="1:8" x14ac:dyDescent="0.2">
      <c r="A297" s="294">
        <v>172</v>
      </c>
      <c r="B297" s="295" t="s">
        <v>552</v>
      </c>
      <c r="C297" s="296" t="s">
        <v>555</v>
      </c>
      <c r="D297" s="296" t="s">
        <v>556</v>
      </c>
      <c r="E297" s="295" t="s">
        <v>322</v>
      </c>
      <c r="F297" s="295" t="s">
        <v>323</v>
      </c>
      <c r="G297" s="297">
        <v>83</v>
      </c>
      <c r="H297" s="298">
        <v>56</v>
      </c>
    </row>
    <row r="298" spans="1:8" x14ac:dyDescent="0.2">
      <c r="A298" s="294">
        <v>172</v>
      </c>
      <c r="B298" s="295" t="s">
        <v>552</v>
      </c>
      <c r="C298" s="296" t="s">
        <v>555</v>
      </c>
      <c r="D298" s="296" t="s">
        <v>556</v>
      </c>
      <c r="E298" s="295" t="s">
        <v>324</v>
      </c>
      <c r="F298" s="295" t="s">
        <v>318</v>
      </c>
      <c r="G298" s="297">
        <v>89</v>
      </c>
      <c r="H298" s="298">
        <v>56</v>
      </c>
    </row>
    <row r="299" spans="1:8" x14ac:dyDescent="0.2">
      <c r="A299" s="294">
        <v>172</v>
      </c>
      <c r="B299" s="295" t="s">
        <v>552</v>
      </c>
      <c r="C299" s="296" t="s">
        <v>555</v>
      </c>
      <c r="D299" s="296" t="s">
        <v>556</v>
      </c>
      <c r="E299" s="295" t="s">
        <v>319</v>
      </c>
      <c r="F299" s="295" t="s">
        <v>291</v>
      </c>
      <c r="G299" s="297">
        <v>129</v>
      </c>
      <c r="H299" s="298">
        <v>56</v>
      </c>
    </row>
    <row r="300" spans="1:8" x14ac:dyDescent="0.2">
      <c r="A300" s="294">
        <v>172</v>
      </c>
      <c r="B300" s="295" t="s">
        <v>552</v>
      </c>
      <c r="C300" s="296" t="s">
        <v>555</v>
      </c>
      <c r="D300" s="296" t="s">
        <v>556</v>
      </c>
      <c r="E300" s="295" t="s">
        <v>292</v>
      </c>
      <c r="F300" s="295" t="s">
        <v>270</v>
      </c>
      <c r="G300" s="297">
        <v>96</v>
      </c>
      <c r="H300" s="298">
        <v>56</v>
      </c>
    </row>
    <row r="301" spans="1:8" x14ac:dyDescent="0.2">
      <c r="A301" s="294">
        <v>173</v>
      </c>
      <c r="B301" s="295" t="s">
        <v>552</v>
      </c>
      <c r="C301" s="296" t="s">
        <v>557</v>
      </c>
      <c r="D301" s="296" t="s">
        <v>558</v>
      </c>
      <c r="E301" s="295" t="s">
        <v>265</v>
      </c>
      <c r="F301" s="295" t="s">
        <v>285</v>
      </c>
      <c r="G301" s="297">
        <v>124</v>
      </c>
      <c r="H301" s="298">
        <v>56</v>
      </c>
    </row>
    <row r="302" spans="1:8" x14ac:dyDescent="0.2">
      <c r="A302" s="294">
        <v>173</v>
      </c>
      <c r="B302" s="295" t="s">
        <v>552</v>
      </c>
      <c r="C302" s="296" t="s">
        <v>557</v>
      </c>
      <c r="D302" s="296" t="s">
        <v>558</v>
      </c>
      <c r="E302" s="295" t="s">
        <v>286</v>
      </c>
      <c r="F302" s="295" t="s">
        <v>318</v>
      </c>
      <c r="G302" s="297">
        <v>99</v>
      </c>
      <c r="H302" s="298">
        <v>56</v>
      </c>
    </row>
    <row r="303" spans="1:8" x14ac:dyDescent="0.2">
      <c r="A303" s="294">
        <v>173</v>
      </c>
      <c r="B303" s="295" t="s">
        <v>552</v>
      </c>
      <c r="C303" s="296" t="s">
        <v>557</v>
      </c>
      <c r="D303" s="296" t="s">
        <v>558</v>
      </c>
      <c r="E303" s="295" t="s">
        <v>319</v>
      </c>
      <c r="F303" s="295" t="s">
        <v>291</v>
      </c>
      <c r="G303" s="297">
        <v>142</v>
      </c>
      <c r="H303" s="298">
        <v>56</v>
      </c>
    </row>
    <row r="304" spans="1:8" x14ac:dyDescent="0.2">
      <c r="A304" s="294">
        <v>173</v>
      </c>
      <c r="B304" s="295" t="s">
        <v>552</v>
      </c>
      <c r="C304" s="296" t="s">
        <v>557</v>
      </c>
      <c r="D304" s="296" t="s">
        <v>558</v>
      </c>
      <c r="E304" s="295" t="s">
        <v>292</v>
      </c>
      <c r="F304" s="295" t="s">
        <v>270</v>
      </c>
      <c r="G304" s="297">
        <v>124</v>
      </c>
      <c r="H304" s="298">
        <v>56</v>
      </c>
    </row>
    <row r="305" spans="1:8" x14ac:dyDescent="0.2">
      <c r="A305" s="294">
        <v>174</v>
      </c>
      <c r="B305" s="295" t="s">
        <v>552</v>
      </c>
      <c r="C305" s="296" t="s">
        <v>559</v>
      </c>
      <c r="D305" s="296" t="s">
        <v>560</v>
      </c>
      <c r="E305" s="295" t="s">
        <v>265</v>
      </c>
      <c r="F305" s="295" t="s">
        <v>318</v>
      </c>
      <c r="G305" s="297">
        <v>85</v>
      </c>
      <c r="H305" s="298">
        <v>56</v>
      </c>
    </row>
    <row r="306" spans="1:8" x14ac:dyDescent="0.2">
      <c r="A306" s="294">
        <v>174</v>
      </c>
      <c r="B306" s="295" t="s">
        <v>552</v>
      </c>
      <c r="C306" s="296" t="s">
        <v>559</v>
      </c>
      <c r="D306" s="296" t="s">
        <v>560</v>
      </c>
      <c r="E306" s="295" t="s">
        <v>319</v>
      </c>
      <c r="F306" s="295" t="s">
        <v>291</v>
      </c>
      <c r="G306" s="297">
        <v>108</v>
      </c>
      <c r="H306" s="298">
        <v>56</v>
      </c>
    </row>
    <row r="307" spans="1:8" x14ac:dyDescent="0.2">
      <c r="A307" s="294">
        <v>174</v>
      </c>
      <c r="B307" s="295" t="s">
        <v>552</v>
      </c>
      <c r="C307" s="296" t="s">
        <v>559</v>
      </c>
      <c r="D307" s="296" t="s">
        <v>560</v>
      </c>
      <c r="E307" s="295" t="s">
        <v>292</v>
      </c>
      <c r="F307" s="295" t="s">
        <v>270</v>
      </c>
      <c r="G307" s="297">
        <v>85</v>
      </c>
      <c r="H307" s="298">
        <v>56</v>
      </c>
    </row>
    <row r="308" spans="1:8" x14ac:dyDescent="0.2">
      <c r="A308" s="294">
        <v>175</v>
      </c>
      <c r="B308" s="295" t="s">
        <v>561</v>
      </c>
      <c r="C308" s="296" t="s">
        <v>562</v>
      </c>
      <c r="D308" s="296" t="s">
        <v>563</v>
      </c>
      <c r="E308" s="295" t="s">
        <v>163</v>
      </c>
      <c r="F308" s="295" t="s">
        <v>163</v>
      </c>
      <c r="G308" s="297">
        <v>105</v>
      </c>
      <c r="H308" s="298">
        <v>56</v>
      </c>
    </row>
    <row r="309" spans="1:8" ht="25.5" x14ac:dyDescent="0.2">
      <c r="A309" s="294">
        <v>176</v>
      </c>
      <c r="B309" s="295" t="s">
        <v>561</v>
      </c>
      <c r="C309" s="296" t="s">
        <v>564</v>
      </c>
      <c r="D309" s="296" t="s">
        <v>565</v>
      </c>
      <c r="E309" s="295" t="s">
        <v>163</v>
      </c>
      <c r="F309" s="295" t="s">
        <v>163</v>
      </c>
      <c r="G309" s="297">
        <v>91</v>
      </c>
      <c r="H309" s="298">
        <v>51</v>
      </c>
    </row>
    <row r="310" spans="1:8" x14ac:dyDescent="0.2">
      <c r="A310" s="294">
        <v>178</v>
      </c>
      <c r="B310" s="295" t="s">
        <v>561</v>
      </c>
      <c r="C310" s="296" t="s">
        <v>566</v>
      </c>
      <c r="D310" s="296" t="s">
        <v>567</v>
      </c>
      <c r="E310" s="295" t="s">
        <v>163</v>
      </c>
      <c r="F310" s="295" t="s">
        <v>163</v>
      </c>
      <c r="G310" s="297">
        <v>109</v>
      </c>
      <c r="H310" s="298">
        <v>56</v>
      </c>
    </row>
    <row r="311" spans="1:8" x14ac:dyDescent="0.2">
      <c r="A311" s="294">
        <v>179</v>
      </c>
      <c r="B311" s="295" t="s">
        <v>561</v>
      </c>
      <c r="C311" s="296" t="s">
        <v>568</v>
      </c>
      <c r="D311" s="296" t="s">
        <v>987</v>
      </c>
      <c r="E311" s="295" t="s">
        <v>163</v>
      </c>
      <c r="F311" s="295" t="s">
        <v>163</v>
      </c>
      <c r="G311" s="297">
        <v>91</v>
      </c>
      <c r="H311" s="298">
        <v>51</v>
      </c>
    </row>
    <row r="312" spans="1:8" x14ac:dyDescent="0.2">
      <c r="A312" s="294">
        <v>183</v>
      </c>
      <c r="B312" s="295" t="s">
        <v>561</v>
      </c>
      <c r="C312" s="296" t="s">
        <v>569</v>
      </c>
      <c r="D312" s="296" t="s">
        <v>401</v>
      </c>
      <c r="E312" s="295" t="s">
        <v>163</v>
      </c>
      <c r="F312" s="295" t="s">
        <v>163</v>
      </c>
      <c r="G312" s="297">
        <v>96</v>
      </c>
      <c r="H312" s="298">
        <v>51</v>
      </c>
    </row>
    <row r="313" spans="1:8" x14ac:dyDescent="0.2">
      <c r="A313" s="294">
        <v>184</v>
      </c>
      <c r="B313" s="295" t="s">
        <v>561</v>
      </c>
      <c r="C313" s="296" t="s">
        <v>570</v>
      </c>
      <c r="D313" s="296" t="s">
        <v>571</v>
      </c>
      <c r="E313" s="295" t="s">
        <v>163</v>
      </c>
      <c r="F313" s="295" t="s">
        <v>163</v>
      </c>
      <c r="G313" s="297">
        <v>98</v>
      </c>
      <c r="H313" s="298">
        <v>56</v>
      </c>
    </row>
    <row r="314" spans="1:8" x14ac:dyDescent="0.2">
      <c r="A314" s="294">
        <v>185</v>
      </c>
      <c r="B314" s="295" t="s">
        <v>561</v>
      </c>
      <c r="C314" s="296" t="s">
        <v>572</v>
      </c>
      <c r="D314" s="296" t="s">
        <v>573</v>
      </c>
      <c r="E314" s="295" t="s">
        <v>163</v>
      </c>
      <c r="F314" s="295" t="s">
        <v>163</v>
      </c>
      <c r="G314" s="297">
        <v>89</v>
      </c>
      <c r="H314" s="298">
        <v>51</v>
      </c>
    </row>
    <row r="315" spans="1:8" x14ac:dyDescent="0.2">
      <c r="A315" s="294">
        <v>187</v>
      </c>
      <c r="B315" s="295" t="s">
        <v>561</v>
      </c>
      <c r="C315" s="296" t="s">
        <v>574</v>
      </c>
      <c r="D315" s="296" t="s">
        <v>575</v>
      </c>
      <c r="E315" s="295" t="s">
        <v>265</v>
      </c>
      <c r="F315" s="295" t="s">
        <v>318</v>
      </c>
      <c r="G315" s="297">
        <v>83</v>
      </c>
      <c r="H315" s="298">
        <v>66</v>
      </c>
    </row>
    <row r="316" spans="1:8" x14ac:dyDescent="0.2">
      <c r="A316" s="294">
        <v>187</v>
      </c>
      <c r="B316" s="295" t="s">
        <v>561</v>
      </c>
      <c r="C316" s="296" t="s">
        <v>574</v>
      </c>
      <c r="D316" s="296" t="s">
        <v>575</v>
      </c>
      <c r="E316" s="295" t="s">
        <v>319</v>
      </c>
      <c r="F316" s="295" t="s">
        <v>291</v>
      </c>
      <c r="G316" s="297">
        <v>99</v>
      </c>
      <c r="H316" s="298">
        <v>66</v>
      </c>
    </row>
    <row r="317" spans="1:8" x14ac:dyDescent="0.2">
      <c r="A317" s="294">
        <v>187</v>
      </c>
      <c r="B317" s="295" t="s">
        <v>561</v>
      </c>
      <c r="C317" s="296" t="s">
        <v>574</v>
      </c>
      <c r="D317" s="296" t="s">
        <v>575</v>
      </c>
      <c r="E317" s="295" t="s">
        <v>292</v>
      </c>
      <c r="F317" s="295" t="s">
        <v>270</v>
      </c>
      <c r="G317" s="297">
        <v>83</v>
      </c>
      <c r="H317" s="298">
        <v>66</v>
      </c>
    </row>
    <row r="318" spans="1:8" x14ac:dyDescent="0.2">
      <c r="A318" s="294">
        <v>188</v>
      </c>
      <c r="B318" s="295" t="s">
        <v>561</v>
      </c>
      <c r="C318" s="296" t="s">
        <v>576</v>
      </c>
      <c r="D318" s="296" t="s">
        <v>576</v>
      </c>
      <c r="E318" s="295" t="s">
        <v>163</v>
      </c>
      <c r="F318" s="295" t="s">
        <v>163</v>
      </c>
      <c r="G318" s="297">
        <v>97</v>
      </c>
      <c r="H318" s="298">
        <v>46</v>
      </c>
    </row>
    <row r="319" spans="1:8" x14ac:dyDescent="0.2">
      <c r="A319" s="294">
        <v>190</v>
      </c>
      <c r="B319" s="295" t="s">
        <v>561</v>
      </c>
      <c r="C319" s="296" t="s">
        <v>577</v>
      </c>
      <c r="D319" s="296" t="s">
        <v>577</v>
      </c>
      <c r="E319" s="295" t="s">
        <v>265</v>
      </c>
      <c r="F319" s="295" t="s">
        <v>266</v>
      </c>
      <c r="G319" s="297">
        <v>83</v>
      </c>
      <c r="H319" s="298">
        <v>46</v>
      </c>
    </row>
    <row r="320" spans="1:8" x14ac:dyDescent="0.2">
      <c r="A320" s="294">
        <v>190</v>
      </c>
      <c r="B320" s="295" t="s">
        <v>561</v>
      </c>
      <c r="C320" s="296" t="s">
        <v>577</v>
      </c>
      <c r="D320" s="296" t="s">
        <v>577</v>
      </c>
      <c r="E320" s="295" t="s">
        <v>267</v>
      </c>
      <c r="F320" s="295" t="s">
        <v>291</v>
      </c>
      <c r="G320" s="297">
        <v>106</v>
      </c>
      <c r="H320" s="298">
        <v>46</v>
      </c>
    </row>
    <row r="321" spans="1:8" x14ac:dyDescent="0.2">
      <c r="A321" s="294">
        <v>190</v>
      </c>
      <c r="B321" s="295" t="s">
        <v>561</v>
      </c>
      <c r="C321" s="296" t="s">
        <v>577</v>
      </c>
      <c r="D321" s="296" t="s">
        <v>577</v>
      </c>
      <c r="E321" s="295" t="s">
        <v>292</v>
      </c>
      <c r="F321" s="295" t="s">
        <v>270</v>
      </c>
      <c r="G321" s="297">
        <v>83</v>
      </c>
      <c r="H321" s="298">
        <v>46</v>
      </c>
    </row>
    <row r="322" spans="1:8" x14ac:dyDescent="0.2">
      <c r="A322" s="294">
        <v>192</v>
      </c>
      <c r="B322" s="295" t="s">
        <v>561</v>
      </c>
      <c r="C322" s="296" t="s">
        <v>578</v>
      </c>
      <c r="D322" s="296" t="s">
        <v>579</v>
      </c>
      <c r="E322" s="295" t="s">
        <v>265</v>
      </c>
      <c r="F322" s="295" t="s">
        <v>318</v>
      </c>
      <c r="G322" s="297">
        <v>85</v>
      </c>
      <c r="H322" s="298">
        <v>51</v>
      </c>
    </row>
    <row r="323" spans="1:8" x14ac:dyDescent="0.2">
      <c r="A323" s="294">
        <v>192</v>
      </c>
      <c r="B323" s="295" t="s">
        <v>561</v>
      </c>
      <c r="C323" s="296" t="s">
        <v>578</v>
      </c>
      <c r="D323" s="296" t="s">
        <v>579</v>
      </c>
      <c r="E323" s="295" t="s">
        <v>319</v>
      </c>
      <c r="F323" s="295" t="s">
        <v>291</v>
      </c>
      <c r="G323" s="297">
        <v>116</v>
      </c>
      <c r="H323" s="298">
        <v>51</v>
      </c>
    </row>
    <row r="324" spans="1:8" x14ac:dyDescent="0.2">
      <c r="A324" s="294">
        <v>192</v>
      </c>
      <c r="B324" s="295" t="s">
        <v>561</v>
      </c>
      <c r="C324" s="296" t="s">
        <v>578</v>
      </c>
      <c r="D324" s="296" t="s">
        <v>579</v>
      </c>
      <c r="E324" s="295" t="s">
        <v>292</v>
      </c>
      <c r="F324" s="295" t="s">
        <v>270</v>
      </c>
      <c r="G324" s="297">
        <v>85</v>
      </c>
      <c r="H324" s="298">
        <v>51</v>
      </c>
    </row>
    <row r="325" spans="1:8" x14ac:dyDescent="0.2">
      <c r="A325" s="294">
        <v>193</v>
      </c>
      <c r="B325" s="295" t="s">
        <v>561</v>
      </c>
      <c r="C325" s="296" t="s">
        <v>580</v>
      </c>
      <c r="D325" s="296" t="s">
        <v>327</v>
      </c>
      <c r="E325" s="295" t="s">
        <v>163</v>
      </c>
      <c r="F325" s="295" t="s">
        <v>163</v>
      </c>
      <c r="G325" s="297">
        <v>96</v>
      </c>
      <c r="H325" s="298">
        <v>56</v>
      </c>
    </row>
    <row r="326" spans="1:8" x14ac:dyDescent="0.2">
      <c r="A326" s="294">
        <v>195</v>
      </c>
      <c r="B326" s="295" t="s">
        <v>561</v>
      </c>
      <c r="C326" s="296" t="s">
        <v>581</v>
      </c>
      <c r="D326" s="296" t="s">
        <v>582</v>
      </c>
      <c r="E326" s="295" t="s">
        <v>265</v>
      </c>
      <c r="F326" s="295" t="s">
        <v>266</v>
      </c>
      <c r="G326" s="297">
        <v>83</v>
      </c>
      <c r="H326" s="298">
        <v>56</v>
      </c>
    </row>
    <row r="327" spans="1:8" x14ac:dyDescent="0.2">
      <c r="A327" s="294">
        <v>195</v>
      </c>
      <c r="B327" s="295" t="s">
        <v>561</v>
      </c>
      <c r="C327" s="296" t="s">
        <v>581</v>
      </c>
      <c r="D327" s="296" t="s">
        <v>582</v>
      </c>
      <c r="E327" s="295" t="s">
        <v>267</v>
      </c>
      <c r="F327" s="295" t="s">
        <v>291</v>
      </c>
      <c r="G327" s="297">
        <v>104</v>
      </c>
      <c r="H327" s="298">
        <v>56</v>
      </c>
    </row>
    <row r="328" spans="1:8" x14ac:dyDescent="0.2">
      <c r="A328" s="294">
        <v>195</v>
      </c>
      <c r="B328" s="295" t="s">
        <v>561</v>
      </c>
      <c r="C328" s="296" t="s">
        <v>581</v>
      </c>
      <c r="D328" s="296" t="s">
        <v>582</v>
      </c>
      <c r="E328" s="295" t="s">
        <v>292</v>
      </c>
      <c r="F328" s="295" t="s">
        <v>270</v>
      </c>
      <c r="G328" s="297">
        <v>83</v>
      </c>
      <c r="H328" s="298">
        <v>56</v>
      </c>
    </row>
    <row r="329" spans="1:8" x14ac:dyDescent="0.2">
      <c r="A329" s="294">
        <v>196</v>
      </c>
      <c r="B329" s="295" t="s">
        <v>561</v>
      </c>
      <c r="C329" s="296" t="s">
        <v>988</v>
      </c>
      <c r="D329" s="296" t="s">
        <v>989</v>
      </c>
      <c r="E329" s="295" t="s">
        <v>265</v>
      </c>
      <c r="F329" s="295" t="s">
        <v>318</v>
      </c>
      <c r="G329" s="297">
        <v>88</v>
      </c>
      <c r="H329" s="298">
        <v>51</v>
      </c>
    </row>
    <row r="330" spans="1:8" x14ac:dyDescent="0.2">
      <c r="A330" s="294">
        <v>196</v>
      </c>
      <c r="B330" s="295" t="s">
        <v>561</v>
      </c>
      <c r="C330" s="296" t="s">
        <v>988</v>
      </c>
      <c r="D330" s="296" t="s">
        <v>989</v>
      </c>
      <c r="E330" s="295" t="s">
        <v>319</v>
      </c>
      <c r="F330" s="295" t="s">
        <v>291</v>
      </c>
      <c r="G330" s="297">
        <v>151</v>
      </c>
      <c r="H330" s="298">
        <v>51</v>
      </c>
    </row>
    <row r="331" spans="1:8" x14ac:dyDescent="0.2">
      <c r="A331" s="294">
        <v>196</v>
      </c>
      <c r="B331" s="295" t="s">
        <v>561</v>
      </c>
      <c r="C331" s="296" t="s">
        <v>988</v>
      </c>
      <c r="D331" s="296" t="s">
        <v>989</v>
      </c>
      <c r="E331" s="295" t="s">
        <v>292</v>
      </c>
      <c r="F331" s="295" t="s">
        <v>270</v>
      </c>
      <c r="G331" s="297">
        <v>88</v>
      </c>
      <c r="H331" s="298">
        <v>51</v>
      </c>
    </row>
    <row r="332" spans="1:8" x14ac:dyDescent="0.2">
      <c r="A332" s="294">
        <v>199</v>
      </c>
      <c r="B332" s="295" t="s">
        <v>583</v>
      </c>
      <c r="C332" s="296" t="s">
        <v>584</v>
      </c>
      <c r="D332" s="296" t="s">
        <v>585</v>
      </c>
      <c r="E332" s="295" t="s">
        <v>265</v>
      </c>
      <c r="F332" s="295" t="s">
        <v>318</v>
      </c>
      <c r="G332" s="297">
        <v>97</v>
      </c>
      <c r="H332" s="298">
        <v>56</v>
      </c>
    </row>
    <row r="333" spans="1:8" x14ac:dyDescent="0.2">
      <c r="A333" s="294">
        <v>199</v>
      </c>
      <c r="B333" s="295" t="s">
        <v>583</v>
      </c>
      <c r="C333" s="296" t="s">
        <v>584</v>
      </c>
      <c r="D333" s="296" t="s">
        <v>585</v>
      </c>
      <c r="E333" s="295" t="s">
        <v>319</v>
      </c>
      <c r="F333" s="295" t="s">
        <v>291</v>
      </c>
      <c r="G333" s="297">
        <v>125</v>
      </c>
      <c r="H333" s="298">
        <v>56</v>
      </c>
    </row>
    <row r="334" spans="1:8" x14ac:dyDescent="0.2">
      <c r="A334" s="294">
        <v>199</v>
      </c>
      <c r="B334" s="295" t="s">
        <v>583</v>
      </c>
      <c r="C334" s="296" t="s">
        <v>584</v>
      </c>
      <c r="D334" s="296" t="s">
        <v>585</v>
      </c>
      <c r="E334" s="295" t="s">
        <v>292</v>
      </c>
      <c r="F334" s="295" t="s">
        <v>270</v>
      </c>
      <c r="G334" s="297">
        <v>97</v>
      </c>
      <c r="H334" s="298">
        <v>56</v>
      </c>
    </row>
    <row r="335" spans="1:8" ht="25.5" x14ac:dyDescent="0.2">
      <c r="A335" s="294">
        <v>200</v>
      </c>
      <c r="B335" s="295" t="s">
        <v>583</v>
      </c>
      <c r="C335" s="296" t="s">
        <v>586</v>
      </c>
      <c r="D335" s="296" t="s">
        <v>587</v>
      </c>
      <c r="E335" s="295" t="s">
        <v>163</v>
      </c>
      <c r="F335" s="295" t="s">
        <v>163</v>
      </c>
      <c r="G335" s="297">
        <v>89</v>
      </c>
      <c r="H335" s="298">
        <v>56</v>
      </c>
    </row>
    <row r="336" spans="1:8" x14ac:dyDescent="0.2">
      <c r="A336" s="294">
        <v>201</v>
      </c>
      <c r="B336" s="295" t="s">
        <v>583</v>
      </c>
      <c r="C336" s="296" t="s">
        <v>588</v>
      </c>
      <c r="D336" s="296" t="s">
        <v>990</v>
      </c>
      <c r="E336" s="295" t="s">
        <v>163</v>
      </c>
      <c r="F336" s="295" t="s">
        <v>163</v>
      </c>
      <c r="G336" s="297">
        <v>135</v>
      </c>
      <c r="H336" s="298">
        <v>71</v>
      </c>
    </row>
    <row r="337" spans="1:8" x14ac:dyDescent="0.2">
      <c r="A337" s="294">
        <v>202</v>
      </c>
      <c r="B337" s="295" t="s">
        <v>583</v>
      </c>
      <c r="C337" s="296" t="s">
        <v>589</v>
      </c>
      <c r="D337" s="296" t="s">
        <v>590</v>
      </c>
      <c r="E337" s="295" t="s">
        <v>163</v>
      </c>
      <c r="F337" s="295" t="s">
        <v>163</v>
      </c>
      <c r="G337" s="297">
        <v>112</v>
      </c>
      <c r="H337" s="298">
        <v>51</v>
      </c>
    </row>
    <row r="338" spans="1:8" x14ac:dyDescent="0.2">
      <c r="A338" s="294">
        <v>204</v>
      </c>
      <c r="B338" s="295" t="s">
        <v>591</v>
      </c>
      <c r="C338" s="296" t="s">
        <v>592</v>
      </c>
      <c r="D338" s="296" t="s">
        <v>991</v>
      </c>
      <c r="E338" s="295" t="s">
        <v>163</v>
      </c>
      <c r="F338" s="295" t="s">
        <v>163</v>
      </c>
      <c r="G338" s="297">
        <v>106</v>
      </c>
      <c r="H338" s="298">
        <v>61</v>
      </c>
    </row>
    <row r="339" spans="1:8" ht="38.25" x14ac:dyDescent="0.2">
      <c r="A339" s="294">
        <v>207</v>
      </c>
      <c r="B339" s="295" t="s">
        <v>591</v>
      </c>
      <c r="C339" s="296" t="s">
        <v>585</v>
      </c>
      <c r="D339" s="296" t="s">
        <v>992</v>
      </c>
      <c r="E339" s="295" t="s">
        <v>163</v>
      </c>
      <c r="F339" s="295" t="s">
        <v>163</v>
      </c>
      <c r="G339" s="297">
        <v>115</v>
      </c>
      <c r="H339" s="298">
        <v>66</v>
      </c>
    </row>
    <row r="340" spans="1:8" x14ac:dyDescent="0.2">
      <c r="A340" s="294">
        <v>446</v>
      </c>
      <c r="B340" s="295" t="s">
        <v>593</v>
      </c>
      <c r="C340" s="296" t="s">
        <v>594</v>
      </c>
      <c r="D340" s="296" t="s">
        <v>993</v>
      </c>
      <c r="E340" s="295" t="s">
        <v>163</v>
      </c>
      <c r="F340" s="295" t="s">
        <v>163</v>
      </c>
      <c r="G340" s="297">
        <v>87</v>
      </c>
      <c r="H340" s="298">
        <v>51</v>
      </c>
    </row>
    <row r="341" spans="1:8" x14ac:dyDescent="0.2">
      <c r="A341" s="294">
        <v>477</v>
      </c>
      <c r="B341" s="295" t="s">
        <v>593</v>
      </c>
      <c r="C341" s="296" t="s">
        <v>595</v>
      </c>
      <c r="D341" s="296" t="s">
        <v>596</v>
      </c>
      <c r="E341" s="295" t="s">
        <v>163</v>
      </c>
      <c r="F341" s="295" t="s">
        <v>163</v>
      </c>
      <c r="G341" s="297">
        <v>102</v>
      </c>
      <c r="H341" s="298">
        <v>51</v>
      </c>
    </row>
    <row r="342" spans="1:8" x14ac:dyDescent="0.2">
      <c r="A342" s="294">
        <v>447</v>
      </c>
      <c r="B342" s="295" t="s">
        <v>593</v>
      </c>
      <c r="C342" s="296" t="s">
        <v>597</v>
      </c>
      <c r="D342" s="296" t="s">
        <v>598</v>
      </c>
      <c r="E342" s="295" t="s">
        <v>163</v>
      </c>
      <c r="F342" s="295" t="s">
        <v>163</v>
      </c>
      <c r="G342" s="297">
        <v>96</v>
      </c>
      <c r="H342" s="298">
        <v>46</v>
      </c>
    </row>
    <row r="343" spans="1:8" x14ac:dyDescent="0.2">
      <c r="A343" s="294">
        <v>211</v>
      </c>
      <c r="B343" s="295" t="s">
        <v>593</v>
      </c>
      <c r="C343" s="296" t="s">
        <v>599</v>
      </c>
      <c r="D343" s="296" t="s">
        <v>600</v>
      </c>
      <c r="E343" s="295" t="s">
        <v>163</v>
      </c>
      <c r="F343" s="295" t="s">
        <v>163</v>
      </c>
      <c r="G343" s="297">
        <v>98</v>
      </c>
      <c r="H343" s="298">
        <v>46</v>
      </c>
    </row>
    <row r="344" spans="1:8" x14ac:dyDescent="0.2">
      <c r="A344" s="294">
        <v>215</v>
      </c>
      <c r="B344" s="295" t="s">
        <v>601</v>
      </c>
      <c r="C344" s="296" t="s">
        <v>602</v>
      </c>
      <c r="D344" s="296" t="s">
        <v>603</v>
      </c>
      <c r="E344" s="295" t="s">
        <v>265</v>
      </c>
      <c r="F344" s="295" t="s">
        <v>266</v>
      </c>
      <c r="G344" s="297">
        <v>86</v>
      </c>
      <c r="H344" s="298">
        <v>61</v>
      </c>
    </row>
    <row r="345" spans="1:8" x14ac:dyDescent="0.2">
      <c r="A345" s="294">
        <v>215</v>
      </c>
      <c r="B345" s="295" t="s">
        <v>601</v>
      </c>
      <c r="C345" s="296" t="s">
        <v>602</v>
      </c>
      <c r="D345" s="296" t="s">
        <v>603</v>
      </c>
      <c r="E345" s="295" t="s">
        <v>267</v>
      </c>
      <c r="F345" s="295" t="s">
        <v>270</v>
      </c>
      <c r="G345" s="297">
        <v>125</v>
      </c>
      <c r="H345" s="298">
        <v>61</v>
      </c>
    </row>
    <row r="346" spans="1:8" x14ac:dyDescent="0.2">
      <c r="A346" s="294">
        <v>212</v>
      </c>
      <c r="B346" s="295" t="s">
        <v>601</v>
      </c>
      <c r="C346" s="296" t="s">
        <v>604</v>
      </c>
      <c r="D346" s="296" t="s">
        <v>605</v>
      </c>
      <c r="E346" s="295" t="s">
        <v>163</v>
      </c>
      <c r="F346" s="295" t="s">
        <v>163</v>
      </c>
      <c r="G346" s="297">
        <v>88</v>
      </c>
      <c r="H346" s="298">
        <v>51</v>
      </c>
    </row>
    <row r="347" spans="1:8" x14ac:dyDescent="0.2">
      <c r="A347" s="294">
        <v>488</v>
      </c>
      <c r="B347" s="295" t="s">
        <v>601</v>
      </c>
      <c r="C347" s="296" t="s">
        <v>606</v>
      </c>
      <c r="D347" s="296" t="s">
        <v>607</v>
      </c>
      <c r="E347" s="295" t="s">
        <v>163</v>
      </c>
      <c r="F347" s="295" t="s">
        <v>163</v>
      </c>
      <c r="G347" s="297">
        <v>161</v>
      </c>
      <c r="H347" s="298">
        <v>56</v>
      </c>
    </row>
    <row r="348" spans="1:8" x14ac:dyDescent="0.2">
      <c r="A348" s="294">
        <v>426</v>
      </c>
      <c r="B348" s="295" t="s">
        <v>601</v>
      </c>
      <c r="C348" s="296" t="s">
        <v>608</v>
      </c>
      <c r="D348" s="296" t="s">
        <v>609</v>
      </c>
      <c r="E348" s="295" t="s">
        <v>163</v>
      </c>
      <c r="F348" s="295" t="s">
        <v>163</v>
      </c>
      <c r="G348" s="297">
        <v>89</v>
      </c>
      <c r="H348" s="298">
        <v>56</v>
      </c>
    </row>
    <row r="349" spans="1:8" x14ac:dyDescent="0.2">
      <c r="A349" s="294">
        <v>213</v>
      </c>
      <c r="B349" s="295" t="s">
        <v>601</v>
      </c>
      <c r="C349" s="296" t="s">
        <v>610</v>
      </c>
      <c r="D349" s="296" t="s">
        <v>611</v>
      </c>
      <c r="E349" s="295" t="s">
        <v>265</v>
      </c>
      <c r="F349" s="295" t="s">
        <v>318</v>
      </c>
      <c r="G349" s="297">
        <v>92</v>
      </c>
      <c r="H349" s="298">
        <v>51</v>
      </c>
    </row>
    <row r="350" spans="1:8" x14ac:dyDescent="0.2">
      <c r="A350" s="294">
        <v>213</v>
      </c>
      <c r="B350" s="295" t="s">
        <v>601</v>
      </c>
      <c r="C350" s="296" t="s">
        <v>610</v>
      </c>
      <c r="D350" s="296" t="s">
        <v>611</v>
      </c>
      <c r="E350" s="295" t="s">
        <v>319</v>
      </c>
      <c r="F350" s="295" t="s">
        <v>291</v>
      </c>
      <c r="G350" s="297">
        <v>128</v>
      </c>
      <c r="H350" s="298">
        <v>51</v>
      </c>
    </row>
    <row r="351" spans="1:8" x14ac:dyDescent="0.2">
      <c r="A351" s="294">
        <v>213</v>
      </c>
      <c r="B351" s="295" t="s">
        <v>601</v>
      </c>
      <c r="C351" s="296" t="s">
        <v>610</v>
      </c>
      <c r="D351" s="296" t="s">
        <v>611</v>
      </c>
      <c r="E351" s="295" t="s">
        <v>292</v>
      </c>
      <c r="F351" s="295" t="s">
        <v>270</v>
      </c>
      <c r="G351" s="297">
        <v>92</v>
      </c>
      <c r="H351" s="298">
        <v>51</v>
      </c>
    </row>
    <row r="352" spans="1:8" x14ac:dyDescent="0.2">
      <c r="A352" s="294">
        <v>216</v>
      </c>
      <c r="B352" s="295" t="s">
        <v>612</v>
      </c>
      <c r="C352" s="296" t="s">
        <v>613</v>
      </c>
      <c r="D352" s="296" t="s">
        <v>614</v>
      </c>
      <c r="E352" s="295" t="s">
        <v>163</v>
      </c>
      <c r="F352" s="295" t="s">
        <v>163</v>
      </c>
      <c r="G352" s="297">
        <v>102</v>
      </c>
      <c r="H352" s="298">
        <v>51</v>
      </c>
    </row>
    <row r="353" spans="1:8" x14ac:dyDescent="0.2">
      <c r="A353" s="294">
        <v>217</v>
      </c>
      <c r="B353" s="295" t="s">
        <v>612</v>
      </c>
      <c r="C353" s="296" t="s">
        <v>615</v>
      </c>
      <c r="D353" s="296" t="s">
        <v>616</v>
      </c>
      <c r="E353" s="295" t="s">
        <v>265</v>
      </c>
      <c r="F353" s="295" t="s">
        <v>266</v>
      </c>
      <c r="G353" s="297">
        <v>83</v>
      </c>
      <c r="H353" s="298">
        <v>56</v>
      </c>
    </row>
    <row r="354" spans="1:8" x14ac:dyDescent="0.2">
      <c r="A354" s="294">
        <v>217</v>
      </c>
      <c r="B354" s="295" t="s">
        <v>612</v>
      </c>
      <c r="C354" s="296" t="s">
        <v>615</v>
      </c>
      <c r="D354" s="296" t="s">
        <v>616</v>
      </c>
      <c r="E354" s="295" t="s">
        <v>267</v>
      </c>
      <c r="F354" s="295" t="s">
        <v>291</v>
      </c>
      <c r="G354" s="297">
        <v>112</v>
      </c>
      <c r="H354" s="298">
        <v>56</v>
      </c>
    </row>
    <row r="355" spans="1:8" x14ac:dyDescent="0.2">
      <c r="A355" s="294">
        <v>217</v>
      </c>
      <c r="B355" s="295" t="s">
        <v>612</v>
      </c>
      <c r="C355" s="296" t="s">
        <v>615</v>
      </c>
      <c r="D355" s="296" t="s">
        <v>616</v>
      </c>
      <c r="E355" s="295" t="s">
        <v>292</v>
      </c>
      <c r="F355" s="295" t="s">
        <v>270</v>
      </c>
      <c r="G355" s="297">
        <v>83</v>
      </c>
      <c r="H355" s="298">
        <v>56</v>
      </c>
    </row>
    <row r="356" spans="1:8" x14ac:dyDescent="0.2">
      <c r="A356" s="294">
        <v>218</v>
      </c>
      <c r="B356" s="295" t="s">
        <v>612</v>
      </c>
      <c r="C356" s="296" t="s">
        <v>617</v>
      </c>
      <c r="D356" s="296" t="s">
        <v>430</v>
      </c>
      <c r="E356" s="295" t="s">
        <v>163</v>
      </c>
      <c r="F356" s="295" t="s">
        <v>163</v>
      </c>
      <c r="G356" s="297">
        <v>97</v>
      </c>
      <c r="H356" s="298">
        <v>56</v>
      </c>
    </row>
    <row r="357" spans="1:8" x14ac:dyDescent="0.2">
      <c r="A357" s="294">
        <v>219</v>
      </c>
      <c r="B357" s="295" t="s">
        <v>612</v>
      </c>
      <c r="C357" s="296" t="s">
        <v>436</v>
      </c>
      <c r="D357" s="296" t="s">
        <v>618</v>
      </c>
      <c r="E357" s="295" t="s">
        <v>163</v>
      </c>
      <c r="F357" s="295" t="s">
        <v>163</v>
      </c>
      <c r="G357" s="297">
        <v>110</v>
      </c>
      <c r="H357" s="298">
        <v>51</v>
      </c>
    </row>
    <row r="358" spans="1:8" x14ac:dyDescent="0.2">
      <c r="A358" s="294">
        <v>221</v>
      </c>
      <c r="B358" s="295" t="s">
        <v>612</v>
      </c>
      <c r="C358" s="296" t="s">
        <v>619</v>
      </c>
      <c r="D358" s="296" t="s">
        <v>619</v>
      </c>
      <c r="E358" s="295" t="s">
        <v>163</v>
      </c>
      <c r="F358" s="295" t="s">
        <v>163</v>
      </c>
      <c r="G358" s="297">
        <v>92</v>
      </c>
      <c r="H358" s="298">
        <v>51</v>
      </c>
    </row>
    <row r="359" spans="1:8" x14ac:dyDescent="0.2">
      <c r="A359" s="294">
        <v>464</v>
      </c>
      <c r="B359" s="295" t="s">
        <v>612</v>
      </c>
      <c r="C359" s="296" t="s">
        <v>620</v>
      </c>
      <c r="D359" s="296" t="s">
        <v>621</v>
      </c>
      <c r="E359" s="295" t="s">
        <v>163</v>
      </c>
      <c r="F359" s="295" t="s">
        <v>163</v>
      </c>
      <c r="G359" s="297">
        <v>99</v>
      </c>
      <c r="H359" s="298">
        <v>51</v>
      </c>
    </row>
    <row r="360" spans="1:8" x14ac:dyDescent="0.2">
      <c r="A360" s="294">
        <v>222</v>
      </c>
      <c r="B360" s="295" t="s">
        <v>612</v>
      </c>
      <c r="C360" s="296" t="s">
        <v>622</v>
      </c>
      <c r="D360" s="296" t="s">
        <v>623</v>
      </c>
      <c r="E360" s="295" t="s">
        <v>265</v>
      </c>
      <c r="F360" s="295" t="s">
        <v>285</v>
      </c>
      <c r="G360" s="297">
        <v>97</v>
      </c>
      <c r="H360" s="298">
        <v>56</v>
      </c>
    </row>
    <row r="361" spans="1:8" x14ac:dyDescent="0.2">
      <c r="A361" s="294">
        <v>222</v>
      </c>
      <c r="B361" s="295" t="s">
        <v>612</v>
      </c>
      <c r="C361" s="296" t="s">
        <v>622</v>
      </c>
      <c r="D361" s="296" t="s">
        <v>623</v>
      </c>
      <c r="E361" s="295" t="s">
        <v>286</v>
      </c>
      <c r="F361" s="295" t="s">
        <v>297</v>
      </c>
      <c r="G361" s="297">
        <v>89</v>
      </c>
      <c r="H361" s="298">
        <v>56</v>
      </c>
    </row>
    <row r="362" spans="1:8" x14ac:dyDescent="0.2">
      <c r="A362" s="294">
        <v>222</v>
      </c>
      <c r="B362" s="295" t="s">
        <v>612</v>
      </c>
      <c r="C362" s="296" t="s">
        <v>622</v>
      </c>
      <c r="D362" s="296" t="s">
        <v>623</v>
      </c>
      <c r="E362" s="295" t="s">
        <v>298</v>
      </c>
      <c r="F362" s="295" t="s">
        <v>270</v>
      </c>
      <c r="G362" s="297">
        <v>97</v>
      </c>
      <c r="H362" s="298">
        <v>56</v>
      </c>
    </row>
    <row r="363" spans="1:8" x14ac:dyDescent="0.2">
      <c r="A363" s="294">
        <v>224</v>
      </c>
      <c r="B363" s="295" t="s">
        <v>612</v>
      </c>
      <c r="C363" s="296" t="s">
        <v>624</v>
      </c>
      <c r="D363" s="296" t="s">
        <v>625</v>
      </c>
      <c r="E363" s="295" t="s">
        <v>265</v>
      </c>
      <c r="F363" s="295" t="s">
        <v>323</v>
      </c>
      <c r="G363" s="297">
        <v>93</v>
      </c>
      <c r="H363" s="298">
        <v>61</v>
      </c>
    </row>
    <row r="364" spans="1:8" x14ac:dyDescent="0.2">
      <c r="A364" s="294">
        <v>224</v>
      </c>
      <c r="B364" s="295" t="s">
        <v>612</v>
      </c>
      <c r="C364" s="296" t="s">
        <v>624</v>
      </c>
      <c r="D364" s="296" t="s">
        <v>625</v>
      </c>
      <c r="E364" s="295" t="s">
        <v>324</v>
      </c>
      <c r="F364" s="295" t="s">
        <v>266</v>
      </c>
      <c r="G364" s="297">
        <v>107</v>
      </c>
      <c r="H364" s="298">
        <v>61</v>
      </c>
    </row>
    <row r="365" spans="1:8" x14ac:dyDescent="0.2">
      <c r="A365" s="294">
        <v>224</v>
      </c>
      <c r="B365" s="295" t="s">
        <v>612</v>
      </c>
      <c r="C365" s="296" t="s">
        <v>624</v>
      </c>
      <c r="D365" s="296" t="s">
        <v>625</v>
      </c>
      <c r="E365" s="295" t="s">
        <v>267</v>
      </c>
      <c r="F365" s="295" t="s">
        <v>291</v>
      </c>
      <c r="G365" s="297">
        <v>162</v>
      </c>
      <c r="H365" s="298">
        <v>61</v>
      </c>
    </row>
    <row r="366" spans="1:8" x14ac:dyDescent="0.2">
      <c r="A366" s="294">
        <v>224</v>
      </c>
      <c r="B366" s="295" t="s">
        <v>612</v>
      </c>
      <c r="C366" s="296" t="s">
        <v>624</v>
      </c>
      <c r="D366" s="296" t="s">
        <v>625</v>
      </c>
      <c r="E366" s="295" t="s">
        <v>292</v>
      </c>
      <c r="F366" s="295" t="s">
        <v>270</v>
      </c>
      <c r="G366" s="297">
        <v>93</v>
      </c>
      <c r="H366" s="298">
        <v>61</v>
      </c>
    </row>
    <row r="367" spans="1:8" x14ac:dyDescent="0.2">
      <c r="A367" s="294">
        <v>226</v>
      </c>
      <c r="B367" s="295" t="s">
        <v>612</v>
      </c>
      <c r="C367" s="296" t="s">
        <v>626</v>
      </c>
      <c r="D367" s="296" t="s">
        <v>627</v>
      </c>
      <c r="E367" s="295" t="s">
        <v>163</v>
      </c>
      <c r="F367" s="295" t="s">
        <v>163</v>
      </c>
      <c r="G367" s="297">
        <v>90</v>
      </c>
      <c r="H367" s="298">
        <v>46</v>
      </c>
    </row>
    <row r="368" spans="1:8" x14ac:dyDescent="0.2">
      <c r="A368" s="294">
        <v>227</v>
      </c>
      <c r="B368" s="295" t="s">
        <v>612</v>
      </c>
      <c r="C368" s="296" t="s">
        <v>628</v>
      </c>
      <c r="D368" s="296" t="s">
        <v>629</v>
      </c>
      <c r="E368" s="295" t="s">
        <v>163</v>
      </c>
      <c r="F368" s="295" t="s">
        <v>163</v>
      </c>
      <c r="G368" s="297">
        <v>98</v>
      </c>
      <c r="H368" s="298">
        <v>66</v>
      </c>
    </row>
    <row r="369" spans="1:8" x14ac:dyDescent="0.2">
      <c r="A369" s="294">
        <v>229</v>
      </c>
      <c r="B369" s="295" t="s">
        <v>612</v>
      </c>
      <c r="C369" s="296" t="s">
        <v>404</v>
      </c>
      <c r="D369" s="296" t="s">
        <v>630</v>
      </c>
      <c r="E369" s="295" t="s">
        <v>163</v>
      </c>
      <c r="F369" s="295" t="s">
        <v>163</v>
      </c>
      <c r="G369" s="297">
        <v>94</v>
      </c>
      <c r="H369" s="298">
        <v>56</v>
      </c>
    </row>
    <row r="370" spans="1:8" x14ac:dyDescent="0.2">
      <c r="A370" s="294">
        <v>484</v>
      </c>
      <c r="B370" s="295" t="s">
        <v>631</v>
      </c>
      <c r="C370" s="296" t="s">
        <v>632</v>
      </c>
      <c r="D370" s="296" t="s">
        <v>994</v>
      </c>
      <c r="E370" s="295" t="s">
        <v>163</v>
      </c>
      <c r="F370" s="295" t="s">
        <v>163</v>
      </c>
      <c r="G370" s="297">
        <v>118</v>
      </c>
      <c r="H370" s="298">
        <v>56</v>
      </c>
    </row>
    <row r="371" spans="1:8" x14ac:dyDescent="0.2">
      <c r="A371" s="294">
        <v>483</v>
      </c>
      <c r="B371" s="295" t="s">
        <v>631</v>
      </c>
      <c r="C371" s="296" t="s">
        <v>633</v>
      </c>
      <c r="D371" s="296" t="s">
        <v>995</v>
      </c>
      <c r="E371" s="295" t="s">
        <v>163</v>
      </c>
      <c r="F371" s="295" t="s">
        <v>163</v>
      </c>
      <c r="G371" s="297">
        <v>102</v>
      </c>
      <c r="H371" s="298">
        <v>56</v>
      </c>
    </row>
    <row r="372" spans="1:8" x14ac:dyDescent="0.2">
      <c r="A372" s="294">
        <v>482</v>
      </c>
      <c r="B372" s="295" t="s">
        <v>631</v>
      </c>
      <c r="C372" s="296" t="s">
        <v>634</v>
      </c>
      <c r="D372" s="296" t="s">
        <v>996</v>
      </c>
      <c r="E372" s="295" t="s">
        <v>163</v>
      </c>
      <c r="F372" s="295" t="s">
        <v>163</v>
      </c>
      <c r="G372" s="297">
        <v>161</v>
      </c>
      <c r="H372" s="298">
        <v>56</v>
      </c>
    </row>
    <row r="373" spans="1:8" x14ac:dyDescent="0.2">
      <c r="A373" s="294">
        <v>231</v>
      </c>
      <c r="B373" s="295" t="s">
        <v>635</v>
      </c>
      <c r="C373" s="296" t="s">
        <v>636</v>
      </c>
      <c r="D373" s="296" t="s">
        <v>373</v>
      </c>
      <c r="E373" s="295" t="s">
        <v>163</v>
      </c>
      <c r="F373" s="295" t="s">
        <v>163</v>
      </c>
      <c r="G373" s="297">
        <v>102</v>
      </c>
      <c r="H373" s="298">
        <v>61</v>
      </c>
    </row>
    <row r="374" spans="1:8" x14ac:dyDescent="0.2">
      <c r="A374" s="294">
        <v>232</v>
      </c>
      <c r="B374" s="295" t="s">
        <v>637</v>
      </c>
      <c r="C374" s="296" t="s">
        <v>638</v>
      </c>
      <c r="D374" s="296" t="s">
        <v>639</v>
      </c>
      <c r="E374" s="295" t="s">
        <v>163</v>
      </c>
      <c r="F374" s="295" t="s">
        <v>163</v>
      </c>
      <c r="G374" s="297">
        <v>88</v>
      </c>
      <c r="H374" s="298">
        <v>51</v>
      </c>
    </row>
    <row r="375" spans="1:8" x14ac:dyDescent="0.2">
      <c r="A375" s="294">
        <v>233</v>
      </c>
      <c r="B375" s="295" t="s">
        <v>637</v>
      </c>
      <c r="C375" s="296" t="s">
        <v>640</v>
      </c>
      <c r="D375" s="296" t="s">
        <v>641</v>
      </c>
      <c r="E375" s="295" t="s">
        <v>265</v>
      </c>
      <c r="F375" s="295" t="s">
        <v>275</v>
      </c>
      <c r="G375" s="297">
        <v>119</v>
      </c>
      <c r="H375" s="298">
        <v>61</v>
      </c>
    </row>
    <row r="376" spans="1:8" x14ac:dyDescent="0.2">
      <c r="A376" s="294">
        <v>233</v>
      </c>
      <c r="B376" s="295" t="s">
        <v>637</v>
      </c>
      <c r="C376" s="296" t="s">
        <v>640</v>
      </c>
      <c r="D376" s="296" t="s">
        <v>641</v>
      </c>
      <c r="E376" s="295" t="s">
        <v>276</v>
      </c>
      <c r="F376" s="295" t="s">
        <v>318</v>
      </c>
      <c r="G376" s="297">
        <v>99</v>
      </c>
      <c r="H376" s="298">
        <v>61</v>
      </c>
    </row>
    <row r="377" spans="1:8" x14ac:dyDescent="0.2">
      <c r="A377" s="294">
        <v>233</v>
      </c>
      <c r="B377" s="295" t="s">
        <v>637</v>
      </c>
      <c r="C377" s="296" t="s">
        <v>640</v>
      </c>
      <c r="D377" s="296" t="s">
        <v>641</v>
      </c>
      <c r="E377" s="295" t="s">
        <v>319</v>
      </c>
      <c r="F377" s="295" t="s">
        <v>291</v>
      </c>
      <c r="G377" s="297">
        <v>158</v>
      </c>
      <c r="H377" s="298">
        <v>61</v>
      </c>
    </row>
    <row r="378" spans="1:8" x14ac:dyDescent="0.2">
      <c r="A378" s="294">
        <v>233</v>
      </c>
      <c r="B378" s="295" t="s">
        <v>637</v>
      </c>
      <c r="C378" s="296" t="s">
        <v>640</v>
      </c>
      <c r="D378" s="296" t="s">
        <v>641</v>
      </c>
      <c r="E378" s="295" t="s">
        <v>292</v>
      </c>
      <c r="F378" s="295" t="s">
        <v>270</v>
      </c>
      <c r="G378" s="297">
        <v>119</v>
      </c>
      <c r="H378" s="298">
        <v>61</v>
      </c>
    </row>
    <row r="379" spans="1:8" x14ac:dyDescent="0.2">
      <c r="A379" s="294">
        <v>234</v>
      </c>
      <c r="B379" s="295" t="s">
        <v>637</v>
      </c>
      <c r="C379" s="296" t="s">
        <v>619</v>
      </c>
      <c r="D379" s="296" t="s">
        <v>642</v>
      </c>
      <c r="E379" s="295" t="s">
        <v>163</v>
      </c>
      <c r="F379" s="295" t="s">
        <v>163</v>
      </c>
      <c r="G379" s="297">
        <v>97</v>
      </c>
      <c r="H379" s="298">
        <v>46</v>
      </c>
    </row>
    <row r="380" spans="1:8" x14ac:dyDescent="0.2">
      <c r="A380" s="294">
        <v>235</v>
      </c>
      <c r="B380" s="295" t="s">
        <v>637</v>
      </c>
      <c r="C380" s="296" t="s">
        <v>643</v>
      </c>
      <c r="D380" s="296" t="s">
        <v>644</v>
      </c>
      <c r="E380" s="295" t="s">
        <v>265</v>
      </c>
      <c r="F380" s="295" t="s">
        <v>285</v>
      </c>
      <c r="G380" s="297">
        <v>112</v>
      </c>
      <c r="H380" s="298">
        <v>51</v>
      </c>
    </row>
    <row r="381" spans="1:8" x14ac:dyDescent="0.2">
      <c r="A381" s="294">
        <v>235</v>
      </c>
      <c r="B381" s="295" t="s">
        <v>637</v>
      </c>
      <c r="C381" s="296" t="s">
        <v>643</v>
      </c>
      <c r="D381" s="296" t="s">
        <v>644</v>
      </c>
      <c r="E381" s="295" t="s">
        <v>286</v>
      </c>
      <c r="F381" s="295" t="s">
        <v>266</v>
      </c>
      <c r="G381" s="297">
        <v>84</v>
      </c>
      <c r="H381" s="298">
        <v>51</v>
      </c>
    </row>
    <row r="382" spans="1:8" x14ac:dyDescent="0.2">
      <c r="A382" s="294">
        <v>235</v>
      </c>
      <c r="B382" s="295" t="s">
        <v>637</v>
      </c>
      <c r="C382" s="296" t="s">
        <v>643</v>
      </c>
      <c r="D382" s="296" t="s">
        <v>644</v>
      </c>
      <c r="E382" s="295" t="s">
        <v>267</v>
      </c>
      <c r="F382" s="295" t="s">
        <v>270</v>
      </c>
      <c r="G382" s="297">
        <v>112</v>
      </c>
      <c r="H382" s="298">
        <v>51</v>
      </c>
    </row>
    <row r="383" spans="1:8" x14ac:dyDescent="0.2">
      <c r="A383" s="294">
        <v>236</v>
      </c>
      <c r="B383" s="295" t="s">
        <v>637</v>
      </c>
      <c r="C383" s="296" t="s">
        <v>645</v>
      </c>
      <c r="D383" s="296" t="s">
        <v>646</v>
      </c>
      <c r="E383" s="295" t="s">
        <v>163</v>
      </c>
      <c r="F383" s="295" t="s">
        <v>163</v>
      </c>
      <c r="G383" s="297">
        <v>115</v>
      </c>
      <c r="H383" s="298">
        <v>56</v>
      </c>
    </row>
    <row r="384" spans="1:8" x14ac:dyDescent="0.2">
      <c r="A384" s="294">
        <v>237</v>
      </c>
      <c r="B384" s="295" t="s">
        <v>637</v>
      </c>
      <c r="C384" s="296" t="s">
        <v>647</v>
      </c>
      <c r="D384" s="296" t="s">
        <v>648</v>
      </c>
      <c r="E384" s="295" t="s">
        <v>163</v>
      </c>
      <c r="F384" s="295" t="s">
        <v>163</v>
      </c>
      <c r="G384" s="297">
        <v>92</v>
      </c>
      <c r="H384" s="298">
        <v>56</v>
      </c>
    </row>
    <row r="385" spans="1:8" x14ac:dyDescent="0.2">
      <c r="A385" s="294">
        <v>238</v>
      </c>
      <c r="B385" s="295" t="s">
        <v>637</v>
      </c>
      <c r="C385" s="296" t="s">
        <v>649</v>
      </c>
      <c r="D385" s="296" t="s">
        <v>650</v>
      </c>
      <c r="E385" s="295" t="s">
        <v>265</v>
      </c>
      <c r="F385" s="295" t="s">
        <v>318</v>
      </c>
      <c r="G385" s="297">
        <v>106</v>
      </c>
      <c r="H385" s="298">
        <v>61</v>
      </c>
    </row>
    <row r="386" spans="1:8" x14ac:dyDescent="0.2">
      <c r="A386" s="294">
        <v>238</v>
      </c>
      <c r="B386" s="295" t="s">
        <v>637</v>
      </c>
      <c r="C386" s="296" t="s">
        <v>649</v>
      </c>
      <c r="D386" s="296" t="s">
        <v>650</v>
      </c>
      <c r="E386" s="295" t="s">
        <v>319</v>
      </c>
      <c r="F386" s="295" t="s">
        <v>291</v>
      </c>
      <c r="G386" s="297">
        <v>140</v>
      </c>
      <c r="H386" s="298">
        <v>61</v>
      </c>
    </row>
    <row r="387" spans="1:8" x14ac:dyDescent="0.2">
      <c r="A387" s="294">
        <v>238</v>
      </c>
      <c r="B387" s="295" t="s">
        <v>637</v>
      </c>
      <c r="C387" s="296" t="s">
        <v>649</v>
      </c>
      <c r="D387" s="296" t="s">
        <v>650</v>
      </c>
      <c r="E387" s="295" t="s">
        <v>292</v>
      </c>
      <c r="F387" s="295" t="s">
        <v>270</v>
      </c>
      <c r="G387" s="297">
        <v>106</v>
      </c>
      <c r="H387" s="298">
        <v>61</v>
      </c>
    </row>
    <row r="388" spans="1:8" ht="25.5" x14ac:dyDescent="0.2">
      <c r="A388" s="294">
        <v>239</v>
      </c>
      <c r="B388" s="295" t="s">
        <v>651</v>
      </c>
      <c r="C388" s="296" t="s">
        <v>652</v>
      </c>
      <c r="D388" s="296" t="s">
        <v>997</v>
      </c>
      <c r="E388" s="295" t="s">
        <v>163</v>
      </c>
      <c r="F388" s="295" t="s">
        <v>163</v>
      </c>
      <c r="G388" s="297">
        <v>94</v>
      </c>
      <c r="H388" s="298">
        <v>66</v>
      </c>
    </row>
    <row r="389" spans="1:8" x14ac:dyDescent="0.2">
      <c r="A389" s="294">
        <v>248</v>
      </c>
      <c r="B389" s="295" t="s">
        <v>651</v>
      </c>
      <c r="C389" s="296" t="s">
        <v>653</v>
      </c>
      <c r="D389" s="296" t="s">
        <v>654</v>
      </c>
      <c r="E389" s="295" t="s">
        <v>163</v>
      </c>
      <c r="F389" s="295" t="s">
        <v>163</v>
      </c>
      <c r="G389" s="297">
        <v>135</v>
      </c>
      <c r="H389" s="298">
        <v>56</v>
      </c>
    </row>
    <row r="390" spans="1:8" x14ac:dyDescent="0.2">
      <c r="A390" s="294">
        <v>241</v>
      </c>
      <c r="B390" s="295" t="s">
        <v>651</v>
      </c>
      <c r="C390" s="296" t="s">
        <v>655</v>
      </c>
      <c r="D390" s="296" t="s">
        <v>998</v>
      </c>
      <c r="E390" s="295" t="s">
        <v>163</v>
      </c>
      <c r="F390" s="295" t="s">
        <v>163</v>
      </c>
      <c r="G390" s="297">
        <v>97</v>
      </c>
      <c r="H390" s="298">
        <v>61</v>
      </c>
    </row>
    <row r="391" spans="1:8" x14ac:dyDescent="0.2">
      <c r="A391" s="294">
        <v>242</v>
      </c>
      <c r="B391" s="295" t="s">
        <v>651</v>
      </c>
      <c r="C391" s="296" t="s">
        <v>656</v>
      </c>
      <c r="D391" s="296" t="s">
        <v>657</v>
      </c>
      <c r="E391" s="295" t="s">
        <v>163</v>
      </c>
      <c r="F391" s="295" t="s">
        <v>163</v>
      </c>
      <c r="G391" s="297">
        <v>103</v>
      </c>
      <c r="H391" s="298">
        <v>56</v>
      </c>
    </row>
    <row r="392" spans="1:8" x14ac:dyDescent="0.2">
      <c r="A392" s="294">
        <v>243</v>
      </c>
      <c r="B392" s="295" t="s">
        <v>651</v>
      </c>
      <c r="C392" s="296" t="s">
        <v>658</v>
      </c>
      <c r="D392" s="296" t="s">
        <v>659</v>
      </c>
      <c r="E392" s="295" t="s">
        <v>163</v>
      </c>
      <c r="F392" s="295" t="s">
        <v>163</v>
      </c>
      <c r="G392" s="297">
        <v>109</v>
      </c>
      <c r="H392" s="298">
        <v>51</v>
      </c>
    </row>
    <row r="393" spans="1:8" x14ac:dyDescent="0.2">
      <c r="A393" s="294">
        <v>244</v>
      </c>
      <c r="B393" s="295" t="s">
        <v>651</v>
      </c>
      <c r="C393" s="296" t="s">
        <v>660</v>
      </c>
      <c r="D393" s="296" t="s">
        <v>661</v>
      </c>
      <c r="E393" s="295" t="s">
        <v>163</v>
      </c>
      <c r="F393" s="295" t="s">
        <v>163</v>
      </c>
      <c r="G393" s="297">
        <v>114</v>
      </c>
      <c r="H393" s="298">
        <v>61</v>
      </c>
    </row>
    <row r="394" spans="1:8" x14ac:dyDescent="0.2">
      <c r="A394" s="294">
        <v>246</v>
      </c>
      <c r="B394" s="295" t="s">
        <v>651</v>
      </c>
      <c r="C394" s="296" t="s">
        <v>662</v>
      </c>
      <c r="D394" s="296" t="s">
        <v>999</v>
      </c>
      <c r="E394" s="295" t="s">
        <v>163</v>
      </c>
      <c r="F394" s="295" t="s">
        <v>163</v>
      </c>
      <c r="G394" s="297">
        <v>134</v>
      </c>
      <c r="H394" s="298">
        <v>61</v>
      </c>
    </row>
    <row r="395" spans="1:8" x14ac:dyDescent="0.2">
      <c r="A395" s="294">
        <v>247</v>
      </c>
      <c r="B395" s="295" t="s">
        <v>651</v>
      </c>
      <c r="C395" s="296" t="s">
        <v>663</v>
      </c>
      <c r="D395" s="296" t="s">
        <v>664</v>
      </c>
      <c r="E395" s="295" t="s">
        <v>163</v>
      </c>
      <c r="F395" s="295" t="s">
        <v>163</v>
      </c>
      <c r="G395" s="297">
        <v>136</v>
      </c>
      <c r="H395" s="298">
        <v>56</v>
      </c>
    </row>
    <row r="396" spans="1:8" x14ac:dyDescent="0.2">
      <c r="A396" s="294">
        <v>249</v>
      </c>
      <c r="B396" s="295" t="s">
        <v>651</v>
      </c>
      <c r="C396" s="296" t="s">
        <v>665</v>
      </c>
      <c r="D396" s="296" t="s">
        <v>666</v>
      </c>
      <c r="E396" s="295" t="s">
        <v>163</v>
      </c>
      <c r="F396" s="295" t="s">
        <v>163</v>
      </c>
      <c r="G396" s="297">
        <v>127</v>
      </c>
      <c r="H396" s="298">
        <v>61</v>
      </c>
    </row>
    <row r="397" spans="1:8" ht="25.5" x14ac:dyDescent="0.2">
      <c r="A397" s="294">
        <v>250</v>
      </c>
      <c r="B397" s="295" t="s">
        <v>651</v>
      </c>
      <c r="C397" s="296" t="s">
        <v>667</v>
      </c>
      <c r="D397" s="296" t="s">
        <v>668</v>
      </c>
      <c r="E397" s="295" t="s">
        <v>163</v>
      </c>
      <c r="F397" s="295" t="s">
        <v>163</v>
      </c>
      <c r="G397" s="297">
        <v>115</v>
      </c>
      <c r="H397" s="298">
        <v>56</v>
      </c>
    </row>
    <row r="398" spans="1:8" x14ac:dyDescent="0.2">
      <c r="A398" s="294">
        <v>251</v>
      </c>
      <c r="B398" s="295" t="s">
        <v>651</v>
      </c>
      <c r="C398" s="296" t="s">
        <v>669</v>
      </c>
      <c r="D398" s="296" t="s">
        <v>670</v>
      </c>
      <c r="E398" s="295" t="s">
        <v>265</v>
      </c>
      <c r="F398" s="295" t="s">
        <v>266</v>
      </c>
      <c r="G398" s="297">
        <v>83</v>
      </c>
      <c r="H398" s="298">
        <v>51</v>
      </c>
    </row>
    <row r="399" spans="1:8" x14ac:dyDescent="0.2">
      <c r="A399" s="294">
        <v>251</v>
      </c>
      <c r="B399" s="295" t="s">
        <v>651</v>
      </c>
      <c r="C399" s="296" t="s">
        <v>669</v>
      </c>
      <c r="D399" s="296" t="s">
        <v>670</v>
      </c>
      <c r="E399" s="295" t="s">
        <v>267</v>
      </c>
      <c r="F399" s="295" t="s">
        <v>291</v>
      </c>
      <c r="G399" s="297">
        <v>93</v>
      </c>
      <c r="H399" s="298">
        <v>51</v>
      </c>
    </row>
    <row r="400" spans="1:8" x14ac:dyDescent="0.2">
      <c r="A400" s="294">
        <v>251</v>
      </c>
      <c r="B400" s="295" t="s">
        <v>651</v>
      </c>
      <c r="C400" s="296" t="s">
        <v>669</v>
      </c>
      <c r="D400" s="296" t="s">
        <v>670</v>
      </c>
      <c r="E400" s="295" t="s">
        <v>292</v>
      </c>
      <c r="F400" s="295" t="s">
        <v>270</v>
      </c>
      <c r="G400" s="297">
        <v>83</v>
      </c>
      <c r="H400" s="298">
        <v>51</v>
      </c>
    </row>
    <row r="401" spans="1:8" x14ac:dyDescent="0.2">
      <c r="A401" s="294">
        <v>479</v>
      </c>
      <c r="B401" s="295" t="s">
        <v>671</v>
      </c>
      <c r="C401" s="296" t="s">
        <v>672</v>
      </c>
      <c r="D401" s="296" t="s">
        <v>673</v>
      </c>
      <c r="E401" s="295" t="s">
        <v>265</v>
      </c>
      <c r="F401" s="295" t="s">
        <v>323</v>
      </c>
      <c r="G401" s="297">
        <v>127</v>
      </c>
      <c r="H401" s="298">
        <v>51</v>
      </c>
    </row>
    <row r="402" spans="1:8" x14ac:dyDescent="0.2">
      <c r="A402" s="294">
        <v>479</v>
      </c>
      <c r="B402" s="295" t="s">
        <v>671</v>
      </c>
      <c r="C402" s="296" t="s">
        <v>672</v>
      </c>
      <c r="D402" s="296" t="s">
        <v>673</v>
      </c>
      <c r="E402" s="295" t="s">
        <v>324</v>
      </c>
      <c r="F402" s="295" t="s">
        <v>318</v>
      </c>
      <c r="G402" s="297">
        <v>120</v>
      </c>
      <c r="H402" s="298">
        <v>51</v>
      </c>
    </row>
    <row r="403" spans="1:8" x14ac:dyDescent="0.2">
      <c r="A403" s="294">
        <v>479</v>
      </c>
      <c r="B403" s="295" t="s">
        <v>671</v>
      </c>
      <c r="C403" s="296" t="s">
        <v>672</v>
      </c>
      <c r="D403" s="296" t="s">
        <v>673</v>
      </c>
      <c r="E403" s="295" t="s">
        <v>319</v>
      </c>
      <c r="F403" s="295" t="s">
        <v>270</v>
      </c>
      <c r="G403" s="297">
        <v>127</v>
      </c>
      <c r="H403" s="298">
        <v>51</v>
      </c>
    </row>
    <row r="404" spans="1:8" x14ac:dyDescent="0.2">
      <c r="A404" s="294">
        <v>472</v>
      </c>
      <c r="B404" s="295" t="s">
        <v>671</v>
      </c>
      <c r="C404" s="296" t="s">
        <v>674</v>
      </c>
      <c r="D404" s="296" t="s">
        <v>675</v>
      </c>
      <c r="E404" s="295" t="s">
        <v>163</v>
      </c>
      <c r="F404" s="295" t="s">
        <v>163</v>
      </c>
      <c r="G404" s="297">
        <v>91</v>
      </c>
      <c r="H404" s="298">
        <v>56</v>
      </c>
    </row>
    <row r="405" spans="1:8" x14ac:dyDescent="0.2">
      <c r="A405" s="294">
        <v>253</v>
      </c>
      <c r="B405" s="295" t="s">
        <v>671</v>
      </c>
      <c r="C405" s="296" t="s">
        <v>676</v>
      </c>
      <c r="D405" s="296" t="s">
        <v>677</v>
      </c>
      <c r="E405" s="295" t="s">
        <v>163</v>
      </c>
      <c r="F405" s="295" t="s">
        <v>163</v>
      </c>
      <c r="G405" s="297">
        <v>86</v>
      </c>
      <c r="H405" s="298">
        <v>51</v>
      </c>
    </row>
    <row r="406" spans="1:8" x14ac:dyDescent="0.2">
      <c r="A406" s="294">
        <v>254</v>
      </c>
      <c r="B406" s="295" t="s">
        <v>671</v>
      </c>
      <c r="C406" s="296" t="s">
        <v>678</v>
      </c>
      <c r="D406" s="296" t="s">
        <v>678</v>
      </c>
      <c r="E406" s="295" t="s">
        <v>163</v>
      </c>
      <c r="F406" s="295" t="s">
        <v>163</v>
      </c>
      <c r="G406" s="297">
        <v>94</v>
      </c>
      <c r="H406" s="298">
        <v>71</v>
      </c>
    </row>
    <row r="407" spans="1:8" x14ac:dyDescent="0.2">
      <c r="A407" s="294">
        <v>423</v>
      </c>
      <c r="B407" s="295" t="s">
        <v>671</v>
      </c>
      <c r="C407" s="296" t="s">
        <v>679</v>
      </c>
      <c r="D407" s="296" t="s">
        <v>679</v>
      </c>
      <c r="E407" s="295" t="s">
        <v>163</v>
      </c>
      <c r="F407" s="295" t="s">
        <v>163</v>
      </c>
      <c r="G407" s="297">
        <v>92</v>
      </c>
      <c r="H407" s="298">
        <v>66</v>
      </c>
    </row>
    <row r="408" spans="1:8" x14ac:dyDescent="0.2">
      <c r="A408" s="294">
        <v>255</v>
      </c>
      <c r="B408" s="295" t="s">
        <v>680</v>
      </c>
      <c r="C408" s="296" t="s">
        <v>681</v>
      </c>
      <c r="D408" s="296" t="s">
        <v>682</v>
      </c>
      <c r="E408" s="295" t="s">
        <v>265</v>
      </c>
      <c r="F408" s="295" t="s">
        <v>318</v>
      </c>
      <c r="G408" s="297">
        <v>95</v>
      </c>
      <c r="H408" s="298">
        <v>51</v>
      </c>
    </row>
    <row r="409" spans="1:8" x14ac:dyDescent="0.2">
      <c r="A409" s="294">
        <v>255</v>
      </c>
      <c r="B409" s="295" t="s">
        <v>680</v>
      </c>
      <c r="C409" s="296" t="s">
        <v>681</v>
      </c>
      <c r="D409" s="296" t="s">
        <v>682</v>
      </c>
      <c r="E409" s="295" t="s">
        <v>319</v>
      </c>
      <c r="F409" s="295" t="s">
        <v>291</v>
      </c>
      <c r="G409" s="297">
        <v>130</v>
      </c>
      <c r="H409" s="298">
        <v>51</v>
      </c>
    </row>
    <row r="410" spans="1:8" x14ac:dyDescent="0.2">
      <c r="A410" s="294">
        <v>255</v>
      </c>
      <c r="B410" s="295" t="s">
        <v>680</v>
      </c>
      <c r="C410" s="296" t="s">
        <v>681</v>
      </c>
      <c r="D410" s="296" t="s">
        <v>682</v>
      </c>
      <c r="E410" s="295" t="s">
        <v>292</v>
      </c>
      <c r="F410" s="295" t="s">
        <v>270</v>
      </c>
      <c r="G410" s="297">
        <v>95</v>
      </c>
      <c r="H410" s="298">
        <v>51</v>
      </c>
    </row>
    <row r="411" spans="1:8" x14ac:dyDescent="0.2">
      <c r="A411" s="294">
        <v>256</v>
      </c>
      <c r="B411" s="295" t="s">
        <v>680</v>
      </c>
      <c r="C411" s="296" t="s">
        <v>683</v>
      </c>
      <c r="D411" s="296" t="s">
        <v>684</v>
      </c>
      <c r="E411" s="295" t="s">
        <v>163</v>
      </c>
      <c r="F411" s="295" t="s">
        <v>163</v>
      </c>
      <c r="G411" s="297">
        <v>96</v>
      </c>
      <c r="H411" s="298">
        <v>71</v>
      </c>
    </row>
    <row r="412" spans="1:8" x14ac:dyDescent="0.2">
      <c r="A412" s="294">
        <v>257</v>
      </c>
      <c r="B412" s="295" t="s">
        <v>680</v>
      </c>
      <c r="C412" s="296" t="s">
        <v>1000</v>
      </c>
      <c r="D412" s="296" t="s">
        <v>1001</v>
      </c>
      <c r="E412" s="295" t="s">
        <v>163</v>
      </c>
      <c r="F412" s="295" t="s">
        <v>163</v>
      </c>
      <c r="G412" s="297">
        <v>87</v>
      </c>
      <c r="H412" s="298">
        <v>61</v>
      </c>
    </row>
    <row r="413" spans="1:8" x14ac:dyDescent="0.2">
      <c r="A413" s="294">
        <v>258</v>
      </c>
      <c r="B413" s="295" t="s">
        <v>161</v>
      </c>
      <c r="C413" s="296" t="s">
        <v>685</v>
      </c>
      <c r="D413" s="296" t="s">
        <v>685</v>
      </c>
      <c r="E413" s="295" t="s">
        <v>163</v>
      </c>
      <c r="F413" s="295" t="s">
        <v>163</v>
      </c>
      <c r="G413" s="297">
        <v>111</v>
      </c>
      <c r="H413" s="298">
        <v>61</v>
      </c>
    </row>
    <row r="414" spans="1:8" x14ac:dyDescent="0.2">
      <c r="A414" s="294">
        <v>269</v>
      </c>
      <c r="B414" s="295" t="s">
        <v>161</v>
      </c>
      <c r="C414" s="296" t="s">
        <v>686</v>
      </c>
      <c r="D414" s="296" t="s">
        <v>1002</v>
      </c>
      <c r="E414" s="295" t="s">
        <v>163</v>
      </c>
      <c r="F414" s="295" t="s">
        <v>163</v>
      </c>
      <c r="G414" s="297">
        <v>97</v>
      </c>
      <c r="H414" s="298">
        <v>46</v>
      </c>
    </row>
    <row r="415" spans="1:8" x14ac:dyDescent="0.2">
      <c r="A415" s="294">
        <v>260</v>
      </c>
      <c r="B415" s="295" t="s">
        <v>161</v>
      </c>
      <c r="C415" s="296" t="s">
        <v>687</v>
      </c>
      <c r="D415" s="296" t="s">
        <v>688</v>
      </c>
      <c r="E415" s="295" t="s">
        <v>163</v>
      </c>
      <c r="F415" s="295" t="s">
        <v>163</v>
      </c>
      <c r="G415" s="297">
        <v>108</v>
      </c>
      <c r="H415" s="298">
        <v>56</v>
      </c>
    </row>
    <row r="416" spans="1:8" ht="25.5" x14ac:dyDescent="0.2">
      <c r="A416" s="294">
        <v>261</v>
      </c>
      <c r="B416" s="295" t="s">
        <v>161</v>
      </c>
      <c r="C416" s="296" t="s">
        <v>689</v>
      </c>
      <c r="D416" s="296" t="s">
        <v>690</v>
      </c>
      <c r="E416" s="295" t="s">
        <v>163</v>
      </c>
      <c r="F416" s="295" t="s">
        <v>163</v>
      </c>
      <c r="G416" s="297">
        <v>149</v>
      </c>
      <c r="H416" s="298">
        <v>66</v>
      </c>
    </row>
    <row r="417" spans="1:8" x14ac:dyDescent="0.2">
      <c r="A417" s="294">
        <v>262</v>
      </c>
      <c r="B417" s="295" t="s">
        <v>161</v>
      </c>
      <c r="C417" s="296" t="s">
        <v>691</v>
      </c>
      <c r="D417" s="296" t="s">
        <v>692</v>
      </c>
      <c r="E417" s="295" t="s">
        <v>265</v>
      </c>
      <c r="F417" s="295" t="s">
        <v>318</v>
      </c>
      <c r="G417" s="297">
        <v>101</v>
      </c>
      <c r="H417" s="298">
        <v>66</v>
      </c>
    </row>
    <row r="418" spans="1:8" x14ac:dyDescent="0.2">
      <c r="A418" s="294">
        <v>262</v>
      </c>
      <c r="B418" s="295" t="s">
        <v>161</v>
      </c>
      <c r="C418" s="296" t="s">
        <v>691</v>
      </c>
      <c r="D418" s="296" t="s">
        <v>692</v>
      </c>
      <c r="E418" s="295" t="s">
        <v>319</v>
      </c>
      <c r="F418" s="295" t="s">
        <v>291</v>
      </c>
      <c r="G418" s="297">
        <v>159</v>
      </c>
      <c r="H418" s="298">
        <v>66</v>
      </c>
    </row>
    <row r="419" spans="1:8" x14ac:dyDescent="0.2">
      <c r="A419" s="294">
        <v>262</v>
      </c>
      <c r="B419" s="295" t="s">
        <v>161</v>
      </c>
      <c r="C419" s="296" t="s">
        <v>691</v>
      </c>
      <c r="D419" s="296" t="s">
        <v>692</v>
      </c>
      <c r="E419" s="295" t="s">
        <v>292</v>
      </c>
      <c r="F419" s="295" t="s">
        <v>270</v>
      </c>
      <c r="G419" s="297">
        <v>101</v>
      </c>
      <c r="H419" s="298">
        <v>66</v>
      </c>
    </row>
    <row r="420" spans="1:8" x14ac:dyDescent="0.2">
      <c r="A420" s="294">
        <v>277</v>
      </c>
      <c r="B420" s="295" t="s">
        <v>161</v>
      </c>
      <c r="C420" s="296" t="s">
        <v>693</v>
      </c>
      <c r="D420" s="296" t="s">
        <v>1003</v>
      </c>
      <c r="E420" s="295" t="s">
        <v>163</v>
      </c>
      <c r="F420" s="295" t="s">
        <v>163</v>
      </c>
      <c r="G420" s="297">
        <v>115</v>
      </c>
      <c r="H420" s="298">
        <v>46</v>
      </c>
    </row>
    <row r="421" spans="1:8" x14ac:dyDescent="0.2">
      <c r="A421" s="294">
        <v>264</v>
      </c>
      <c r="B421" s="295" t="s">
        <v>161</v>
      </c>
      <c r="C421" s="296" t="s">
        <v>694</v>
      </c>
      <c r="D421" s="296" t="s">
        <v>695</v>
      </c>
      <c r="E421" s="295" t="s">
        <v>163</v>
      </c>
      <c r="F421" s="295" t="s">
        <v>163</v>
      </c>
      <c r="G421" s="297">
        <v>112</v>
      </c>
      <c r="H421" s="298">
        <v>66</v>
      </c>
    </row>
    <row r="422" spans="1:8" x14ac:dyDescent="0.2">
      <c r="A422" s="294">
        <v>265</v>
      </c>
      <c r="B422" s="295" t="s">
        <v>161</v>
      </c>
      <c r="C422" s="296" t="s">
        <v>696</v>
      </c>
      <c r="D422" s="296" t="s">
        <v>513</v>
      </c>
      <c r="E422" s="295" t="s">
        <v>265</v>
      </c>
      <c r="F422" s="295" t="s">
        <v>321</v>
      </c>
      <c r="G422" s="297">
        <v>117</v>
      </c>
      <c r="H422" s="298">
        <v>61</v>
      </c>
    </row>
    <row r="423" spans="1:8" x14ac:dyDescent="0.2">
      <c r="A423" s="294">
        <v>265</v>
      </c>
      <c r="B423" s="295" t="s">
        <v>161</v>
      </c>
      <c r="C423" s="296" t="s">
        <v>696</v>
      </c>
      <c r="D423" s="296" t="s">
        <v>513</v>
      </c>
      <c r="E423" s="295" t="s">
        <v>322</v>
      </c>
      <c r="F423" s="295" t="s">
        <v>275</v>
      </c>
      <c r="G423" s="297">
        <v>129</v>
      </c>
      <c r="H423" s="298">
        <v>61</v>
      </c>
    </row>
    <row r="424" spans="1:8" x14ac:dyDescent="0.2">
      <c r="A424" s="294">
        <v>265</v>
      </c>
      <c r="B424" s="295" t="s">
        <v>161</v>
      </c>
      <c r="C424" s="296" t="s">
        <v>696</v>
      </c>
      <c r="D424" s="296" t="s">
        <v>513</v>
      </c>
      <c r="E424" s="295" t="s">
        <v>276</v>
      </c>
      <c r="F424" s="295" t="s">
        <v>318</v>
      </c>
      <c r="G424" s="297">
        <v>105</v>
      </c>
      <c r="H424" s="298">
        <v>61</v>
      </c>
    </row>
    <row r="425" spans="1:8" x14ac:dyDescent="0.2">
      <c r="A425" s="294">
        <v>265</v>
      </c>
      <c r="B425" s="295" t="s">
        <v>161</v>
      </c>
      <c r="C425" s="296" t="s">
        <v>696</v>
      </c>
      <c r="D425" s="296" t="s">
        <v>513</v>
      </c>
      <c r="E425" s="295" t="s">
        <v>319</v>
      </c>
      <c r="F425" s="295" t="s">
        <v>291</v>
      </c>
      <c r="G425" s="297">
        <v>166</v>
      </c>
      <c r="H425" s="298">
        <v>61</v>
      </c>
    </row>
    <row r="426" spans="1:8" x14ac:dyDescent="0.2">
      <c r="A426" s="294">
        <v>265</v>
      </c>
      <c r="B426" s="295" t="s">
        <v>161</v>
      </c>
      <c r="C426" s="296" t="s">
        <v>696</v>
      </c>
      <c r="D426" s="296" t="s">
        <v>513</v>
      </c>
      <c r="E426" s="295" t="s">
        <v>292</v>
      </c>
      <c r="F426" s="295" t="s">
        <v>270</v>
      </c>
      <c r="G426" s="297">
        <v>117</v>
      </c>
      <c r="H426" s="298">
        <v>61</v>
      </c>
    </row>
    <row r="427" spans="1:8" ht="25.5" x14ac:dyDescent="0.2">
      <c r="A427" s="294">
        <v>266</v>
      </c>
      <c r="B427" s="295" t="s">
        <v>161</v>
      </c>
      <c r="C427" s="296" t="s">
        <v>1004</v>
      </c>
      <c r="D427" s="296" t="s">
        <v>1005</v>
      </c>
      <c r="E427" s="295" t="s">
        <v>265</v>
      </c>
      <c r="F427" s="295" t="s">
        <v>273</v>
      </c>
      <c r="G427" s="297">
        <v>304</v>
      </c>
      <c r="H427" s="298">
        <v>71</v>
      </c>
    </row>
    <row r="428" spans="1:8" ht="25.5" x14ac:dyDescent="0.2">
      <c r="A428" s="294">
        <v>266</v>
      </c>
      <c r="B428" s="295" t="s">
        <v>161</v>
      </c>
      <c r="C428" s="296" t="s">
        <v>1004</v>
      </c>
      <c r="D428" s="296" t="s">
        <v>1005</v>
      </c>
      <c r="E428" s="295" t="s">
        <v>274</v>
      </c>
      <c r="F428" s="295" t="s">
        <v>275</v>
      </c>
      <c r="G428" s="297">
        <v>197</v>
      </c>
      <c r="H428" s="298">
        <v>71</v>
      </c>
    </row>
    <row r="429" spans="1:8" ht="25.5" x14ac:dyDescent="0.2">
      <c r="A429" s="294">
        <v>266</v>
      </c>
      <c r="B429" s="295" t="s">
        <v>161</v>
      </c>
      <c r="C429" s="296" t="s">
        <v>1004</v>
      </c>
      <c r="D429" s="296" t="s">
        <v>1005</v>
      </c>
      <c r="E429" s="295" t="s">
        <v>276</v>
      </c>
      <c r="F429" s="295" t="s">
        <v>318</v>
      </c>
      <c r="G429" s="297">
        <v>268</v>
      </c>
      <c r="H429" s="298">
        <v>71</v>
      </c>
    </row>
    <row r="430" spans="1:8" ht="25.5" x14ac:dyDescent="0.2">
      <c r="A430" s="294">
        <v>266</v>
      </c>
      <c r="B430" s="295" t="s">
        <v>161</v>
      </c>
      <c r="C430" s="296" t="s">
        <v>1004</v>
      </c>
      <c r="D430" s="296" t="s">
        <v>1005</v>
      </c>
      <c r="E430" s="295" t="s">
        <v>319</v>
      </c>
      <c r="F430" s="295" t="s">
        <v>291</v>
      </c>
      <c r="G430" s="297">
        <v>235</v>
      </c>
      <c r="H430" s="298">
        <v>71</v>
      </c>
    </row>
    <row r="431" spans="1:8" ht="25.5" x14ac:dyDescent="0.2">
      <c r="A431" s="294">
        <v>266</v>
      </c>
      <c r="B431" s="295" t="s">
        <v>161</v>
      </c>
      <c r="C431" s="296" t="s">
        <v>1004</v>
      </c>
      <c r="D431" s="296" t="s">
        <v>1005</v>
      </c>
      <c r="E431" s="295" t="s">
        <v>292</v>
      </c>
      <c r="F431" s="295" t="s">
        <v>270</v>
      </c>
      <c r="G431" s="297">
        <v>304</v>
      </c>
      <c r="H431" s="298">
        <v>71</v>
      </c>
    </row>
    <row r="432" spans="1:8" x14ac:dyDescent="0.2">
      <c r="A432" s="294">
        <v>267</v>
      </c>
      <c r="B432" s="295" t="s">
        <v>161</v>
      </c>
      <c r="C432" s="296" t="s">
        <v>697</v>
      </c>
      <c r="D432" s="296" t="s">
        <v>698</v>
      </c>
      <c r="E432" s="295" t="s">
        <v>265</v>
      </c>
      <c r="F432" s="295" t="s">
        <v>318</v>
      </c>
      <c r="G432" s="297">
        <v>83</v>
      </c>
      <c r="H432" s="298">
        <v>51</v>
      </c>
    </row>
    <row r="433" spans="1:8" x14ac:dyDescent="0.2">
      <c r="A433" s="294">
        <v>267</v>
      </c>
      <c r="B433" s="295" t="s">
        <v>161</v>
      </c>
      <c r="C433" s="296" t="s">
        <v>697</v>
      </c>
      <c r="D433" s="296" t="s">
        <v>698</v>
      </c>
      <c r="E433" s="295" t="s">
        <v>319</v>
      </c>
      <c r="F433" s="295" t="s">
        <v>291</v>
      </c>
      <c r="G433" s="297">
        <v>108</v>
      </c>
      <c r="H433" s="298">
        <v>51</v>
      </c>
    </row>
    <row r="434" spans="1:8" x14ac:dyDescent="0.2">
      <c r="A434" s="294">
        <v>267</v>
      </c>
      <c r="B434" s="295" t="s">
        <v>161</v>
      </c>
      <c r="C434" s="296" t="s">
        <v>697</v>
      </c>
      <c r="D434" s="296" t="s">
        <v>698</v>
      </c>
      <c r="E434" s="295" t="s">
        <v>292</v>
      </c>
      <c r="F434" s="295" t="s">
        <v>270</v>
      </c>
      <c r="G434" s="297">
        <v>83</v>
      </c>
      <c r="H434" s="298">
        <v>51</v>
      </c>
    </row>
    <row r="435" spans="1:8" x14ac:dyDescent="0.2">
      <c r="A435" s="294">
        <v>268</v>
      </c>
      <c r="B435" s="295" t="s">
        <v>161</v>
      </c>
      <c r="C435" s="296" t="s">
        <v>699</v>
      </c>
      <c r="D435" s="296" t="s">
        <v>700</v>
      </c>
      <c r="E435" s="295" t="s">
        <v>163</v>
      </c>
      <c r="F435" s="295" t="s">
        <v>163</v>
      </c>
      <c r="G435" s="297">
        <v>110</v>
      </c>
      <c r="H435" s="298">
        <v>61</v>
      </c>
    </row>
    <row r="436" spans="1:8" x14ac:dyDescent="0.2">
      <c r="A436" s="294">
        <v>270</v>
      </c>
      <c r="B436" s="295" t="s">
        <v>161</v>
      </c>
      <c r="C436" s="296" t="s">
        <v>701</v>
      </c>
      <c r="D436" s="296" t="s">
        <v>702</v>
      </c>
      <c r="E436" s="295" t="s">
        <v>163</v>
      </c>
      <c r="F436" s="295" t="s">
        <v>163</v>
      </c>
      <c r="G436" s="297">
        <v>105</v>
      </c>
      <c r="H436" s="298">
        <v>66</v>
      </c>
    </row>
    <row r="437" spans="1:8" x14ac:dyDescent="0.2">
      <c r="A437" s="294">
        <v>271</v>
      </c>
      <c r="B437" s="295" t="s">
        <v>161</v>
      </c>
      <c r="C437" s="296" t="s">
        <v>703</v>
      </c>
      <c r="D437" s="296" t="s">
        <v>704</v>
      </c>
      <c r="E437" s="295" t="s">
        <v>163</v>
      </c>
      <c r="F437" s="295" t="s">
        <v>163</v>
      </c>
      <c r="G437" s="297">
        <v>121</v>
      </c>
      <c r="H437" s="298">
        <v>71</v>
      </c>
    </row>
    <row r="438" spans="1:8" x14ac:dyDescent="0.2">
      <c r="A438" s="294">
        <v>272</v>
      </c>
      <c r="B438" s="295" t="s">
        <v>161</v>
      </c>
      <c r="C438" s="296" t="s">
        <v>589</v>
      </c>
      <c r="D438" s="296" t="s">
        <v>424</v>
      </c>
      <c r="E438" s="295" t="s">
        <v>163</v>
      </c>
      <c r="F438" s="295" t="s">
        <v>163</v>
      </c>
      <c r="G438" s="297">
        <v>105</v>
      </c>
      <c r="H438" s="298">
        <v>51</v>
      </c>
    </row>
    <row r="439" spans="1:8" x14ac:dyDescent="0.2">
      <c r="A439" s="294">
        <v>273</v>
      </c>
      <c r="B439" s="295" t="s">
        <v>161</v>
      </c>
      <c r="C439" s="296" t="s">
        <v>705</v>
      </c>
      <c r="D439" s="296" t="s">
        <v>1006</v>
      </c>
      <c r="E439" s="295" t="s">
        <v>265</v>
      </c>
      <c r="F439" s="295" t="s">
        <v>318</v>
      </c>
      <c r="G439" s="297">
        <v>116</v>
      </c>
      <c r="H439" s="298">
        <v>56</v>
      </c>
    </row>
    <row r="440" spans="1:8" x14ac:dyDescent="0.2">
      <c r="A440" s="294">
        <v>273</v>
      </c>
      <c r="B440" s="295" t="s">
        <v>161</v>
      </c>
      <c r="C440" s="296" t="s">
        <v>705</v>
      </c>
      <c r="D440" s="296" t="s">
        <v>1006</v>
      </c>
      <c r="E440" s="295" t="s">
        <v>319</v>
      </c>
      <c r="F440" s="295" t="s">
        <v>291</v>
      </c>
      <c r="G440" s="297">
        <v>178</v>
      </c>
      <c r="H440" s="298">
        <v>56</v>
      </c>
    </row>
    <row r="441" spans="1:8" x14ac:dyDescent="0.2">
      <c r="A441" s="294">
        <v>273</v>
      </c>
      <c r="B441" s="295" t="s">
        <v>161</v>
      </c>
      <c r="C441" s="296" t="s">
        <v>705</v>
      </c>
      <c r="D441" s="296" t="s">
        <v>1006</v>
      </c>
      <c r="E441" s="295" t="s">
        <v>292</v>
      </c>
      <c r="F441" s="295" t="s">
        <v>270</v>
      </c>
      <c r="G441" s="297">
        <v>116</v>
      </c>
      <c r="H441" s="298">
        <v>56</v>
      </c>
    </row>
    <row r="442" spans="1:8" x14ac:dyDescent="0.2">
      <c r="A442" s="294">
        <v>274</v>
      </c>
      <c r="B442" s="295" t="s">
        <v>161</v>
      </c>
      <c r="C442" s="296" t="s">
        <v>706</v>
      </c>
      <c r="D442" s="296" t="s">
        <v>1007</v>
      </c>
      <c r="E442" s="295" t="s">
        <v>163</v>
      </c>
      <c r="F442" s="295" t="s">
        <v>163</v>
      </c>
      <c r="G442" s="297">
        <v>96</v>
      </c>
      <c r="H442" s="298">
        <v>56</v>
      </c>
    </row>
    <row r="443" spans="1:8" ht="25.5" x14ac:dyDescent="0.2">
      <c r="A443" s="294">
        <v>275</v>
      </c>
      <c r="B443" s="295" t="s">
        <v>161</v>
      </c>
      <c r="C443" s="296" t="s">
        <v>707</v>
      </c>
      <c r="D443" s="296" t="s">
        <v>708</v>
      </c>
      <c r="E443" s="295" t="s">
        <v>163</v>
      </c>
      <c r="F443" s="295" t="s">
        <v>163</v>
      </c>
      <c r="G443" s="297">
        <v>145</v>
      </c>
      <c r="H443" s="298">
        <v>71</v>
      </c>
    </row>
    <row r="444" spans="1:8" x14ac:dyDescent="0.2">
      <c r="A444" s="294">
        <v>276</v>
      </c>
      <c r="B444" s="295" t="s">
        <v>161</v>
      </c>
      <c r="C444" s="296" t="s">
        <v>709</v>
      </c>
      <c r="D444" s="296" t="s">
        <v>710</v>
      </c>
      <c r="E444" s="295" t="s">
        <v>163</v>
      </c>
      <c r="F444" s="295" t="s">
        <v>163</v>
      </c>
      <c r="G444" s="297">
        <v>102</v>
      </c>
      <c r="H444" s="298">
        <v>51</v>
      </c>
    </row>
    <row r="445" spans="1:8" x14ac:dyDescent="0.2">
      <c r="A445" s="294">
        <v>480</v>
      </c>
      <c r="B445" s="295" t="s">
        <v>161</v>
      </c>
      <c r="C445" s="296" t="s">
        <v>711</v>
      </c>
      <c r="D445" s="296" t="s">
        <v>502</v>
      </c>
      <c r="E445" s="295" t="s">
        <v>163</v>
      </c>
      <c r="F445" s="295" t="s">
        <v>163</v>
      </c>
      <c r="G445" s="297">
        <v>96</v>
      </c>
      <c r="H445" s="298">
        <v>56</v>
      </c>
    </row>
    <row r="446" spans="1:8" x14ac:dyDescent="0.2">
      <c r="A446" s="294">
        <v>278</v>
      </c>
      <c r="B446" s="295" t="s">
        <v>161</v>
      </c>
      <c r="C446" s="296" t="s">
        <v>712</v>
      </c>
      <c r="D446" s="296" t="s">
        <v>430</v>
      </c>
      <c r="E446" s="295" t="s">
        <v>163</v>
      </c>
      <c r="F446" s="295" t="s">
        <v>163</v>
      </c>
      <c r="G446" s="297">
        <v>106</v>
      </c>
      <c r="H446" s="298">
        <v>51</v>
      </c>
    </row>
    <row r="447" spans="1:8" x14ac:dyDescent="0.2">
      <c r="A447" s="294">
        <v>279</v>
      </c>
      <c r="B447" s="295" t="s">
        <v>713</v>
      </c>
      <c r="C447" s="296" t="s">
        <v>714</v>
      </c>
      <c r="D447" s="296" t="s">
        <v>380</v>
      </c>
      <c r="E447" s="295" t="s">
        <v>163</v>
      </c>
      <c r="F447" s="295" t="s">
        <v>163</v>
      </c>
      <c r="G447" s="297">
        <v>104</v>
      </c>
      <c r="H447" s="298">
        <v>51</v>
      </c>
    </row>
    <row r="448" spans="1:8" x14ac:dyDescent="0.2">
      <c r="A448" s="294">
        <v>281</v>
      </c>
      <c r="B448" s="295" t="s">
        <v>713</v>
      </c>
      <c r="C448" s="296" t="s">
        <v>715</v>
      </c>
      <c r="D448" s="296" t="s">
        <v>716</v>
      </c>
      <c r="E448" s="295" t="s">
        <v>163</v>
      </c>
      <c r="F448" s="295" t="s">
        <v>163</v>
      </c>
      <c r="G448" s="297">
        <v>109</v>
      </c>
      <c r="H448" s="298">
        <v>51</v>
      </c>
    </row>
    <row r="449" spans="1:8" x14ac:dyDescent="0.2">
      <c r="A449" s="294">
        <v>282</v>
      </c>
      <c r="B449" s="295" t="s">
        <v>713</v>
      </c>
      <c r="C449" s="296" t="s">
        <v>717</v>
      </c>
      <c r="D449" s="296" t="s">
        <v>718</v>
      </c>
      <c r="E449" s="295" t="s">
        <v>163</v>
      </c>
      <c r="F449" s="295" t="s">
        <v>163</v>
      </c>
      <c r="G449" s="297">
        <v>132</v>
      </c>
      <c r="H449" s="298">
        <v>56</v>
      </c>
    </row>
    <row r="450" spans="1:8" x14ac:dyDescent="0.2">
      <c r="A450" s="294">
        <v>283</v>
      </c>
      <c r="B450" s="295" t="s">
        <v>713</v>
      </c>
      <c r="C450" s="296" t="s">
        <v>719</v>
      </c>
      <c r="D450" s="296" t="s">
        <v>720</v>
      </c>
      <c r="E450" s="295" t="s">
        <v>163</v>
      </c>
      <c r="F450" s="295" t="s">
        <v>163</v>
      </c>
      <c r="G450" s="297">
        <v>119</v>
      </c>
      <c r="H450" s="298">
        <v>56</v>
      </c>
    </row>
    <row r="451" spans="1:8" x14ac:dyDescent="0.2">
      <c r="A451" s="294">
        <v>284</v>
      </c>
      <c r="B451" s="295" t="s">
        <v>713</v>
      </c>
      <c r="C451" s="296" t="s">
        <v>721</v>
      </c>
      <c r="D451" s="296" t="s">
        <v>722</v>
      </c>
      <c r="E451" s="295" t="s">
        <v>163</v>
      </c>
      <c r="F451" s="295" t="s">
        <v>163</v>
      </c>
      <c r="G451" s="297">
        <v>106</v>
      </c>
      <c r="H451" s="298">
        <v>56</v>
      </c>
    </row>
    <row r="452" spans="1:8" x14ac:dyDescent="0.2">
      <c r="A452" s="294">
        <v>285</v>
      </c>
      <c r="B452" s="295" t="s">
        <v>713</v>
      </c>
      <c r="C452" s="296" t="s">
        <v>723</v>
      </c>
      <c r="D452" s="296" t="s">
        <v>1008</v>
      </c>
      <c r="E452" s="295" t="s">
        <v>163</v>
      </c>
      <c r="F452" s="295" t="s">
        <v>163</v>
      </c>
      <c r="G452" s="297">
        <v>89</v>
      </c>
      <c r="H452" s="298">
        <v>56</v>
      </c>
    </row>
    <row r="453" spans="1:8" x14ac:dyDescent="0.2">
      <c r="A453" s="294">
        <v>287</v>
      </c>
      <c r="B453" s="295" t="s">
        <v>713</v>
      </c>
      <c r="C453" s="296" t="s">
        <v>724</v>
      </c>
      <c r="D453" s="296" t="s">
        <v>1009</v>
      </c>
      <c r="E453" s="295" t="s">
        <v>163</v>
      </c>
      <c r="F453" s="295" t="s">
        <v>163</v>
      </c>
      <c r="G453" s="297">
        <v>98</v>
      </c>
      <c r="H453" s="298">
        <v>51</v>
      </c>
    </row>
    <row r="454" spans="1:8" x14ac:dyDescent="0.2">
      <c r="A454" s="294">
        <v>291</v>
      </c>
      <c r="B454" s="295" t="s">
        <v>713</v>
      </c>
      <c r="C454" s="296" t="s">
        <v>725</v>
      </c>
      <c r="D454" s="296" t="s">
        <v>1010</v>
      </c>
      <c r="E454" s="295" t="s">
        <v>163</v>
      </c>
      <c r="F454" s="295" t="s">
        <v>163</v>
      </c>
      <c r="G454" s="297">
        <v>95</v>
      </c>
      <c r="H454" s="298">
        <v>51</v>
      </c>
    </row>
    <row r="455" spans="1:8" x14ac:dyDescent="0.2">
      <c r="A455" s="294">
        <v>289</v>
      </c>
      <c r="B455" s="295" t="s">
        <v>713</v>
      </c>
      <c r="C455" s="296" t="s">
        <v>726</v>
      </c>
      <c r="D455" s="296" t="s">
        <v>485</v>
      </c>
      <c r="E455" s="295" t="s">
        <v>163</v>
      </c>
      <c r="F455" s="295" t="s">
        <v>163</v>
      </c>
      <c r="G455" s="297">
        <v>94</v>
      </c>
      <c r="H455" s="298">
        <v>46</v>
      </c>
    </row>
    <row r="456" spans="1:8" x14ac:dyDescent="0.2">
      <c r="A456" s="294">
        <v>280</v>
      </c>
      <c r="B456" s="295" t="s">
        <v>713</v>
      </c>
      <c r="C456" s="296" t="s">
        <v>727</v>
      </c>
      <c r="D456" s="296" t="s">
        <v>728</v>
      </c>
      <c r="E456" s="295" t="s">
        <v>163</v>
      </c>
      <c r="F456" s="295" t="s">
        <v>163</v>
      </c>
      <c r="G456" s="297">
        <v>94</v>
      </c>
      <c r="H456" s="298">
        <v>46</v>
      </c>
    </row>
    <row r="457" spans="1:8" x14ac:dyDescent="0.2">
      <c r="A457" s="294">
        <v>294</v>
      </c>
      <c r="B457" s="295" t="s">
        <v>713</v>
      </c>
      <c r="C457" s="296" t="s">
        <v>729</v>
      </c>
      <c r="D457" s="296" t="s">
        <v>1011</v>
      </c>
      <c r="E457" s="295" t="s">
        <v>163</v>
      </c>
      <c r="F457" s="295" t="s">
        <v>163</v>
      </c>
      <c r="G457" s="297">
        <v>95</v>
      </c>
      <c r="H457" s="298">
        <v>51</v>
      </c>
    </row>
    <row r="458" spans="1:8" x14ac:dyDescent="0.2">
      <c r="A458" s="294">
        <v>485</v>
      </c>
      <c r="B458" s="295" t="s">
        <v>183</v>
      </c>
      <c r="C458" s="296" t="s">
        <v>730</v>
      </c>
      <c r="D458" s="296" t="s">
        <v>731</v>
      </c>
      <c r="E458" s="295" t="s">
        <v>163</v>
      </c>
      <c r="F458" s="295" t="s">
        <v>163</v>
      </c>
      <c r="G458" s="297">
        <v>109</v>
      </c>
      <c r="H458" s="298">
        <v>56</v>
      </c>
    </row>
    <row r="459" spans="1:8" x14ac:dyDescent="0.2">
      <c r="A459" s="294">
        <v>295</v>
      </c>
      <c r="B459" s="295" t="s">
        <v>183</v>
      </c>
      <c r="C459" s="296" t="s">
        <v>732</v>
      </c>
      <c r="D459" s="296" t="s">
        <v>733</v>
      </c>
      <c r="E459" s="295" t="s">
        <v>163</v>
      </c>
      <c r="F459" s="295" t="s">
        <v>163</v>
      </c>
      <c r="G459" s="297">
        <v>94</v>
      </c>
      <c r="H459" s="298">
        <v>66</v>
      </c>
    </row>
    <row r="460" spans="1:8" x14ac:dyDescent="0.2">
      <c r="A460" s="294">
        <v>298</v>
      </c>
      <c r="B460" s="295" t="s">
        <v>734</v>
      </c>
      <c r="C460" s="296" t="s">
        <v>735</v>
      </c>
      <c r="D460" s="296" t="s">
        <v>736</v>
      </c>
      <c r="E460" s="295" t="s">
        <v>163</v>
      </c>
      <c r="F460" s="295" t="s">
        <v>163</v>
      </c>
      <c r="G460" s="297">
        <v>114</v>
      </c>
      <c r="H460" s="298">
        <v>51</v>
      </c>
    </row>
    <row r="461" spans="1:8" x14ac:dyDescent="0.2">
      <c r="A461" s="294">
        <v>299</v>
      </c>
      <c r="B461" s="295" t="s">
        <v>734</v>
      </c>
      <c r="C461" s="296" t="s">
        <v>737</v>
      </c>
      <c r="D461" s="296" t="s">
        <v>738</v>
      </c>
      <c r="E461" s="295" t="s">
        <v>265</v>
      </c>
      <c r="F461" s="295" t="s">
        <v>318</v>
      </c>
      <c r="G461" s="297">
        <v>104</v>
      </c>
      <c r="H461" s="298">
        <v>61</v>
      </c>
    </row>
    <row r="462" spans="1:8" x14ac:dyDescent="0.2">
      <c r="A462" s="294">
        <v>299</v>
      </c>
      <c r="B462" s="295" t="s">
        <v>734</v>
      </c>
      <c r="C462" s="296" t="s">
        <v>737</v>
      </c>
      <c r="D462" s="296" t="s">
        <v>738</v>
      </c>
      <c r="E462" s="295" t="s">
        <v>319</v>
      </c>
      <c r="F462" s="295" t="s">
        <v>291</v>
      </c>
      <c r="G462" s="297">
        <v>144</v>
      </c>
      <c r="H462" s="298">
        <v>61</v>
      </c>
    </row>
    <row r="463" spans="1:8" x14ac:dyDescent="0.2">
      <c r="A463" s="294">
        <v>299</v>
      </c>
      <c r="B463" s="295" t="s">
        <v>734</v>
      </c>
      <c r="C463" s="296" t="s">
        <v>737</v>
      </c>
      <c r="D463" s="296" t="s">
        <v>738</v>
      </c>
      <c r="E463" s="295" t="s">
        <v>292</v>
      </c>
      <c r="F463" s="295" t="s">
        <v>270</v>
      </c>
      <c r="G463" s="297">
        <v>104</v>
      </c>
      <c r="H463" s="298">
        <v>61</v>
      </c>
    </row>
    <row r="464" spans="1:8" x14ac:dyDescent="0.2">
      <c r="A464" s="294">
        <v>300</v>
      </c>
      <c r="B464" s="295" t="s">
        <v>734</v>
      </c>
      <c r="C464" s="296" t="s">
        <v>739</v>
      </c>
      <c r="D464" s="296" t="s">
        <v>739</v>
      </c>
      <c r="E464" s="295" t="s">
        <v>163</v>
      </c>
      <c r="F464" s="295" t="s">
        <v>163</v>
      </c>
      <c r="G464" s="297">
        <v>97</v>
      </c>
      <c r="H464" s="298">
        <v>61</v>
      </c>
    </row>
    <row r="465" spans="1:8" x14ac:dyDescent="0.2">
      <c r="A465" s="294">
        <v>302</v>
      </c>
      <c r="B465" s="295" t="s">
        <v>734</v>
      </c>
      <c r="C465" s="296" t="s">
        <v>740</v>
      </c>
      <c r="D465" s="296" t="s">
        <v>741</v>
      </c>
      <c r="E465" s="295" t="s">
        <v>163</v>
      </c>
      <c r="F465" s="295" t="s">
        <v>163</v>
      </c>
      <c r="G465" s="297">
        <v>99</v>
      </c>
      <c r="H465" s="298">
        <v>51</v>
      </c>
    </row>
    <row r="466" spans="1:8" x14ac:dyDescent="0.2">
      <c r="A466" s="294">
        <v>304</v>
      </c>
      <c r="B466" s="295" t="s">
        <v>734</v>
      </c>
      <c r="C466" s="296" t="s">
        <v>742</v>
      </c>
      <c r="D466" s="296" t="s">
        <v>743</v>
      </c>
      <c r="E466" s="295" t="s">
        <v>265</v>
      </c>
      <c r="F466" s="295" t="s">
        <v>318</v>
      </c>
      <c r="G466" s="297">
        <v>95</v>
      </c>
      <c r="H466" s="298">
        <v>56</v>
      </c>
    </row>
    <row r="467" spans="1:8" x14ac:dyDescent="0.2">
      <c r="A467" s="294">
        <v>304</v>
      </c>
      <c r="B467" s="295" t="s">
        <v>734</v>
      </c>
      <c r="C467" s="296" t="s">
        <v>742</v>
      </c>
      <c r="D467" s="296" t="s">
        <v>743</v>
      </c>
      <c r="E467" s="295" t="s">
        <v>319</v>
      </c>
      <c r="F467" s="295" t="s">
        <v>291</v>
      </c>
      <c r="G467" s="297">
        <v>123</v>
      </c>
      <c r="H467" s="298">
        <v>56</v>
      </c>
    </row>
    <row r="468" spans="1:8" x14ac:dyDescent="0.2">
      <c r="A468" s="294">
        <v>304</v>
      </c>
      <c r="B468" s="295" t="s">
        <v>734</v>
      </c>
      <c r="C468" s="296" t="s">
        <v>742</v>
      </c>
      <c r="D468" s="296" t="s">
        <v>743</v>
      </c>
      <c r="E468" s="295" t="s">
        <v>292</v>
      </c>
      <c r="F468" s="295" t="s">
        <v>270</v>
      </c>
      <c r="G468" s="297">
        <v>95</v>
      </c>
      <c r="H468" s="298">
        <v>56</v>
      </c>
    </row>
    <row r="469" spans="1:8" x14ac:dyDescent="0.2">
      <c r="A469" s="294">
        <v>305</v>
      </c>
      <c r="B469" s="295" t="s">
        <v>734</v>
      </c>
      <c r="C469" s="296" t="s">
        <v>557</v>
      </c>
      <c r="D469" s="296" t="s">
        <v>744</v>
      </c>
      <c r="E469" s="295" t="s">
        <v>163</v>
      </c>
      <c r="F469" s="295" t="s">
        <v>163</v>
      </c>
      <c r="G469" s="297">
        <v>137</v>
      </c>
      <c r="H469" s="298">
        <v>66</v>
      </c>
    </row>
    <row r="470" spans="1:8" x14ac:dyDescent="0.2">
      <c r="A470" s="294">
        <v>306</v>
      </c>
      <c r="B470" s="295" t="s">
        <v>734</v>
      </c>
      <c r="C470" s="296" t="s">
        <v>745</v>
      </c>
      <c r="D470" s="296" t="s">
        <v>746</v>
      </c>
      <c r="E470" s="295" t="s">
        <v>265</v>
      </c>
      <c r="F470" s="295" t="s">
        <v>318</v>
      </c>
      <c r="G470" s="297">
        <v>100</v>
      </c>
      <c r="H470" s="298">
        <v>51</v>
      </c>
    </row>
    <row r="471" spans="1:8" x14ac:dyDescent="0.2">
      <c r="A471" s="294">
        <v>306</v>
      </c>
      <c r="B471" s="295" t="s">
        <v>734</v>
      </c>
      <c r="C471" s="296" t="s">
        <v>745</v>
      </c>
      <c r="D471" s="296" t="s">
        <v>746</v>
      </c>
      <c r="E471" s="295" t="s">
        <v>319</v>
      </c>
      <c r="F471" s="295" t="s">
        <v>291</v>
      </c>
      <c r="G471" s="297">
        <v>148</v>
      </c>
      <c r="H471" s="298">
        <v>51</v>
      </c>
    </row>
    <row r="472" spans="1:8" x14ac:dyDescent="0.2">
      <c r="A472" s="294">
        <v>306</v>
      </c>
      <c r="B472" s="295" t="s">
        <v>734</v>
      </c>
      <c r="C472" s="296" t="s">
        <v>745</v>
      </c>
      <c r="D472" s="296" t="s">
        <v>746</v>
      </c>
      <c r="E472" s="295" t="s">
        <v>292</v>
      </c>
      <c r="F472" s="295" t="s">
        <v>270</v>
      </c>
      <c r="G472" s="297">
        <v>100</v>
      </c>
      <c r="H472" s="298">
        <v>51</v>
      </c>
    </row>
    <row r="473" spans="1:8" x14ac:dyDescent="0.2">
      <c r="A473" s="294">
        <v>307</v>
      </c>
      <c r="B473" s="295" t="s">
        <v>747</v>
      </c>
      <c r="C473" s="296" t="s">
        <v>748</v>
      </c>
      <c r="D473" s="296" t="s">
        <v>1012</v>
      </c>
      <c r="E473" s="295" t="s">
        <v>163</v>
      </c>
      <c r="F473" s="295" t="s">
        <v>163</v>
      </c>
      <c r="G473" s="297">
        <v>88</v>
      </c>
      <c r="H473" s="298">
        <v>51</v>
      </c>
    </row>
    <row r="474" spans="1:8" x14ac:dyDescent="0.2">
      <c r="A474" s="294">
        <v>313</v>
      </c>
      <c r="B474" s="295" t="s">
        <v>747</v>
      </c>
      <c r="C474" s="296" t="s">
        <v>749</v>
      </c>
      <c r="D474" s="296" t="s">
        <v>749</v>
      </c>
      <c r="E474" s="295" t="s">
        <v>163</v>
      </c>
      <c r="F474" s="295" t="s">
        <v>163</v>
      </c>
      <c r="G474" s="297">
        <v>99</v>
      </c>
      <c r="H474" s="298">
        <v>71</v>
      </c>
    </row>
    <row r="475" spans="1:8" x14ac:dyDescent="0.2">
      <c r="A475" s="294">
        <v>309</v>
      </c>
      <c r="B475" s="295" t="s">
        <v>747</v>
      </c>
      <c r="C475" s="296" t="s">
        <v>750</v>
      </c>
      <c r="D475" s="296" t="s">
        <v>751</v>
      </c>
      <c r="E475" s="295" t="s">
        <v>163</v>
      </c>
      <c r="F475" s="295" t="s">
        <v>163</v>
      </c>
      <c r="G475" s="297">
        <v>95</v>
      </c>
      <c r="H475" s="298">
        <v>51</v>
      </c>
    </row>
    <row r="476" spans="1:8" x14ac:dyDescent="0.2">
      <c r="A476" s="294">
        <v>310</v>
      </c>
      <c r="B476" s="295" t="s">
        <v>747</v>
      </c>
      <c r="C476" s="296" t="s">
        <v>688</v>
      </c>
      <c r="D476" s="296" t="s">
        <v>688</v>
      </c>
      <c r="E476" s="295" t="s">
        <v>163</v>
      </c>
      <c r="F476" s="295" t="s">
        <v>163</v>
      </c>
      <c r="G476" s="297">
        <v>91</v>
      </c>
      <c r="H476" s="298">
        <v>46</v>
      </c>
    </row>
    <row r="477" spans="1:8" x14ac:dyDescent="0.2">
      <c r="A477" s="294">
        <v>311</v>
      </c>
      <c r="B477" s="295" t="s">
        <v>747</v>
      </c>
      <c r="C477" s="296" t="s">
        <v>752</v>
      </c>
      <c r="D477" s="296" t="s">
        <v>753</v>
      </c>
      <c r="E477" s="295" t="s">
        <v>265</v>
      </c>
      <c r="F477" s="295" t="s">
        <v>285</v>
      </c>
      <c r="G477" s="297">
        <v>105</v>
      </c>
      <c r="H477" s="298">
        <v>51</v>
      </c>
    </row>
    <row r="478" spans="1:8" x14ac:dyDescent="0.2">
      <c r="A478" s="294">
        <v>311</v>
      </c>
      <c r="B478" s="295" t="s">
        <v>747</v>
      </c>
      <c r="C478" s="296" t="s">
        <v>752</v>
      </c>
      <c r="D478" s="296" t="s">
        <v>753</v>
      </c>
      <c r="E478" s="295" t="s">
        <v>286</v>
      </c>
      <c r="F478" s="295" t="s">
        <v>323</v>
      </c>
      <c r="G478" s="297">
        <v>83</v>
      </c>
      <c r="H478" s="298">
        <v>51</v>
      </c>
    </row>
    <row r="479" spans="1:8" x14ac:dyDescent="0.2">
      <c r="A479" s="294">
        <v>311</v>
      </c>
      <c r="B479" s="295" t="s">
        <v>747</v>
      </c>
      <c r="C479" s="296" t="s">
        <v>752</v>
      </c>
      <c r="D479" s="296" t="s">
        <v>753</v>
      </c>
      <c r="E479" s="295" t="s">
        <v>324</v>
      </c>
      <c r="F479" s="295" t="s">
        <v>270</v>
      </c>
      <c r="G479" s="297">
        <v>105</v>
      </c>
      <c r="H479" s="298">
        <v>51</v>
      </c>
    </row>
    <row r="480" spans="1:8" x14ac:dyDescent="0.2">
      <c r="A480" s="294">
        <v>312</v>
      </c>
      <c r="B480" s="295" t="s">
        <v>747</v>
      </c>
      <c r="C480" s="296" t="s">
        <v>754</v>
      </c>
      <c r="D480" s="296" t="s">
        <v>755</v>
      </c>
      <c r="E480" s="295" t="s">
        <v>163</v>
      </c>
      <c r="F480" s="295" t="s">
        <v>163</v>
      </c>
      <c r="G480" s="297">
        <v>108</v>
      </c>
      <c r="H480" s="298">
        <v>51</v>
      </c>
    </row>
    <row r="481" spans="1:8" x14ac:dyDescent="0.2">
      <c r="A481" s="294">
        <v>489</v>
      </c>
      <c r="B481" s="295" t="s">
        <v>747</v>
      </c>
      <c r="C481" s="296" t="s">
        <v>756</v>
      </c>
      <c r="D481" s="296" t="s">
        <v>756</v>
      </c>
      <c r="E481" s="295" t="s">
        <v>265</v>
      </c>
      <c r="F481" s="295" t="s">
        <v>266</v>
      </c>
      <c r="G481" s="297">
        <v>103</v>
      </c>
      <c r="H481" s="298">
        <v>51</v>
      </c>
    </row>
    <row r="482" spans="1:8" x14ac:dyDescent="0.2">
      <c r="A482" s="294">
        <v>489</v>
      </c>
      <c r="B482" s="295" t="s">
        <v>747</v>
      </c>
      <c r="C482" s="296" t="s">
        <v>756</v>
      </c>
      <c r="D482" s="296" t="s">
        <v>756</v>
      </c>
      <c r="E482" s="295" t="s">
        <v>267</v>
      </c>
      <c r="F482" s="295" t="s">
        <v>291</v>
      </c>
      <c r="G482" s="297">
        <v>154</v>
      </c>
      <c r="H482" s="298">
        <v>51</v>
      </c>
    </row>
    <row r="483" spans="1:8" x14ac:dyDescent="0.2">
      <c r="A483" s="294">
        <v>489</v>
      </c>
      <c r="B483" s="295" t="s">
        <v>747</v>
      </c>
      <c r="C483" s="296" t="s">
        <v>756</v>
      </c>
      <c r="D483" s="296" t="s">
        <v>756</v>
      </c>
      <c r="E483" s="295" t="s">
        <v>292</v>
      </c>
      <c r="F483" s="295" t="s">
        <v>270</v>
      </c>
      <c r="G483" s="297">
        <v>103</v>
      </c>
      <c r="H483" s="298">
        <v>51</v>
      </c>
    </row>
    <row r="484" spans="1:8" x14ac:dyDescent="0.2">
      <c r="A484" s="294">
        <v>314</v>
      </c>
      <c r="B484" s="295" t="s">
        <v>747</v>
      </c>
      <c r="C484" s="296" t="s">
        <v>757</v>
      </c>
      <c r="D484" s="296" t="s">
        <v>757</v>
      </c>
      <c r="E484" s="295" t="s">
        <v>163</v>
      </c>
      <c r="F484" s="295" t="s">
        <v>163</v>
      </c>
      <c r="G484" s="297">
        <v>100</v>
      </c>
      <c r="H484" s="298">
        <v>56</v>
      </c>
    </row>
    <row r="485" spans="1:8" x14ac:dyDescent="0.2">
      <c r="A485" s="294">
        <v>315</v>
      </c>
      <c r="B485" s="295" t="s">
        <v>747</v>
      </c>
      <c r="C485" s="296" t="s">
        <v>758</v>
      </c>
      <c r="D485" s="296" t="s">
        <v>759</v>
      </c>
      <c r="E485" s="295" t="s">
        <v>163</v>
      </c>
      <c r="F485" s="295" t="s">
        <v>163</v>
      </c>
      <c r="G485" s="297">
        <v>122</v>
      </c>
      <c r="H485" s="298">
        <v>51</v>
      </c>
    </row>
    <row r="486" spans="1:8" x14ac:dyDescent="0.2">
      <c r="A486" s="294">
        <v>316</v>
      </c>
      <c r="B486" s="295" t="s">
        <v>747</v>
      </c>
      <c r="C486" s="296" t="s">
        <v>760</v>
      </c>
      <c r="D486" s="296" t="s">
        <v>621</v>
      </c>
      <c r="E486" s="295" t="s">
        <v>163</v>
      </c>
      <c r="F486" s="295" t="s">
        <v>163</v>
      </c>
      <c r="G486" s="297">
        <v>91</v>
      </c>
      <c r="H486" s="298">
        <v>56</v>
      </c>
    </row>
    <row r="487" spans="1:8" x14ac:dyDescent="0.2">
      <c r="A487" s="294">
        <v>435</v>
      </c>
      <c r="B487" s="295" t="s">
        <v>747</v>
      </c>
      <c r="C487" s="296" t="s">
        <v>761</v>
      </c>
      <c r="D487" s="296" t="s">
        <v>761</v>
      </c>
      <c r="E487" s="295" t="s">
        <v>163</v>
      </c>
      <c r="F487" s="295" t="s">
        <v>163</v>
      </c>
      <c r="G487" s="297">
        <v>125</v>
      </c>
      <c r="H487" s="298">
        <v>66</v>
      </c>
    </row>
    <row r="488" spans="1:8" x14ac:dyDescent="0.2">
      <c r="A488" s="294">
        <v>317</v>
      </c>
      <c r="B488" s="295" t="s">
        <v>747</v>
      </c>
      <c r="C488" s="296" t="s">
        <v>762</v>
      </c>
      <c r="D488" s="296" t="s">
        <v>762</v>
      </c>
      <c r="E488" s="295" t="s">
        <v>265</v>
      </c>
      <c r="F488" s="295" t="s">
        <v>321</v>
      </c>
      <c r="G488" s="297">
        <v>166</v>
      </c>
      <c r="H488" s="298">
        <v>66</v>
      </c>
    </row>
    <row r="489" spans="1:8" x14ac:dyDescent="0.2">
      <c r="A489" s="294">
        <v>317</v>
      </c>
      <c r="B489" s="295" t="s">
        <v>747</v>
      </c>
      <c r="C489" s="296" t="s">
        <v>762</v>
      </c>
      <c r="D489" s="296" t="s">
        <v>762</v>
      </c>
      <c r="E489" s="295" t="s">
        <v>322</v>
      </c>
      <c r="F489" s="295" t="s">
        <v>275</v>
      </c>
      <c r="G489" s="297">
        <v>139</v>
      </c>
      <c r="H489" s="298">
        <v>66</v>
      </c>
    </row>
    <row r="490" spans="1:8" x14ac:dyDescent="0.2">
      <c r="A490" s="294">
        <v>317</v>
      </c>
      <c r="B490" s="295" t="s">
        <v>747</v>
      </c>
      <c r="C490" s="296" t="s">
        <v>762</v>
      </c>
      <c r="D490" s="296" t="s">
        <v>762</v>
      </c>
      <c r="E490" s="295" t="s">
        <v>276</v>
      </c>
      <c r="F490" s="295" t="s">
        <v>318</v>
      </c>
      <c r="G490" s="297">
        <v>171</v>
      </c>
      <c r="H490" s="298">
        <v>66</v>
      </c>
    </row>
    <row r="491" spans="1:8" x14ac:dyDescent="0.2">
      <c r="A491" s="294">
        <v>317</v>
      </c>
      <c r="B491" s="295" t="s">
        <v>747</v>
      </c>
      <c r="C491" s="296" t="s">
        <v>762</v>
      </c>
      <c r="D491" s="296" t="s">
        <v>762</v>
      </c>
      <c r="E491" s="295" t="s">
        <v>319</v>
      </c>
      <c r="F491" s="295" t="s">
        <v>291</v>
      </c>
      <c r="G491" s="297">
        <v>142</v>
      </c>
      <c r="H491" s="298">
        <v>66</v>
      </c>
    </row>
    <row r="492" spans="1:8" x14ac:dyDescent="0.2">
      <c r="A492" s="294">
        <v>317</v>
      </c>
      <c r="B492" s="295" t="s">
        <v>747</v>
      </c>
      <c r="C492" s="296" t="s">
        <v>762</v>
      </c>
      <c r="D492" s="296" t="s">
        <v>762</v>
      </c>
      <c r="E492" s="295" t="s">
        <v>292</v>
      </c>
      <c r="F492" s="295" t="s">
        <v>270</v>
      </c>
      <c r="G492" s="297">
        <v>166</v>
      </c>
      <c r="H492" s="298">
        <v>66</v>
      </c>
    </row>
    <row r="493" spans="1:8" x14ac:dyDescent="0.2">
      <c r="A493" s="294">
        <v>318</v>
      </c>
      <c r="B493" s="295" t="s">
        <v>747</v>
      </c>
      <c r="C493" s="296" t="s">
        <v>763</v>
      </c>
      <c r="D493" s="296" t="s">
        <v>764</v>
      </c>
      <c r="E493" s="295" t="s">
        <v>163</v>
      </c>
      <c r="F493" s="295" t="s">
        <v>163</v>
      </c>
      <c r="G493" s="297">
        <v>128</v>
      </c>
      <c r="H493" s="298">
        <v>71</v>
      </c>
    </row>
    <row r="494" spans="1:8" x14ac:dyDescent="0.2">
      <c r="A494" s="294">
        <v>319</v>
      </c>
      <c r="B494" s="295" t="s">
        <v>747</v>
      </c>
      <c r="C494" s="296" t="s">
        <v>765</v>
      </c>
      <c r="D494" s="296" t="s">
        <v>766</v>
      </c>
      <c r="E494" s="295" t="s">
        <v>163</v>
      </c>
      <c r="F494" s="295" t="s">
        <v>163</v>
      </c>
      <c r="G494" s="297">
        <v>94</v>
      </c>
      <c r="H494" s="298">
        <v>56</v>
      </c>
    </row>
    <row r="495" spans="1:8" x14ac:dyDescent="0.2">
      <c r="A495" s="294">
        <v>320</v>
      </c>
      <c r="B495" s="295" t="s">
        <v>747</v>
      </c>
      <c r="C495" s="296" t="s">
        <v>767</v>
      </c>
      <c r="D495" s="296" t="s">
        <v>768</v>
      </c>
      <c r="E495" s="295" t="s">
        <v>163</v>
      </c>
      <c r="F495" s="295" t="s">
        <v>163</v>
      </c>
      <c r="G495" s="297">
        <v>89</v>
      </c>
      <c r="H495" s="298">
        <v>56</v>
      </c>
    </row>
    <row r="496" spans="1:8" x14ac:dyDescent="0.2">
      <c r="A496" s="294">
        <v>321</v>
      </c>
      <c r="B496" s="295" t="s">
        <v>747</v>
      </c>
      <c r="C496" s="296" t="s">
        <v>769</v>
      </c>
      <c r="D496" s="296" t="s">
        <v>770</v>
      </c>
      <c r="E496" s="295" t="s">
        <v>163</v>
      </c>
      <c r="F496" s="295" t="s">
        <v>163</v>
      </c>
      <c r="G496" s="297">
        <v>87</v>
      </c>
      <c r="H496" s="298">
        <v>56</v>
      </c>
    </row>
    <row r="497" spans="1:8" ht="25.5" x14ac:dyDescent="0.2">
      <c r="A497" s="294">
        <v>322</v>
      </c>
      <c r="B497" s="295" t="s">
        <v>771</v>
      </c>
      <c r="C497" s="296" t="s">
        <v>772</v>
      </c>
      <c r="D497" s="296" t="s">
        <v>1013</v>
      </c>
      <c r="E497" s="295" t="s">
        <v>163</v>
      </c>
      <c r="F497" s="295" t="s">
        <v>163</v>
      </c>
      <c r="G497" s="297">
        <v>91</v>
      </c>
      <c r="H497" s="298">
        <v>56</v>
      </c>
    </row>
    <row r="498" spans="1:8" x14ac:dyDescent="0.2">
      <c r="A498" s="294">
        <v>323</v>
      </c>
      <c r="B498" s="295" t="s">
        <v>771</v>
      </c>
      <c r="C498" s="296" t="s">
        <v>773</v>
      </c>
      <c r="D498" s="296" t="s">
        <v>774</v>
      </c>
      <c r="E498" s="295" t="s">
        <v>265</v>
      </c>
      <c r="F498" s="295" t="s">
        <v>285</v>
      </c>
      <c r="G498" s="297">
        <v>165</v>
      </c>
      <c r="H498" s="298">
        <v>71</v>
      </c>
    </row>
    <row r="499" spans="1:8" x14ac:dyDescent="0.2">
      <c r="A499" s="294">
        <v>323</v>
      </c>
      <c r="B499" s="295" t="s">
        <v>771</v>
      </c>
      <c r="C499" s="296" t="s">
        <v>773</v>
      </c>
      <c r="D499" s="296" t="s">
        <v>774</v>
      </c>
      <c r="E499" s="295" t="s">
        <v>286</v>
      </c>
      <c r="F499" s="295" t="s">
        <v>289</v>
      </c>
      <c r="G499" s="297">
        <v>96</v>
      </c>
      <c r="H499" s="298">
        <v>71</v>
      </c>
    </row>
    <row r="500" spans="1:8" x14ac:dyDescent="0.2">
      <c r="A500" s="294">
        <v>323</v>
      </c>
      <c r="B500" s="295" t="s">
        <v>771</v>
      </c>
      <c r="C500" s="296" t="s">
        <v>773</v>
      </c>
      <c r="D500" s="296" t="s">
        <v>774</v>
      </c>
      <c r="E500" s="295" t="s">
        <v>290</v>
      </c>
      <c r="F500" s="295" t="s">
        <v>270</v>
      </c>
      <c r="G500" s="297">
        <v>165</v>
      </c>
      <c r="H500" s="298">
        <v>71</v>
      </c>
    </row>
    <row r="501" spans="1:8" x14ac:dyDescent="0.2">
      <c r="A501" s="294">
        <v>325</v>
      </c>
      <c r="B501" s="295" t="s">
        <v>771</v>
      </c>
      <c r="C501" s="296" t="s">
        <v>775</v>
      </c>
      <c r="D501" s="296" t="s">
        <v>775</v>
      </c>
      <c r="E501" s="295" t="s">
        <v>163</v>
      </c>
      <c r="F501" s="295" t="s">
        <v>163</v>
      </c>
      <c r="G501" s="297">
        <v>131</v>
      </c>
      <c r="H501" s="298">
        <v>71</v>
      </c>
    </row>
    <row r="502" spans="1:8" x14ac:dyDescent="0.2">
      <c r="A502" s="294">
        <v>437</v>
      </c>
      <c r="B502" s="295" t="s">
        <v>776</v>
      </c>
      <c r="C502" s="296" t="s">
        <v>777</v>
      </c>
      <c r="D502" s="296" t="s">
        <v>777</v>
      </c>
      <c r="E502" s="295" t="s">
        <v>163</v>
      </c>
      <c r="F502" s="295" t="s">
        <v>163</v>
      </c>
      <c r="G502" s="297">
        <v>88</v>
      </c>
      <c r="H502" s="298">
        <v>46</v>
      </c>
    </row>
    <row r="503" spans="1:8" x14ac:dyDescent="0.2">
      <c r="A503" s="294">
        <v>326</v>
      </c>
      <c r="B503" s="295" t="s">
        <v>776</v>
      </c>
      <c r="C503" s="296" t="s">
        <v>778</v>
      </c>
      <c r="D503" s="296" t="s">
        <v>1014</v>
      </c>
      <c r="E503" s="295" t="s">
        <v>265</v>
      </c>
      <c r="F503" s="295" t="s">
        <v>285</v>
      </c>
      <c r="G503" s="297">
        <v>157</v>
      </c>
      <c r="H503" s="298">
        <v>56</v>
      </c>
    </row>
    <row r="504" spans="1:8" x14ac:dyDescent="0.2">
      <c r="A504" s="294">
        <v>326</v>
      </c>
      <c r="B504" s="295" t="s">
        <v>776</v>
      </c>
      <c r="C504" s="296" t="s">
        <v>778</v>
      </c>
      <c r="D504" s="296" t="s">
        <v>1014</v>
      </c>
      <c r="E504" s="295" t="s">
        <v>286</v>
      </c>
      <c r="F504" s="295" t="s">
        <v>275</v>
      </c>
      <c r="G504" s="297">
        <v>142</v>
      </c>
      <c r="H504" s="298">
        <v>56</v>
      </c>
    </row>
    <row r="505" spans="1:8" x14ac:dyDescent="0.2">
      <c r="A505" s="294">
        <v>326</v>
      </c>
      <c r="B505" s="295" t="s">
        <v>776</v>
      </c>
      <c r="C505" s="296" t="s">
        <v>778</v>
      </c>
      <c r="D505" s="296" t="s">
        <v>1014</v>
      </c>
      <c r="E505" s="295" t="s">
        <v>276</v>
      </c>
      <c r="F505" s="295" t="s">
        <v>266</v>
      </c>
      <c r="G505" s="297">
        <v>186</v>
      </c>
      <c r="H505" s="298">
        <v>56</v>
      </c>
    </row>
    <row r="506" spans="1:8" x14ac:dyDescent="0.2">
      <c r="A506" s="294">
        <v>326</v>
      </c>
      <c r="B506" s="295" t="s">
        <v>776</v>
      </c>
      <c r="C506" s="296" t="s">
        <v>778</v>
      </c>
      <c r="D506" s="296" t="s">
        <v>1014</v>
      </c>
      <c r="E506" s="295" t="s">
        <v>267</v>
      </c>
      <c r="F506" s="295" t="s">
        <v>270</v>
      </c>
      <c r="G506" s="297">
        <v>157</v>
      </c>
      <c r="H506" s="298">
        <v>56</v>
      </c>
    </row>
    <row r="507" spans="1:8" x14ac:dyDescent="0.2">
      <c r="A507" s="294">
        <v>327</v>
      </c>
      <c r="B507" s="295" t="s">
        <v>776</v>
      </c>
      <c r="C507" s="296" t="s">
        <v>547</v>
      </c>
      <c r="D507" s="296" t="s">
        <v>779</v>
      </c>
      <c r="E507" s="295" t="s">
        <v>163</v>
      </c>
      <c r="F507" s="295" t="s">
        <v>163</v>
      </c>
      <c r="G507" s="297">
        <v>94</v>
      </c>
      <c r="H507" s="298">
        <v>51</v>
      </c>
    </row>
    <row r="508" spans="1:8" x14ac:dyDescent="0.2">
      <c r="A508" s="294">
        <v>329</v>
      </c>
      <c r="B508" s="295" t="s">
        <v>776</v>
      </c>
      <c r="C508" s="296" t="s">
        <v>780</v>
      </c>
      <c r="D508" s="296" t="s">
        <v>781</v>
      </c>
      <c r="E508" s="295" t="s">
        <v>265</v>
      </c>
      <c r="F508" s="295" t="s">
        <v>323</v>
      </c>
      <c r="G508" s="297">
        <v>104</v>
      </c>
      <c r="H508" s="298">
        <v>61</v>
      </c>
    </row>
    <row r="509" spans="1:8" x14ac:dyDescent="0.2">
      <c r="A509" s="294">
        <v>329</v>
      </c>
      <c r="B509" s="295" t="s">
        <v>776</v>
      </c>
      <c r="C509" s="296" t="s">
        <v>780</v>
      </c>
      <c r="D509" s="296" t="s">
        <v>781</v>
      </c>
      <c r="E509" s="295" t="s">
        <v>324</v>
      </c>
      <c r="F509" s="295" t="s">
        <v>268</v>
      </c>
      <c r="G509" s="297">
        <v>133</v>
      </c>
      <c r="H509" s="298">
        <v>61</v>
      </c>
    </row>
    <row r="510" spans="1:8" x14ac:dyDescent="0.2">
      <c r="A510" s="294">
        <v>329</v>
      </c>
      <c r="B510" s="295" t="s">
        <v>776</v>
      </c>
      <c r="C510" s="296" t="s">
        <v>780</v>
      </c>
      <c r="D510" s="296" t="s">
        <v>781</v>
      </c>
      <c r="E510" s="295" t="s">
        <v>269</v>
      </c>
      <c r="F510" s="295" t="s">
        <v>270</v>
      </c>
      <c r="G510" s="297">
        <v>104</v>
      </c>
      <c r="H510" s="298">
        <v>61</v>
      </c>
    </row>
    <row r="511" spans="1:8" x14ac:dyDescent="0.2">
      <c r="A511" s="294">
        <v>330</v>
      </c>
      <c r="B511" s="295" t="s">
        <v>776</v>
      </c>
      <c r="C511" s="296" t="s">
        <v>782</v>
      </c>
      <c r="D511" s="296" t="s">
        <v>783</v>
      </c>
      <c r="E511" s="295" t="s">
        <v>265</v>
      </c>
      <c r="F511" s="295" t="s">
        <v>323</v>
      </c>
      <c r="G511" s="297">
        <v>83</v>
      </c>
      <c r="H511" s="298">
        <v>51</v>
      </c>
    </row>
    <row r="512" spans="1:8" x14ac:dyDescent="0.2">
      <c r="A512" s="294">
        <v>330</v>
      </c>
      <c r="B512" s="295" t="s">
        <v>776</v>
      </c>
      <c r="C512" s="296" t="s">
        <v>782</v>
      </c>
      <c r="D512" s="296" t="s">
        <v>783</v>
      </c>
      <c r="E512" s="295" t="s">
        <v>324</v>
      </c>
      <c r="F512" s="295" t="s">
        <v>266</v>
      </c>
      <c r="G512" s="297">
        <v>101</v>
      </c>
      <c r="H512" s="298">
        <v>51</v>
      </c>
    </row>
    <row r="513" spans="1:8" x14ac:dyDescent="0.2">
      <c r="A513" s="294">
        <v>330</v>
      </c>
      <c r="B513" s="295" t="s">
        <v>776</v>
      </c>
      <c r="C513" s="296" t="s">
        <v>782</v>
      </c>
      <c r="D513" s="296" t="s">
        <v>783</v>
      </c>
      <c r="E513" s="295" t="s">
        <v>267</v>
      </c>
      <c r="F513" s="295" t="s">
        <v>291</v>
      </c>
      <c r="G513" s="297">
        <v>143</v>
      </c>
      <c r="H513" s="298">
        <v>51</v>
      </c>
    </row>
    <row r="514" spans="1:8" x14ac:dyDescent="0.2">
      <c r="A514" s="294">
        <v>330</v>
      </c>
      <c r="B514" s="295" t="s">
        <v>776</v>
      </c>
      <c r="C514" s="296" t="s">
        <v>782</v>
      </c>
      <c r="D514" s="296" t="s">
        <v>783</v>
      </c>
      <c r="E514" s="295" t="s">
        <v>292</v>
      </c>
      <c r="F514" s="295" t="s">
        <v>270</v>
      </c>
      <c r="G514" s="297">
        <v>83</v>
      </c>
      <c r="H514" s="298">
        <v>51</v>
      </c>
    </row>
    <row r="515" spans="1:8" x14ac:dyDescent="0.2">
      <c r="A515" s="294">
        <v>332</v>
      </c>
      <c r="B515" s="295" t="s">
        <v>784</v>
      </c>
      <c r="C515" s="296" t="s">
        <v>278</v>
      </c>
      <c r="D515" s="296" t="s">
        <v>1015</v>
      </c>
      <c r="E515" s="295" t="s">
        <v>265</v>
      </c>
      <c r="F515" s="295" t="s">
        <v>285</v>
      </c>
      <c r="G515" s="297">
        <v>89</v>
      </c>
      <c r="H515" s="298">
        <v>46</v>
      </c>
    </row>
    <row r="516" spans="1:8" x14ac:dyDescent="0.2">
      <c r="A516" s="294">
        <v>332</v>
      </c>
      <c r="B516" s="295" t="s">
        <v>784</v>
      </c>
      <c r="C516" s="296" t="s">
        <v>278</v>
      </c>
      <c r="D516" s="296" t="s">
        <v>1015</v>
      </c>
      <c r="E516" s="295" t="s">
        <v>286</v>
      </c>
      <c r="F516" s="295" t="s">
        <v>266</v>
      </c>
      <c r="G516" s="297">
        <v>83</v>
      </c>
      <c r="H516" s="298">
        <v>46</v>
      </c>
    </row>
    <row r="517" spans="1:8" x14ac:dyDescent="0.2">
      <c r="A517" s="294">
        <v>332</v>
      </c>
      <c r="B517" s="295" t="s">
        <v>784</v>
      </c>
      <c r="C517" s="296" t="s">
        <v>278</v>
      </c>
      <c r="D517" s="296" t="s">
        <v>1015</v>
      </c>
      <c r="E517" s="295" t="s">
        <v>267</v>
      </c>
      <c r="F517" s="295" t="s">
        <v>291</v>
      </c>
      <c r="G517" s="297">
        <v>128</v>
      </c>
      <c r="H517" s="298">
        <v>46</v>
      </c>
    </row>
    <row r="518" spans="1:8" x14ac:dyDescent="0.2">
      <c r="A518" s="294">
        <v>332</v>
      </c>
      <c r="B518" s="295" t="s">
        <v>784</v>
      </c>
      <c r="C518" s="296" t="s">
        <v>278</v>
      </c>
      <c r="D518" s="296" t="s">
        <v>1015</v>
      </c>
      <c r="E518" s="295" t="s">
        <v>292</v>
      </c>
      <c r="F518" s="295" t="s">
        <v>270</v>
      </c>
      <c r="G518" s="297">
        <v>89</v>
      </c>
      <c r="H518" s="298">
        <v>46</v>
      </c>
    </row>
    <row r="519" spans="1:8" x14ac:dyDescent="0.2">
      <c r="A519" s="294">
        <v>333</v>
      </c>
      <c r="B519" s="295" t="s">
        <v>784</v>
      </c>
      <c r="C519" s="296" t="s">
        <v>785</v>
      </c>
      <c r="D519" s="296" t="s">
        <v>786</v>
      </c>
      <c r="E519" s="295" t="s">
        <v>265</v>
      </c>
      <c r="F519" s="295" t="s">
        <v>266</v>
      </c>
      <c r="G519" s="297">
        <v>83</v>
      </c>
      <c r="H519" s="298">
        <v>51</v>
      </c>
    </row>
    <row r="520" spans="1:8" x14ac:dyDescent="0.2">
      <c r="A520" s="294">
        <v>333</v>
      </c>
      <c r="B520" s="295" t="s">
        <v>784</v>
      </c>
      <c r="C520" s="296" t="s">
        <v>785</v>
      </c>
      <c r="D520" s="296" t="s">
        <v>786</v>
      </c>
      <c r="E520" s="295" t="s">
        <v>267</v>
      </c>
      <c r="F520" s="295" t="s">
        <v>291</v>
      </c>
      <c r="G520" s="297">
        <v>133</v>
      </c>
      <c r="H520" s="298">
        <v>51</v>
      </c>
    </row>
    <row r="521" spans="1:8" x14ac:dyDescent="0.2">
      <c r="A521" s="294">
        <v>333</v>
      </c>
      <c r="B521" s="295" t="s">
        <v>784</v>
      </c>
      <c r="C521" s="296" t="s">
        <v>785</v>
      </c>
      <c r="D521" s="296" t="s">
        <v>786</v>
      </c>
      <c r="E521" s="295" t="s">
        <v>292</v>
      </c>
      <c r="F521" s="295" t="s">
        <v>270</v>
      </c>
      <c r="G521" s="297">
        <v>83</v>
      </c>
      <c r="H521" s="298">
        <v>51</v>
      </c>
    </row>
    <row r="522" spans="1:8" x14ac:dyDescent="0.2">
      <c r="A522" s="294">
        <v>334</v>
      </c>
      <c r="B522" s="295" t="s">
        <v>784</v>
      </c>
      <c r="C522" s="296" t="s">
        <v>787</v>
      </c>
      <c r="D522" s="296" t="s">
        <v>1016</v>
      </c>
      <c r="E522" s="295" t="s">
        <v>265</v>
      </c>
      <c r="F522" s="295" t="s">
        <v>266</v>
      </c>
      <c r="G522" s="297">
        <v>83</v>
      </c>
      <c r="H522" s="298">
        <v>51</v>
      </c>
    </row>
    <row r="523" spans="1:8" x14ac:dyDescent="0.2">
      <c r="A523" s="294">
        <v>334</v>
      </c>
      <c r="B523" s="295" t="s">
        <v>784</v>
      </c>
      <c r="C523" s="296" t="s">
        <v>787</v>
      </c>
      <c r="D523" s="296" t="s">
        <v>1016</v>
      </c>
      <c r="E523" s="295" t="s">
        <v>267</v>
      </c>
      <c r="F523" s="295" t="s">
        <v>291</v>
      </c>
      <c r="G523" s="297">
        <v>113</v>
      </c>
      <c r="H523" s="298">
        <v>51</v>
      </c>
    </row>
    <row r="524" spans="1:8" x14ac:dyDescent="0.2">
      <c r="A524" s="294">
        <v>334</v>
      </c>
      <c r="B524" s="295" t="s">
        <v>784</v>
      </c>
      <c r="C524" s="296" t="s">
        <v>787</v>
      </c>
      <c r="D524" s="296" t="s">
        <v>1016</v>
      </c>
      <c r="E524" s="295" t="s">
        <v>292</v>
      </c>
      <c r="F524" s="295" t="s">
        <v>270</v>
      </c>
      <c r="G524" s="297">
        <v>83</v>
      </c>
      <c r="H524" s="298">
        <v>51</v>
      </c>
    </row>
    <row r="525" spans="1:8" x14ac:dyDescent="0.2">
      <c r="A525" s="294">
        <v>335</v>
      </c>
      <c r="B525" s="295" t="s">
        <v>788</v>
      </c>
      <c r="C525" s="296" t="s">
        <v>789</v>
      </c>
      <c r="D525" s="296" t="s">
        <v>790</v>
      </c>
      <c r="E525" s="295" t="s">
        <v>163</v>
      </c>
      <c r="F525" s="295" t="s">
        <v>163</v>
      </c>
      <c r="G525" s="297">
        <v>107</v>
      </c>
      <c r="H525" s="298">
        <v>56</v>
      </c>
    </row>
    <row r="526" spans="1:8" x14ac:dyDescent="0.2">
      <c r="A526" s="294">
        <v>336</v>
      </c>
      <c r="B526" s="295" t="s">
        <v>788</v>
      </c>
      <c r="C526" s="296" t="s">
        <v>791</v>
      </c>
      <c r="D526" s="296" t="s">
        <v>724</v>
      </c>
      <c r="E526" s="295" t="s">
        <v>163</v>
      </c>
      <c r="F526" s="295" t="s">
        <v>163</v>
      </c>
      <c r="G526" s="297">
        <v>94</v>
      </c>
      <c r="H526" s="298">
        <v>56</v>
      </c>
    </row>
    <row r="527" spans="1:8" x14ac:dyDescent="0.2">
      <c r="A527" s="294">
        <v>338</v>
      </c>
      <c r="B527" s="295" t="s">
        <v>788</v>
      </c>
      <c r="C527" s="296" t="s">
        <v>792</v>
      </c>
      <c r="D527" s="296" t="s">
        <v>560</v>
      </c>
      <c r="E527" s="295" t="s">
        <v>163</v>
      </c>
      <c r="F527" s="295" t="s">
        <v>163</v>
      </c>
      <c r="G527" s="297">
        <v>88</v>
      </c>
      <c r="H527" s="298">
        <v>56</v>
      </c>
    </row>
    <row r="528" spans="1:8" x14ac:dyDescent="0.2">
      <c r="A528" s="294">
        <v>339</v>
      </c>
      <c r="B528" s="295" t="s">
        <v>788</v>
      </c>
      <c r="C528" s="296" t="s">
        <v>793</v>
      </c>
      <c r="D528" s="296" t="s">
        <v>794</v>
      </c>
      <c r="E528" s="295" t="s">
        <v>163</v>
      </c>
      <c r="F528" s="295" t="s">
        <v>163</v>
      </c>
      <c r="G528" s="297">
        <v>102</v>
      </c>
      <c r="H528" s="298">
        <v>61</v>
      </c>
    </row>
    <row r="529" spans="1:8" x14ac:dyDescent="0.2">
      <c r="A529" s="294">
        <v>340</v>
      </c>
      <c r="B529" s="295" t="s">
        <v>788</v>
      </c>
      <c r="C529" s="296" t="s">
        <v>795</v>
      </c>
      <c r="D529" s="296" t="s">
        <v>796</v>
      </c>
      <c r="E529" s="295" t="s">
        <v>265</v>
      </c>
      <c r="F529" s="295" t="s">
        <v>318</v>
      </c>
      <c r="G529" s="297">
        <v>132</v>
      </c>
      <c r="H529" s="298">
        <v>66</v>
      </c>
    </row>
    <row r="530" spans="1:8" x14ac:dyDescent="0.2">
      <c r="A530" s="294">
        <v>340</v>
      </c>
      <c r="B530" s="295" t="s">
        <v>788</v>
      </c>
      <c r="C530" s="296" t="s">
        <v>795</v>
      </c>
      <c r="D530" s="296" t="s">
        <v>796</v>
      </c>
      <c r="E530" s="295" t="s">
        <v>319</v>
      </c>
      <c r="F530" s="295" t="s">
        <v>291</v>
      </c>
      <c r="G530" s="297">
        <v>123</v>
      </c>
      <c r="H530" s="298">
        <v>66</v>
      </c>
    </row>
    <row r="531" spans="1:8" x14ac:dyDescent="0.2">
      <c r="A531" s="294">
        <v>340</v>
      </c>
      <c r="B531" s="295" t="s">
        <v>788</v>
      </c>
      <c r="C531" s="296" t="s">
        <v>795</v>
      </c>
      <c r="D531" s="296" t="s">
        <v>796</v>
      </c>
      <c r="E531" s="295" t="s">
        <v>292</v>
      </c>
      <c r="F531" s="295" t="s">
        <v>270</v>
      </c>
      <c r="G531" s="297">
        <v>132</v>
      </c>
      <c r="H531" s="298">
        <v>66</v>
      </c>
    </row>
    <row r="532" spans="1:8" x14ac:dyDescent="0.2">
      <c r="A532" s="294">
        <v>424</v>
      </c>
      <c r="B532" s="295" t="s">
        <v>788</v>
      </c>
      <c r="C532" s="296" t="s">
        <v>797</v>
      </c>
      <c r="D532" s="296" t="s">
        <v>798</v>
      </c>
      <c r="E532" s="295" t="s">
        <v>163</v>
      </c>
      <c r="F532" s="295" t="s">
        <v>163</v>
      </c>
      <c r="G532" s="297">
        <v>84</v>
      </c>
      <c r="H532" s="298">
        <v>46</v>
      </c>
    </row>
    <row r="533" spans="1:8" x14ac:dyDescent="0.2">
      <c r="A533" s="294">
        <v>342</v>
      </c>
      <c r="B533" s="295" t="s">
        <v>799</v>
      </c>
      <c r="C533" s="296" t="s">
        <v>800</v>
      </c>
      <c r="D533" s="296" t="s">
        <v>1017</v>
      </c>
      <c r="E533" s="295" t="s">
        <v>163</v>
      </c>
      <c r="F533" s="295" t="s">
        <v>163</v>
      </c>
      <c r="G533" s="297">
        <v>144</v>
      </c>
      <c r="H533" s="298">
        <v>56</v>
      </c>
    </row>
    <row r="534" spans="1:8" x14ac:dyDescent="0.2">
      <c r="A534" s="294">
        <v>343</v>
      </c>
      <c r="B534" s="295" t="s">
        <v>799</v>
      </c>
      <c r="C534" s="296" t="s">
        <v>801</v>
      </c>
      <c r="D534" s="296" t="s">
        <v>802</v>
      </c>
      <c r="E534" s="295" t="s">
        <v>265</v>
      </c>
      <c r="F534" s="295" t="s">
        <v>321</v>
      </c>
      <c r="G534" s="297">
        <v>126</v>
      </c>
      <c r="H534" s="298">
        <v>71</v>
      </c>
    </row>
    <row r="535" spans="1:8" x14ac:dyDescent="0.2">
      <c r="A535" s="294">
        <v>343</v>
      </c>
      <c r="B535" s="295" t="s">
        <v>799</v>
      </c>
      <c r="C535" s="296" t="s">
        <v>801</v>
      </c>
      <c r="D535" s="296" t="s">
        <v>802</v>
      </c>
      <c r="E535" s="295" t="s">
        <v>322</v>
      </c>
      <c r="F535" s="295" t="s">
        <v>323</v>
      </c>
      <c r="G535" s="297">
        <v>139</v>
      </c>
      <c r="H535" s="298">
        <v>71</v>
      </c>
    </row>
    <row r="536" spans="1:8" x14ac:dyDescent="0.2">
      <c r="A536" s="294">
        <v>343</v>
      </c>
      <c r="B536" s="295" t="s">
        <v>799</v>
      </c>
      <c r="C536" s="296" t="s">
        <v>801</v>
      </c>
      <c r="D536" s="296" t="s">
        <v>802</v>
      </c>
      <c r="E536" s="295" t="s">
        <v>324</v>
      </c>
      <c r="F536" s="295" t="s">
        <v>270</v>
      </c>
      <c r="G536" s="297">
        <v>126</v>
      </c>
      <c r="H536" s="298">
        <v>71</v>
      </c>
    </row>
    <row r="537" spans="1:8" x14ac:dyDescent="0.2">
      <c r="A537" s="294">
        <v>486</v>
      </c>
      <c r="B537" s="295" t="s">
        <v>799</v>
      </c>
      <c r="C537" s="296" t="s">
        <v>803</v>
      </c>
      <c r="D537" s="296" t="s">
        <v>548</v>
      </c>
      <c r="E537" s="295" t="s">
        <v>163</v>
      </c>
      <c r="F537" s="295" t="s">
        <v>163</v>
      </c>
      <c r="G537" s="297">
        <v>148</v>
      </c>
      <c r="H537" s="298">
        <v>46</v>
      </c>
    </row>
    <row r="538" spans="1:8" x14ac:dyDescent="0.2">
      <c r="A538" s="294">
        <v>344</v>
      </c>
      <c r="B538" s="295" t="s">
        <v>799</v>
      </c>
      <c r="C538" s="296" t="s">
        <v>804</v>
      </c>
      <c r="D538" s="296" t="s">
        <v>805</v>
      </c>
      <c r="E538" s="295" t="s">
        <v>163</v>
      </c>
      <c r="F538" s="295" t="s">
        <v>163</v>
      </c>
      <c r="G538" s="297">
        <v>102</v>
      </c>
      <c r="H538" s="298">
        <v>56</v>
      </c>
    </row>
    <row r="539" spans="1:8" x14ac:dyDescent="0.2">
      <c r="A539" s="294">
        <v>345</v>
      </c>
      <c r="B539" s="295" t="s">
        <v>799</v>
      </c>
      <c r="C539" s="296" t="s">
        <v>806</v>
      </c>
      <c r="D539" s="296" t="s">
        <v>807</v>
      </c>
      <c r="E539" s="295" t="s">
        <v>163</v>
      </c>
      <c r="F539" s="295" t="s">
        <v>163</v>
      </c>
      <c r="G539" s="297">
        <v>103</v>
      </c>
      <c r="H539" s="298">
        <v>51</v>
      </c>
    </row>
    <row r="540" spans="1:8" x14ac:dyDescent="0.2">
      <c r="A540" s="294">
        <v>346</v>
      </c>
      <c r="B540" s="295" t="s">
        <v>799</v>
      </c>
      <c r="C540" s="296" t="s">
        <v>461</v>
      </c>
      <c r="D540" s="296" t="s">
        <v>1018</v>
      </c>
      <c r="E540" s="295" t="s">
        <v>265</v>
      </c>
      <c r="F540" s="295" t="s">
        <v>273</v>
      </c>
      <c r="G540" s="297">
        <v>125</v>
      </c>
      <c r="H540" s="298">
        <v>71</v>
      </c>
    </row>
    <row r="541" spans="1:8" x14ac:dyDescent="0.2">
      <c r="A541" s="294">
        <v>346</v>
      </c>
      <c r="B541" s="295" t="s">
        <v>799</v>
      </c>
      <c r="C541" s="296" t="s">
        <v>461</v>
      </c>
      <c r="D541" s="296" t="s">
        <v>1018</v>
      </c>
      <c r="E541" s="295" t="s">
        <v>274</v>
      </c>
      <c r="F541" s="295" t="s">
        <v>323</v>
      </c>
      <c r="G541" s="297">
        <v>135</v>
      </c>
      <c r="H541" s="298">
        <v>71</v>
      </c>
    </row>
    <row r="542" spans="1:8" x14ac:dyDescent="0.2">
      <c r="A542" s="294">
        <v>346</v>
      </c>
      <c r="B542" s="295" t="s">
        <v>799</v>
      </c>
      <c r="C542" s="296" t="s">
        <v>461</v>
      </c>
      <c r="D542" s="296" t="s">
        <v>1018</v>
      </c>
      <c r="E542" s="295" t="s">
        <v>324</v>
      </c>
      <c r="F542" s="295" t="s">
        <v>270</v>
      </c>
      <c r="G542" s="297">
        <v>125</v>
      </c>
      <c r="H542" s="298">
        <v>71</v>
      </c>
    </row>
    <row r="543" spans="1:8" x14ac:dyDescent="0.2">
      <c r="A543" s="294">
        <v>347</v>
      </c>
      <c r="B543" s="295" t="s">
        <v>799</v>
      </c>
      <c r="C543" s="296" t="s">
        <v>367</v>
      </c>
      <c r="D543" s="296" t="s">
        <v>367</v>
      </c>
      <c r="E543" s="295" t="s">
        <v>163</v>
      </c>
      <c r="F543" s="295" t="s">
        <v>163</v>
      </c>
      <c r="G543" s="297">
        <v>92</v>
      </c>
      <c r="H543" s="298">
        <v>51</v>
      </c>
    </row>
    <row r="544" spans="1:8" x14ac:dyDescent="0.2">
      <c r="A544" s="294">
        <v>348</v>
      </c>
      <c r="B544" s="295" t="s">
        <v>799</v>
      </c>
      <c r="C544" s="296" t="s">
        <v>808</v>
      </c>
      <c r="D544" s="296" t="s">
        <v>808</v>
      </c>
      <c r="E544" s="295" t="s">
        <v>265</v>
      </c>
      <c r="F544" s="295" t="s">
        <v>266</v>
      </c>
      <c r="G544" s="297">
        <v>95</v>
      </c>
      <c r="H544" s="298">
        <v>56</v>
      </c>
    </row>
    <row r="545" spans="1:8" x14ac:dyDescent="0.2">
      <c r="A545" s="294">
        <v>348</v>
      </c>
      <c r="B545" s="295" t="s">
        <v>799</v>
      </c>
      <c r="C545" s="296" t="s">
        <v>808</v>
      </c>
      <c r="D545" s="296" t="s">
        <v>808</v>
      </c>
      <c r="E545" s="295" t="s">
        <v>267</v>
      </c>
      <c r="F545" s="295" t="s">
        <v>291</v>
      </c>
      <c r="G545" s="297">
        <v>124</v>
      </c>
      <c r="H545" s="298">
        <v>56</v>
      </c>
    </row>
    <row r="546" spans="1:8" x14ac:dyDescent="0.2">
      <c r="A546" s="294">
        <v>348</v>
      </c>
      <c r="B546" s="295" t="s">
        <v>799</v>
      </c>
      <c r="C546" s="296" t="s">
        <v>808</v>
      </c>
      <c r="D546" s="296" t="s">
        <v>808</v>
      </c>
      <c r="E546" s="295" t="s">
        <v>292</v>
      </c>
      <c r="F546" s="295" t="s">
        <v>270</v>
      </c>
      <c r="G546" s="297">
        <v>95</v>
      </c>
      <c r="H546" s="298">
        <v>56</v>
      </c>
    </row>
    <row r="547" spans="1:8" x14ac:dyDescent="0.2">
      <c r="A547" s="294">
        <v>416</v>
      </c>
      <c r="B547" s="295" t="s">
        <v>799</v>
      </c>
      <c r="C547" s="296" t="s">
        <v>809</v>
      </c>
      <c r="D547" s="296" t="s">
        <v>810</v>
      </c>
      <c r="E547" s="295" t="s">
        <v>163</v>
      </c>
      <c r="F547" s="295" t="s">
        <v>163</v>
      </c>
      <c r="G547" s="297">
        <v>84</v>
      </c>
      <c r="H547" s="298">
        <v>51</v>
      </c>
    </row>
    <row r="548" spans="1:8" ht="25.5" x14ac:dyDescent="0.2">
      <c r="A548" s="294">
        <v>350</v>
      </c>
      <c r="B548" s="295" t="s">
        <v>799</v>
      </c>
      <c r="C548" s="296" t="s">
        <v>811</v>
      </c>
      <c r="D548" s="296" t="s">
        <v>1019</v>
      </c>
      <c r="E548" s="295" t="s">
        <v>265</v>
      </c>
      <c r="F548" s="295" t="s">
        <v>266</v>
      </c>
      <c r="G548" s="297">
        <v>132</v>
      </c>
      <c r="H548" s="298">
        <v>71</v>
      </c>
    </row>
    <row r="549" spans="1:8" ht="25.5" x14ac:dyDescent="0.2">
      <c r="A549" s="294">
        <v>350</v>
      </c>
      <c r="B549" s="295" t="s">
        <v>799</v>
      </c>
      <c r="C549" s="296" t="s">
        <v>811</v>
      </c>
      <c r="D549" s="296" t="s">
        <v>1019</v>
      </c>
      <c r="E549" s="295" t="s">
        <v>267</v>
      </c>
      <c r="F549" s="295" t="s">
        <v>270</v>
      </c>
      <c r="G549" s="297">
        <v>121</v>
      </c>
      <c r="H549" s="298">
        <v>71</v>
      </c>
    </row>
    <row r="550" spans="1:8" x14ac:dyDescent="0.2">
      <c r="A550" s="294">
        <v>352</v>
      </c>
      <c r="B550" s="295" t="s">
        <v>799</v>
      </c>
      <c r="C550" s="296" t="s">
        <v>812</v>
      </c>
      <c r="D550" s="296" t="s">
        <v>813</v>
      </c>
      <c r="E550" s="295" t="s">
        <v>163</v>
      </c>
      <c r="F550" s="295" t="s">
        <v>163</v>
      </c>
      <c r="G550" s="297">
        <v>98</v>
      </c>
      <c r="H550" s="298">
        <v>56</v>
      </c>
    </row>
    <row r="551" spans="1:8" x14ac:dyDescent="0.2">
      <c r="A551" s="294">
        <v>353</v>
      </c>
      <c r="B551" s="295" t="s">
        <v>799</v>
      </c>
      <c r="C551" s="296" t="s">
        <v>814</v>
      </c>
      <c r="D551" s="296" t="s">
        <v>815</v>
      </c>
      <c r="E551" s="295" t="s">
        <v>163</v>
      </c>
      <c r="F551" s="295" t="s">
        <v>163</v>
      </c>
      <c r="G551" s="297">
        <v>88</v>
      </c>
      <c r="H551" s="298">
        <v>56</v>
      </c>
    </row>
    <row r="552" spans="1:8" x14ac:dyDescent="0.2">
      <c r="A552" s="294">
        <v>471</v>
      </c>
      <c r="B552" s="295" t="s">
        <v>799</v>
      </c>
      <c r="C552" s="296" t="s">
        <v>576</v>
      </c>
      <c r="D552" s="296" t="s">
        <v>576</v>
      </c>
      <c r="E552" s="295" t="s">
        <v>265</v>
      </c>
      <c r="F552" s="295" t="s">
        <v>323</v>
      </c>
      <c r="G552" s="297">
        <v>162</v>
      </c>
      <c r="H552" s="298">
        <v>56</v>
      </c>
    </row>
    <row r="553" spans="1:8" x14ac:dyDescent="0.2">
      <c r="A553" s="294">
        <v>471</v>
      </c>
      <c r="B553" s="295" t="s">
        <v>799</v>
      </c>
      <c r="C553" s="296" t="s">
        <v>576</v>
      </c>
      <c r="D553" s="296" t="s">
        <v>576</v>
      </c>
      <c r="E553" s="295" t="s">
        <v>324</v>
      </c>
      <c r="F553" s="295" t="s">
        <v>266</v>
      </c>
      <c r="G553" s="297">
        <v>172</v>
      </c>
      <c r="H553" s="298">
        <v>56</v>
      </c>
    </row>
    <row r="554" spans="1:8" x14ac:dyDescent="0.2">
      <c r="A554" s="294">
        <v>471</v>
      </c>
      <c r="B554" s="295" t="s">
        <v>799</v>
      </c>
      <c r="C554" s="296" t="s">
        <v>576</v>
      </c>
      <c r="D554" s="296" t="s">
        <v>576</v>
      </c>
      <c r="E554" s="295" t="s">
        <v>267</v>
      </c>
      <c r="F554" s="295" t="s">
        <v>270</v>
      </c>
      <c r="G554" s="297">
        <v>162</v>
      </c>
      <c r="H554" s="298">
        <v>56</v>
      </c>
    </row>
    <row r="555" spans="1:8" x14ac:dyDescent="0.2">
      <c r="A555" s="294">
        <v>487</v>
      </c>
      <c r="B555" s="295" t="s">
        <v>799</v>
      </c>
      <c r="C555" s="296" t="s">
        <v>816</v>
      </c>
      <c r="D555" s="296" t="s">
        <v>1020</v>
      </c>
      <c r="E555" s="295" t="s">
        <v>163</v>
      </c>
      <c r="F555" s="295" t="s">
        <v>163</v>
      </c>
      <c r="G555" s="297">
        <v>137</v>
      </c>
      <c r="H555" s="298">
        <v>46</v>
      </c>
    </row>
    <row r="556" spans="1:8" x14ac:dyDescent="0.2">
      <c r="A556" s="294">
        <v>354</v>
      </c>
      <c r="B556" s="295" t="s">
        <v>799</v>
      </c>
      <c r="C556" s="296" t="s">
        <v>817</v>
      </c>
      <c r="D556" s="296" t="s">
        <v>818</v>
      </c>
      <c r="E556" s="295" t="s">
        <v>163</v>
      </c>
      <c r="F556" s="295" t="s">
        <v>163</v>
      </c>
      <c r="G556" s="297">
        <v>108</v>
      </c>
      <c r="H556" s="298">
        <v>61</v>
      </c>
    </row>
    <row r="557" spans="1:8" x14ac:dyDescent="0.2">
      <c r="A557" s="294">
        <v>355</v>
      </c>
      <c r="B557" s="295" t="s">
        <v>799</v>
      </c>
      <c r="C557" s="296" t="s">
        <v>819</v>
      </c>
      <c r="D557" s="296" t="s">
        <v>790</v>
      </c>
      <c r="E557" s="295" t="s">
        <v>163</v>
      </c>
      <c r="F557" s="295" t="s">
        <v>163</v>
      </c>
      <c r="G557" s="297">
        <v>93</v>
      </c>
      <c r="H557" s="298">
        <v>51</v>
      </c>
    </row>
    <row r="558" spans="1:8" x14ac:dyDescent="0.2">
      <c r="A558" s="294">
        <v>490</v>
      </c>
      <c r="B558" s="295" t="s">
        <v>799</v>
      </c>
      <c r="C558" s="296" t="s">
        <v>1021</v>
      </c>
      <c r="D558" s="296" t="s">
        <v>1022</v>
      </c>
      <c r="E558" s="295" t="s">
        <v>265</v>
      </c>
      <c r="F558" s="295" t="s">
        <v>323</v>
      </c>
      <c r="G558" s="297">
        <v>147</v>
      </c>
      <c r="H558" s="298">
        <v>51</v>
      </c>
    </row>
    <row r="559" spans="1:8" x14ac:dyDescent="0.2">
      <c r="A559" s="294">
        <v>490</v>
      </c>
      <c r="B559" s="295" t="s">
        <v>799</v>
      </c>
      <c r="C559" s="296" t="s">
        <v>1021</v>
      </c>
      <c r="D559" s="296" t="s">
        <v>1022</v>
      </c>
      <c r="E559" s="295" t="s">
        <v>324</v>
      </c>
      <c r="F559" s="295" t="s">
        <v>266</v>
      </c>
      <c r="G559" s="297">
        <v>126</v>
      </c>
      <c r="H559" s="298">
        <v>51</v>
      </c>
    </row>
    <row r="560" spans="1:8" x14ac:dyDescent="0.2">
      <c r="A560" s="294">
        <v>490</v>
      </c>
      <c r="B560" s="295" t="s">
        <v>799</v>
      </c>
      <c r="C560" s="296" t="s">
        <v>1021</v>
      </c>
      <c r="D560" s="296" t="s">
        <v>1022</v>
      </c>
      <c r="E560" s="295" t="s">
        <v>267</v>
      </c>
      <c r="F560" s="295" t="s">
        <v>270</v>
      </c>
      <c r="G560" s="297">
        <v>147</v>
      </c>
      <c r="H560" s="298">
        <v>51</v>
      </c>
    </row>
    <row r="561" spans="1:8" x14ac:dyDescent="0.2">
      <c r="A561" s="294">
        <v>356</v>
      </c>
      <c r="B561" s="295" t="s">
        <v>799</v>
      </c>
      <c r="C561" s="296" t="s">
        <v>820</v>
      </c>
      <c r="D561" s="296" t="s">
        <v>821</v>
      </c>
      <c r="E561" s="295" t="s">
        <v>163</v>
      </c>
      <c r="F561" s="295" t="s">
        <v>163</v>
      </c>
      <c r="G561" s="297">
        <v>115</v>
      </c>
      <c r="H561" s="298">
        <v>66</v>
      </c>
    </row>
    <row r="562" spans="1:8" x14ac:dyDescent="0.2">
      <c r="A562" s="294">
        <v>357</v>
      </c>
      <c r="B562" s="295" t="s">
        <v>799</v>
      </c>
      <c r="C562" s="296" t="s">
        <v>822</v>
      </c>
      <c r="D562" s="296" t="s">
        <v>823</v>
      </c>
      <c r="E562" s="295" t="s">
        <v>265</v>
      </c>
      <c r="F562" s="295" t="s">
        <v>266</v>
      </c>
      <c r="G562" s="297">
        <v>88</v>
      </c>
      <c r="H562" s="298">
        <v>56</v>
      </c>
    </row>
    <row r="563" spans="1:8" x14ac:dyDescent="0.2">
      <c r="A563" s="294">
        <v>357</v>
      </c>
      <c r="B563" s="295" t="s">
        <v>799</v>
      </c>
      <c r="C563" s="296" t="s">
        <v>822</v>
      </c>
      <c r="D563" s="296" t="s">
        <v>823</v>
      </c>
      <c r="E563" s="295" t="s">
        <v>267</v>
      </c>
      <c r="F563" s="295" t="s">
        <v>268</v>
      </c>
      <c r="G563" s="297">
        <v>112</v>
      </c>
      <c r="H563" s="298">
        <v>56</v>
      </c>
    </row>
    <row r="564" spans="1:8" x14ac:dyDescent="0.2">
      <c r="A564" s="294">
        <v>357</v>
      </c>
      <c r="B564" s="295" t="s">
        <v>799</v>
      </c>
      <c r="C564" s="296" t="s">
        <v>822</v>
      </c>
      <c r="D564" s="296" t="s">
        <v>823</v>
      </c>
      <c r="E564" s="295" t="s">
        <v>269</v>
      </c>
      <c r="F564" s="295" t="s">
        <v>270</v>
      </c>
      <c r="G564" s="297">
        <v>88</v>
      </c>
      <c r="H564" s="298">
        <v>56</v>
      </c>
    </row>
    <row r="565" spans="1:8" x14ac:dyDescent="0.2">
      <c r="A565" s="294">
        <v>358</v>
      </c>
      <c r="B565" s="295" t="s">
        <v>799</v>
      </c>
      <c r="C565" s="296" t="s">
        <v>824</v>
      </c>
      <c r="D565" s="296" t="s">
        <v>825</v>
      </c>
      <c r="E565" s="295" t="s">
        <v>163</v>
      </c>
      <c r="F565" s="295" t="s">
        <v>163</v>
      </c>
      <c r="G565" s="297">
        <v>89</v>
      </c>
      <c r="H565" s="298">
        <v>51</v>
      </c>
    </row>
    <row r="566" spans="1:8" x14ac:dyDescent="0.2">
      <c r="A566" s="294">
        <v>474</v>
      </c>
      <c r="B566" s="295" t="s">
        <v>826</v>
      </c>
      <c r="C566" s="296" t="s">
        <v>827</v>
      </c>
      <c r="D566" s="296" t="s">
        <v>828</v>
      </c>
      <c r="E566" s="295" t="s">
        <v>265</v>
      </c>
      <c r="F566" s="295" t="s">
        <v>285</v>
      </c>
      <c r="G566" s="297">
        <v>130</v>
      </c>
      <c r="H566" s="298">
        <v>56</v>
      </c>
    </row>
    <row r="567" spans="1:8" x14ac:dyDescent="0.2">
      <c r="A567" s="294">
        <v>474</v>
      </c>
      <c r="B567" s="295" t="s">
        <v>826</v>
      </c>
      <c r="C567" s="296" t="s">
        <v>827</v>
      </c>
      <c r="D567" s="296" t="s">
        <v>828</v>
      </c>
      <c r="E567" s="295" t="s">
        <v>286</v>
      </c>
      <c r="F567" s="295" t="s">
        <v>275</v>
      </c>
      <c r="G567" s="297">
        <v>83</v>
      </c>
      <c r="H567" s="298">
        <v>56</v>
      </c>
    </row>
    <row r="568" spans="1:8" x14ac:dyDescent="0.2">
      <c r="A568" s="294">
        <v>474</v>
      </c>
      <c r="B568" s="295" t="s">
        <v>826</v>
      </c>
      <c r="C568" s="296" t="s">
        <v>827</v>
      </c>
      <c r="D568" s="296" t="s">
        <v>828</v>
      </c>
      <c r="E568" s="295" t="s">
        <v>276</v>
      </c>
      <c r="F568" s="295" t="s">
        <v>270</v>
      </c>
      <c r="G568" s="297">
        <v>130</v>
      </c>
      <c r="H568" s="298">
        <v>56</v>
      </c>
    </row>
    <row r="569" spans="1:8" x14ac:dyDescent="0.2">
      <c r="A569" s="294">
        <v>360</v>
      </c>
      <c r="B569" s="295" t="s">
        <v>826</v>
      </c>
      <c r="C569" s="296" t="s">
        <v>829</v>
      </c>
      <c r="D569" s="296" t="s">
        <v>380</v>
      </c>
      <c r="E569" s="295" t="s">
        <v>265</v>
      </c>
      <c r="F569" s="295" t="s">
        <v>321</v>
      </c>
      <c r="G569" s="297">
        <v>115</v>
      </c>
      <c r="H569" s="298">
        <v>71</v>
      </c>
    </row>
    <row r="570" spans="1:8" x14ac:dyDescent="0.2">
      <c r="A570" s="294">
        <v>360</v>
      </c>
      <c r="B570" s="295" t="s">
        <v>826</v>
      </c>
      <c r="C570" s="296" t="s">
        <v>829</v>
      </c>
      <c r="D570" s="296" t="s">
        <v>380</v>
      </c>
      <c r="E570" s="295" t="s">
        <v>322</v>
      </c>
      <c r="F570" s="295" t="s">
        <v>323</v>
      </c>
      <c r="G570" s="297">
        <v>246</v>
      </c>
      <c r="H570" s="298">
        <v>71</v>
      </c>
    </row>
    <row r="571" spans="1:8" x14ac:dyDescent="0.2">
      <c r="A571" s="294">
        <v>360</v>
      </c>
      <c r="B571" s="295" t="s">
        <v>826</v>
      </c>
      <c r="C571" s="296" t="s">
        <v>829</v>
      </c>
      <c r="D571" s="296" t="s">
        <v>380</v>
      </c>
      <c r="E571" s="295" t="s">
        <v>324</v>
      </c>
      <c r="F571" s="295" t="s">
        <v>270</v>
      </c>
      <c r="G571" s="297">
        <v>115</v>
      </c>
      <c r="H571" s="298">
        <v>71</v>
      </c>
    </row>
    <row r="572" spans="1:8" x14ac:dyDescent="0.2">
      <c r="A572" s="294">
        <v>361</v>
      </c>
      <c r="B572" s="295" t="s">
        <v>826</v>
      </c>
      <c r="C572" s="296" t="s">
        <v>830</v>
      </c>
      <c r="D572" s="296" t="s">
        <v>831</v>
      </c>
      <c r="E572" s="295" t="s">
        <v>163</v>
      </c>
      <c r="F572" s="295" t="s">
        <v>163</v>
      </c>
      <c r="G572" s="297">
        <v>87</v>
      </c>
      <c r="H572" s="298">
        <v>51</v>
      </c>
    </row>
    <row r="573" spans="1:8" x14ac:dyDescent="0.2">
      <c r="A573" s="294">
        <v>362</v>
      </c>
      <c r="B573" s="295" t="s">
        <v>826</v>
      </c>
      <c r="C573" s="296" t="s">
        <v>832</v>
      </c>
      <c r="D573" s="296" t="s">
        <v>1023</v>
      </c>
      <c r="E573" s="295" t="s">
        <v>265</v>
      </c>
      <c r="F573" s="295" t="s">
        <v>273</v>
      </c>
      <c r="G573" s="297">
        <v>106</v>
      </c>
      <c r="H573" s="298">
        <v>61</v>
      </c>
    </row>
    <row r="574" spans="1:8" x14ac:dyDescent="0.2">
      <c r="A574" s="294">
        <v>362</v>
      </c>
      <c r="B574" s="295" t="s">
        <v>826</v>
      </c>
      <c r="C574" s="296" t="s">
        <v>832</v>
      </c>
      <c r="D574" s="296" t="s">
        <v>1023</v>
      </c>
      <c r="E574" s="295" t="s">
        <v>274</v>
      </c>
      <c r="F574" s="295" t="s">
        <v>323</v>
      </c>
      <c r="G574" s="297">
        <v>117</v>
      </c>
      <c r="H574" s="298">
        <v>61</v>
      </c>
    </row>
    <row r="575" spans="1:8" x14ac:dyDescent="0.2">
      <c r="A575" s="294">
        <v>362</v>
      </c>
      <c r="B575" s="295" t="s">
        <v>826</v>
      </c>
      <c r="C575" s="296" t="s">
        <v>832</v>
      </c>
      <c r="D575" s="296" t="s">
        <v>1023</v>
      </c>
      <c r="E575" s="295" t="s">
        <v>324</v>
      </c>
      <c r="F575" s="295" t="s">
        <v>270</v>
      </c>
      <c r="G575" s="297">
        <v>106</v>
      </c>
      <c r="H575" s="298">
        <v>61</v>
      </c>
    </row>
    <row r="576" spans="1:8" x14ac:dyDescent="0.2">
      <c r="A576" s="294">
        <v>458</v>
      </c>
      <c r="B576" s="295" t="s">
        <v>173</v>
      </c>
      <c r="C576" s="296" t="s">
        <v>833</v>
      </c>
      <c r="D576" s="296" t="s">
        <v>736</v>
      </c>
      <c r="E576" s="295" t="s">
        <v>163</v>
      </c>
      <c r="F576" s="295" t="s">
        <v>163</v>
      </c>
      <c r="G576" s="297">
        <v>96</v>
      </c>
      <c r="H576" s="298">
        <v>46</v>
      </c>
    </row>
    <row r="577" spans="1:8" x14ac:dyDescent="0.2">
      <c r="A577" s="294">
        <v>459</v>
      </c>
      <c r="B577" s="295" t="s">
        <v>173</v>
      </c>
      <c r="C577" s="296" t="s">
        <v>834</v>
      </c>
      <c r="D577" s="296" t="s">
        <v>761</v>
      </c>
      <c r="E577" s="295" t="s">
        <v>163</v>
      </c>
      <c r="F577" s="295" t="s">
        <v>163</v>
      </c>
      <c r="G577" s="297">
        <v>96</v>
      </c>
      <c r="H577" s="298">
        <v>46</v>
      </c>
    </row>
    <row r="578" spans="1:8" ht="25.5" x14ac:dyDescent="0.2">
      <c r="A578" s="294">
        <v>363</v>
      </c>
      <c r="B578" s="295" t="s">
        <v>173</v>
      </c>
      <c r="C578" s="296" t="s">
        <v>835</v>
      </c>
      <c r="D578" s="296" t="s">
        <v>1024</v>
      </c>
      <c r="E578" s="295" t="s">
        <v>163</v>
      </c>
      <c r="F578" s="295" t="s">
        <v>163</v>
      </c>
      <c r="G578" s="297">
        <v>125</v>
      </c>
      <c r="H578" s="298">
        <v>56</v>
      </c>
    </row>
    <row r="579" spans="1:8" ht="25.5" x14ac:dyDescent="0.2">
      <c r="A579" s="294">
        <v>465</v>
      </c>
      <c r="B579" s="295" t="s">
        <v>173</v>
      </c>
      <c r="C579" s="296" t="s">
        <v>836</v>
      </c>
      <c r="D579" s="296" t="s">
        <v>837</v>
      </c>
      <c r="E579" s="295" t="s">
        <v>163</v>
      </c>
      <c r="F579" s="295" t="s">
        <v>163</v>
      </c>
      <c r="G579" s="297">
        <v>84</v>
      </c>
      <c r="H579" s="298">
        <v>56</v>
      </c>
    </row>
    <row r="580" spans="1:8" x14ac:dyDescent="0.2">
      <c r="A580" s="294">
        <v>428</v>
      </c>
      <c r="B580" s="295" t="s">
        <v>173</v>
      </c>
      <c r="C580" s="296" t="s">
        <v>838</v>
      </c>
      <c r="D580" s="296" t="s">
        <v>838</v>
      </c>
      <c r="E580" s="295" t="s">
        <v>163</v>
      </c>
      <c r="F580" s="295" t="s">
        <v>163</v>
      </c>
      <c r="G580" s="297">
        <v>96</v>
      </c>
      <c r="H580" s="298">
        <v>61</v>
      </c>
    </row>
    <row r="581" spans="1:8" x14ac:dyDescent="0.2">
      <c r="A581" s="294">
        <v>365</v>
      </c>
      <c r="B581" s="295" t="s">
        <v>173</v>
      </c>
      <c r="C581" s="296" t="s">
        <v>839</v>
      </c>
      <c r="D581" s="296" t="s">
        <v>1025</v>
      </c>
      <c r="E581" s="295" t="s">
        <v>163</v>
      </c>
      <c r="F581" s="295" t="s">
        <v>163</v>
      </c>
      <c r="G581" s="297">
        <v>90</v>
      </c>
      <c r="H581" s="298">
        <v>51</v>
      </c>
    </row>
    <row r="582" spans="1:8" x14ac:dyDescent="0.2">
      <c r="A582" s="294">
        <v>432</v>
      </c>
      <c r="B582" s="295" t="s">
        <v>173</v>
      </c>
      <c r="C582" s="296" t="s">
        <v>840</v>
      </c>
      <c r="D582" s="296" t="s">
        <v>1026</v>
      </c>
      <c r="E582" s="295" t="s">
        <v>163</v>
      </c>
      <c r="F582" s="295" t="s">
        <v>163</v>
      </c>
      <c r="G582" s="297">
        <v>87</v>
      </c>
      <c r="H582" s="298">
        <v>61</v>
      </c>
    </row>
    <row r="583" spans="1:8" x14ac:dyDescent="0.2">
      <c r="A583" s="294">
        <v>376</v>
      </c>
      <c r="B583" s="295" t="s">
        <v>173</v>
      </c>
      <c r="C583" s="296" t="s">
        <v>1027</v>
      </c>
      <c r="D583" s="296" t="s">
        <v>1028</v>
      </c>
      <c r="E583" s="295" t="s">
        <v>163</v>
      </c>
      <c r="F583" s="295" t="s">
        <v>163</v>
      </c>
      <c r="G583" s="297">
        <v>85</v>
      </c>
      <c r="H583" s="298">
        <v>56</v>
      </c>
    </row>
    <row r="584" spans="1:8" x14ac:dyDescent="0.2">
      <c r="A584" s="294">
        <v>368</v>
      </c>
      <c r="B584" s="295" t="s">
        <v>173</v>
      </c>
      <c r="C584" s="296" t="s">
        <v>454</v>
      </c>
      <c r="D584" s="296" t="s">
        <v>841</v>
      </c>
      <c r="E584" s="295" t="s">
        <v>163</v>
      </c>
      <c r="F584" s="295" t="s">
        <v>163</v>
      </c>
      <c r="G584" s="297">
        <v>113</v>
      </c>
      <c r="H584" s="298">
        <v>66</v>
      </c>
    </row>
    <row r="585" spans="1:8" x14ac:dyDescent="0.2">
      <c r="A585" s="294">
        <v>369</v>
      </c>
      <c r="B585" s="295" t="s">
        <v>173</v>
      </c>
      <c r="C585" s="296" t="s">
        <v>842</v>
      </c>
      <c r="D585" s="296" t="s">
        <v>843</v>
      </c>
      <c r="E585" s="295" t="s">
        <v>163</v>
      </c>
      <c r="F585" s="295" t="s">
        <v>163</v>
      </c>
      <c r="G585" s="297">
        <v>102</v>
      </c>
      <c r="H585" s="298">
        <v>51</v>
      </c>
    </row>
    <row r="586" spans="1:8" x14ac:dyDescent="0.2">
      <c r="A586" s="294">
        <v>371</v>
      </c>
      <c r="B586" s="295" t="s">
        <v>173</v>
      </c>
      <c r="C586" s="296" t="s">
        <v>844</v>
      </c>
      <c r="D586" s="296" t="s">
        <v>845</v>
      </c>
      <c r="E586" s="295" t="s">
        <v>265</v>
      </c>
      <c r="F586" s="295" t="s">
        <v>266</v>
      </c>
      <c r="G586" s="297">
        <v>94</v>
      </c>
      <c r="H586" s="298">
        <v>56</v>
      </c>
    </row>
    <row r="587" spans="1:8" x14ac:dyDescent="0.2">
      <c r="A587" s="294">
        <v>371</v>
      </c>
      <c r="B587" s="295" t="s">
        <v>173</v>
      </c>
      <c r="C587" s="296" t="s">
        <v>844</v>
      </c>
      <c r="D587" s="296" t="s">
        <v>845</v>
      </c>
      <c r="E587" s="295" t="s">
        <v>267</v>
      </c>
      <c r="F587" s="295" t="s">
        <v>291</v>
      </c>
      <c r="G587" s="297">
        <v>172</v>
      </c>
      <c r="H587" s="298">
        <v>56</v>
      </c>
    </row>
    <row r="588" spans="1:8" x14ac:dyDescent="0.2">
      <c r="A588" s="294">
        <v>371</v>
      </c>
      <c r="B588" s="295" t="s">
        <v>173</v>
      </c>
      <c r="C588" s="296" t="s">
        <v>844</v>
      </c>
      <c r="D588" s="296" t="s">
        <v>845</v>
      </c>
      <c r="E588" s="295" t="s">
        <v>292</v>
      </c>
      <c r="F588" s="295" t="s">
        <v>270</v>
      </c>
      <c r="G588" s="297">
        <v>94</v>
      </c>
      <c r="H588" s="298">
        <v>56</v>
      </c>
    </row>
    <row r="589" spans="1:8" x14ac:dyDescent="0.2">
      <c r="A589" s="294">
        <v>372</v>
      </c>
      <c r="B589" s="295" t="s">
        <v>173</v>
      </c>
      <c r="C589" s="296" t="s">
        <v>846</v>
      </c>
      <c r="D589" s="296" t="s">
        <v>847</v>
      </c>
      <c r="E589" s="295" t="s">
        <v>265</v>
      </c>
      <c r="F589" s="295" t="s">
        <v>318</v>
      </c>
      <c r="G589" s="297">
        <v>92</v>
      </c>
      <c r="H589" s="298">
        <v>56</v>
      </c>
    </row>
    <row r="590" spans="1:8" x14ac:dyDescent="0.2">
      <c r="A590" s="294">
        <v>372</v>
      </c>
      <c r="B590" s="295" t="s">
        <v>173</v>
      </c>
      <c r="C590" s="296" t="s">
        <v>846</v>
      </c>
      <c r="D590" s="296" t="s">
        <v>847</v>
      </c>
      <c r="E590" s="295" t="s">
        <v>319</v>
      </c>
      <c r="F590" s="295" t="s">
        <v>291</v>
      </c>
      <c r="G590" s="297">
        <v>147</v>
      </c>
      <c r="H590" s="298">
        <v>56</v>
      </c>
    </row>
    <row r="591" spans="1:8" x14ac:dyDescent="0.2">
      <c r="A591" s="294">
        <v>372</v>
      </c>
      <c r="B591" s="295" t="s">
        <v>173</v>
      </c>
      <c r="C591" s="296" t="s">
        <v>846</v>
      </c>
      <c r="D591" s="296" t="s">
        <v>847</v>
      </c>
      <c r="E591" s="295" t="s">
        <v>292</v>
      </c>
      <c r="F591" s="295" t="s">
        <v>270</v>
      </c>
      <c r="G591" s="297">
        <v>92</v>
      </c>
      <c r="H591" s="298">
        <v>56</v>
      </c>
    </row>
    <row r="592" spans="1:8" x14ac:dyDescent="0.2">
      <c r="A592" s="294">
        <v>373</v>
      </c>
      <c r="B592" s="295" t="s">
        <v>173</v>
      </c>
      <c r="C592" s="296" t="s">
        <v>848</v>
      </c>
      <c r="D592" s="296" t="s">
        <v>849</v>
      </c>
      <c r="E592" s="295" t="s">
        <v>163</v>
      </c>
      <c r="F592" s="295" t="s">
        <v>163</v>
      </c>
      <c r="G592" s="297">
        <v>108</v>
      </c>
      <c r="H592" s="298">
        <v>46</v>
      </c>
    </row>
    <row r="593" spans="1:8" ht="25.5" x14ac:dyDescent="0.2">
      <c r="A593" s="294">
        <v>374</v>
      </c>
      <c r="B593" s="295" t="s">
        <v>173</v>
      </c>
      <c r="C593" s="296" t="s">
        <v>850</v>
      </c>
      <c r="D593" s="296" t="s">
        <v>1029</v>
      </c>
      <c r="E593" s="295" t="s">
        <v>265</v>
      </c>
      <c r="F593" s="295" t="s">
        <v>323</v>
      </c>
      <c r="G593" s="297">
        <v>83</v>
      </c>
      <c r="H593" s="298">
        <v>51</v>
      </c>
    </row>
    <row r="594" spans="1:8" ht="25.5" x14ac:dyDescent="0.2">
      <c r="A594" s="294">
        <v>374</v>
      </c>
      <c r="B594" s="295" t="s">
        <v>173</v>
      </c>
      <c r="C594" s="296" t="s">
        <v>850</v>
      </c>
      <c r="D594" s="296" t="s">
        <v>1029</v>
      </c>
      <c r="E594" s="295" t="s">
        <v>324</v>
      </c>
      <c r="F594" s="295" t="s">
        <v>291</v>
      </c>
      <c r="G594" s="297">
        <v>96</v>
      </c>
      <c r="H594" s="298">
        <v>51</v>
      </c>
    </row>
    <row r="595" spans="1:8" ht="25.5" x14ac:dyDescent="0.2">
      <c r="A595" s="294">
        <v>374</v>
      </c>
      <c r="B595" s="295" t="s">
        <v>173</v>
      </c>
      <c r="C595" s="296" t="s">
        <v>850</v>
      </c>
      <c r="D595" s="296" t="s">
        <v>1029</v>
      </c>
      <c r="E595" s="295" t="s">
        <v>292</v>
      </c>
      <c r="F595" s="295" t="s">
        <v>270</v>
      </c>
      <c r="G595" s="297">
        <v>83</v>
      </c>
      <c r="H595" s="298">
        <v>51</v>
      </c>
    </row>
    <row r="596" spans="1:8" x14ac:dyDescent="0.2">
      <c r="A596" s="294">
        <v>377</v>
      </c>
      <c r="B596" s="295" t="s">
        <v>851</v>
      </c>
      <c r="C596" s="296" t="s">
        <v>1030</v>
      </c>
      <c r="D596" s="296" t="s">
        <v>1031</v>
      </c>
      <c r="E596" s="295" t="s">
        <v>265</v>
      </c>
      <c r="F596" s="295" t="s">
        <v>285</v>
      </c>
      <c r="G596" s="297">
        <v>125</v>
      </c>
      <c r="H596" s="298">
        <v>66</v>
      </c>
    </row>
    <row r="597" spans="1:8" x14ac:dyDescent="0.2">
      <c r="A597" s="294">
        <v>377</v>
      </c>
      <c r="B597" s="295" t="s">
        <v>851</v>
      </c>
      <c r="C597" s="296" t="s">
        <v>1030</v>
      </c>
      <c r="D597" s="296" t="s">
        <v>1031</v>
      </c>
      <c r="E597" s="295" t="s">
        <v>286</v>
      </c>
      <c r="F597" s="295" t="s">
        <v>289</v>
      </c>
      <c r="G597" s="297">
        <v>104</v>
      </c>
      <c r="H597" s="298">
        <v>66</v>
      </c>
    </row>
    <row r="598" spans="1:8" x14ac:dyDescent="0.2">
      <c r="A598" s="294">
        <v>377</v>
      </c>
      <c r="B598" s="295" t="s">
        <v>851</v>
      </c>
      <c r="C598" s="296" t="s">
        <v>1030</v>
      </c>
      <c r="D598" s="296" t="s">
        <v>1031</v>
      </c>
      <c r="E598" s="295" t="s">
        <v>290</v>
      </c>
      <c r="F598" s="295" t="s">
        <v>270</v>
      </c>
      <c r="G598" s="297">
        <v>125</v>
      </c>
      <c r="H598" s="298">
        <v>66</v>
      </c>
    </row>
    <row r="599" spans="1:8" x14ac:dyDescent="0.2">
      <c r="A599" s="294">
        <v>378</v>
      </c>
      <c r="B599" s="295" t="s">
        <v>851</v>
      </c>
      <c r="C599" s="296" t="s">
        <v>647</v>
      </c>
      <c r="D599" s="296" t="s">
        <v>852</v>
      </c>
      <c r="E599" s="295" t="s">
        <v>265</v>
      </c>
      <c r="F599" s="295" t="s">
        <v>285</v>
      </c>
      <c r="G599" s="297">
        <v>107</v>
      </c>
      <c r="H599" s="298">
        <v>71</v>
      </c>
    </row>
    <row r="600" spans="1:8" x14ac:dyDescent="0.2">
      <c r="A600" s="294">
        <v>378</v>
      </c>
      <c r="B600" s="295" t="s">
        <v>851</v>
      </c>
      <c r="C600" s="296" t="s">
        <v>647</v>
      </c>
      <c r="D600" s="296" t="s">
        <v>852</v>
      </c>
      <c r="E600" s="295" t="s">
        <v>286</v>
      </c>
      <c r="F600" s="295" t="s">
        <v>318</v>
      </c>
      <c r="G600" s="297">
        <v>90</v>
      </c>
      <c r="H600" s="298">
        <v>71</v>
      </c>
    </row>
    <row r="601" spans="1:8" x14ac:dyDescent="0.2">
      <c r="A601" s="294">
        <v>378</v>
      </c>
      <c r="B601" s="295" t="s">
        <v>851</v>
      </c>
      <c r="C601" s="296" t="s">
        <v>647</v>
      </c>
      <c r="D601" s="296" t="s">
        <v>852</v>
      </c>
      <c r="E601" s="295" t="s">
        <v>319</v>
      </c>
      <c r="F601" s="295" t="s">
        <v>270</v>
      </c>
      <c r="G601" s="297">
        <v>107</v>
      </c>
      <c r="H601" s="298">
        <v>71</v>
      </c>
    </row>
    <row r="602" spans="1:8" x14ac:dyDescent="0.2">
      <c r="A602" s="294">
        <v>379</v>
      </c>
      <c r="B602" s="295" t="s">
        <v>851</v>
      </c>
      <c r="C602" s="296" t="s">
        <v>853</v>
      </c>
      <c r="D602" s="296" t="s">
        <v>736</v>
      </c>
      <c r="E602" s="295" t="s">
        <v>163</v>
      </c>
      <c r="F602" s="295" t="s">
        <v>163</v>
      </c>
      <c r="G602" s="297">
        <v>110</v>
      </c>
      <c r="H602" s="298">
        <v>61</v>
      </c>
    </row>
    <row r="603" spans="1:8" x14ac:dyDescent="0.2">
      <c r="A603" s="294">
        <v>380</v>
      </c>
      <c r="B603" s="295" t="s">
        <v>851</v>
      </c>
      <c r="C603" s="296" t="s">
        <v>854</v>
      </c>
      <c r="D603" s="296" t="s">
        <v>855</v>
      </c>
      <c r="E603" s="295" t="s">
        <v>163</v>
      </c>
      <c r="F603" s="295" t="s">
        <v>163</v>
      </c>
      <c r="G603" s="297">
        <v>125</v>
      </c>
      <c r="H603" s="298">
        <v>71</v>
      </c>
    </row>
    <row r="604" spans="1:8" x14ac:dyDescent="0.2">
      <c r="A604" s="294">
        <v>381</v>
      </c>
      <c r="B604" s="295" t="s">
        <v>851</v>
      </c>
      <c r="C604" s="296" t="s">
        <v>856</v>
      </c>
      <c r="D604" s="296" t="s">
        <v>857</v>
      </c>
      <c r="E604" s="295" t="s">
        <v>163</v>
      </c>
      <c r="F604" s="295" t="s">
        <v>163</v>
      </c>
      <c r="G604" s="297">
        <v>97</v>
      </c>
      <c r="H604" s="298">
        <v>56</v>
      </c>
    </row>
    <row r="605" spans="1:8" ht="25.5" x14ac:dyDescent="0.2">
      <c r="A605" s="294">
        <v>382</v>
      </c>
      <c r="B605" s="295" t="s">
        <v>858</v>
      </c>
      <c r="C605" s="296" t="s">
        <v>859</v>
      </c>
      <c r="D605" s="296" t="s">
        <v>1032</v>
      </c>
      <c r="E605" s="295" t="s">
        <v>163</v>
      </c>
      <c r="F605" s="295" t="s">
        <v>163</v>
      </c>
      <c r="G605" s="297">
        <v>85</v>
      </c>
      <c r="H605" s="298">
        <v>61</v>
      </c>
    </row>
    <row r="606" spans="1:8" x14ac:dyDescent="0.2">
      <c r="A606" s="294">
        <v>384</v>
      </c>
      <c r="B606" s="295" t="s">
        <v>858</v>
      </c>
      <c r="C606" s="296" t="s">
        <v>860</v>
      </c>
      <c r="D606" s="296" t="s">
        <v>861</v>
      </c>
      <c r="E606" s="295" t="s">
        <v>163</v>
      </c>
      <c r="F606" s="295" t="s">
        <v>163</v>
      </c>
      <c r="G606" s="297">
        <v>107</v>
      </c>
      <c r="H606" s="298">
        <v>61</v>
      </c>
    </row>
    <row r="607" spans="1:8" x14ac:dyDescent="0.2">
      <c r="A607" s="294">
        <v>385</v>
      </c>
      <c r="B607" s="295" t="s">
        <v>858</v>
      </c>
      <c r="C607" s="296" t="s">
        <v>862</v>
      </c>
      <c r="D607" s="296" t="s">
        <v>863</v>
      </c>
      <c r="E607" s="295" t="s">
        <v>265</v>
      </c>
      <c r="F607" s="295" t="s">
        <v>318</v>
      </c>
      <c r="G607" s="297">
        <v>83</v>
      </c>
      <c r="H607" s="298">
        <v>51</v>
      </c>
    </row>
    <row r="608" spans="1:8" x14ac:dyDescent="0.2">
      <c r="A608" s="294">
        <v>385</v>
      </c>
      <c r="B608" s="295" t="s">
        <v>858</v>
      </c>
      <c r="C608" s="296" t="s">
        <v>862</v>
      </c>
      <c r="D608" s="296" t="s">
        <v>863</v>
      </c>
      <c r="E608" s="295" t="s">
        <v>319</v>
      </c>
      <c r="F608" s="295" t="s">
        <v>291</v>
      </c>
      <c r="G608" s="297">
        <v>104</v>
      </c>
      <c r="H608" s="298">
        <v>51</v>
      </c>
    </row>
    <row r="609" spans="1:8" x14ac:dyDescent="0.2">
      <c r="A609" s="294">
        <v>385</v>
      </c>
      <c r="B609" s="295" t="s">
        <v>858</v>
      </c>
      <c r="C609" s="296" t="s">
        <v>862</v>
      </c>
      <c r="D609" s="296" t="s">
        <v>863</v>
      </c>
      <c r="E609" s="295" t="s">
        <v>292</v>
      </c>
      <c r="F609" s="295" t="s">
        <v>270</v>
      </c>
      <c r="G609" s="297">
        <v>83</v>
      </c>
      <c r="H609" s="298">
        <v>51</v>
      </c>
    </row>
    <row r="610" spans="1:8" x14ac:dyDescent="0.2">
      <c r="A610" s="294">
        <v>386</v>
      </c>
      <c r="B610" s="295" t="s">
        <v>858</v>
      </c>
      <c r="C610" s="296" t="s">
        <v>864</v>
      </c>
      <c r="D610" s="296" t="s">
        <v>865</v>
      </c>
      <c r="E610" s="295" t="s">
        <v>163</v>
      </c>
      <c r="F610" s="295" t="s">
        <v>163</v>
      </c>
      <c r="G610" s="297">
        <v>98</v>
      </c>
      <c r="H610" s="298">
        <v>61</v>
      </c>
    </row>
    <row r="611" spans="1:8" x14ac:dyDescent="0.2">
      <c r="A611" s="294">
        <v>387</v>
      </c>
      <c r="B611" s="295" t="s">
        <v>858</v>
      </c>
      <c r="C611" s="296" t="s">
        <v>866</v>
      </c>
      <c r="D611" s="296" t="s">
        <v>1033</v>
      </c>
      <c r="E611" s="295" t="s">
        <v>265</v>
      </c>
      <c r="F611" s="295" t="s">
        <v>318</v>
      </c>
      <c r="G611" s="297">
        <v>95</v>
      </c>
      <c r="H611" s="298">
        <v>61</v>
      </c>
    </row>
    <row r="612" spans="1:8" x14ac:dyDescent="0.2">
      <c r="A612" s="294">
        <v>387</v>
      </c>
      <c r="B612" s="295" t="s">
        <v>858</v>
      </c>
      <c r="C612" s="296" t="s">
        <v>866</v>
      </c>
      <c r="D612" s="296" t="s">
        <v>1033</v>
      </c>
      <c r="E612" s="295" t="s">
        <v>319</v>
      </c>
      <c r="F612" s="295" t="s">
        <v>291</v>
      </c>
      <c r="G612" s="297">
        <v>128</v>
      </c>
      <c r="H612" s="298">
        <v>61</v>
      </c>
    </row>
    <row r="613" spans="1:8" x14ac:dyDescent="0.2">
      <c r="A613" s="294">
        <v>387</v>
      </c>
      <c r="B613" s="295" t="s">
        <v>858</v>
      </c>
      <c r="C613" s="296" t="s">
        <v>866</v>
      </c>
      <c r="D613" s="296" t="s">
        <v>1033</v>
      </c>
      <c r="E613" s="295" t="s">
        <v>292</v>
      </c>
      <c r="F613" s="295" t="s">
        <v>270</v>
      </c>
      <c r="G613" s="297">
        <v>95</v>
      </c>
      <c r="H613" s="298">
        <v>61</v>
      </c>
    </row>
    <row r="614" spans="1:8" x14ac:dyDescent="0.2">
      <c r="A614" s="294">
        <v>475</v>
      </c>
      <c r="B614" s="295" t="s">
        <v>858</v>
      </c>
      <c r="C614" s="296" t="s">
        <v>867</v>
      </c>
      <c r="D614" s="296" t="s">
        <v>868</v>
      </c>
      <c r="E614" s="295" t="s">
        <v>163</v>
      </c>
      <c r="F614" s="295" t="s">
        <v>163</v>
      </c>
      <c r="G614" s="297">
        <v>92</v>
      </c>
      <c r="H614" s="298">
        <v>46</v>
      </c>
    </row>
    <row r="615" spans="1:8" x14ac:dyDescent="0.2">
      <c r="A615" s="294">
        <v>389</v>
      </c>
      <c r="B615" s="295" t="s">
        <v>858</v>
      </c>
      <c r="C615" s="296" t="s">
        <v>869</v>
      </c>
      <c r="D615" s="296" t="s">
        <v>870</v>
      </c>
      <c r="E615" s="295" t="s">
        <v>265</v>
      </c>
      <c r="F615" s="295" t="s">
        <v>266</v>
      </c>
      <c r="G615" s="297">
        <v>156</v>
      </c>
      <c r="H615" s="298">
        <v>71</v>
      </c>
    </row>
    <row r="616" spans="1:8" x14ac:dyDescent="0.2">
      <c r="A616" s="294">
        <v>389</v>
      </c>
      <c r="B616" s="295" t="s">
        <v>858</v>
      </c>
      <c r="C616" s="296" t="s">
        <v>869</v>
      </c>
      <c r="D616" s="296" t="s">
        <v>870</v>
      </c>
      <c r="E616" s="295" t="s">
        <v>267</v>
      </c>
      <c r="F616" s="295" t="s">
        <v>291</v>
      </c>
      <c r="G616" s="297">
        <v>190</v>
      </c>
      <c r="H616" s="298">
        <v>71</v>
      </c>
    </row>
    <row r="617" spans="1:8" x14ac:dyDescent="0.2">
      <c r="A617" s="294">
        <v>389</v>
      </c>
      <c r="B617" s="295" t="s">
        <v>858</v>
      </c>
      <c r="C617" s="296" t="s">
        <v>869</v>
      </c>
      <c r="D617" s="296" t="s">
        <v>870</v>
      </c>
      <c r="E617" s="295" t="s">
        <v>292</v>
      </c>
      <c r="F617" s="295" t="s">
        <v>270</v>
      </c>
      <c r="G617" s="297">
        <v>156</v>
      </c>
      <c r="H617" s="298">
        <v>71</v>
      </c>
    </row>
    <row r="618" spans="1:8" x14ac:dyDescent="0.2">
      <c r="A618" s="294">
        <v>390</v>
      </c>
      <c r="B618" s="295" t="s">
        <v>858</v>
      </c>
      <c r="C618" s="296" t="s">
        <v>871</v>
      </c>
      <c r="D618" s="296" t="s">
        <v>871</v>
      </c>
      <c r="E618" s="295" t="s">
        <v>163</v>
      </c>
      <c r="F618" s="295" t="s">
        <v>163</v>
      </c>
      <c r="G618" s="297">
        <v>88</v>
      </c>
      <c r="H618" s="298">
        <v>61</v>
      </c>
    </row>
    <row r="619" spans="1:8" x14ac:dyDescent="0.2">
      <c r="A619" s="294">
        <v>391</v>
      </c>
      <c r="B619" s="295" t="s">
        <v>858</v>
      </c>
      <c r="C619" s="296" t="s">
        <v>872</v>
      </c>
      <c r="D619" s="296" t="s">
        <v>873</v>
      </c>
      <c r="E619" s="295" t="s">
        <v>163</v>
      </c>
      <c r="F619" s="295" t="s">
        <v>163</v>
      </c>
      <c r="G619" s="297">
        <v>109</v>
      </c>
      <c r="H619" s="298">
        <v>61</v>
      </c>
    </row>
    <row r="620" spans="1:8" x14ac:dyDescent="0.2">
      <c r="A620" s="294">
        <v>392</v>
      </c>
      <c r="B620" s="295" t="s">
        <v>858</v>
      </c>
      <c r="C620" s="296" t="s">
        <v>874</v>
      </c>
      <c r="D620" s="296" t="s">
        <v>1034</v>
      </c>
      <c r="E620" s="295" t="s">
        <v>163</v>
      </c>
      <c r="F620" s="295" t="s">
        <v>163</v>
      </c>
      <c r="G620" s="297">
        <v>137</v>
      </c>
      <c r="H620" s="298">
        <v>56</v>
      </c>
    </row>
    <row r="621" spans="1:8" x14ac:dyDescent="0.2">
      <c r="A621" s="294">
        <v>412</v>
      </c>
      <c r="B621" s="295" t="s">
        <v>875</v>
      </c>
      <c r="C621" s="296" t="s">
        <v>876</v>
      </c>
      <c r="D621" s="296" t="s">
        <v>877</v>
      </c>
      <c r="E621" s="295" t="s">
        <v>163</v>
      </c>
      <c r="F621" s="295" t="s">
        <v>163</v>
      </c>
      <c r="G621" s="297">
        <v>88</v>
      </c>
      <c r="H621" s="298">
        <v>46</v>
      </c>
    </row>
    <row r="622" spans="1:8" x14ac:dyDescent="0.2">
      <c r="A622" s="294">
        <v>393</v>
      </c>
      <c r="B622" s="295" t="s">
        <v>875</v>
      </c>
      <c r="C622" s="296" t="s">
        <v>878</v>
      </c>
      <c r="D622" s="296" t="s">
        <v>879</v>
      </c>
      <c r="E622" s="295" t="s">
        <v>163</v>
      </c>
      <c r="F622" s="295" t="s">
        <v>163</v>
      </c>
      <c r="G622" s="297">
        <v>95</v>
      </c>
      <c r="H622" s="298">
        <v>56</v>
      </c>
    </row>
    <row r="623" spans="1:8" x14ac:dyDescent="0.2">
      <c r="A623" s="294">
        <v>396</v>
      </c>
      <c r="B623" s="295" t="s">
        <v>875</v>
      </c>
      <c r="C623" s="296" t="s">
        <v>880</v>
      </c>
      <c r="D623" s="296" t="s">
        <v>881</v>
      </c>
      <c r="E623" s="295" t="s">
        <v>265</v>
      </c>
      <c r="F623" s="295" t="s">
        <v>285</v>
      </c>
      <c r="G623" s="297">
        <v>116</v>
      </c>
      <c r="H623" s="298">
        <v>56</v>
      </c>
    </row>
    <row r="624" spans="1:8" x14ac:dyDescent="0.2">
      <c r="A624" s="294">
        <v>396</v>
      </c>
      <c r="B624" s="295" t="s">
        <v>875</v>
      </c>
      <c r="C624" s="296" t="s">
        <v>880</v>
      </c>
      <c r="D624" s="296" t="s">
        <v>881</v>
      </c>
      <c r="E624" s="295" t="s">
        <v>286</v>
      </c>
      <c r="F624" s="295" t="s">
        <v>291</v>
      </c>
      <c r="G624" s="297">
        <v>97</v>
      </c>
      <c r="H624" s="298">
        <v>56</v>
      </c>
    </row>
    <row r="625" spans="1:8" x14ac:dyDescent="0.2">
      <c r="A625" s="294">
        <v>396</v>
      </c>
      <c r="B625" s="295" t="s">
        <v>875</v>
      </c>
      <c r="C625" s="296" t="s">
        <v>880</v>
      </c>
      <c r="D625" s="296" t="s">
        <v>881</v>
      </c>
      <c r="E625" s="295" t="s">
        <v>292</v>
      </c>
      <c r="F625" s="295" t="s">
        <v>270</v>
      </c>
      <c r="G625" s="297">
        <v>116</v>
      </c>
      <c r="H625" s="298">
        <v>56</v>
      </c>
    </row>
    <row r="626" spans="1:8" x14ac:dyDescent="0.2">
      <c r="A626" s="294">
        <v>397</v>
      </c>
      <c r="B626" s="295" t="s">
        <v>875</v>
      </c>
      <c r="C626" s="296" t="s">
        <v>882</v>
      </c>
      <c r="D626" s="296" t="s">
        <v>882</v>
      </c>
      <c r="E626" s="295" t="s">
        <v>163</v>
      </c>
      <c r="F626" s="295" t="s">
        <v>163</v>
      </c>
      <c r="G626" s="297">
        <v>107</v>
      </c>
      <c r="H626" s="298">
        <v>61</v>
      </c>
    </row>
    <row r="627" spans="1:8" x14ac:dyDescent="0.2">
      <c r="A627" s="294">
        <v>399</v>
      </c>
      <c r="B627" s="295" t="s">
        <v>875</v>
      </c>
      <c r="C627" s="296" t="s">
        <v>883</v>
      </c>
      <c r="D627" s="296" t="s">
        <v>884</v>
      </c>
      <c r="E627" s="295" t="s">
        <v>265</v>
      </c>
      <c r="F627" s="295" t="s">
        <v>266</v>
      </c>
      <c r="G627" s="297">
        <v>83</v>
      </c>
      <c r="H627" s="298">
        <v>51</v>
      </c>
    </row>
    <row r="628" spans="1:8" x14ac:dyDescent="0.2">
      <c r="A628" s="294">
        <v>399</v>
      </c>
      <c r="B628" s="295" t="s">
        <v>875</v>
      </c>
      <c r="C628" s="296" t="s">
        <v>883</v>
      </c>
      <c r="D628" s="296" t="s">
        <v>884</v>
      </c>
      <c r="E628" s="295" t="s">
        <v>267</v>
      </c>
      <c r="F628" s="295" t="s">
        <v>291</v>
      </c>
      <c r="G628" s="297">
        <v>93</v>
      </c>
      <c r="H628" s="298">
        <v>51</v>
      </c>
    </row>
    <row r="629" spans="1:8" x14ac:dyDescent="0.2">
      <c r="A629" s="294">
        <v>399</v>
      </c>
      <c r="B629" s="295" t="s">
        <v>875</v>
      </c>
      <c r="C629" s="296" t="s">
        <v>883</v>
      </c>
      <c r="D629" s="296" t="s">
        <v>884</v>
      </c>
      <c r="E629" s="295" t="s">
        <v>292</v>
      </c>
      <c r="F629" s="295" t="s">
        <v>270</v>
      </c>
      <c r="G629" s="297">
        <v>83</v>
      </c>
      <c r="H629" s="298">
        <v>51</v>
      </c>
    </row>
    <row r="630" spans="1:8" x14ac:dyDescent="0.2">
      <c r="A630" s="294">
        <v>400</v>
      </c>
      <c r="B630" s="295" t="s">
        <v>875</v>
      </c>
      <c r="C630" s="296" t="s">
        <v>885</v>
      </c>
      <c r="D630" s="296" t="s">
        <v>886</v>
      </c>
      <c r="E630" s="295" t="s">
        <v>265</v>
      </c>
      <c r="F630" s="295" t="s">
        <v>318</v>
      </c>
      <c r="G630" s="297">
        <v>83</v>
      </c>
      <c r="H630" s="298">
        <v>56</v>
      </c>
    </row>
    <row r="631" spans="1:8" x14ac:dyDescent="0.2">
      <c r="A631" s="294">
        <v>400</v>
      </c>
      <c r="B631" s="295" t="s">
        <v>875</v>
      </c>
      <c r="C631" s="296" t="s">
        <v>885</v>
      </c>
      <c r="D631" s="296" t="s">
        <v>886</v>
      </c>
      <c r="E631" s="295" t="s">
        <v>319</v>
      </c>
      <c r="F631" s="295" t="s">
        <v>291</v>
      </c>
      <c r="G631" s="297">
        <v>90</v>
      </c>
      <c r="H631" s="298">
        <v>56</v>
      </c>
    </row>
    <row r="632" spans="1:8" x14ac:dyDescent="0.2">
      <c r="A632" s="294">
        <v>400</v>
      </c>
      <c r="B632" s="295" t="s">
        <v>875</v>
      </c>
      <c r="C632" s="296" t="s">
        <v>885</v>
      </c>
      <c r="D632" s="296" t="s">
        <v>886</v>
      </c>
      <c r="E632" s="295" t="s">
        <v>292</v>
      </c>
      <c r="F632" s="295" t="s">
        <v>270</v>
      </c>
      <c r="G632" s="297">
        <v>83</v>
      </c>
      <c r="H632" s="298">
        <v>56</v>
      </c>
    </row>
    <row r="633" spans="1:8" x14ac:dyDescent="0.2">
      <c r="A633" s="294">
        <v>401</v>
      </c>
      <c r="B633" s="295" t="s">
        <v>875</v>
      </c>
      <c r="C633" s="296" t="s">
        <v>887</v>
      </c>
      <c r="D633" s="296" t="s">
        <v>547</v>
      </c>
      <c r="E633" s="295" t="s">
        <v>265</v>
      </c>
      <c r="F633" s="295" t="s">
        <v>266</v>
      </c>
      <c r="G633" s="297">
        <v>91</v>
      </c>
      <c r="H633" s="298">
        <v>61</v>
      </c>
    </row>
    <row r="634" spans="1:8" x14ac:dyDescent="0.2">
      <c r="A634" s="294">
        <v>401</v>
      </c>
      <c r="B634" s="295" t="s">
        <v>875</v>
      </c>
      <c r="C634" s="296" t="s">
        <v>887</v>
      </c>
      <c r="D634" s="296" t="s">
        <v>547</v>
      </c>
      <c r="E634" s="295" t="s">
        <v>267</v>
      </c>
      <c r="F634" s="295" t="s">
        <v>291</v>
      </c>
      <c r="G634" s="297">
        <v>110</v>
      </c>
      <c r="H634" s="298">
        <v>61</v>
      </c>
    </row>
    <row r="635" spans="1:8" x14ac:dyDescent="0.2">
      <c r="A635" s="294">
        <v>401</v>
      </c>
      <c r="B635" s="295" t="s">
        <v>875</v>
      </c>
      <c r="C635" s="296" t="s">
        <v>887</v>
      </c>
      <c r="D635" s="296" t="s">
        <v>547</v>
      </c>
      <c r="E635" s="295" t="s">
        <v>292</v>
      </c>
      <c r="F635" s="295" t="s">
        <v>270</v>
      </c>
      <c r="G635" s="297">
        <v>91</v>
      </c>
      <c r="H635" s="298">
        <v>61</v>
      </c>
    </row>
    <row r="636" spans="1:8" x14ac:dyDescent="0.2">
      <c r="A636" s="294">
        <v>403</v>
      </c>
      <c r="B636" s="295" t="s">
        <v>179</v>
      </c>
      <c r="C636" s="296" t="s">
        <v>778</v>
      </c>
      <c r="D636" s="296" t="s">
        <v>888</v>
      </c>
      <c r="E636" s="295" t="s">
        <v>163</v>
      </c>
      <c r="F636" s="295" t="s">
        <v>163</v>
      </c>
      <c r="G636" s="297">
        <v>105</v>
      </c>
      <c r="H636" s="298">
        <v>51</v>
      </c>
    </row>
    <row r="637" spans="1:8" x14ac:dyDescent="0.2">
      <c r="A637" s="294">
        <v>405</v>
      </c>
      <c r="B637" s="295" t="s">
        <v>179</v>
      </c>
      <c r="C637" s="296" t="s">
        <v>889</v>
      </c>
      <c r="D637" s="296" t="s">
        <v>890</v>
      </c>
      <c r="E637" s="295" t="s">
        <v>163</v>
      </c>
      <c r="F637" s="295" t="s">
        <v>163</v>
      </c>
      <c r="G637" s="297">
        <v>98</v>
      </c>
      <c r="H637" s="298">
        <v>46</v>
      </c>
    </row>
    <row r="638" spans="1:8" x14ac:dyDescent="0.2">
      <c r="A638" s="294">
        <v>406</v>
      </c>
      <c r="B638" s="295" t="s">
        <v>179</v>
      </c>
      <c r="C638" s="296" t="s">
        <v>891</v>
      </c>
      <c r="D638" s="296" t="s">
        <v>502</v>
      </c>
      <c r="E638" s="295" t="s">
        <v>163</v>
      </c>
      <c r="F638" s="295" t="s">
        <v>163</v>
      </c>
      <c r="G638" s="297">
        <v>86</v>
      </c>
      <c r="H638" s="298">
        <v>56</v>
      </c>
    </row>
    <row r="639" spans="1:8" x14ac:dyDescent="0.2">
      <c r="A639" s="294">
        <v>407</v>
      </c>
      <c r="B639" s="295" t="s">
        <v>179</v>
      </c>
      <c r="C639" s="296" t="s">
        <v>892</v>
      </c>
      <c r="D639" s="296" t="s">
        <v>893</v>
      </c>
      <c r="E639" s="295" t="s">
        <v>163</v>
      </c>
      <c r="F639" s="295" t="s">
        <v>163</v>
      </c>
      <c r="G639" s="297">
        <v>106</v>
      </c>
      <c r="H639" s="298">
        <v>46</v>
      </c>
    </row>
    <row r="640" spans="1:8" x14ac:dyDescent="0.2">
      <c r="A640" s="294">
        <v>408</v>
      </c>
      <c r="B640" s="295" t="s">
        <v>894</v>
      </c>
      <c r="C640" s="296" t="s">
        <v>895</v>
      </c>
      <c r="D640" s="296" t="s">
        <v>896</v>
      </c>
      <c r="E640" s="295" t="s">
        <v>265</v>
      </c>
      <c r="F640" s="295" t="s">
        <v>321</v>
      </c>
      <c r="G640" s="297">
        <v>93</v>
      </c>
      <c r="H640" s="298">
        <v>51</v>
      </c>
    </row>
    <row r="641" spans="1:8" x14ac:dyDescent="0.2">
      <c r="A641" s="294">
        <v>408</v>
      </c>
      <c r="B641" s="295" t="s">
        <v>894</v>
      </c>
      <c r="C641" s="296" t="s">
        <v>895</v>
      </c>
      <c r="D641" s="296" t="s">
        <v>896</v>
      </c>
      <c r="E641" s="295" t="s">
        <v>322</v>
      </c>
      <c r="F641" s="295" t="s">
        <v>323</v>
      </c>
      <c r="G641" s="297">
        <v>86</v>
      </c>
      <c r="H641" s="298">
        <v>51</v>
      </c>
    </row>
    <row r="642" spans="1:8" x14ac:dyDescent="0.2">
      <c r="A642" s="294">
        <v>408</v>
      </c>
      <c r="B642" s="295" t="s">
        <v>894</v>
      </c>
      <c r="C642" s="296" t="s">
        <v>895</v>
      </c>
      <c r="D642" s="296" t="s">
        <v>896</v>
      </c>
      <c r="E642" s="295" t="s">
        <v>324</v>
      </c>
      <c r="F642" s="295" t="s">
        <v>266</v>
      </c>
      <c r="G642" s="297">
        <v>96</v>
      </c>
      <c r="H642" s="298">
        <v>51</v>
      </c>
    </row>
    <row r="643" spans="1:8" x14ac:dyDescent="0.2">
      <c r="A643" s="294">
        <v>408</v>
      </c>
      <c r="B643" s="295" t="s">
        <v>894</v>
      </c>
      <c r="C643" s="296" t="s">
        <v>895</v>
      </c>
      <c r="D643" s="296" t="s">
        <v>896</v>
      </c>
      <c r="E643" s="295" t="s">
        <v>267</v>
      </c>
      <c r="F643" s="295" t="s">
        <v>270</v>
      </c>
      <c r="G643" s="297">
        <v>130</v>
      </c>
      <c r="H643" s="298">
        <v>51</v>
      </c>
    </row>
    <row r="644" spans="1:8" x14ac:dyDescent="0.2">
      <c r="A644" s="294">
        <v>453</v>
      </c>
      <c r="B644" s="295" t="s">
        <v>894</v>
      </c>
      <c r="C644" s="296" t="s">
        <v>897</v>
      </c>
      <c r="D644" s="296" t="s">
        <v>898</v>
      </c>
      <c r="E644" s="295" t="s">
        <v>163</v>
      </c>
      <c r="F644" s="295" t="s">
        <v>163</v>
      </c>
      <c r="G644" s="297">
        <v>91</v>
      </c>
      <c r="H644" s="298">
        <v>51</v>
      </c>
    </row>
    <row r="645" spans="1:8" x14ac:dyDescent="0.2">
      <c r="A645" s="294">
        <v>449</v>
      </c>
      <c r="B645" s="295" t="s">
        <v>894</v>
      </c>
      <c r="C645" s="296" t="s">
        <v>899</v>
      </c>
      <c r="D645" s="296" t="s">
        <v>172</v>
      </c>
      <c r="E645" s="295" t="s">
        <v>163</v>
      </c>
      <c r="F645" s="295" t="s">
        <v>163</v>
      </c>
      <c r="G645" s="297">
        <v>85</v>
      </c>
      <c r="H645" s="298">
        <v>51</v>
      </c>
    </row>
    <row r="646" spans="1:8" x14ac:dyDescent="0.2">
      <c r="A646" s="294">
        <v>409</v>
      </c>
      <c r="B646" s="295" t="s">
        <v>894</v>
      </c>
      <c r="C646" s="296" t="s">
        <v>900</v>
      </c>
      <c r="D646" s="296" t="s">
        <v>1035</v>
      </c>
      <c r="E646" s="295" t="s">
        <v>265</v>
      </c>
      <c r="F646" s="295" t="s">
        <v>318</v>
      </c>
      <c r="G646" s="297">
        <v>117</v>
      </c>
      <c r="H646" s="298">
        <v>56</v>
      </c>
    </row>
    <row r="647" spans="1:8" x14ac:dyDescent="0.2">
      <c r="A647" s="294">
        <v>409</v>
      </c>
      <c r="B647" s="295" t="s">
        <v>894</v>
      </c>
      <c r="C647" s="296" t="s">
        <v>900</v>
      </c>
      <c r="D647" s="296" t="s">
        <v>1035</v>
      </c>
      <c r="E647" s="295" t="s">
        <v>319</v>
      </c>
      <c r="F647" s="295" t="s">
        <v>291</v>
      </c>
      <c r="G647" s="297">
        <v>179</v>
      </c>
      <c r="H647" s="298">
        <v>56</v>
      </c>
    </row>
    <row r="648" spans="1:8" x14ac:dyDescent="0.2">
      <c r="A648" s="294">
        <v>409</v>
      </c>
      <c r="B648" s="295" t="s">
        <v>894</v>
      </c>
      <c r="C648" s="296" t="s">
        <v>900</v>
      </c>
      <c r="D648" s="296" t="s">
        <v>1035</v>
      </c>
      <c r="E648" s="295" t="s">
        <v>292</v>
      </c>
      <c r="F648" s="295" t="s">
        <v>270</v>
      </c>
      <c r="G648" s="297">
        <v>117</v>
      </c>
      <c r="H648" s="298">
        <v>56</v>
      </c>
    </row>
  </sheetData>
  <pageMargins left="0.7" right="0.7" top="0.75" bottom="0.75" header="0.3" footer="0.3"/>
  <pageSetup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
  <sheetViews>
    <sheetView topLeftCell="A4" workbookViewId="0">
      <selection activeCell="B60" sqref="B60:R60"/>
    </sheetView>
  </sheetViews>
  <sheetFormatPr defaultRowHeight="15" x14ac:dyDescent="0.25"/>
  <cols>
    <col min="4" max="4" width="10" bestFit="1" customWidth="1"/>
    <col min="5" max="5" width="11.5703125" customWidth="1"/>
    <col min="6" max="6" width="11.5703125" bestFit="1" customWidth="1"/>
    <col min="7" max="7" width="10" bestFit="1" customWidth="1"/>
    <col min="8" max="8" width="10.85546875" bestFit="1" customWidth="1"/>
    <col min="10" max="10" width="10.85546875" bestFit="1" customWidth="1"/>
  </cols>
  <sheetData>
    <row r="1" spans="1:10" ht="31.5" customHeight="1" thickTop="1" thickBot="1" x14ac:dyDescent="0.3">
      <c r="A1" s="529"/>
      <c r="B1" s="571" t="s">
        <v>1986</v>
      </c>
      <c r="C1" s="572"/>
      <c r="D1" s="572"/>
      <c r="E1" s="572"/>
      <c r="F1" s="572"/>
      <c r="G1" s="572"/>
      <c r="H1" s="573"/>
    </row>
    <row r="2" spans="1:10" x14ac:dyDescent="0.25">
      <c r="A2" s="530" t="s">
        <v>1987</v>
      </c>
      <c r="B2" s="532" t="s">
        <v>1989</v>
      </c>
      <c r="C2" s="532" t="s">
        <v>1991</v>
      </c>
      <c r="D2" s="532" t="s">
        <v>1993</v>
      </c>
      <c r="E2" s="532" t="s">
        <v>1995</v>
      </c>
      <c r="F2" s="532" t="s">
        <v>1997</v>
      </c>
      <c r="G2" s="532" t="s">
        <v>1999</v>
      </c>
      <c r="H2" s="533" t="s">
        <v>2001</v>
      </c>
    </row>
    <row r="3" spans="1:10" ht="89.25" x14ac:dyDescent="0.25">
      <c r="A3" s="530" t="s">
        <v>1988</v>
      </c>
      <c r="B3" s="532" t="s">
        <v>1990</v>
      </c>
      <c r="C3" s="532" t="s">
        <v>1992</v>
      </c>
      <c r="D3" s="532" t="s">
        <v>1994</v>
      </c>
      <c r="E3" s="532" t="s">
        <v>1996</v>
      </c>
      <c r="F3" s="532" t="s">
        <v>1998</v>
      </c>
      <c r="G3" s="532" t="s">
        <v>2000</v>
      </c>
      <c r="H3" s="533" t="s">
        <v>2002</v>
      </c>
    </row>
    <row r="4" spans="1:10" ht="15.75" thickBot="1" x14ac:dyDescent="0.3">
      <c r="A4" s="531"/>
      <c r="B4" s="538"/>
      <c r="C4" s="538"/>
      <c r="D4" s="538"/>
      <c r="E4" s="538"/>
      <c r="F4" s="538"/>
      <c r="G4" s="538"/>
      <c r="H4" s="533" t="s">
        <v>2003</v>
      </c>
    </row>
    <row r="5" spans="1:10" ht="90" thickBot="1" x14ac:dyDescent="0.3">
      <c r="A5" s="536" t="s">
        <v>2004</v>
      </c>
      <c r="B5" s="539">
        <v>10067</v>
      </c>
      <c r="C5" s="539">
        <v>1105</v>
      </c>
      <c r="D5" s="542">
        <f>ROUND(AVERAGE('Annual # of Respondents'!B14,'Annual # of Respondents'!E14,'Annual # of Respondents'!H14),0)</f>
        <v>572</v>
      </c>
      <c r="E5" s="540">
        <f>D5*C5</f>
        <v>632060</v>
      </c>
      <c r="F5" s="539">
        <v>0</v>
      </c>
      <c r="G5" s="541">
        <v>0</v>
      </c>
      <c r="H5" s="540">
        <v>0</v>
      </c>
    </row>
    <row r="6" spans="1:10" ht="90" thickBot="1" x14ac:dyDescent="0.3">
      <c r="A6" s="536" t="s">
        <v>2005</v>
      </c>
      <c r="B6" s="539">
        <v>10067</v>
      </c>
      <c r="C6" s="539">
        <v>2455</v>
      </c>
      <c r="D6" s="542">
        <f>ROUND(('Respondent Yr1'!I20+'Respondent Yr1'!I20+'Respondent Yr2'!I20+'Respondent Yr1'!I20+'Respondent Yr2'!I20+'Respondent Yr3'!I20)/3,0)</f>
        <v>109</v>
      </c>
      <c r="E6" s="540">
        <f>D6*C6</f>
        <v>267595</v>
      </c>
      <c r="F6" s="539">
        <v>0</v>
      </c>
      <c r="G6" s="541">
        <v>0</v>
      </c>
      <c r="H6" s="540">
        <v>0</v>
      </c>
    </row>
    <row r="7" spans="1:10" ht="51.75" thickBot="1" x14ac:dyDescent="0.3">
      <c r="A7" s="536" t="s">
        <v>2006</v>
      </c>
      <c r="B7" s="541">
        <v>0</v>
      </c>
      <c r="C7" s="541">
        <v>0</v>
      </c>
      <c r="D7" s="541">
        <v>0</v>
      </c>
      <c r="E7" s="540">
        <v>0</v>
      </c>
      <c r="F7" s="544">
        <v>1814</v>
      </c>
      <c r="G7" s="542">
        <v>644.6</v>
      </c>
      <c r="H7" s="540">
        <f>G7*F7</f>
        <v>1169304.4000000001</v>
      </c>
    </row>
    <row r="8" spans="1:10" ht="39" thickBot="1" x14ac:dyDescent="0.3">
      <c r="A8" s="536" t="s">
        <v>2007</v>
      </c>
      <c r="B8" s="541">
        <v>0</v>
      </c>
      <c r="C8" s="541">
        <v>0</v>
      </c>
      <c r="D8" s="541">
        <v>0</v>
      </c>
      <c r="E8" s="540">
        <v>0</v>
      </c>
      <c r="F8" s="539">
        <v>204</v>
      </c>
      <c r="G8" s="543">
        <v>644.6</v>
      </c>
      <c r="H8" s="540">
        <f>G8*F8</f>
        <v>131498.4</v>
      </c>
    </row>
    <row r="9" spans="1:10" x14ac:dyDescent="0.25">
      <c r="A9" s="569" t="s">
        <v>2008</v>
      </c>
      <c r="B9" s="574">
        <v>3000</v>
      </c>
      <c r="C9" s="574">
        <v>330</v>
      </c>
      <c r="D9" s="575">
        <f>D5</f>
        <v>572</v>
      </c>
      <c r="E9" s="577">
        <f>D9*C9</f>
        <v>188760</v>
      </c>
      <c r="F9" s="574">
        <v>1000</v>
      </c>
      <c r="G9" s="575">
        <v>644.6</v>
      </c>
      <c r="H9" s="577">
        <f>F9*G9</f>
        <v>644600</v>
      </c>
    </row>
    <row r="10" spans="1:10" ht="15.75" thickBot="1" x14ac:dyDescent="0.3">
      <c r="A10" s="570"/>
      <c r="B10" s="574"/>
      <c r="C10" s="574"/>
      <c r="D10" s="576"/>
      <c r="E10" s="577"/>
      <c r="F10" s="574"/>
      <c r="G10" s="576"/>
      <c r="H10" s="577"/>
    </row>
    <row r="11" spans="1:10" ht="26.25" thickBot="1" x14ac:dyDescent="0.3">
      <c r="A11" s="536" t="s">
        <v>1961</v>
      </c>
      <c r="B11" s="539">
        <v>500</v>
      </c>
      <c r="C11" s="539">
        <v>55</v>
      </c>
      <c r="D11" s="543">
        <f>D5</f>
        <v>572</v>
      </c>
      <c r="E11" s="540">
        <f>D11*C11</f>
        <v>31460</v>
      </c>
      <c r="F11" s="574"/>
      <c r="G11" s="576"/>
      <c r="H11" s="577"/>
    </row>
    <row r="12" spans="1:10" ht="26.25" thickBot="1" x14ac:dyDescent="0.3">
      <c r="A12" s="537" t="s">
        <v>1962</v>
      </c>
      <c r="B12" s="539">
        <v>4500</v>
      </c>
      <c r="C12" s="539">
        <v>494</v>
      </c>
      <c r="D12" s="543">
        <f>D5</f>
        <v>572</v>
      </c>
      <c r="E12" s="540">
        <f>D12*C12</f>
        <v>282568</v>
      </c>
      <c r="F12" s="574"/>
      <c r="G12" s="576"/>
      <c r="H12" s="577"/>
    </row>
    <row r="13" spans="1:10" ht="16.5" thickTop="1" x14ac:dyDescent="0.25">
      <c r="A13" s="535"/>
    </row>
    <row r="15" spans="1:10" x14ac:dyDescent="0.25">
      <c r="E15" s="534">
        <f>SUM(E5:E12)</f>
        <v>1402443</v>
      </c>
      <c r="H15" s="534">
        <f>SUM(H5:H12)</f>
        <v>1945402.8</v>
      </c>
      <c r="J15" s="534">
        <f>SUM(H15,E15)</f>
        <v>3347845.8</v>
      </c>
    </row>
  </sheetData>
  <mergeCells count="9">
    <mergeCell ref="A9:A10"/>
    <mergeCell ref="B1:H1"/>
    <mergeCell ref="C9:C10"/>
    <mergeCell ref="D9:D10"/>
    <mergeCell ref="E9:E10"/>
    <mergeCell ref="F9:F12"/>
    <mergeCell ref="G9:G12"/>
    <mergeCell ref="H9:H12"/>
    <mergeCell ref="B9:B10"/>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41"/>
  <sheetViews>
    <sheetView zoomScale="85" zoomScaleNormal="85" workbookViewId="0">
      <selection activeCell="B60" sqref="B60:R60"/>
    </sheetView>
  </sheetViews>
  <sheetFormatPr defaultRowHeight="11.25" x14ac:dyDescent="0.2"/>
  <cols>
    <col min="1" max="1" width="38.28515625" style="111" customWidth="1"/>
    <col min="2" max="3" width="19.42578125" style="111" customWidth="1"/>
    <col min="4" max="5" width="21.5703125" style="111" customWidth="1"/>
    <col min="6" max="8" width="23.5703125" style="111" customWidth="1"/>
    <col min="9" max="9" width="13.42578125" style="111" customWidth="1"/>
    <col min="10" max="10" width="12.140625" style="111" bestFit="1" customWidth="1"/>
    <col min="11" max="11" width="12.140625" style="111" customWidth="1"/>
    <col min="12" max="12" width="11.7109375" style="111" bestFit="1" customWidth="1"/>
    <col min="13" max="13" width="9.85546875" style="111" bestFit="1" customWidth="1"/>
    <col min="14" max="14" width="10.42578125" style="111" customWidth="1"/>
    <col min="15" max="15" width="12.28515625" style="111" customWidth="1"/>
    <col min="16" max="17" width="9.85546875" style="111" customWidth="1"/>
    <col min="18" max="16384" width="9.140625" style="111"/>
  </cols>
  <sheetData>
    <row r="1" spans="1:12" ht="15.75" customHeight="1" thickBot="1" x14ac:dyDescent="0.25">
      <c r="A1" s="581" t="s">
        <v>1850</v>
      </c>
      <c r="B1" s="367" t="s">
        <v>188</v>
      </c>
      <c r="C1" s="367" t="s">
        <v>189</v>
      </c>
      <c r="D1" s="370" t="s">
        <v>1853</v>
      </c>
      <c r="E1" s="578" t="s">
        <v>1852</v>
      </c>
      <c r="F1" s="580"/>
      <c r="G1" s="387"/>
      <c r="H1" s="368"/>
      <c r="I1" s="368"/>
    </row>
    <row r="2" spans="1:12" ht="23.25" thickBot="1" x14ac:dyDescent="0.25">
      <c r="A2" s="582"/>
      <c r="B2" s="112" t="s">
        <v>190</v>
      </c>
      <c r="C2" s="116" t="s">
        <v>190</v>
      </c>
      <c r="D2" s="116" t="s">
        <v>190</v>
      </c>
      <c r="E2" s="116" t="s">
        <v>1851</v>
      </c>
      <c r="F2" s="115" t="s">
        <v>193</v>
      </c>
      <c r="G2" s="391" t="s">
        <v>1855</v>
      </c>
      <c r="H2" s="113" t="s">
        <v>191</v>
      </c>
      <c r="I2" s="114" t="s">
        <v>192</v>
      </c>
    </row>
    <row r="3" spans="1:12" ht="12" thickBot="1" x14ac:dyDescent="0.25">
      <c r="A3" s="117" t="s">
        <v>194</v>
      </c>
      <c r="B3" s="118">
        <f>SUM('Respondent Yr1'!J$28:L$28)</f>
        <v>546885.07754744228</v>
      </c>
      <c r="C3" s="118">
        <f>SUM('Respondent Yr1'!K$41:M$41)</f>
        <v>144858.6</v>
      </c>
      <c r="D3" s="118">
        <f>B3+C3</f>
        <v>691743.67754744226</v>
      </c>
      <c r="E3" s="371">
        <f>'Respondent Yr1'!N$42</f>
        <v>43746653.729470186</v>
      </c>
      <c r="F3" s="366">
        <f>'Respondent Yr1'!O$28</f>
        <v>3182512.7933291225</v>
      </c>
      <c r="G3" s="371">
        <f>E3+F3</f>
        <v>46929166.522799306</v>
      </c>
      <c r="H3" s="118">
        <f>'Annual # of Respondents'!B$17</f>
        <v>988</v>
      </c>
      <c r="I3" s="119">
        <f>'Respondent Yr1'!P$28</f>
        <v>2249.4</v>
      </c>
    </row>
    <row r="4" spans="1:12" ht="12" thickBot="1" x14ac:dyDescent="0.25">
      <c r="A4" s="117" t="s">
        <v>195</v>
      </c>
      <c r="B4" s="118">
        <f>SUM('Respondent Yr2'!J$28:L$28)</f>
        <v>408878.33912691916</v>
      </c>
      <c r="C4" s="118">
        <f>SUM('Respondent Yr2'!K$40:M$40)</f>
        <v>133832.4</v>
      </c>
      <c r="D4" s="118">
        <f>B4+C4</f>
        <v>542710.73912691919</v>
      </c>
      <c r="E4" s="371">
        <f>'Respondent Yr2'!N$41</f>
        <v>32134923.120453432</v>
      </c>
      <c r="F4" s="366">
        <f>'Respondent Yr2'!O$28</f>
        <v>3091529.4312670147</v>
      </c>
      <c r="G4" s="371">
        <f t="shared" ref="G4:G5" si="0">E4+F4</f>
        <v>35226452.551720448</v>
      </c>
      <c r="H4" s="118">
        <f>'Annual # of Respondents'!E$17</f>
        <v>988</v>
      </c>
      <c r="I4" s="119">
        <f>'Respondent Yr2'!P$28</f>
        <v>765.6</v>
      </c>
    </row>
    <row r="5" spans="1:12" x14ac:dyDescent="0.2">
      <c r="A5" s="117" t="s">
        <v>196</v>
      </c>
      <c r="B5" s="118">
        <f>SUM('Respondent Yr3'!J$28:L$28)</f>
        <v>478313.71989998908</v>
      </c>
      <c r="C5" s="118">
        <f>SUM('Respondent Yr3'!K$40:M$40)</f>
        <v>153074.19999999998</v>
      </c>
      <c r="D5" s="118">
        <f>B5+C5</f>
        <v>631387.91989998904</v>
      </c>
      <c r="E5" s="371">
        <f>'Respondent Yr3'!N$41</f>
        <v>37602551.257164061</v>
      </c>
      <c r="F5" s="366">
        <f>'Respondent Yr3'!O$28</f>
        <v>3548611.7633230118</v>
      </c>
      <c r="G5" s="371">
        <f t="shared" si="0"/>
        <v>41151163.02048707</v>
      </c>
      <c r="H5" s="118">
        <f>'Annual # of Respondents'!H$17</f>
        <v>988</v>
      </c>
      <c r="I5" s="119">
        <f>'Respondent Yr3'!P$28</f>
        <v>989.4</v>
      </c>
    </row>
    <row r="6" spans="1:12" ht="12" thickBot="1" x14ac:dyDescent="0.25">
      <c r="A6" s="120" t="s">
        <v>197</v>
      </c>
      <c r="B6" s="121">
        <f t="shared" ref="B6:I6" si="1">AVERAGE(B3:B5)</f>
        <v>478025.71219145018</v>
      </c>
      <c r="C6" s="124">
        <f t="shared" si="1"/>
        <v>143921.73333333331</v>
      </c>
      <c r="D6" s="369">
        <f t="shared" si="1"/>
        <v>621947.44552478346</v>
      </c>
      <c r="E6" s="372">
        <f t="shared" si="1"/>
        <v>37828042.70236256</v>
      </c>
      <c r="F6" s="392">
        <f>AVERAGE(F3:F5)</f>
        <v>3274217.9959730492</v>
      </c>
      <c r="G6" s="390">
        <f t="shared" ref="G6" si="2">AVERAGE(G3:G5)</f>
        <v>41102260.69833561</v>
      </c>
      <c r="H6" s="122">
        <f t="shared" si="1"/>
        <v>988</v>
      </c>
      <c r="I6" s="123">
        <f t="shared" si="1"/>
        <v>1334.8</v>
      </c>
      <c r="K6" s="125"/>
    </row>
    <row r="7" spans="1:12" x14ac:dyDescent="0.2">
      <c r="A7" s="126" t="s">
        <v>198</v>
      </c>
      <c r="B7" s="127"/>
      <c r="C7" s="129"/>
      <c r="F7" s="130">
        <f>E6/I6</f>
        <v>28339.858182770873</v>
      </c>
      <c r="G7" s="388"/>
      <c r="H7" s="128"/>
      <c r="I7" s="129"/>
      <c r="J7" s="125"/>
      <c r="K7" s="125"/>
    </row>
    <row r="8" spans="1:12" ht="12" thickBot="1" x14ac:dyDescent="0.25">
      <c r="A8" s="131" t="s">
        <v>199</v>
      </c>
      <c r="B8" s="132"/>
      <c r="C8" s="135"/>
      <c r="F8" s="385">
        <f>(B6+C6)/I6</f>
        <v>465.94804129815964</v>
      </c>
      <c r="G8" s="389"/>
      <c r="H8" s="133"/>
      <c r="I8" s="134"/>
      <c r="J8" s="125"/>
    </row>
    <row r="9" spans="1:12" ht="15.75" hidden="1" thickBot="1" x14ac:dyDescent="0.3">
      <c r="G9" s="359"/>
    </row>
    <row r="10" spans="1:12" ht="13.5" hidden="1" thickBot="1" x14ac:dyDescent="0.25">
      <c r="A10" s="136"/>
      <c r="B10" s="137"/>
      <c r="C10" s="138"/>
      <c r="D10" s="137"/>
      <c r="E10" s="375"/>
      <c r="F10" s="138"/>
      <c r="G10" s="374"/>
    </row>
    <row r="11" spans="1:12" ht="12" hidden="1" thickBot="1" x14ac:dyDescent="0.25">
      <c r="A11" s="117"/>
      <c r="B11" s="139"/>
      <c r="C11" s="140"/>
      <c r="D11" s="154"/>
      <c r="E11" s="154"/>
      <c r="F11" s="155"/>
      <c r="G11" s="154"/>
      <c r="H11" s="160"/>
      <c r="J11" s="125"/>
    </row>
    <row r="12" spans="1:12" ht="12" hidden="1" thickBot="1" x14ac:dyDescent="0.25">
      <c r="A12" s="117"/>
      <c r="B12" s="141"/>
      <c r="C12" s="142"/>
      <c r="D12" s="156"/>
      <c r="E12" s="156"/>
      <c r="F12" s="157"/>
      <c r="G12" s="156"/>
      <c r="J12" s="125"/>
    </row>
    <row r="13" spans="1:12" ht="12" hidden="1" thickBot="1" x14ac:dyDescent="0.25">
      <c r="A13" s="117"/>
      <c r="B13" s="141"/>
      <c r="C13" s="142"/>
      <c r="D13" s="156"/>
      <c r="E13" s="156"/>
      <c r="F13" s="157"/>
      <c r="G13" s="156"/>
      <c r="J13" s="125"/>
    </row>
    <row r="14" spans="1:12" ht="12" hidden="1" thickBot="1" x14ac:dyDescent="0.25">
      <c r="A14" s="120"/>
      <c r="B14" s="143"/>
      <c r="C14" s="144"/>
      <c r="D14" s="158"/>
      <c r="E14" s="158"/>
      <c r="F14" s="159"/>
      <c r="G14" s="156"/>
    </row>
    <row r="15" spans="1:12" ht="12" hidden="1" thickBot="1" x14ac:dyDescent="0.25">
      <c r="B15" s="145"/>
      <c r="C15" s="146"/>
      <c r="D15" s="147"/>
      <c r="E15" s="376"/>
      <c r="F15" s="148"/>
      <c r="G15" s="373"/>
      <c r="H15" s="160"/>
    </row>
    <row r="16" spans="1:12" ht="12" hidden="1" thickBot="1" x14ac:dyDescent="0.25">
      <c r="B16" s="120"/>
      <c r="C16" s="149"/>
      <c r="D16" s="150"/>
      <c r="E16" s="377"/>
      <c r="F16" s="151"/>
      <c r="G16" s="373"/>
      <c r="H16" s="125"/>
      <c r="L16" s="152"/>
    </row>
    <row r="17" spans="1:21" ht="12" hidden="1" thickBot="1" x14ac:dyDescent="0.25">
      <c r="L17" s="153"/>
      <c r="M17" s="153"/>
    </row>
    <row r="18" spans="1:21" ht="12" hidden="1" thickBot="1" x14ac:dyDescent="0.25"/>
    <row r="19" spans="1:21" ht="12" hidden="1" thickBot="1" x14ac:dyDescent="0.25">
      <c r="E19" s="384"/>
    </row>
    <row r="20" spans="1:21" ht="12" hidden="1" thickBot="1" x14ac:dyDescent="0.25">
      <c r="D20" s="374"/>
    </row>
    <row r="21" spans="1:21" ht="13.5" thickBot="1" x14ac:dyDescent="0.25">
      <c r="A21" s="581" t="s">
        <v>1850</v>
      </c>
      <c r="B21" s="365" t="s">
        <v>201</v>
      </c>
      <c r="C21" s="379" t="s">
        <v>200</v>
      </c>
      <c r="D21" s="232"/>
    </row>
    <row r="22" spans="1:21" ht="12" thickBot="1" x14ac:dyDescent="0.25">
      <c r="A22" s="582"/>
      <c r="B22" s="117" t="s">
        <v>202</v>
      </c>
      <c r="C22" s="380" t="s">
        <v>203</v>
      </c>
      <c r="D22" s="378"/>
      <c r="E22" s="111">
        <f>D6/I6</f>
        <v>465.94804129815964</v>
      </c>
    </row>
    <row r="23" spans="1:21" x14ac:dyDescent="0.2">
      <c r="A23" s="117" t="s">
        <v>194</v>
      </c>
      <c r="B23" s="382">
        <f>'C1-Fed'!L26</f>
        <v>29103.97</v>
      </c>
      <c r="C23" s="381">
        <f>'C1-Fed'!M$25</f>
        <v>1704785.4467199997</v>
      </c>
    </row>
    <row r="24" spans="1:21" x14ac:dyDescent="0.2">
      <c r="A24" s="117" t="s">
        <v>195</v>
      </c>
      <c r="B24" s="381">
        <f>'C2-Fed'!L$26</f>
        <v>7544.2300000000014</v>
      </c>
      <c r="C24" s="381">
        <f>'C2-Fed'!M$25</f>
        <v>573973.51647999999</v>
      </c>
    </row>
    <row r="25" spans="1:21" x14ac:dyDescent="0.2">
      <c r="A25" s="117" t="s">
        <v>196</v>
      </c>
      <c r="B25" s="381">
        <f>'C3-Fed'!L$26</f>
        <v>11514.144999999999</v>
      </c>
      <c r="C25" s="381">
        <f>'C3-Fed'!M$25</f>
        <v>810215.80751999991</v>
      </c>
    </row>
    <row r="26" spans="1:21" ht="12" thickBot="1" x14ac:dyDescent="0.25">
      <c r="A26" s="120" t="s">
        <v>197</v>
      </c>
      <c r="B26" s="383">
        <f>AVERAGE(B23:B25)</f>
        <v>16054.115</v>
      </c>
      <c r="C26" s="383">
        <f>AVERAGE(C23:C25)</f>
        <v>1029658.2569066664</v>
      </c>
      <c r="D26" s="373"/>
    </row>
    <row r="28" spans="1:21" ht="12" thickBot="1" x14ac:dyDescent="0.25">
      <c r="A28" s="111" t="s">
        <v>1904</v>
      </c>
      <c r="P28" s="388"/>
      <c r="Q28" s="388"/>
    </row>
    <row r="29" spans="1:21" ht="15.75" customHeight="1" thickBot="1" x14ac:dyDescent="0.25">
      <c r="A29" s="581" t="s">
        <v>1850</v>
      </c>
      <c r="B29" s="578" t="s">
        <v>188</v>
      </c>
      <c r="C29" s="579"/>
      <c r="D29" s="580"/>
      <c r="E29" s="578" t="s">
        <v>189</v>
      </c>
      <c r="F29" s="579"/>
      <c r="G29" s="580"/>
      <c r="H29" s="370" t="s">
        <v>1853</v>
      </c>
      <c r="I29" s="578" t="s">
        <v>1852</v>
      </c>
      <c r="J29" s="579"/>
      <c r="K29" s="580"/>
      <c r="L29" s="465" t="s">
        <v>1982</v>
      </c>
      <c r="M29" s="465" t="s">
        <v>1983</v>
      </c>
      <c r="N29" s="465"/>
      <c r="O29" s="387"/>
      <c r="P29" s="482"/>
      <c r="Q29" s="482"/>
      <c r="R29" s="368"/>
      <c r="S29" s="368"/>
      <c r="T29" s="368"/>
      <c r="U29" s="368"/>
    </row>
    <row r="30" spans="1:21" ht="45.75" thickBot="1" x14ac:dyDescent="0.25">
      <c r="A30" s="582"/>
      <c r="B30" s="466" t="s">
        <v>1905</v>
      </c>
      <c r="C30" s="466" t="s">
        <v>1906</v>
      </c>
      <c r="D30" s="466" t="s">
        <v>1907</v>
      </c>
      <c r="E30" s="466" t="s">
        <v>1905</v>
      </c>
      <c r="F30" s="466" t="s">
        <v>1906</v>
      </c>
      <c r="G30" s="466" t="s">
        <v>1907</v>
      </c>
      <c r="H30" s="467" t="s">
        <v>190</v>
      </c>
      <c r="I30" s="467" t="s">
        <v>1908</v>
      </c>
      <c r="J30" s="467" t="s">
        <v>1909</v>
      </c>
      <c r="K30" s="467" t="s">
        <v>1851</v>
      </c>
      <c r="L30" s="115" t="s">
        <v>193</v>
      </c>
      <c r="M30" s="115" t="s">
        <v>193</v>
      </c>
      <c r="N30" s="115" t="s">
        <v>193</v>
      </c>
      <c r="O30" s="468" t="s">
        <v>1855</v>
      </c>
      <c r="P30" s="113" t="s">
        <v>1949</v>
      </c>
      <c r="Q30" s="113" t="s">
        <v>1950</v>
      </c>
      <c r="R30" s="113" t="s">
        <v>191</v>
      </c>
      <c r="S30" s="488" t="s">
        <v>1951</v>
      </c>
      <c r="T30" s="488" t="s">
        <v>1952</v>
      </c>
      <c r="U30" s="469" t="s">
        <v>192</v>
      </c>
    </row>
    <row r="31" spans="1:21" x14ac:dyDescent="0.2">
      <c r="A31" s="117" t="s">
        <v>194</v>
      </c>
      <c r="B31" s="118">
        <f>SUM('A1-Public'!J$28:L$28)</f>
        <v>316074.45846383582</v>
      </c>
      <c r="C31" s="118">
        <f>SUM('B1-Priv'!J$28:L$28)</f>
        <v>230810.61908360655</v>
      </c>
      <c r="D31" s="118">
        <f>B31+C31</f>
        <v>546885.0775474424</v>
      </c>
      <c r="E31" s="118">
        <f>SUM('A1-Public'!K$40:M$40)</f>
        <v>83439.297176470587</v>
      </c>
      <c r="F31" s="118">
        <f>SUM('B1-Priv'!K$40:M$40)</f>
        <v>61419.302823529411</v>
      </c>
      <c r="G31" s="118">
        <f>E31+F31</f>
        <v>144858.6</v>
      </c>
      <c r="H31" s="118">
        <f>D31+G31</f>
        <v>691743.67754744238</v>
      </c>
      <c r="I31" s="371">
        <f>'A1-Public'!N$41</f>
        <v>25328491.009999249</v>
      </c>
      <c r="J31" s="371">
        <f>'B1-Priv'!N$41</f>
        <v>18418162.719470944</v>
      </c>
      <c r="K31" s="371">
        <f>I31+J31</f>
        <v>43746653.729470193</v>
      </c>
      <c r="L31" s="371">
        <f>'A1-Public'!O$41</f>
        <v>1870580.5147644291</v>
      </c>
      <c r="M31" s="371">
        <f>'B1-Priv'!O$41</f>
        <v>1311932.2785646934</v>
      </c>
      <c r="N31" s="371">
        <f>L31+M31</f>
        <v>3182512.7933291225</v>
      </c>
      <c r="O31" s="371">
        <f>K31+N31</f>
        <v>46929166.522799313</v>
      </c>
      <c r="P31" s="118">
        <f>'Annual # of Respondents'!C17</f>
        <v>644.61</v>
      </c>
      <c r="Q31" s="118">
        <f>'Annual # of Respondents'!D17</f>
        <v>343.39</v>
      </c>
      <c r="R31" s="118">
        <f>'Annual # of Respondents'!B$17</f>
        <v>988</v>
      </c>
      <c r="S31" s="489">
        <f>'A1-Public'!P28</f>
        <v>1395.601076700744</v>
      </c>
      <c r="T31" s="489">
        <f>'B1-Priv'!P28</f>
        <v>853.7989232992561</v>
      </c>
      <c r="U31" s="119">
        <f>'Respondent Yr1'!P$28</f>
        <v>2249.4</v>
      </c>
    </row>
    <row r="32" spans="1:21" x14ac:dyDescent="0.2">
      <c r="A32" s="117" t="s">
        <v>195</v>
      </c>
      <c r="B32" s="118">
        <f>SUM('A2-Public'!J$28:L$28)</f>
        <v>234681.18953267252</v>
      </c>
      <c r="C32" s="118">
        <f>SUM('B2-Priv'!J$28:L$28)</f>
        <v>174197.14959424667</v>
      </c>
      <c r="D32" s="118">
        <f>B32+C32</f>
        <v>408878.33912691916</v>
      </c>
      <c r="E32" s="118">
        <f>SUM('A2-Public'!K$40:M$40)</f>
        <v>77115.447176470581</v>
      </c>
      <c r="F32" s="118">
        <f>SUM('B2-Priv'!K$40:M$40)</f>
        <v>56716.952823529413</v>
      </c>
      <c r="G32" s="118">
        <f>E32+F32</f>
        <v>133832.4</v>
      </c>
      <c r="H32" s="118">
        <f>D32+G32</f>
        <v>542710.73912691919</v>
      </c>
      <c r="I32" s="371">
        <f>'A2-Public'!$N$41</f>
        <v>18475253.044274651</v>
      </c>
      <c r="J32" s="371">
        <f>'B2-Priv'!$N$41</f>
        <v>13659670.076178778</v>
      </c>
      <c r="K32" s="371">
        <f>I32+J32</f>
        <v>32134923.120453428</v>
      </c>
      <c r="L32" s="371">
        <f>'A2-Public'!$O$41</f>
        <v>1818398.8806405733</v>
      </c>
      <c r="M32" s="371">
        <f>'B2-Priv'!$O$41</f>
        <v>1273130.5506264416</v>
      </c>
      <c r="N32" s="371">
        <f>L32+M32</f>
        <v>3091529.4312670147</v>
      </c>
      <c r="O32" s="371">
        <f t="shared" ref="O32:O33" si="3">K32+N32</f>
        <v>35226452.55172044</v>
      </c>
      <c r="P32" s="118">
        <f>'Annual # of Respondents'!F17</f>
        <v>644.61</v>
      </c>
      <c r="Q32" s="118">
        <f>'Annual # of Respondents'!G17</f>
        <v>343.39</v>
      </c>
      <c r="R32" s="118">
        <f>'Annual # of Respondents'!E$17</f>
        <v>988</v>
      </c>
      <c r="S32" s="489">
        <f>'A2-Public'!P28</f>
        <v>465.68717475780119</v>
      </c>
      <c r="T32" s="489">
        <f>'B2-Priv'!P28</f>
        <v>299.91282524219878</v>
      </c>
      <c r="U32" s="119">
        <f>'Respondent Yr2'!P$28</f>
        <v>765.6</v>
      </c>
    </row>
    <row r="33" spans="1:21" x14ac:dyDescent="0.2">
      <c r="A33" s="117" t="s">
        <v>196</v>
      </c>
      <c r="B33" s="118">
        <f>SUM('A3-Public'!J$28:L$28)</f>
        <v>274434.9842325942</v>
      </c>
      <c r="C33" s="118">
        <f>SUM('B3-Priv'!J$28:L$28)</f>
        <v>203878.73566739488</v>
      </c>
      <c r="D33" s="118">
        <f>B33+C33</f>
        <v>478313.71989998908</v>
      </c>
      <c r="E33" s="118">
        <f>SUM('A3-Public'!K$40:M$40)</f>
        <v>88151.185411764702</v>
      </c>
      <c r="F33" s="118">
        <f>SUM('B3-Priv'!K$40:M$40)</f>
        <v>64923.014588235295</v>
      </c>
      <c r="G33" s="118">
        <f>E33+F33</f>
        <v>153074.20000000001</v>
      </c>
      <c r="H33" s="118">
        <f>D33+G33</f>
        <v>631387.91989998915</v>
      </c>
      <c r="I33" s="371">
        <f>'A3-Public'!$N$41</f>
        <v>21605104.371553563</v>
      </c>
      <c r="J33" s="371">
        <f>'B3-Priv'!$N$41</f>
        <v>15997446.885610498</v>
      </c>
      <c r="K33" s="371">
        <f>I33+J33</f>
        <v>37602551.257164061</v>
      </c>
      <c r="L33" s="371">
        <f>'A3-Public'!$O$41</f>
        <v>2080549.0416726891</v>
      </c>
      <c r="M33" s="371">
        <f>'B3-Priv'!$O$41</f>
        <v>1468062.7216503227</v>
      </c>
      <c r="N33" s="371">
        <f>L33+M33</f>
        <v>3548611.7633230118</v>
      </c>
      <c r="O33" s="371">
        <f t="shared" si="3"/>
        <v>41151163.02048707</v>
      </c>
      <c r="P33" s="118">
        <f>'Annual # of Respondents'!I17</f>
        <v>644.61</v>
      </c>
      <c r="Q33" s="118">
        <f>'Annual # of Respondents'!J17</f>
        <v>343.39</v>
      </c>
      <c r="R33" s="118">
        <f>'Annual # of Respondents'!H$17</f>
        <v>988</v>
      </c>
      <c r="S33" s="489">
        <f>'A3-Public'!P28</f>
        <v>586.03342402183807</v>
      </c>
      <c r="T33" s="489">
        <f>'B3-Priv'!P28</f>
        <v>403.36657597816196</v>
      </c>
      <c r="U33" s="119">
        <f>'Respondent Yr3'!P$28</f>
        <v>989.4</v>
      </c>
    </row>
    <row r="34" spans="1:21" x14ac:dyDescent="0.2">
      <c r="A34" s="117" t="s">
        <v>105</v>
      </c>
      <c r="B34" s="470">
        <f>SUM(B31:B33)</f>
        <v>825190.63222910254</v>
      </c>
      <c r="C34" s="470">
        <f>SUM(C31:C33)</f>
        <v>608886.5043452481</v>
      </c>
      <c r="D34" s="470">
        <f>SUM(D31:D33)</f>
        <v>1434077.1365743508</v>
      </c>
      <c r="E34" s="470">
        <f t="shared" ref="E34:O34" si="4">SUM(E31:E33)</f>
        <v>248705.92976470588</v>
      </c>
      <c r="F34" s="470">
        <f t="shared" si="4"/>
        <v>183059.27023529413</v>
      </c>
      <c r="G34" s="470">
        <f t="shared" si="4"/>
        <v>431765.2</v>
      </c>
      <c r="H34" s="470">
        <f t="shared" si="4"/>
        <v>1865842.3365743507</v>
      </c>
      <c r="I34" s="471">
        <f t="shared" si="4"/>
        <v>65408848.425827466</v>
      </c>
      <c r="J34" s="471">
        <f t="shared" si="4"/>
        <v>48075279.681260221</v>
      </c>
      <c r="K34" s="471">
        <f t="shared" si="4"/>
        <v>113484128.10708769</v>
      </c>
      <c r="L34" s="471">
        <f t="shared" si="4"/>
        <v>5769528.4370776918</v>
      </c>
      <c r="M34" s="471">
        <f t="shared" si="4"/>
        <v>4053125.5508414581</v>
      </c>
      <c r="N34" s="471">
        <f t="shared" si="4"/>
        <v>9822653.9879191481</v>
      </c>
      <c r="O34" s="471">
        <f t="shared" si="4"/>
        <v>123306782.09500682</v>
      </c>
      <c r="P34" s="470"/>
      <c r="Q34" s="470"/>
      <c r="R34" s="470"/>
      <c r="S34" s="470">
        <f t="shared" ref="S34" si="5">SUM(S31:S33)</f>
        <v>2447.3216754803834</v>
      </c>
      <c r="T34" s="470">
        <f>SUM(T31:T33)</f>
        <v>1557.0783245196169</v>
      </c>
      <c r="U34" s="470">
        <f>SUM(U31:U33)</f>
        <v>4004.4</v>
      </c>
    </row>
    <row r="35" spans="1:21" ht="12" thickBot="1" x14ac:dyDescent="0.25">
      <c r="A35" s="120" t="s">
        <v>197</v>
      </c>
      <c r="B35" s="121">
        <f>AVERAGE(B31:B33)</f>
        <v>275063.54407636751</v>
      </c>
      <c r="C35" s="121">
        <f>AVERAGE(C31:C33)</f>
        <v>202962.16811508269</v>
      </c>
      <c r="D35" s="121">
        <f t="shared" ref="D35:R35" si="6">AVERAGE(D31:D33)</f>
        <v>478025.71219145023</v>
      </c>
      <c r="E35" s="124">
        <f t="shared" si="6"/>
        <v>82901.976588235295</v>
      </c>
      <c r="F35" s="124">
        <f t="shared" si="6"/>
        <v>61019.756745098042</v>
      </c>
      <c r="G35" s="124">
        <f t="shared" si="6"/>
        <v>143921.73333333334</v>
      </c>
      <c r="H35" s="369">
        <f t="shared" si="6"/>
        <v>621947.44552478357</v>
      </c>
      <c r="I35" s="372">
        <f t="shared" si="6"/>
        <v>21802949.475275822</v>
      </c>
      <c r="J35" s="372">
        <f t="shared" si="6"/>
        <v>16025093.22708674</v>
      </c>
      <c r="K35" s="372">
        <f t="shared" si="6"/>
        <v>37828042.70236256</v>
      </c>
      <c r="L35" s="472">
        <f t="shared" si="6"/>
        <v>1923176.1456925638</v>
      </c>
      <c r="M35" s="472">
        <f t="shared" si="6"/>
        <v>1351041.850280486</v>
      </c>
      <c r="N35" s="472">
        <f t="shared" si="6"/>
        <v>3274217.9959730492</v>
      </c>
      <c r="O35" s="390">
        <f t="shared" si="6"/>
        <v>41102260.69833561</v>
      </c>
      <c r="P35" s="122">
        <f t="shared" ref="P35:Q35" si="7">AVERAGE(P31:P33)</f>
        <v>644.61</v>
      </c>
      <c r="Q35" s="122">
        <f t="shared" si="7"/>
        <v>343.39000000000004</v>
      </c>
      <c r="R35" s="122">
        <f t="shared" si="6"/>
        <v>988</v>
      </c>
      <c r="S35" s="490">
        <f>AVERAGE(S31:S33)</f>
        <v>815.77389182679451</v>
      </c>
      <c r="T35" s="490">
        <f>AVERAGE(T31:T33)</f>
        <v>519.02610817320567</v>
      </c>
      <c r="U35" s="123">
        <f>AVERAGE(U31:U33)</f>
        <v>1334.8</v>
      </c>
    </row>
    <row r="36" spans="1:21" x14ac:dyDescent="0.2">
      <c r="A36" s="126" t="s">
        <v>198</v>
      </c>
      <c r="B36" s="546">
        <f>B35/$S35</f>
        <v>337.18110720656546</v>
      </c>
      <c r="C36" s="546">
        <f>C35/$T35</f>
        <v>391.04423634764748</v>
      </c>
      <c r="D36" s="546"/>
      <c r="E36" s="546">
        <f>E35/$S35</f>
        <v>101.6237188010389</v>
      </c>
      <c r="F36" s="546">
        <f>F35/$T35</f>
        <v>117.56587151244995</v>
      </c>
      <c r="G36" s="129"/>
      <c r="L36" s="130">
        <f>L35/S35</f>
        <v>2357.486755779742</v>
      </c>
      <c r="M36" s="130">
        <f>M35/T35</f>
        <v>2603.0325430751282</v>
      </c>
      <c r="N36" s="130">
        <f>N35/U35</f>
        <v>2452.9652352210437</v>
      </c>
      <c r="O36" s="388"/>
      <c r="R36" s="128"/>
      <c r="S36" s="128"/>
      <c r="T36" s="128"/>
      <c r="U36" s="129"/>
    </row>
    <row r="37" spans="1:21" ht="12" thickBot="1" x14ac:dyDescent="0.25">
      <c r="A37" s="131" t="s">
        <v>199</v>
      </c>
      <c r="B37" s="526"/>
      <c r="C37" s="526"/>
      <c r="D37" s="526"/>
      <c r="E37" s="527"/>
      <c r="F37" s="527"/>
      <c r="G37" s="527"/>
      <c r="H37" s="528">
        <f>H35/U35</f>
        <v>465.94804129815969</v>
      </c>
      <c r="L37" s="385">
        <f>(B35+E35)/S35</f>
        <v>438.80482600760433</v>
      </c>
      <c r="M37" s="385">
        <f>(C35+F35)/T35</f>
        <v>508.6101078600974</v>
      </c>
      <c r="N37" s="385">
        <f>(D35+G35)/U35</f>
        <v>465.94804129815969</v>
      </c>
      <c r="O37" s="389"/>
      <c r="R37" s="133"/>
      <c r="S37" s="133"/>
      <c r="T37" s="133"/>
      <c r="U37" s="134"/>
    </row>
    <row r="39" spans="1:21" x14ac:dyDescent="0.2">
      <c r="K39" s="111" t="s">
        <v>1984</v>
      </c>
    </row>
    <row r="40" spans="1:21" x14ac:dyDescent="0.2">
      <c r="J40" s="524" t="s">
        <v>1985</v>
      </c>
      <c r="K40" s="525">
        <f>I35+L35</f>
        <v>23726125.620968387</v>
      </c>
    </row>
    <row r="41" spans="1:21" x14ac:dyDescent="0.2">
      <c r="D41" s="125"/>
    </row>
  </sheetData>
  <mergeCells count="7">
    <mergeCell ref="I29:K29"/>
    <mergeCell ref="A21:A22"/>
    <mergeCell ref="E1:F1"/>
    <mergeCell ref="A1:A2"/>
    <mergeCell ref="A29:A30"/>
    <mergeCell ref="B29:D29"/>
    <mergeCell ref="E29:G29"/>
  </mergeCells>
  <pageMargins left="0.75" right="0.75" top="1" bottom="1" header="0.5" footer="0.5"/>
  <pageSetup scale="51" orientation="landscape" horizontalDpi="300" verticalDpi="300" r:id="rId1"/>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32"/>
  <sheetViews>
    <sheetView workbookViewId="0">
      <selection activeCell="B60" sqref="B60:R60"/>
    </sheetView>
  </sheetViews>
  <sheetFormatPr defaultRowHeight="15" x14ac:dyDescent="0.25"/>
  <cols>
    <col min="1" max="1" width="29.5703125" customWidth="1"/>
    <col min="2" max="2" width="18.28515625" customWidth="1"/>
    <col min="3" max="3" width="25" style="10" customWidth="1"/>
    <col min="4" max="4" width="22.85546875" customWidth="1"/>
    <col min="5" max="5" width="32.5703125" customWidth="1"/>
    <col min="6" max="6" width="32.5703125" style="261" customWidth="1"/>
    <col min="7" max="7" width="20.5703125" customWidth="1"/>
  </cols>
  <sheetData>
    <row r="1" spans="1:9" x14ac:dyDescent="0.25">
      <c r="B1" s="23" t="s">
        <v>39</v>
      </c>
      <c r="C1" s="24" t="s">
        <v>40</v>
      </c>
      <c r="D1" s="262" t="s">
        <v>953</v>
      </c>
      <c r="E1" s="23" t="s">
        <v>41</v>
      </c>
      <c r="F1" s="264" t="s">
        <v>954</v>
      </c>
      <c r="G1" s="267" t="s">
        <v>41</v>
      </c>
    </row>
    <row r="2" spans="1:9" ht="30" x14ac:dyDescent="0.25">
      <c r="A2" s="242" t="s">
        <v>42</v>
      </c>
      <c r="B2" s="259">
        <v>10067</v>
      </c>
      <c r="C2" s="258" t="s">
        <v>43</v>
      </c>
      <c r="D2" s="25">
        <f>B2*((0.07*(1+0.07)^15)/((1+0.07)^15-1))</f>
        <v>1105.3024868650327</v>
      </c>
      <c r="E2" s="32" t="s">
        <v>44</v>
      </c>
      <c r="F2" s="265">
        <f>B2*((0.03*(1+0.03)^15)/((1+0.03)^15-1))</f>
        <v>843.27816551385376</v>
      </c>
      <c r="G2" s="268" t="s">
        <v>955</v>
      </c>
    </row>
    <row r="3" spans="1:9" ht="21.75" customHeight="1" x14ac:dyDescent="0.25">
      <c r="A3" s="242" t="s">
        <v>45</v>
      </c>
      <c r="B3" s="260">
        <f>8*E29</f>
        <v>691.65600000000006</v>
      </c>
      <c r="C3" s="258" t="s">
        <v>46</v>
      </c>
      <c r="D3" s="25">
        <f>B3</f>
        <v>691.65600000000006</v>
      </c>
      <c r="E3" s="88" t="s">
        <v>47</v>
      </c>
      <c r="F3" s="265"/>
      <c r="G3" s="266"/>
    </row>
    <row r="4" spans="1:9" ht="30" x14ac:dyDescent="0.25">
      <c r="A4" s="257" t="s">
        <v>48</v>
      </c>
      <c r="B4" s="259">
        <f>12*E29+B2</f>
        <v>11104.484</v>
      </c>
      <c r="C4" s="258" t="s">
        <v>49</v>
      </c>
      <c r="D4" s="25">
        <f>B2*((0.07*(1+0.07)^5)/((1+0.07)^5-1))</f>
        <v>2455.2476209413121</v>
      </c>
      <c r="E4" s="32" t="s">
        <v>50</v>
      </c>
      <c r="F4" s="265">
        <f t="shared" ref="F4" si="0">B4*((0.03*(1+0.03)^15)/((1+0.03)^15-1))</f>
        <v>930.18465247819029</v>
      </c>
      <c r="G4" s="268" t="s">
        <v>956</v>
      </c>
      <c r="I4" s="33" t="s">
        <v>66</v>
      </c>
    </row>
    <row r="5" spans="1:9" ht="45" x14ac:dyDescent="0.25">
      <c r="A5" s="26" t="s">
        <v>51</v>
      </c>
      <c r="B5" s="27">
        <v>1</v>
      </c>
      <c r="C5" s="28" t="s">
        <v>52</v>
      </c>
      <c r="D5" s="29"/>
      <c r="E5" s="29"/>
      <c r="F5" s="263"/>
    </row>
    <row r="6" spans="1:9" ht="30" x14ac:dyDescent="0.25">
      <c r="A6" s="26" t="s">
        <v>53</v>
      </c>
      <c r="B6" s="27">
        <f>B5*0.254</f>
        <v>0.254</v>
      </c>
      <c r="C6" s="28" t="s">
        <v>54</v>
      </c>
      <c r="D6" s="29">
        <f>25/(30*3.28)</f>
        <v>0.25406504065040653</v>
      </c>
      <c r="E6" s="29"/>
      <c r="F6" s="263"/>
    </row>
    <row r="7" spans="1:9" ht="30" x14ac:dyDescent="0.25">
      <c r="A7" s="26" t="s">
        <v>55</v>
      </c>
      <c r="B7" s="280">
        <f>E30</f>
        <v>49.853999999999999</v>
      </c>
      <c r="C7" s="22" t="s">
        <v>56</v>
      </c>
    </row>
    <row r="8" spans="1:9" x14ac:dyDescent="0.25">
      <c r="A8" s="26" t="s">
        <v>57</v>
      </c>
      <c r="B8" s="8">
        <v>125</v>
      </c>
      <c r="C8" s="22" t="s">
        <v>58</v>
      </c>
    </row>
    <row r="9" spans="1:9" x14ac:dyDescent="0.25">
      <c r="A9" s="26" t="s">
        <v>59</v>
      </c>
      <c r="B9" s="8">
        <v>350</v>
      </c>
      <c r="C9" s="22" t="s">
        <v>58</v>
      </c>
    </row>
    <row r="10" spans="1:9" x14ac:dyDescent="0.25">
      <c r="A10" s="26" t="s">
        <v>60</v>
      </c>
      <c r="B10" s="8">
        <v>1100</v>
      </c>
      <c r="C10" s="22" t="s">
        <v>58</v>
      </c>
    </row>
    <row r="11" spans="1:9" ht="30" x14ac:dyDescent="0.25">
      <c r="A11" s="30" t="s">
        <v>61</v>
      </c>
      <c r="B11">
        <v>50</v>
      </c>
      <c r="C11" s="22" t="s">
        <v>62</v>
      </c>
    </row>
    <row r="12" spans="1:9" ht="60" x14ac:dyDescent="0.25">
      <c r="A12" s="30" t="s">
        <v>63</v>
      </c>
      <c r="B12" s="27">
        <v>1</v>
      </c>
    </row>
    <row r="13" spans="1:9" ht="45" x14ac:dyDescent="0.25">
      <c r="A13" s="282" t="s">
        <v>948</v>
      </c>
      <c r="B13" s="269">
        <f>(2*85)*1.2</f>
        <v>204</v>
      </c>
      <c r="C13" s="270" t="s">
        <v>949</v>
      </c>
      <c r="D13" s="269" t="s">
        <v>950</v>
      </c>
      <c r="E13" s="269"/>
      <c r="F13" s="261">
        <f>B13/4</f>
        <v>51</v>
      </c>
    </row>
    <row r="14" spans="1:9" ht="45" x14ac:dyDescent="0.25">
      <c r="A14" s="283" t="s">
        <v>951</v>
      </c>
      <c r="B14" s="281">
        <f>175*1.2</f>
        <v>210</v>
      </c>
      <c r="C14" s="270" t="s">
        <v>952</v>
      </c>
      <c r="D14" s="269" t="s">
        <v>950</v>
      </c>
      <c r="E14" s="269"/>
      <c r="F14" s="359">
        <f>B14/4</f>
        <v>52.5</v>
      </c>
    </row>
    <row r="15" spans="1:9" s="359" customFormat="1" ht="45" x14ac:dyDescent="0.25">
      <c r="A15" s="283" t="s">
        <v>1957</v>
      </c>
      <c r="B15" s="359">
        <f>(2*85)*1.2</f>
        <v>204</v>
      </c>
      <c r="C15" s="270" t="s">
        <v>1958</v>
      </c>
      <c r="D15" s="359" t="s">
        <v>950</v>
      </c>
      <c r="F15" s="359">
        <f>B15/12</f>
        <v>17</v>
      </c>
      <c r="G15" s="359" t="s">
        <v>1959</v>
      </c>
    </row>
    <row r="16" spans="1:9" s="359" customFormat="1" x14ac:dyDescent="0.25">
      <c r="A16" s="283"/>
      <c r="B16" s="281"/>
      <c r="C16" s="270"/>
      <c r="D16" s="267" t="s">
        <v>953</v>
      </c>
      <c r="E16" s="267" t="s">
        <v>41</v>
      </c>
    </row>
    <row r="17" spans="1:8" s="359" customFormat="1" x14ac:dyDescent="0.25">
      <c r="A17" s="421" t="s">
        <v>1960</v>
      </c>
      <c r="B17" s="240">
        <v>3000</v>
      </c>
      <c r="C17" s="258"/>
      <c r="D17" s="338">
        <f>B17*((0.07*(1+0.07)^15)/((1+0.07)^15-1))</f>
        <v>329.38387410301959</v>
      </c>
      <c r="E17" s="495" t="s">
        <v>44</v>
      </c>
    </row>
    <row r="18" spans="1:8" s="359" customFormat="1" x14ac:dyDescent="0.25">
      <c r="A18" s="496" t="s">
        <v>1961</v>
      </c>
      <c r="B18" s="497">
        <v>500</v>
      </c>
      <c r="C18" s="258"/>
      <c r="D18" s="338">
        <f t="shared" ref="D18:D19" si="1">B18*((0.07*(1+0.07)^15)/((1+0.07)^15-1))</f>
        <v>54.897312350503263</v>
      </c>
    </row>
    <row r="19" spans="1:8" s="359" customFormat="1" x14ac:dyDescent="0.25">
      <c r="A19" s="496" t="s">
        <v>1962</v>
      </c>
      <c r="B19" s="497">
        <v>4500</v>
      </c>
      <c r="C19" s="258"/>
      <c r="D19" s="338">
        <f t="shared" si="1"/>
        <v>494.07581115452933</v>
      </c>
    </row>
    <row r="20" spans="1:8" s="359" customFormat="1" x14ac:dyDescent="0.25">
      <c r="A20" s="496" t="s">
        <v>1963</v>
      </c>
      <c r="B20" s="497"/>
      <c r="C20" s="258"/>
      <c r="D20" s="338">
        <v>1000</v>
      </c>
    </row>
    <row r="21" spans="1:8" s="359" customFormat="1" x14ac:dyDescent="0.25">
      <c r="A21" s="283"/>
      <c r="B21" s="281"/>
      <c r="C21" s="270"/>
    </row>
    <row r="22" spans="1:8" s="359" customFormat="1" x14ac:dyDescent="0.25">
      <c r="A22" s="283"/>
      <c r="B22" s="281"/>
      <c r="C22" s="270"/>
    </row>
    <row r="23" spans="1:8" s="359" customFormat="1" x14ac:dyDescent="0.25">
      <c r="A23" s="283"/>
      <c r="B23" s="281"/>
      <c r="C23" s="270"/>
    </row>
    <row r="24" spans="1:8" s="337" customFormat="1" x14ac:dyDescent="0.25">
      <c r="A24" s="283"/>
      <c r="B24" s="281"/>
      <c r="C24" s="270"/>
    </row>
    <row r="25" spans="1:8" s="337" customFormat="1" x14ac:dyDescent="0.25">
      <c r="A25" s="283"/>
      <c r="B25" s="339" t="s">
        <v>1795</v>
      </c>
      <c r="C25" s="339" t="s">
        <v>1796</v>
      </c>
      <c r="G25" s="336"/>
      <c r="H25" s="336"/>
    </row>
    <row r="26" spans="1:8" ht="45" x14ac:dyDescent="0.25">
      <c r="A26" s="319" t="s">
        <v>1791</v>
      </c>
      <c r="B26" s="271">
        <f>(3*B8)+B13+B14</f>
        <v>789</v>
      </c>
      <c r="C26" s="338">
        <f>(3*B9)+B13+B14</f>
        <v>1464</v>
      </c>
    </row>
    <row r="27" spans="1:8" s="269" customFormat="1" x14ac:dyDescent="0.25">
      <c r="C27" s="270"/>
    </row>
    <row r="28" spans="1:8" x14ac:dyDescent="0.25">
      <c r="A28" s="273" t="s">
        <v>70</v>
      </c>
      <c r="B28" s="273" t="s">
        <v>33</v>
      </c>
      <c r="C28" s="274" t="s">
        <v>957</v>
      </c>
      <c r="D28" s="275" t="s">
        <v>958</v>
      </c>
      <c r="E28" s="275" t="s">
        <v>959</v>
      </c>
    </row>
    <row r="29" spans="1:8" x14ac:dyDescent="0.25">
      <c r="A29" s="276" t="s">
        <v>69</v>
      </c>
      <c r="B29" s="277" t="s">
        <v>37</v>
      </c>
      <c r="C29" s="278">
        <v>41.17</v>
      </c>
      <c r="D29" s="277" t="s">
        <v>961</v>
      </c>
      <c r="E29" s="279">
        <f>C29+1.1*C29</f>
        <v>86.457000000000008</v>
      </c>
    </row>
    <row r="30" spans="1:8" ht="30" x14ac:dyDescent="0.25">
      <c r="A30" s="276" t="s">
        <v>71</v>
      </c>
      <c r="B30" s="277" t="s">
        <v>38</v>
      </c>
      <c r="C30" s="278">
        <v>23.74</v>
      </c>
      <c r="D30" s="277" t="s">
        <v>962</v>
      </c>
      <c r="E30" s="279">
        <f>C30+1.1*C30</f>
        <v>49.853999999999999</v>
      </c>
    </row>
    <row r="32" spans="1:8" x14ac:dyDescent="0.25">
      <c r="A32" s="272" t="s">
        <v>963</v>
      </c>
      <c r="B32" s="269"/>
      <c r="C32" s="269"/>
      <c r="D32" s="269"/>
      <c r="E32" s="269"/>
    </row>
  </sheetData>
  <hyperlinks>
    <hyperlink ref="C11" r:id="rId1"/>
    <hyperlink ref="C8" r:id="rId2"/>
    <hyperlink ref="C9" r:id="rId3"/>
    <hyperlink ref="C10" r:id="rId4"/>
    <hyperlink ref="C7" r:id="rId5"/>
    <hyperlink ref="A32" r:id="rId6" location="17-0000 (May 2013)"/>
  </hyperlinks>
  <pageMargins left="0.7" right="0.7" top="0.75" bottom="0.75" header="0.3" footer="0.3"/>
  <pageSetup orientation="portrait" r:id="rId7"/>
  <legacyDrawing r:id="rId8"/>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4"/>
  <sheetViews>
    <sheetView workbookViewId="0">
      <selection activeCell="B60" sqref="B60:R60"/>
    </sheetView>
  </sheetViews>
  <sheetFormatPr defaultRowHeight="15" x14ac:dyDescent="0.25"/>
  <cols>
    <col min="1" max="1" width="9.140625" style="337"/>
    <col min="3" max="3" width="26.140625" customWidth="1"/>
    <col min="14" max="14" width="9.85546875" bestFit="1" customWidth="1"/>
  </cols>
  <sheetData>
    <row r="1" spans="1:14" x14ac:dyDescent="0.25">
      <c r="B1" s="14" t="s">
        <v>30</v>
      </c>
    </row>
    <row r="2" spans="1:14" x14ac:dyDescent="0.25">
      <c r="B2" s="14"/>
    </row>
    <row r="3" spans="1:14" x14ac:dyDescent="0.25">
      <c r="B3" s="15" t="s">
        <v>31</v>
      </c>
    </row>
    <row r="4" spans="1:14" x14ac:dyDescent="0.25">
      <c r="B4" s="15"/>
    </row>
    <row r="5" spans="1:14" x14ac:dyDescent="0.25">
      <c r="B5" s="16" t="s">
        <v>32</v>
      </c>
    </row>
    <row r="6" spans="1:14" ht="15.75" thickBot="1" x14ac:dyDescent="0.3">
      <c r="B6" s="16" t="s">
        <v>1798</v>
      </c>
      <c r="G6" s="337" t="s">
        <v>1798</v>
      </c>
    </row>
    <row r="7" spans="1:14" ht="72.75" customHeight="1" thickBot="1" x14ac:dyDescent="0.3">
      <c r="A7" s="273" t="s">
        <v>70</v>
      </c>
      <c r="B7" s="273" t="s">
        <v>33</v>
      </c>
      <c r="C7" s="274" t="s">
        <v>957</v>
      </c>
      <c r="D7" s="275" t="s">
        <v>958</v>
      </c>
      <c r="E7" s="275" t="s">
        <v>959</v>
      </c>
      <c r="G7" s="38" t="s">
        <v>70</v>
      </c>
      <c r="H7" s="17" t="s">
        <v>33</v>
      </c>
      <c r="I7" s="19" t="s">
        <v>34</v>
      </c>
      <c r="J7" s="18" t="s">
        <v>35</v>
      </c>
      <c r="K7" s="18" t="s">
        <v>36</v>
      </c>
    </row>
    <row r="8" spans="1:14" ht="45.75" thickBot="1" x14ac:dyDescent="0.3">
      <c r="A8" s="276" t="s">
        <v>69</v>
      </c>
      <c r="B8" s="277" t="s">
        <v>37</v>
      </c>
      <c r="C8" s="278">
        <v>41.17</v>
      </c>
      <c r="D8" s="277" t="s">
        <v>961</v>
      </c>
      <c r="E8" s="279">
        <f>C8+1.1*C8</f>
        <v>86.457000000000008</v>
      </c>
      <c r="G8" s="110" t="s">
        <v>187</v>
      </c>
      <c r="H8" s="20" t="s">
        <v>185</v>
      </c>
      <c r="I8" s="21">
        <v>52.11</v>
      </c>
      <c r="J8" s="106" t="s">
        <v>186</v>
      </c>
      <c r="K8" s="21">
        <f>I8+(1.1*I8)</f>
        <v>109.43100000000001</v>
      </c>
      <c r="N8" s="234">
        <f>12*K8</f>
        <v>1313.172</v>
      </c>
    </row>
    <row r="9" spans="1:14" ht="75.75" thickBot="1" x14ac:dyDescent="0.3">
      <c r="A9" s="276" t="s">
        <v>71</v>
      </c>
      <c r="B9" s="277" t="s">
        <v>38</v>
      </c>
      <c r="C9" s="278">
        <v>23.74</v>
      </c>
      <c r="D9" s="277" t="s">
        <v>962</v>
      </c>
      <c r="E9" s="279">
        <f>C9+1.1*C9</f>
        <v>49.853999999999999</v>
      </c>
      <c r="G9" s="40" t="s">
        <v>69</v>
      </c>
      <c r="H9" s="20" t="s">
        <v>37</v>
      </c>
      <c r="I9" s="21">
        <v>41.17</v>
      </c>
      <c r="J9" s="106" t="s">
        <v>961</v>
      </c>
      <c r="K9" s="21">
        <f>I9+(1.1*I9)</f>
        <v>86.457000000000008</v>
      </c>
      <c r="N9" s="234">
        <f>K9*18</f>
        <v>1556.2260000000001</v>
      </c>
    </row>
    <row r="10" spans="1:14" ht="75.75" thickBot="1" x14ac:dyDescent="0.3">
      <c r="B10" s="337"/>
      <c r="C10" s="270"/>
      <c r="D10" s="337"/>
      <c r="E10" s="337"/>
      <c r="G10" s="41" t="s">
        <v>71</v>
      </c>
      <c r="H10" s="35" t="s">
        <v>38</v>
      </c>
      <c r="I10" s="36">
        <v>23.74</v>
      </c>
      <c r="J10" s="106" t="s">
        <v>962</v>
      </c>
      <c r="K10" s="21">
        <f>I10+(1.1*I10)</f>
        <v>49.853999999999999</v>
      </c>
      <c r="N10" s="234">
        <f>SUM(N8:N9)</f>
        <v>2869.3980000000001</v>
      </c>
    </row>
    <row r="11" spans="1:14" ht="45.75" thickBot="1" x14ac:dyDescent="0.3">
      <c r="A11" s="272" t="s">
        <v>963</v>
      </c>
      <c r="B11" s="337"/>
      <c r="C11" s="337"/>
      <c r="D11" s="337"/>
      <c r="E11" s="337"/>
      <c r="G11" s="39" t="s">
        <v>68</v>
      </c>
      <c r="H11" s="40" t="s">
        <v>72</v>
      </c>
      <c r="I11" s="37">
        <v>14.42</v>
      </c>
      <c r="J11" s="106" t="s">
        <v>1800</v>
      </c>
      <c r="K11" s="21">
        <f>I11+(1.1*I11)</f>
        <v>30.282000000000004</v>
      </c>
    </row>
    <row r="12" spans="1:14" x14ac:dyDescent="0.25">
      <c r="G12" s="29"/>
      <c r="H12" s="29"/>
      <c r="I12" s="107"/>
      <c r="J12" s="108"/>
      <c r="K12" s="109"/>
    </row>
    <row r="13" spans="1:14" x14ac:dyDescent="0.25">
      <c r="G13" s="272" t="s">
        <v>1797</v>
      </c>
    </row>
    <row r="14" spans="1:14" x14ac:dyDescent="0.25">
      <c r="B14" s="272" t="s">
        <v>1799</v>
      </c>
    </row>
    <row r="19" spans="3:3" x14ac:dyDescent="0.25">
      <c r="C19" s="34"/>
    </row>
    <row r="20" spans="3:3" s="337" customFormat="1" x14ac:dyDescent="0.25"/>
    <row r="21" spans="3:3" s="337" customFormat="1" x14ac:dyDescent="0.25"/>
    <row r="22" spans="3:3" s="337" customFormat="1" x14ac:dyDescent="0.25"/>
    <row r="23" spans="3:3" s="337" customFormat="1" x14ac:dyDescent="0.25"/>
    <row r="24" spans="3:3" s="337" customFormat="1" x14ac:dyDescent="0.25"/>
  </sheetData>
  <hyperlinks>
    <hyperlink ref="B14" location="_ftnref1" display="_ftnref1"/>
    <hyperlink ref="I7" location="_ftn1" display="_ftn1"/>
    <hyperlink ref="A11" r:id="rId1" location="17-0000 (May 2013)"/>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7"/>
  <sheetViews>
    <sheetView zoomScaleNormal="100" workbookViewId="0">
      <pane xSplit="2" ySplit="3" topLeftCell="C4" activePane="bottomRight" state="frozen"/>
      <selection activeCell="O55" sqref="O55"/>
      <selection pane="topRight" activeCell="O55" sqref="O55"/>
      <selection pane="bottomLeft" activeCell="O55" sqref="O55"/>
      <selection pane="bottomRight" activeCell="D10" sqref="D10"/>
    </sheetView>
  </sheetViews>
  <sheetFormatPr defaultRowHeight="11.25" x14ac:dyDescent="0.2"/>
  <cols>
    <col min="1" max="1" width="2" style="42" customWidth="1"/>
    <col min="2" max="2" width="36.7109375" style="42" customWidth="1"/>
    <col min="3" max="3" width="8.85546875" style="43" bestFit="1" customWidth="1"/>
    <col min="4" max="4" width="7.85546875" style="43" customWidth="1"/>
    <col min="5" max="5" width="9.28515625" style="43" bestFit="1" customWidth="1"/>
    <col min="6" max="6" width="9.28515625" style="43" customWidth="1"/>
    <col min="7" max="7" width="8.28515625" style="43" customWidth="1"/>
    <col min="8" max="8" width="9.42578125" style="45" bestFit="1" customWidth="1"/>
    <col min="9" max="11" width="6.85546875" style="43" bestFit="1" customWidth="1"/>
    <col min="12" max="12" width="8" style="43" customWidth="1"/>
    <col min="13" max="13" width="8.42578125" style="43" customWidth="1"/>
    <col min="14" max="14" width="10.140625" style="44" bestFit="1" customWidth="1"/>
    <col min="15" max="15" width="10" style="44" bestFit="1" customWidth="1"/>
    <col min="16" max="16" width="10" style="44" customWidth="1"/>
    <col min="17" max="17" width="4.42578125" style="43" bestFit="1" customWidth="1"/>
    <col min="18" max="18" width="4.42578125" style="42" hidden="1" customWidth="1"/>
    <col min="19" max="19" width="3.7109375" style="42" customWidth="1"/>
    <col min="20" max="16384" width="9.140625" style="42"/>
  </cols>
  <sheetData>
    <row r="1" spans="2:19" x14ac:dyDescent="0.2">
      <c r="B1" s="586" t="s">
        <v>126</v>
      </c>
      <c r="C1" s="586"/>
      <c r="D1" s="586"/>
      <c r="E1" s="586"/>
      <c r="F1" s="586"/>
      <c r="G1" s="586"/>
      <c r="H1" s="586"/>
      <c r="I1" s="586"/>
      <c r="J1" s="586"/>
      <c r="K1" s="586"/>
      <c r="L1" s="586"/>
      <c r="M1" s="586"/>
      <c r="N1" s="586"/>
      <c r="O1" s="586"/>
      <c r="P1" s="586"/>
      <c r="Q1" s="586"/>
    </row>
    <row r="2" spans="2:19" x14ac:dyDescent="0.2">
      <c r="B2" s="587" t="s">
        <v>913</v>
      </c>
      <c r="C2" s="587"/>
      <c r="D2" s="587"/>
      <c r="E2" s="587"/>
      <c r="F2" s="587"/>
      <c r="G2" s="587"/>
      <c r="H2" s="587"/>
      <c r="I2" s="587"/>
      <c r="J2" s="587"/>
      <c r="K2" s="587"/>
      <c r="L2" s="587"/>
      <c r="M2" s="587"/>
      <c r="N2" s="587"/>
      <c r="O2" s="587"/>
      <c r="P2" s="587"/>
      <c r="Q2" s="587"/>
    </row>
    <row r="3" spans="2:19" s="79" customFormat="1" ht="66.75" customHeight="1" x14ac:dyDescent="0.15">
      <c r="B3" s="81" t="s">
        <v>102</v>
      </c>
      <c r="C3" s="81" t="s">
        <v>917</v>
      </c>
      <c r="D3" s="81" t="s">
        <v>901</v>
      </c>
      <c r="E3" s="81" t="s">
        <v>902</v>
      </c>
      <c r="F3" s="81" t="s">
        <v>910</v>
      </c>
      <c r="G3" s="81" t="s">
        <v>903</v>
      </c>
      <c r="H3" s="93" t="s">
        <v>911</v>
      </c>
      <c r="I3" s="94" t="s">
        <v>906</v>
      </c>
      <c r="J3" s="94" t="s">
        <v>904</v>
      </c>
      <c r="K3" s="94" t="s">
        <v>905</v>
      </c>
      <c r="L3" s="94" t="s">
        <v>907</v>
      </c>
      <c r="M3" s="81" t="s">
        <v>908</v>
      </c>
      <c r="N3" s="94" t="s">
        <v>912</v>
      </c>
      <c r="O3" s="94" t="s">
        <v>918</v>
      </c>
      <c r="P3" s="94" t="s">
        <v>909</v>
      </c>
      <c r="Q3" s="80" t="s">
        <v>101</v>
      </c>
      <c r="R3" s="79" t="s">
        <v>100</v>
      </c>
    </row>
    <row r="4" spans="2:19" s="58" customFormat="1" ht="9" x14ac:dyDescent="0.15">
      <c r="B4" s="78" t="s">
        <v>99</v>
      </c>
      <c r="C4" s="588" t="s">
        <v>75</v>
      </c>
      <c r="D4" s="589"/>
      <c r="E4" s="76"/>
      <c r="F4" s="76"/>
      <c r="G4" s="76"/>
      <c r="H4" s="77"/>
      <c r="I4" s="77"/>
      <c r="J4" s="77"/>
      <c r="K4" s="77"/>
      <c r="L4" s="77"/>
      <c r="M4" s="75"/>
      <c r="N4" s="75"/>
      <c r="O4" s="75"/>
      <c r="P4" s="103"/>
      <c r="Q4" s="74"/>
    </row>
    <row r="5" spans="2:19" s="58" customFormat="1" ht="9" x14ac:dyDescent="0.15">
      <c r="B5" s="69" t="s">
        <v>98</v>
      </c>
      <c r="C5" s="584" t="s">
        <v>75</v>
      </c>
      <c r="D5" s="585"/>
      <c r="E5" s="66"/>
      <c r="F5" s="66"/>
      <c r="G5" s="66"/>
      <c r="H5" s="67"/>
      <c r="I5" s="67"/>
      <c r="J5" s="67"/>
      <c r="K5" s="67"/>
      <c r="L5" s="67"/>
      <c r="M5" s="59"/>
      <c r="N5" s="59"/>
      <c r="O5" s="59"/>
      <c r="P5" s="104"/>
      <c r="Q5" s="65"/>
    </row>
    <row r="6" spans="2:19" s="58" customFormat="1" ht="9" x14ac:dyDescent="0.15">
      <c r="B6" s="69" t="s">
        <v>97</v>
      </c>
      <c r="C6" s="66"/>
      <c r="D6" s="59"/>
      <c r="E6" s="66"/>
      <c r="F6" s="66"/>
      <c r="G6" s="66"/>
      <c r="H6" s="67"/>
      <c r="I6" s="67"/>
      <c r="J6" s="67"/>
      <c r="K6" s="67"/>
      <c r="L6" s="67"/>
      <c r="M6" s="59"/>
      <c r="N6" s="59"/>
      <c r="O6" s="59"/>
      <c r="P6" s="104"/>
      <c r="Q6" s="65"/>
    </row>
    <row r="7" spans="2:19" s="58" customFormat="1" ht="9" x14ac:dyDescent="0.15">
      <c r="B7" s="99" t="s">
        <v>96</v>
      </c>
      <c r="C7" s="66">
        <v>40</v>
      </c>
      <c r="D7" s="59">
        <v>0</v>
      </c>
      <c r="E7" s="66">
        <v>1</v>
      </c>
      <c r="F7" s="66">
        <v>0</v>
      </c>
      <c r="G7" s="66">
        <f>C7*E7</f>
        <v>40</v>
      </c>
      <c r="H7" s="68">
        <f>'Annual # of Respondents'!E3</f>
        <v>0</v>
      </c>
      <c r="I7" s="67">
        <v>0</v>
      </c>
      <c r="J7" s="67">
        <f>G7*H7</f>
        <v>0</v>
      </c>
      <c r="K7" s="67">
        <f>J7*0.1</f>
        <v>0</v>
      </c>
      <c r="L7" s="68">
        <f>J7*0.05</f>
        <v>0</v>
      </c>
      <c r="M7" s="59">
        <f>(I7*'Labor Data'!$K$10)+(J7*'Labor Data'!$K$9)+(K7*'Labor Data'!$K$11)+(L7*'Labor Data'!$K$8)</f>
        <v>0</v>
      </c>
      <c r="N7" s="59">
        <f>D7*E7*H7</f>
        <v>0</v>
      </c>
      <c r="O7" s="67">
        <v>0</v>
      </c>
      <c r="P7" s="105"/>
      <c r="Q7" s="65" t="s">
        <v>112</v>
      </c>
    </row>
    <row r="8" spans="2:19" s="58" customFormat="1" ht="9" x14ac:dyDescent="0.15">
      <c r="B8" s="69" t="s">
        <v>95</v>
      </c>
      <c r="C8" s="66"/>
      <c r="D8" s="59"/>
      <c r="E8" s="66"/>
      <c r="F8" s="66"/>
      <c r="G8" s="66"/>
      <c r="H8" s="67"/>
      <c r="I8" s="67"/>
      <c r="J8" s="67"/>
      <c r="K8" s="67"/>
      <c r="L8" s="67"/>
      <c r="M8" s="59"/>
      <c r="N8" s="59"/>
      <c r="O8" s="59"/>
      <c r="P8" s="104"/>
      <c r="Q8" s="65"/>
      <c r="S8" s="73"/>
    </row>
    <row r="9" spans="2:19" s="58" customFormat="1" ht="9" x14ac:dyDescent="0.15">
      <c r="B9" s="99" t="s">
        <v>94</v>
      </c>
      <c r="C9" s="66">
        <v>12</v>
      </c>
      <c r="D9" s="59" t="e">
        <f>'Other Cost Basis'!#REF!</f>
        <v>#REF!</v>
      </c>
      <c r="E9" s="66">
        <v>1</v>
      </c>
      <c r="F9" s="66">
        <v>0</v>
      </c>
      <c r="G9" s="66">
        <f>C9*E9</f>
        <v>12</v>
      </c>
      <c r="H9" s="68">
        <f>'Annual # of Respondents'!E$8</f>
        <v>214</v>
      </c>
      <c r="I9" s="67">
        <v>0</v>
      </c>
      <c r="J9" s="67">
        <f>G9*H9</f>
        <v>2568</v>
      </c>
      <c r="K9" s="67">
        <f>J9*0.1</f>
        <v>256.8</v>
      </c>
      <c r="L9" s="67">
        <f>J9*0.05</f>
        <v>128.4</v>
      </c>
      <c r="M9" s="59">
        <f>(I9*'Labor Data'!$K$10)+(J9*'Labor Data'!$K$9)+(K9*'Labor Data'!$K$11)+(L9*'Labor Data'!$K$8)</f>
        <v>243848.93400000004</v>
      </c>
      <c r="N9" s="59" t="e">
        <f>D9*E9*H9</f>
        <v>#REF!</v>
      </c>
      <c r="O9" s="67">
        <f>E9*H9</f>
        <v>214</v>
      </c>
      <c r="P9" s="105">
        <f>'Other Cost Basis'!B2</f>
        <v>10067</v>
      </c>
      <c r="Q9" s="65" t="s">
        <v>120</v>
      </c>
      <c r="S9" s="73"/>
    </row>
    <row r="10" spans="2:19" s="58" customFormat="1" ht="9" x14ac:dyDescent="0.15">
      <c r="B10" s="99" t="s">
        <v>93</v>
      </c>
      <c r="C10" s="66" t="e">
        <f>#REF!</f>
        <v>#REF!</v>
      </c>
      <c r="D10" s="59">
        <f>3*125</f>
        <v>375</v>
      </c>
      <c r="E10" s="66">
        <v>4</v>
      </c>
      <c r="F10" s="66" t="e">
        <f>C10*E10</f>
        <v>#REF!</v>
      </c>
      <c r="G10" s="66">
        <v>0</v>
      </c>
      <c r="H10" s="68">
        <f>H$9</f>
        <v>214</v>
      </c>
      <c r="I10" s="67" t="e">
        <f>F10*H10</f>
        <v>#REF!</v>
      </c>
      <c r="J10" s="67">
        <v>0</v>
      </c>
      <c r="K10" s="67">
        <v>0</v>
      </c>
      <c r="L10" s="67">
        <v>0</v>
      </c>
      <c r="M10" s="59" t="e">
        <f>(I10*'Labor Data'!$K$10)+(J10*'Labor Data'!$K$9)+(K10*'Labor Data'!$K$11)+(L10*'Labor Data'!$K$8)</f>
        <v>#REF!</v>
      </c>
      <c r="N10" s="59">
        <f>D10*E10*H10</f>
        <v>321000</v>
      </c>
      <c r="O10" s="67">
        <f>E10*H10</f>
        <v>856</v>
      </c>
      <c r="P10" s="105"/>
      <c r="Q10" s="65" t="s">
        <v>920</v>
      </c>
      <c r="S10" s="73"/>
    </row>
    <row r="11" spans="2:19" s="58" customFormat="1" ht="9" x14ac:dyDescent="0.15">
      <c r="B11" s="69" t="s">
        <v>92</v>
      </c>
      <c r="C11" s="584" t="s">
        <v>109</v>
      </c>
      <c r="D11" s="585"/>
      <c r="E11" s="66"/>
      <c r="F11" s="66"/>
      <c r="G11" s="66"/>
      <c r="H11" s="67"/>
      <c r="I11" s="67"/>
      <c r="J11" s="67"/>
      <c r="K11" s="67"/>
      <c r="L11" s="67"/>
      <c r="M11" s="59"/>
      <c r="N11" s="59"/>
      <c r="O11" s="59"/>
      <c r="P11" s="104"/>
      <c r="Q11" s="65"/>
      <c r="S11" s="73"/>
    </row>
    <row r="12" spans="2:19" s="58" customFormat="1" ht="9" x14ac:dyDescent="0.15">
      <c r="B12" s="69" t="s">
        <v>91</v>
      </c>
      <c r="C12" s="584" t="s">
        <v>109</v>
      </c>
      <c r="D12" s="585"/>
      <c r="E12" s="66"/>
      <c r="F12" s="66"/>
      <c r="G12" s="66"/>
      <c r="H12" s="67"/>
      <c r="I12" s="67"/>
      <c r="J12" s="67"/>
      <c r="K12" s="67"/>
      <c r="L12" s="67"/>
      <c r="M12" s="59"/>
      <c r="N12" s="59"/>
      <c r="O12" s="59"/>
      <c r="P12" s="104"/>
      <c r="Q12" s="65"/>
    </row>
    <row r="13" spans="2:19" s="58" customFormat="1" ht="9" x14ac:dyDescent="0.15">
      <c r="B13" s="69" t="s">
        <v>90</v>
      </c>
      <c r="C13" s="66"/>
      <c r="D13" s="59"/>
      <c r="E13" s="66"/>
      <c r="F13" s="66"/>
      <c r="G13" s="66"/>
      <c r="H13" s="67"/>
      <c r="I13" s="67"/>
      <c r="J13" s="67"/>
      <c r="K13" s="67"/>
      <c r="L13" s="67"/>
      <c r="M13" s="59"/>
      <c r="N13" s="59"/>
      <c r="O13" s="59"/>
      <c r="P13" s="104"/>
      <c r="Q13" s="65"/>
    </row>
    <row r="14" spans="2:19" s="58" customFormat="1" ht="9" x14ac:dyDescent="0.15">
      <c r="B14" s="98" t="s">
        <v>129</v>
      </c>
      <c r="C14" s="66">
        <v>2</v>
      </c>
      <c r="D14" s="59">
        <v>0</v>
      </c>
      <c r="E14" s="66">
        <v>1</v>
      </c>
      <c r="F14" s="66">
        <v>0</v>
      </c>
      <c r="G14" s="66">
        <f>C14*E14</f>
        <v>2</v>
      </c>
      <c r="H14" s="68">
        <v>0</v>
      </c>
      <c r="I14" s="67">
        <v>0</v>
      </c>
      <c r="J14" s="67">
        <f>G14*H14</f>
        <v>0</v>
      </c>
      <c r="K14" s="67">
        <f>J14*0.1</f>
        <v>0</v>
      </c>
      <c r="L14" s="67">
        <f>J14*0.05</f>
        <v>0</v>
      </c>
      <c r="M14" s="59">
        <f>(I14*'Labor Data'!$K$10)+(J14*'Labor Data'!$K$9)+(K14*'Labor Data'!$K$11)+(L14*'Labor Data'!$K$8)</f>
        <v>0</v>
      </c>
      <c r="N14" s="59">
        <f>D14*E14*H14</f>
        <v>0</v>
      </c>
      <c r="O14" s="67">
        <f>E14*H14</f>
        <v>0</v>
      </c>
      <c r="P14" s="105"/>
      <c r="Q14" s="65" t="s">
        <v>115</v>
      </c>
    </row>
    <row r="15" spans="2:19" s="58" customFormat="1" ht="9" x14ac:dyDescent="0.15">
      <c r="B15" s="96" t="s">
        <v>121</v>
      </c>
      <c r="C15" s="66">
        <v>8</v>
      </c>
      <c r="D15" s="59">
        <v>0</v>
      </c>
      <c r="E15" s="66">
        <v>1</v>
      </c>
      <c r="F15" s="66">
        <v>0</v>
      </c>
      <c r="G15" s="66">
        <f>C15*E15</f>
        <v>8</v>
      </c>
      <c r="H15" s="68">
        <f>0.5*'Annual # of Respondents'!E9</f>
        <v>53.5</v>
      </c>
      <c r="I15" s="67">
        <v>0</v>
      </c>
      <c r="J15" s="67">
        <f>G15*H15</f>
        <v>428</v>
      </c>
      <c r="K15" s="67">
        <f>J15*0.1</f>
        <v>42.800000000000004</v>
      </c>
      <c r="L15" s="67">
        <f>J15*0.05</f>
        <v>21.400000000000002</v>
      </c>
      <c r="M15" s="59">
        <f>(I15*'Labor Data'!$K$10)+(J15*'Labor Data'!$K$9)+(K15*'Labor Data'!$K$11)+(L15*'Labor Data'!$K$8)</f>
        <v>40641.489000000009</v>
      </c>
      <c r="N15" s="59">
        <f>D15*E15*H15</f>
        <v>0</v>
      </c>
      <c r="O15" s="67">
        <f>E15*H15</f>
        <v>53.5</v>
      </c>
      <c r="P15" s="105"/>
      <c r="Q15" s="65" t="s">
        <v>116</v>
      </c>
      <c r="R15" s="72"/>
    </row>
    <row r="16" spans="2:19" s="58" customFormat="1" ht="9" x14ac:dyDescent="0.15">
      <c r="B16" s="96" t="s">
        <v>122</v>
      </c>
      <c r="C16" s="87">
        <v>12</v>
      </c>
      <c r="D16" s="59" t="e">
        <f>'Other Cost Basis'!#REF!</f>
        <v>#REF!</v>
      </c>
      <c r="E16" s="66">
        <v>1</v>
      </c>
      <c r="F16" s="66">
        <v>0</v>
      </c>
      <c r="G16" s="87">
        <f>C16*E16</f>
        <v>12</v>
      </c>
      <c r="H16" s="68">
        <f>'Annual # of Respondents'!E10</f>
        <v>-2</v>
      </c>
      <c r="I16" s="67">
        <v>0</v>
      </c>
      <c r="J16" s="67">
        <f>G16*H16</f>
        <v>-24</v>
      </c>
      <c r="K16" s="67">
        <f>J16*0.1</f>
        <v>-2.4000000000000004</v>
      </c>
      <c r="L16" s="67">
        <f>J16*0.05</f>
        <v>-1.2000000000000002</v>
      </c>
      <c r="M16" s="59">
        <f>(I16*'Labor Data'!$K$10)+(J16*'Labor Data'!$K$9)+(K16*'Labor Data'!$K$11)+(L16*'Labor Data'!$K$8)</f>
        <v>-2278.9620000000004</v>
      </c>
      <c r="N16" s="59" t="e">
        <f>D16*E16*H16</f>
        <v>#REF!</v>
      </c>
      <c r="O16" s="67">
        <f t="shared" ref="O16:O18" si="0">E16*H16</f>
        <v>-2</v>
      </c>
      <c r="P16" s="105">
        <f>'Other Cost Basis'!B2</f>
        <v>10067</v>
      </c>
      <c r="Q16" s="65" t="s">
        <v>934</v>
      </c>
      <c r="R16" s="72"/>
    </row>
    <row r="17" spans="2:20" s="58" customFormat="1" ht="9" customHeight="1" x14ac:dyDescent="0.15">
      <c r="B17" s="96" t="s">
        <v>107</v>
      </c>
      <c r="C17" s="66">
        <v>1</v>
      </c>
      <c r="D17" s="59">
        <v>0</v>
      </c>
      <c r="E17" s="66">
        <v>1</v>
      </c>
      <c r="F17" s="66">
        <v>0</v>
      </c>
      <c r="G17" s="66">
        <f t="shared" ref="G17:G18" si="1">C17*E17</f>
        <v>1</v>
      </c>
      <c r="H17" s="68">
        <f>H$9</f>
        <v>214</v>
      </c>
      <c r="I17" s="67">
        <v>0</v>
      </c>
      <c r="J17" s="67">
        <f t="shared" ref="J17:J18" si="2">G17*H17</f>
        <v>214</v>
      </c>
      <c r="K17" s="67">
        <f t="shared" ref="K17:K18" si="3">J17*0.1</f>
        <v>21.400000000000002</v>
      </c>
      <c r="L17" s="67">
        <f t="shared" ref="L17:L18" si="4">J17*0.05</f>
        <v>10.700000000000001</v>
      </c>
      <c r="M17" s="59">
        <f>(I17*'Labor Data'!$K$10)+(J17*'Labor Data'!$K$9)+(K17*'Labor Data'!$K$11)+(L17*'Labor Data'!$K$8)</f>
        <v>20320.744500000004</v>
      </c>
      <c r="N17" s="59">
        <f t="shared" ref="N17:N18" si="5">D17*E17*H17</f>
        <v>0</v>
      </c>
      <c r="O17" s="67">
        <f t="shared" si="0"/>
        <v>214</v>
      </c>
      <c r="P17" s="105"/>
      <c r="Q17" s="65" t="s">
        <v>77</v>
      </c>
      <c r="R17" s="72"/>
    </row>
    <row r="18" spans="2:20" s="58" customFormat="1" ht="9" x14ac:dyDescent="0.15">
      <c r="B18" s="96" t="s">
        <v>108</v>
      </c>
      <c r="C18" s="66">
        <f>3*C16</f>
        <v>36</v>
      </c>
      <c r="D18" s="59">
        <v>0</v>
      </c>
      <c r="E18" s="66">
        <v>1</v>
      </c>
      <c r="F18" s="66">
        <v>0</v>
      </c>
      <c r="G18" s="66">
        <f t="shared" si="1"/>
        <v>36</v>
      </c>
      <c r="H18" s="68">
        <f>H$9</f>
        <v>214</v>
      </c>
      <c r="I18" s="67">
        <v>0</v>
      </c>
      <c r="J18" s="67">
        <f t="shared" si="2"/>
        <v>7704</v>
      </c>
      <c r="K18" s="67">
        <f t="shared" si="3"/>
        <v>770.40000000000009</v>
      </c>
      <c r="L18" s="67">
        <f t="shared" si="4"/>
        <v>385.20000000000005</v>
      </c>
      <c r="M18" s="59">
        <f>(I18*'Labor Data'!$K$10)+(J18*'Labor Data'!$K$9)+(K18*'Labor Data'!$K$11)+(L18*'Labor Data'!$K$8)</f>
        <v>731546.80200000003</v>
      </c>
      <c r="N18" s="59">
        <f t="shared" si="5"/>
        <v>0</v>
      </c>
      <c r="O18" s="67">
        <f t="shared" si="0"/>
        <v>214</v>
      </c>
      <c r="P18" s="105"/>
      <c r="Q18" s="65" t="s">
        <v>935</v>
      </c>
      <c r="R18" s="72"/>
    </row>
    <row r="19" spans="2:20" s="58" customFormat="1" ht="9" x14ac:dyDescent="0.15">
      <c r="B19" s="96" t="s">
        <v>130</v>
      </c>
      <c r="C19" s="66">
        <v>80</v>
      </c>
      <c r="D19" s="59">
        <v>0</v>
      </c>
      <c r="E19" s="66">
        <v>1</v>
      </c>
      <c r="F19" s="66">
        <v>0</v>
      </c>
      <c r="G19" s="66">
        <f>C19*E19</f>
        <v>80</v>
      </c>
      <c r="H19" s="68">
        <f>H$9</f>
        <v>214</v>
      </c>
      <c r="I19" s="67">
        <v>0</v>
      </c>
      <c r="J19" s="67">
        <f>G19*H19</f>
        <v>17120</v>
      </c>
      <c r="K19" s="67">
        <f>J19*0.1</f>
        <v>1712</v>
      </c>
      <c r="L19" s="67">
        <f>J19*0.05</f>
        <v>856</v>
      </c>
      <c r="M19" s="59">
        <f>(I19*'Labor Data'!$K$10)+(J19*'Labor Data'!$K$9)+(K19*'Labor Data'!$K$11)+(L19*'Labor Data'!$K$8)</f>
        <v>1625659.56</v>
      </c>
      <c r="N19" s="59">
        <f>D19*E19*H19</f>
        <v>0</v>
      </c>
      <c r="O19" s="67">
        <f>E19*H19</f>
        <v>214</v>
      </c>
      <c r="P19" s="105"/>
      <c r="Q19" s="65" t="s">
        <v>113</v>
      </c>
      <c r="R19" s="72"/>
    </row>
    <row r="20" spans="2:20" s="58" customFormat="1" ht="9" x14ac:dyDescent="0.15">
      <c r="B20" s="96" t="s">
        <v>131</v>
      </c>
      <c r="C20" s="584" t="s">
        <v>109</v>
      </c>
      <c r="D20" s="585"/>
      <c r="E20" s="66"/>
      <c r="F20" s="66"/>
      <c r="G20" s="66"/>
      <c r="H20" s="68"/>
      <c r="I20" s="67"/>
      <c r="J20" s="67"/>
      <c r="K20" s="67"/>
      <c r="L20" s="67"/>
      <c r="M20" s="59"/>
      <c r="N20" s="59"/>
      <c r="O20" s="67"/>
      <c r="P20" s="105"/>
      <c r="Q20" s="65"/>
      <c r="R20" s="72"/>
    </row>
    <row r="21" spans="2:20" s="58" customFormat="1" ht="9" x14ac:dyDescent="0.15">
      <c r="B21" s="96" t="s">
        <v>132</v>
      </c>
      <c r="C21" s="584" t="s">
        <v>109</v>
      </c>
      <c r="D21" s="585"/>
      <c r="E21" s="66"/>
      <c r="F21" s="66"/>
      <c r="G21" s="66"/>
      <c r="H21" s="68"/>
      <c r="I21" s="67"/>
      <c r="J21" s="67"/>
      <c r="K21" s="67"/>
      <c r="L21" s="67"/>
      <c r="M21" s="59"/>
      <c r="N21" s="59"/>
      <c r="O21" s="67"/>
      <c r="P21" s="105"/>
      <c r="Q21" s="65"/>
      <c r="R21" s="72"/>
    </row>
    <row r="22" spans="2:20" s="58" customFormat="1" ht="9" x14ac:dyDescent="0.15">
      <c r="B22" s="96" t="s">
        <v>133</v>
      </c>
      <c r="C22" s="66">
        <v>8</v>
      </c>
      <c r="D22" s="59">
        <v>0</v>
      </c>
      <c r="E22" s="66">
        <v>1</v>
      </c>
      <c r="F22" s="66">
        <v>0</v>
      </c>
      <c r="G22" s="66">
        <f>C22*E22</f>
        <v>8</v>
      </c>
      <c r="H22" s="68">
        <f>H$9</f>
        <v>214</v>
      </c>
      <c r="I22" s="67">
        <v>0</v>
      </c>
      <c r="J22" s="67">
        <f>G22*H22</f>
        <v>1712</v>
      </c>
      <c r="K22" s="67">
        <f>J22*0.1</f>
        <v>171.20000000000002</v>
      </c>
      <c r="L22" s="67">
        <f>J22*0.05</f>
        <v>85.600000000000009</v>
      </c>
      <c r="M22" s="59">
        <f>(I22*'Labor Data'!$K$10)+(J22*'Labor Data'!$K$9)+(K22*'Labor Data'!$K$11)+(L22*'Labor Data'!$K$8)</f>
        <v>162565.95600000003</v>
      </c>
      <c r="N22" s="59">
        <f>D22*E22*H22</f>
        <v>0</v>
      </c>
      <c r="O22" s="67">
        <f t="shared" ref="O22" si="6">E22*H22</f>
        <v>214</v>
      </c>
      <c r="P22" s="105"/>
      <c r="Q22" s="65" t="s">
        <v>921</v>
      </c>
      <c r="R22" s="72"/>
      <c r="T22" s="47"/>
    </row>
    <row r="23" spans="2:20" s="58" customFormat="1" ht="9" x14ac:dyDescent="0.15">
      <c r="B23" s="69" t="s">
        <v>103</v>
      </c>
      <c r="C23" s="66">
        <v>30</v>
      </c>
      <c r="D23" s="59">
        <v>0</v>
      </c>
      <c r="E23" s="66">
        <v>1</v>
      </c>
      <c r="F23" s="66">
        <v>0</v>
      </c>
      <c r="G23" s="66">
        <f>C23*E23</f>
        <v>30</v>
      </c>
      <c r="H23" s="68">
        <v>0</v>
      </c>
      <c r="I23" s="67">
        <v>0</v>
      </c>
      <c r="J23" s="67">
        <v>18</v>
      </c>
      <c r="K23" s="67">
        <v>0</v>
      </c>
      <c r="L23" s="67">
        <v>12</v>
      </c>
      <c r="M23" s="59">
        <f>(I23*'Labor Data'!$K$10)+(J23*'Labor Data'!$K$9)+(K23*'Labor Data'!$K$11)+(L23*'Labor Data'!$K$8)</f>
        <v>2869.3980000000001</v>
      </c>
      <c r="N23" s="59">
        <f>D23*E23*H23</f>
        <v>0</v>
      </c>
      <c r="O23" s="67">
        <f>E23*H23</f>
        <v>0</v>
      </c>
      <c r="P23" s="105"/>
      <c r="Q23" s="65" t="s">
        <v>123</v>
      </c>
      <c r="R23" s="72"/>
      <c r="T23" s="47"/>
    </row>
    <row r="24" spans="2:20" s="58" customFormat="1" ht="9" x14ac:dyDescent="0.15">
      <c r="B24" s="71" t="s">
        <v>88</v>
      </c>
      <c r="C24" s="66"/>
      <c r="D24" s="59"/>
      <c r="E24" s="66"/>
      <c r="F24" s="66"/>
      <c r="G24" s="66"/>
      <c r="H24" s="68"/>
      <c r="I24" s="67" t="e">
        <f>SUM(I7:I22)</f>
        <v>#REF!</v>
      </c>
      <c r="J24" s="67">
        <f>SUM(J7:J22)</f>
        <v>29722</v>
      </c>
      <c r="K24" s="67">
        <f t="shared" ref="K24:P24" si="7">SUM(K7:K22)</f>
        <v>2972.2</v>
      </c>
      <c r="L24" s="67">
        <f t="shared" si="7"/>
        <v>1486.1</v>
      </c>
      <c r="M24" s="59" t="e">
        <f t="shared" si="7"/>
        <v>#REF!</v>
      </c>
      <c r="N24" s="59" t="e">
        <f t="shared" si="7"/>
        <v>#REF!</v>
      </c>
      <c r="O24" s="67">
        <f>SUM(O14:O22)</f>
        <v>907.5</v>
      </c>
      <c r="P24" s="59">
        <f t="shared" si="7"/>
        <v>20134</v>
      </c>
      <c r="Q24" s="65"/>
      <c r="R24" s="70" t="e">
        <f>SUM(N7,N9:N10,#REF!,#REF!,#REF!,#REF!,#REF!,#REF!,#REF!)</f>
        <v>#REF!</v>
      </c>
      <c r="T24" s="47"/>
    </row>
    <row r="25" spans="2:20" s="58" customFormat="1" ht="9" x14ac:dyDescent="0.15">
      <c r="B25" s="69" t="s">
        <v>87</v>
      </c>
      <c r="C25" s="66"/>
      <c r="D25" s="59"/>
      <c r="E25" s="66"/>
      <c r="F25" s="66"/>
      <c r="G25" s="66"/>
      <c r="H25" s="67"/>
      <c r="I25" s="67"/>
      <c r="J25" s="67"/>
      <c r="K25" s="67"/>
      <c r="L25" s="67"/>
      <c r="M25" s="59"/>
      <c r="N25" s="59"/>
      <c r="O25" s="59"/>
      <c r="P25" s="104"/>
      <c r="Q25" s="65"/>
      <c r="T25" s="47"/>
    </row>
    <row r="26" spans="2:20" s="58" customFormat="1" ht="9" x14ac:dyDescent="0.15">
      <c r="B26" s="69" t="s">
        <v>86</v>
      </c>
      <c r="C26" s="584" t="s">
        <v>85</v>
      </c>
      <c r="D26" s="585"/>
      <c r="E26" s="66"/>
      <c r="F26" s="66"/>
      <c r="G26" s="66"/>
      <c r="H26" s="67"/>
      <c r="I26" s="67"/>
      <c r="J26" s="67"/>
      <c r="K26" s="67"/>
      <c r="L26" s="67"/>
      <c r="M26" s="59"/>
      <c r="N26" s="59"/>
      <c r="O26" s="59"/>
      <c r="P26" s="104"/>
      <c r="Q26" s="65"/>
      <c r="T26" s="47"/>
    </row>
    <row r="27" spans="2:20" s="58" customFormat="1" ht="9" x14ac:dyDescent="0.15">
      <c r="B27" s="69" t="s">
        <v>84</v>
      </c>
      <c r="C27" s="584" t="s">
        <v>75</v>
      </c>
      <c r="D27" s="585"/>
      <c r="E27" s="66"/>
      <c r="F27" s="66"/>
      <c r="G27" s="66"/>
      <c r="H27" s="67"/>
      <c r="I27" s="67"/>
      <c r="J27" s="67"/>
      <c r="K27" s="67"/>
      <c r="L27" s="67"/>
      <c r="M27" s="59"/>
      <c r="N27" s="59"/>
      <c r="O27" s="59"/>
      <c r="P27" s="104"/>
      <c r="Q27" s="65"/>
      <c r="T27" s="47"/>
    </row>
    <row r="28" spans="2:20" s="58" customFormat="1" ht="9" x14ac:dyDescent="0.15">
      <c r="B28" s="69" t="s">
        <v>83</v>
      </c>
      <c r="C28" s="584" t="s">
        <v>75</v>
      </c>
      <c r="D28" s="585"/>
      <c r="E28" s="66"/>
      <c r="F28" s="66"/>
      <c r="G28" s="66"/>
      <c r="H28" s="67"/>
      <c r="I28" s="67"/>
      <c r="J28" s="67"/>
      <c r="K28" s="67"/>
      <c r="L28" s="67"/>
      <c r="M28" s="59"/>
      <c r="N28" s="59"/>
      <c r="O28" s="59"/>
      <c r="P28" s="104"/>
      <c r="Q28" s="65"/>
      <c r="T28" s="47"/>
    </row>
    <row r="29" spans="2:20" s="58" customFormat="1" ht="9" x14ac:dyDescent="0.15">
      <c r="B29" s="69" t="s">
        <v>82</v>
      </c>
      <c r="C29" s="584" t="s">
        <v>75</v>
      </c>
      <c r="D29" s="585"/>
      <c r="E29" s="66"/>
      <c r="F29" s="66"/>
      <c r="G29" s="66"/>
      <c r="H29" s="67"/>
      <c r="I29" s="67"/>
      <c r="J29" s="67"/>
      <c r="K29" s="67"/>
      <c r="L29" s="67"/>
      <c r="M29" s="59"/>
      <c r="N29" s="59"/>
      <c r="O29" s="59"/>
      <c r="P29" s="104"/>
      <c r="Q29" s="65"/>
      <c r="T29" s="47"/>
    </row>
    <row r="30" spans="2:20" s="58" customFormat="1" ht="9" x14ac:dyDescent="0.15">
      <c r="B30" s="69" t="s">
        <v>80</v>
      </c>
      <c r="C30" s="66"/>
      <c r="D30" s="59"/>
      <c r="E30" s="66"/>
      <c r="F30" s="66"/>
      <c r="G30" s="66"/>
      <c r="H30" s="67"/>
      <c r="I30" s="67"/>
      <c r="J30" s="67"/>
      <c r="K30" s="67"/>
      <c r="L30" s="67"/>
      <c r="M30" s="59"/>
      <c r="N30" s="59"/>
      <c r="O30" s="59"/>
      <c r="P30" s="104"/>
      <c r="Q30" s="65"/>
      <c r="T30" s="47"/>
    </row>
    <row r="31" spans="2:20" s="58" customFormat="1" ht="9.75" customHeight="1" x14ac:dyDescent="0.15">
      <c r="B31" s="98" t="s">
        <v>135</v>
      </c>
      <c r="C31" s="66">
        <v>0.5</v>
      </c>
      <c r="D31" s="59">
        <v>0</v>
      </c>
      <c r="E31" s="66">
        <v>12</v>
      </c>
      <c r="F31" s="66">
        <v>0</v>
      </c>
      <c r="G31" s="66">
        <f>C31*E31</f>
        <v>6</v>
      </c>
      <c r="H31" s="68">
        <f>H$9</f>
        <v>214</v>
      </c>
      <c r="I31" s="67">
        <v>0</v>
      </c>
      <c r="J31" s="67">
        <f t="shared" ref="J31:J32" si="8">G31*H31</f>
        <v>1284</v>
      </c>
      <c r="K31" s="67">
        <f t="shared" ref="K31:K32" si="9">J31*0.1</f>
        <v>128.4</v>
      </c>
      <c r="L31" s="67">
        <f t="shared" ref="L31:L32" si="10">J31*0.05</f>
        <v>64.2</v>
      </c>
      <c r="M31" s="59">
        <f>(I31*'Labor Data'!$K$10)+(J31*'Labor Data'!$K$9)+(K31*'Labor Data'!$K$11)+(L31*'Labor Data'!$K$8)</f>
        <v>121924.46700000002</v>
      </c>
      <c r="N31" s="59">
        <f>D31*E31*H31</f>
        <v>0</v>
      </c>
      <c r="O31" s="67">
        <v>0</v>
      </c>
      <c r="P31" s="105"/>
      <c r="Q31" s="65" t="s">
        <v>113</v>
      </c>
      <c r="T31" s="47"/>
    </row>
    <row r="32" spans="2:20" s="58" customFormat="1" ht="9" x14ac:dyDescent="0.15">
      <c r="B32" s="96" t="s">
        <v>134</v>
      </c>
      <c r="C32" s="66">
        <v>8</v>
      </c>
      <c r="D32" s="59">
        <v>0</v>
      </c>
      <c r="E32" s="66">
        <v>1</v>
      </c>
      <c r="F32" s="66">
        <v>0</v>
      </c>
      <c r="G32" s="66">
        <f>C32*E32</f>
        <v>8</v>
      </c>
      <c r="H32" s="68" t="e">
        <f>'Annual # of Respondents'!#REF!</f>
        <v>#REF!</v>
      </c>
      <c r="I32" s="67">
        <v>0</v>
      </c>
      <c r="J32" s="67" t="e">
        <f t="shared" si="8"/>
        <v>#REF!</v>
      </c>
      <c r="K32" s="67" t="e">
        <f t="shared" si="9"/>
        <v>#REF!</v>
      </c>
      <c r="L32" s="67" t="e">
        <f t="shared" si="10"/>
        <v>#REF!</v>
      </c>
      <c r="M32" s="59" t="e">
        <f>(I32*'Labor Data'!$K$10)+(J32*'Labor Data'!$K$9)+(K32*'Labor Data'!$K$11)+(L32*'Labor Data'!$K$8)</f>
        <v>#REF!</v>
      </c>
      <c r="N32" s="59" t="e">
        <f>D32*E32*H32</f>
        <v>#REF!</v>
      </c>
      <c r="O32" s="67">
        <v>0</v>
      </c>
      <c r="P32" s="105"/>
      <c r="Q32" s="65" t="s">
        <v>922</v>
      </c>
      <c r="T32" s="47"/>
    </row>
    <row r="33" spans="1:20" s="58" customFormat="1" ht="9" x14ac:dyDescent="0.15">
      <c r="B33" s="69" t="s">
        <v>78</v>
      </c>
      <c r="C33" s="584" t="s">
        <v>75</v>
      </c>
      <c r="D33" s="585"/>
      <c r="E33" s="66"/>
      <c r="F33" s="66"/>
      <c r="G33" s="66"/>
      <c r="H33" s="68"/>
      <c r="I33" s="67"/>
      <c r="J33" s="67"/>
      <c r="K33" s="67"/>
      <c r="L33" s="67"/>
      <c r="M33" s="59"/>
      <c r="N33" s="59"/>
      <c r="O33" s="67"/>
      <c r="P33" s="105"/>
      <c r="Q33" s="65"/>
      <c r="T33" s="47"/>
    </row>
    <row r="34" spans="1:20" s="58" customFormat="1" ht="9" x14ac:dyDescent="0.15">
      <c r="B34" s="97" t="s">
        <v>76</v>
      </c>
      <c r="C34" s="584" t="s">
        <v>75</v>
      </c>
      <c r="D34" s="585"/>
      <c r="E34" s="66"/>
      <c r="F34" s="66"/>
      <c r="G34" s="66"/>
      <c r="H34" s="68"/>
      <c r="I34" s="67"/>
      <c r="J34" s="67"/>
      <c r="K34" s="67"/>
      <c r="L34" s="67"/>
      <c r="M34" s="59"/>
      <c r="N34" s="59"/>
      <c r="O34" s="59"/>
      <c r="P34" s="104"/>
      <c r="Q34" s="65"/>
      <c r="T34" s="47"/>
    </row>
    <row r="35" spans="1:20" s="58" customFormat="1" ht="9" x14ac:dyDescent="0.15">
      <c r="B35" s="64" t="s">
        <v>74</v>
      </c>
      <c r="C35" s="63"/>
      <c r="D35" s="62"/>
      <c r="E35" s="63"/>
      <c r="F35" s="63"/>
      <c r="G35" s="63"/>
      <c r="H35" s="61"/>
      <c r="I35" s="61">
        <f>SUM(I26:I34)</f>
        <v>0</v>
      </c>
      <c r="J35" s="61" t="e">
        <f t="shared" ref="J35:P35" si="11">SUM(J26:J34)</f>
        <v>#REF!</v>
      </c>
      <c r="K35" s="61" t="e">
        <f t="shared" si="11"/>
        <v>#REF!</v>
      </c>
      <c r="L35" s="61" t="e">
        <f t="shared" si="11"/>
        <v>#REF!</v>
      </c>
      <c r="M35" s="62" t="e">
        <f t="shared" si="11"/>
        <v>#REF!</v>
      </c>
      <c r="N35" s="62" t="e">
        <f t="shared" si="11"/>
        <v>#REF!</v>
      </c>
      <c r="O35" s="61">
        <f t="shared" si="11"/>
        <v>0</v>
      </c>
      <c r="P35" s="62">
        <f t="shared" si="11"/>
        <v>0</v>
      </c>
      <c r="Q35" s="60"/>
      <c r="R35" s="59">
        <f>SUM(R26:R34)</f>
        <v>0</v>
      </c>
      <c r="T35" s="47"/>
    </row>
    <row r="36" spans="1:20" s="50" customFormat="1" x14ac:dyDescent="0.2">
      <c r="B36" s="57" t="s">
        <v>73</v>
      </c>
      <c r="C36" s="55"/>
      <c r="D36" s="56"/>
      <c r="E36" s="55"/>
      <c r="F36" s="55"/>
      <c r="G36" s="55"/>
      <c r="H36" s="54"/>
      <c r="I36" s="52" t="e">
        <f>I24+I35</f>
        <v>#REF!</v>
      </c>
      <c r="J36" s="52" t="e">
        <f>J24+J35</f>
        <v>#REF!</v>
      </c>
      <c r="K36" s="52" t="e">
        <f>K24+K35</f>
        <v>#REF!</v>
      </c>
      <c r="L36" s="52" t="e">
        <f>L24+L35</f>
        <v>#REF!</v>
      </c>
      <c r="M36" s="53" t="e">
        <f t="shared" ref="M36:P36" si="12">M24+M35</f>
        <v>#REF!</v>
      </c>
      <c r="N36" s="53" t="e">
        <f>N24+N35</f>
        <v>#REF!</v>
      </c>
      <c r="O36" s="52">
        <f>O24+O35</f>
        <v>907.5</v>
      </c>
      <c r="P36" s="53">
        <f t="shared" si="12"/>
        <v>20134</v>
      </c>
      <c r="Q36" s="51"/>
      <c r="T36" s="47"/>
    </row>
    <row r="37" spans="1:20" ht="6" customHeight="1" x14ac:dyDescent="0.2"/>
    <row r="38" spans="1:20" s="47" customFormat="1" ht="12.75" customHeight="1" x14ac:dyDescent="0.15">
      <c r="A38" s="90" t="s">
        <v>110</v>
      </c>
      <c r="B38" s="95"/>
      <c r="C38" s="95"/>
      <c r="D38" s="95"/>
      <c r="E38" s="95"/>
      <c r="F38" s="95"/>
      <c r="G38" s="95"/>
      <c r="H38" s="95"/>
      <c r="I38" s="95"/>
      <c r="J38" s="95"/>
      <c r="K38" s="95"/>
      <c r="L38" s="95"/>
      <c r="M38" s="95"/>
      <c r="N38" s="95"/>
      <c r="O38" s="95"/>
      <c r="P38" s="95"/>
      <c r="Q38" s="48"/>
    </row>
    <row r="39" spans="1:20" s="47" customFormat="1" ht="9" customHeight="1" x14ac:dyDescent="0.15">
      <c r="A39" s="89" t="s">
        <v>89</v>
      </c>
      <c r="B39" s="47" t="s">
        <v>919</v>
      </c>
    </row>
    <row r="40" spans="1:20" s="47" customFormat="1" ht="18" customHeight="1" x14ac:dyDescent="0.15">
      <c r="A40" s="89" t="s">
        <v>111</v>
      </c>
      <c r="B40" s="583" t="s">
        <v>928</v>
      </c>
      <c r="C40" s="583"/>
      <c r="D40" s="583"/>
      <c r="E40" s="583"/>
      <c r="F40" s="583"/>
      <c r="G40" s="583"/>
      <c r="H40" s="583"/>
      <c r="I40" s="583"/>
      <c r="J40" s="583"/>
      <c r="K40" s="583"/>
      <c r="L40" s="583"/>
      <c r="M40" s="583"/>
      <c r="N40" s="583"/>
      <c r="O40" s="583"/>
      <c r="P40" s="583"/>
      <c r="Q40" s="583"/>
    </row>
    <row r="41" spans="1:20" s="47" customFormat="1" ht="9" customHeight="1" x14ac:dyDescent="0.15">
      <c r="A41" s="89" t="s">
        <v>79</v>
      </c>
      <c r="B41" s="86" t="s">
        <v>916</v>
      </c>
    </row>
    <row r="42" spans="1:20" s="47" customFormat="1" ht="9" x14ac:dyDescent="0.15">
      <c r="A42" s="89" t="s">
        <v>112</v>
      </c>
      <c r="B42" s="86" t="s">
        <v>930</v>
      </c>
      <c r="C42" s="233"/>
      <c r="D42" s="233"/>
      <c r="E42" s="233"/>
      <c r="F42" s="233"/>
      <c r="G42" s="233"/>
      <c r="H42" s="233"/>
      <c r="I42" s="233"/>
      <c r="J42" s="233"/>
      <c r="K42" s="233"/>
      <c r="L42" s="233"/>
      <c r="M42" s="233"/>
      <c r="N42" s="233"/>
      <c r="O42" s="233"/>
      <c r="P42" s="233"/>
      <c r="Q42" s="233"/>
    </row>
    <row r="43" spans="1:20" s="47" customFormat="1" ht="9" x14ac:dyDescent="0.15">
      <c r="A43" s="89" t="s">
        <v>81</v>
      </c>
      <c r="B43" s="86" t="s">
        <v>931</v>
      </c>
      <c r="C43" s="233"/>
      <c r="D43" s="233"/>
      <c r="E43" s="233"/>
      <c r="F43" s="233"/>
      <c r="G43" s="233"/>
      <c r="H43" s="233"/>
      <c r="I43" s="233"/>
      <c r="J43" s="233"/>
      <c r="K43" s="233"/>
      <c r="L43" s="233"/>
      <c r="M43" s="233"/>
      <c r="N43" s="233"/>
      <c r="P43" s="233"/>
      <c r="Q43" s="233"/>
    </row>
    <row r="44" spans="1:20" s="47" customFormat="1" ht="9" x14ac:dyDescent="0.15">
      <c r="A44" s="89" t="s">
        <v>113</v>
      </c>
      <c r="B44" s="47" t="s">
        <v>128</v>
      </c>
    </row>
    <row r="45" spans="1:20" s="47" customFormat="1" ht="9" x14ac:dyDescent="0.15">
      <c r="A45" s="89" t="s">
        <v>114</v>
      </c>
      <c r="B45" s="47" t="s">
        <v>933</v>
      </c>
      <c r="C45" s="233"/>
      <c r="D45" s="233"/>
      <c r="E45" s="233"/>
      <c r="F45" s="233"/>
      <c r="G45" s="233"/>
      <c r="H45" s="233"/>
      <c r="I45" s="233"/>
      <c r="J45" s="233"/>
      <c r="K45" s="233"/>
      <c r="L45" s="233"/>
      <c r="M45" s="233"/>
    </row>
    <row r="46" spans="1:20" s="47" customFormat="1" ht="9" customHeight="1" x14ac:dyDescent="0.15">
      <c r="A46" s="89" t="s">
        <v>115</v>
      </c>
      <c r="B46" s="92" t="s">
        <v>914</v>
      </c>
      <c r="C46" s="91"/>
      <c r="D46" s="91"/>
      <c r="E46" s="91"/>
      <c r="F46" s="91"/>
      <c r="G46" s="91"/>
      <c r="H46" s="91"/>
      <c r="I46" s="91"/>
      <c r="J46" s="91"/>
      <c r="K46" s="91"/>
      <c r="L46" s="91"/>
      <c r="O46" s="46"/>
      <c r="P46" s="46"/>
      <c r="Q46" s="48"/>
    </row>
    <row r="47" spans="1:20" s="47" customFormat="1" ht="9" customHeight="1" x14ac:dyDescent="0.15">
      <c r="A47" s="89" t="s">
        <v>116</v>
      </c>
      <c r="B47" s="47" t="s">
        <v>936</v>
      </c>
      <c r="C47" s="48"/>
      <c r="D47" s="48"/>
      <c r="E47" s="48"/>
      <c r="F47" s="48"/>
      <c r="G47" s="48"/>
      <c r="H47" s="49"/>
      <c r="I47" s="48"/>
      <c r="J47" s="48"/>
      <c r="K47" s="48"/>
      <c r="L47" s="48"/>
      <c r="O47" s="46"/>
      <c r="P47" s="46"/>
      <c r="Q47" s="48"/>
    </row>
    <row r="48" spans="1:20" s="47" customFormat="1" ht="9" x14ac:dyDescent="0.15">
      <c r="A48" s="89" t="s">
        <v>117</v>
      </c>
      <c r="B48" s="86" t="s">
        <v>929</v>
      </c>
      <c r="C48" s="48"/>
      <c r="D48" s="48"/>
      <c r="E48" s="48"/>
      <c r="F48" s="48"/>
      <c r="G48" s="48"/>
      <c r="H48" s="49"/>
      <c r="I48" s="48"/>
      <c r="J48" s="48"/>
      <c r="K48" s="48"/>
      <c r="L48" s="48"/>
      <c r="O48" s="46"/>
      <c r="P48" s="46"/>
      <c r="Q48" s="48"/>
    </row>
    <row r="49" spans="1:17" s="47" customFormat="1" ht="9" customHeight="1" x14ac:dyDescent="0.15">
      <c r="A49" s="89" t="s">
        <v>77</v>
      </c>
      <c r="B49" s="86" t="s">
        <v>124</v>
      </c>
      <c r="C49" s="48"/>
      <c r="D49" s="48"/>
      <c r="E49" s="48"/>
      <c r="F49" s="48"/>
      <c r="G49" s="48"/>
      <c r="H49" s="49"/>
      <c r="I49" s="48"/>
      <c r="J49" s="48"/>
      <c r="K49" s="48"/>
      <c r="L49" s="48"/>
      <c r="O49" s="46"/>
      <c r="P49" s="46"/>
      <c r="Q49" s="48"/>
    </row>
    <row r="50" spans="1:17" s="47" customFormat="1" ht="9" x14ac:dyDescent="0.15">
      <c r="A50" s="89" t="s">
        <v>118</v>
      </c>
      <c r="B50" s="47" t="s">
        <v>915</v>
      </c>
      <c r="O50" s="46"/>
      <c r="P50" s="46"/>
      <c r="Q50" s="48"/>
    </row>
    <row r="51" spans="1:17" s="47" customFormat="1" ht="9" x14ac:dyDescent="0.15">
      <c r="A51" s="89" t="s">
        <v>119</v>
      </c>
      <c r="B51" s="86" t="s">
        <v>125</v>
      </c>
      <c r="C51" s="48"/>
      <c r="D51" s="48"/>
      <c r="E51" s="48"/>
      <c r="F51" s="48"/>
      <c r="G51" s="48"/>
      <c r="H51" s="49"/>
      <c r="I51" s="48"/>
      <c r="J51" s="48"/>
      <c r="K51" s="48"/>
      <c r="L51" s="48"/>
      <c r="M51" s="48"/>
      <c r="N51" s="46"/>
      <c r="O51" s="46"/>
      <c r="P51" s="46"/>
      <c r="Q51" s="48"/>
    </row>
    <row r="52" spans="1:17" s="47" customFormat="1" ht="18" customHeight="1" x14ac:dyDescent="0.15">
      <c r="A52" s="89" t="s">
        <v>123</v>
      </c>
      <c r="B52" s="583" t="s">
        <v>927</v>
      </c>
      <c r="C52" s="583"/>
      <c r="D52" s="583"/>
      <c r="E52" s="583"/>
      <c r="F52" s="583"/>
      <c r="G52" s="583"/>
      <c r="H52" s="583"/>
      <c r="I52" s="583"/>
      <c r="J52" s="583"/>
      <c r="K52" s="583"/>
      <c r="L52" s="583"/>
      <c r="M52" s="583"/>
      <c r="N52" s="583"/>
      <c r="O52" s="583"/>
      <c r="P52" s="583"/>
      <c r="Q52" s="583"/>
    </row>
    <row r="53" spans="1:17" s="47" customFormat="1" ht="9" x14ac:dyDescent="0.15">
      <c r="A53" s="89" t="s">
        <v>227</v>
      </c>
      <c r="B53" s="86" t="s">
        <v>932</v>
      </c>
      <c r="C53" s="233"/>
      <c r="D53" s="233"/>
      <c r="E53" s="233"/>
      <c r="F53" s="233"/>
      <c r="G53" s="233"/>
      <c r="H53" s="233"/>
      <c r="I53" s="233"/>
      <c r="J53" s="233"/>
      <c r="K53" s="233"/>
      <c r="L53" s="233"/>
      <c r="M53" s="233"/>
      <c r="N53" s="233"/>
      <c r="O53" s="233"/>
      <c r="P53" s="233"/>
      <c r="Q53" s="233"/>
    </row>
    <row r="54" spans="1:17" s="47" customFormat="1" ht="9" x14ac:dyDescent="0.15">
      <c r="B54" s="226"/>
      <c r="C54" s="226"/>
      <c r="D54" s="226"/>
      <c r="E54" s="226"/>
      <c r="F54" s="226"/>
      <c r="G54" s="226"/>
      <c r="H54" s="226"/>
      <c r="I54" s="226"/>
      <c r="J54" s="226"/>
      <c r="K54" s="226"/>
      <c r="L54" s="226"/>
      <c r="M54" s="226"/>
      <c r="N54" s="226"/>
      <c r="O54" s="226"/>
      <c r="P54" s="226"/>
      <c r="Q54" s="226"/>
    </row>
    <row r="55" spans="1:17" s="47" customFormat="1" ht="9" x14ac:dyDescent="0.15">
      <c r="B55" s="226"/>
      <c r="C55" s="226"/>
      <c r="D55" s="226"/>
      <c r="E55" s="226"/>
      <c r="F55" s="226"/>
      <c r="G55" s="226"/>
      <c r="H55" s="226"/>
      <c r="I55" s="226"/>
      <c r="J55" s="226"/>
      <c r="K55" s="226"/>
      <c r="L55" s="226"/>
      <c r="M55" s="226"/>
      <c r="N55" s="226"/>
      <c r="O55" s="226"/>
      <c r="P55" s="226"/>
      <c r="Q55" s="226"/>
    </row>
    <row r="56" spans="1:17" s="47" customFormat="1" ht="9" x14ac:dyDescent="0.15">
      <c r="B56" s="226"/>
      <c r="C56" s="226"/>
      <c r="D56" s="226"/>
      <c r="E56" s="226"/>
      <c r="F56" s="226"/>
      <c r="G56" s="226"/>
      <c r="H56" s="226"/>
      <c r="I56" s="226"/>
      <c r="J56" s="226"/>
      <c r="K56" s="226"/>
      <c r="L56" s="226"/>
      <c r="M56" s="226"/>
      <c r="N56" s="226"/>
      <c r="O56" s="226"/>
      <c r="P56" s="226"/>
    </row>
    <row r="57" spans="1:17" s="47" customFormat="1" ht="9" x14ac:dyDescent="0.15">
      <c r="Q57" s="48"/>
    </row>
    <row r="58" spans="1:17" s="47" customFormat="1" ht="9" x14ac:dyDescent="0.15">
      <c r="C58" s="48"/>
      <c r="D58" s="48"/>
      <c r="E58" s="48"/>
      <c r="F58" s="48"/>
      <c r="G58" s="48"/>
      <c r="H58" s="49"/>
      <c r="I58" s="48"/>
      <c r="J58" s="48"/>
      <c r="K58" s="48"/>
      <c r="L58" s="48"/>
      <c r="M58" s="48"/>
      <c r="N58" s="46"/>
      <c r="O58" s="46"/>
      <c r="P58" s="46"/>
      <c r="Q58" s="48"/>
    </row>
    <row r="59" spans="1:17" s="47" customFormat="1" ht="9" x14ac:dyDescent="0.15">
      <c r="C59" s="48"/>
      <c r="D59" s="48"/>
      <c r="E59" s="48"/>
      <c r="F59" s="48"/>
      <c r="G59" s="48"/>
      <c r="H59" s="49"/>
      <c r="I59" s="48"/>
      <c r="J59" s="48"/>
      <c r="K59" s="48"/>
      <c r="L59" s="48"/>
      <c r="M59" s="48"/>
      <c r="N59" s="46"/>
      <c r="O59" s="46"/>
      <c r="P59" s="46"/>
      <c r="Q59" s="48"/>
    </row>
    <row r="60" spans="1:17" s="47" customFormat="1" ht="9" x14ac:dyDescent="0.15">
      <c r="C60" s="48"/>
      <c r="D60" s="48"/>
      <c r="E60" s="48"/>
      <c r="F60" s="48"/>
      <c r="G60" s="48"/>
      <c r="H60" s="49"/>
      <c r="I60" s="48"/>
      <c r="J60" s="48"/>
      <c r="K60" s="48"/>
      <c r="L60" s="48"/>
      <c r="M60" s="48"/>
      <c r="N60" s="46"/>
      <c r="O60" s="46"/>
      <c r="P60" s="46"/>
      <c r="Q60" s="48"/>
    </row>
    <row r="61" spans="1:17" s="47" customFormat="1" ht="9" x14ac:dyDescent="0.15">
      <c r="C61" s="48"/>
      <c r="D61" s="48"/>
      <c r="E61" s="48"/>
      <c r="F61" s="48"/>
      <c r="G61" s="48"/>
      <c r="H61" s="49"/>
      <c r="I61" s="48"/>
      <c r="J61" s="48"/>
      <c r="K61" s="48"/>
      <c r="L61" s="48"/>
      <c r="M61" s="48"/>
      <c r="N61" s="46"/>
      <c r="O61" s="46"/>
      <c r="P61" s="46"/>
      <c r="Q61" s="48"/>
    </row>
    <row r="62" spans="1:17" s="47" customFormat="1" ht="9" x14ac:dyDescent="0.15">
      <c r="C62" s="48"/>
      <c r="D62" s="48"/>
      <c r="E62" s="48"/>
      <c r="F62" s="48"/>
      <c r="G62" s="48"/>
      <c r="H62" s="49"/>
      <c r="I62" s="48"/>
      <c r="J62" s="48"/>
      <c r="K62" s="48"/>
      <c r="L62" s="48"/>
      <c r="M62" s="48"/>
      <c r="N62" s="46"/>
      <c r="O62" s="46"/>
      <c r="P62" s="46"/>
      <c r="Q62" s="48"/>
    </row>
    <row r="63" spans="1:17" s="47" customFormat="1" ht="9" x14ac:dyDescent="0.15">
      <c r="C63" s="48"/>
      <c r="D63" s="48"/>
      <c r="E63" s="48"/>
      <c r="F63" s="48"/>
      <c r="G63" s="48"/>
      <c r="H63" s="49"/>
      <c r="I63" s="48"/>
      <c r="J63" s="48"/>
      <c r="K63" s="48"/>
      <c r="L63" s="48"/>
      <c r="M63" s="48"/>
      <c r="N63" s="46"/>
      <c r="O63" s="46"/>
      <c r="P63" s="46"/>
      <c r="Q63" s="48"/>
    </row>
    <row r="64" spans="1:17" s="47" customFormat="1" ht="9" x14ac:dyDescent="0.15">
      <c r="C64" s="48"/>
      <c r="D64" s="48"/>
      <c r="E64" s="48"/>
      <c r="F64" s="48"/>
      <c r="G64" s="48"/>
      <c r="H64" s="49"/>
      <c r="I64" s="48"/>
      <c r="J64" s="48"/>
      <c r="K64" s="48"/>
      <c r="L64" s="48"/>
      <c r="M64" s="48"/>
      <c r="N64" s="46"/>
      <c r="O64" s="46"/>
      <c r="P64" s="46"/>
      <c r="Q64" s="48"/>
    </row>
    <row r="65" spans="3:17" s="47" customFormat="1" ht="9" x14ac:dyDescent="0.15">
      <c r="C65" s="48"/>
      <c r="D65" s="48"/>
      <c r="E65" s="48"/>
      <c r="F65" s="48"/>
      <c r="G65" s="48"/>
      <c r="H65" s="49"/>
      <c r="I65" s="48"/>
      <c r="J65" s="48"/>
      <c r="K65" s="48"/>
      <c r="L65" s="48"/>
      <c r="M65" s="48"/>
      <c r="N65" s="46"/>
      <c r="O65" s="46"/>
      <c r="P65" s="46"/>
      <c r="Q65" s="48"/>
    </row>
    <row r="66" spans="3:17" s="47" customFormat="1" ht="9" x14ac:dyDescent="0.15">
      <c r="C66" s="48"/>
      <c r="D66" s="48"/>
      <c r="E66" s="48"/>
      <c r="F66" s="48"/>
      <c r="G66" s="48"/>
      <c r="H66" s="49"/>
      <c r="I66" s="48"/>
      <c r="J66" s="48"/>
      <c r="K66" s="48"/>
      <c r="L66" s="48"/>
      <c r="M66" s="48"/>
      <c r="N66" s="46"/>
      <c r="O66" s="46"/>
      <c r="P66" s="46"/>
      <c r="Q66" s="48"/>
    </row>
    <row r="67" spans="3:17" s="47" customFormat="1" ht="9" x14ac:dyDescent="0.15">
      <c r="C67" s="48"/>
      <c r="D67" s="48"/>
      <c r="E67" s="48"/>
      <c r="F67" s="48"/>
      <c r="G67" s="48"/>
      <c r="H67" s="49"/>
      <c r="I67" s="48"/>
      <c r="J67" s="48"/>
      <c r="K67" s="48"/>
      <c r="L67" s="48"/>
      <c r="M67" s="48"/>
      <c r="N67" s="46"/>
      <c r="O67" s="46"/>
      <c r="P67" s="46"/>
      <c r="Q67" s="48"/>
    </row>
    <row r="68" spans="3:17" s="47" customFormat="1" ht="9" x14ac:dyDescent="0.15">
      <c r="C68" s="48"/>
      <c r="D68" s="48"/>
      <c r="E68" s="48"/>
      <c r="F68" s="48"/>
      <c r="G68" s="48"/>
      <c r="H68" s="49"/>
      <c r="I68" s="48"/>
      <c r="J68" s="48"/>
      <c r="K68" s="48"/>
      <c r="L68" s="48"/>
      <c r="M68" s="48"/>
      <c r="N68" s="46"/>
      <c r="O68" s="46"/>
      <c r="P68" s="46"/>
      <c r="Q68" s="48"/>
    </row>
    <row r="69" spans="3:17" s="47" customFormat="1" ht="9" x14ac:dyDescent="0.15">
      <c r="C69" s="48"/>
      <c r="D69" s="48"/>
      <c r="E69" s="48"/>
      <c r="F69" s="48"/>
      <c r="G69" s="48"/>
      <c r="H69" s="49"/>
      <c r="I69" s="48"/>
      <c r="J69" s="48"/>
      <c r="K69" s="48"/>
      <c r="L69" s="48"/>
      <c r="M69" s="48"/>
      <c r="N69" s="46"/>
      <c r="O69" s="46"/>
      <c r="P69" s="46"/>
      <c r="Q69" s="48"/>
    </row>
    <row r="70" spans="3:17" s="47" customFormat="1" ht="9" x14ac:dyDescent="0.15">
      <c r="C70" s="48"/>
      <c r="D70" s="48"/>
      <c r="E70" s="48"/>
      <c r="F70" s="48"/>
      <c r="G70" s="48"/>
      <c r="H70" s="49"/>
      <c r="I70" s="48"/>
      <c r="J70" s="48"/>
      <c r="K70" s="48"/>
      <c r="L70" s="48"/>
      <c r="M70" s="48"/>
      <c r="N70" s="46"/>
      <c r="O70" s="46"/>
      <c r="P70" s="46"/>
      <c r="Q70" s="48"/>
    </row>
    <row r="71" spans="3:17" s="47" customFormat="1" ht="9" x14ac:dyDescent="0.15">
      <c r="C71" s="48"/>
      <c r="D71" s="48"/>
      <c r="E71" s="48"/>
      <c r="F71" s="48"/>
      <c r="G71" s="48"/>
      <c r="H71" s="49"/>
      <c r="I71" s="48"/>
      <c r="J71" s="48"/>
      <c r="K71" s="48"/>
      <c r="L71" s="48"/>
      <c r="M71" s="48"/>
      <c r="N71" s="46"/>
      <c r="O71" s="46"/>
      <c r="P71" s="46"/>
      <c r="Q71" s="48"/>
    </row>
    <row r="72" spans="3:17" s="47" customFormat="1" ht="9" x14ac:dyDescent="0.15">
      <c r="C72" s="48"/>
      <c r="D72" s="48"/>
      <c r="E72" s="48"/>
      <c r="F72" s="48"/>
      <c r="G72" s="48"/>
      <c r="H72" s="49"/>
      <c r="I72" s="48"/>
      <c r="J72" s="48"/>
      <c r="K72" s="48"/>
      <c r="L72" s="48"/>
      <c r="M72" s="48"/>
      <c r="N72" s="46"/>
      <c r="O72" s="46"/>
      <c r="P72" s="46"/>
      <c r="Q72" s="48"/>
    </row>
    <row r="73" spans="3:17" s="47" customFormat="1" ht="9" x14ac:dyDescent="0.15">
      <c r="C73" s="48"/>
      <c r="D73" s="48"/>
      <c r="E73" s="48"/>
      <c r="F73" s="48"/>
      <c r="G73" s="48"/>
      <c r="H73" s="49"/>
      <c r="I73" s="48"/>
      <c r="J73" s="48"/>
      <c r="K73" s="48"/>
      <c r="L73" s="48"/>
      <c r="M73" s="48"/>
      <c r="N73" s="46"/>
      <c r="O73" s="46"/>
      <c r="P73" s="46"/>
      <c r="Q73" s="48"/>
    </row>
    <row r="74" spans="3:17" s="47" customFormat="1" x14ac:dyDescent="0.2">
      <c r="C74" s="48"/>
      <c r="D74" s="48"/>
      <c r="E74" s="48"/>
      <c r="F74" s="48"/>
      <c r="G74" s="48"/>
      <c r="H74" s="49"/>
      <c r="I74" s="48"/>
      <c r="J74" s="48"/>
      <c r="K74" s="48"/>
      <c r="L74" s="48"/>
      <c r="M74" s="48"/>
      <c r="N74" s="46"/>
      <c r="O74" s="46"/>
      <c r="P74" s="46"/>
      <c r="Q74" s="43"/>
    </row>
    <row r="75" spans="3:17" s="47" customFormat="1" x14ac:dyDescent="0.2">
      <c r="C75" s="48"/>
      <c r="D75" s="48"/>
      <c r="E75" s="48"/>
      <c r="F75" s="43"/>
      <c r="G75" s="48"/>
      <c r="H75" s="49"/>
      <c r="I75" s="43"/>
      <c r="J75" s="48"/>
      <c r="K75" s="48"/>
      <c r="L75" s="48"/>
      <c r="M75" s="48"/>
      <c r="N75" s="46"/>
      <c r="O75" s="46"/>
      <c r="P75" s="46"/>
      <c r="Q75" s="43"/>
    </row>
    <row r="76" spans="3:17" x14ac:dyDescent="0.2">
      <c r="O76" s="46"/>
      <c r="P76" s="46"/>
    </row>
    <row r="77" spans="3:17" x14ac:dyDescent="0.2">
      <c r="O77" s="46"/>
      <c r="P77" s="46"/>
    </row>
  </sheetData>
  <mergeCells count="16">
    <mergeCell ref="B52:Q52"/>
    <mergeCell ref="C12:D12"/>
    <mergeCell ref="B1:Q1"/>
    <mergeCell ref="B2:Q2"/>
    <mergeCell ref="C4:D4"/>
    <mergeCell ref="C5:D5"/>
    <mergeCell ref="C11:D11"/>
    <mergeCell ref="C20:D20"/>
    <mergeCell ref="C21:D21"/>
    <mergeCell ref="C26:D26"/>
    <mergeCell ref="C27:D27"/>
    <mergeCell ref="C28:D28"/>
    <mergeCell ref="C29:D29"/>
    <mergeCell ref="C33:D33"/>
    <mergeCell ref="C34:D34"/>
    <mergeCell ref="B40:Q40"/>
  </mergeCells>
  <pageMargins left="0.25" right="0.25" top="0.5" bottom="0.5" header="0.5" footer="0.5"/>
  <pageSetup scale="75"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77"/>
  <sheetViews>
    <sheetView zoomScaleNormal="100" workbookViewId="0">
      <pane xSplit="2" ySplit="3" topLeftCell="C4" activePane="bottomRight" state="frozen"/>
      <selection activeCell="O55" sqref="O55"/>
      <selection pane="topRight" activeCell="O55" sqref="O55"/>
      <selection pane="bottomLeft" activeCell="O55" sqref="O55"/>
      <selection pane="bottomRight" activeCell="N46" sqref="N46"/>
    </sheetView>
  </sheetViews>
  <sheetFormatPr defaultRowHeight="11.25" x14ac:dyDescent="0.2"/>
  <cols>
    <col min="1" max="1" width="2" style="42" customWidth="1"/>
    <col min="2" max="2" width="36.7109375" style="42" customWidth="1"/>
    <col min="3" max="3" width="8.85546875" style="43" bestFit="1" customWidth="1"/>
    <col min="4" max="4" width="7.85546875" style="43" customWidth="1"/>
    <col min="5" max="5" width="9.28515625" style="43" bestFit="1" customWidth="1"/>
    <col min="6" max="6" width="9.28515625" style="43" customWidth="1"/>
    <col min="7" max="7" width="8.28515625" style="43" customWidth="1"/>
    <col min="8" max="8" width="9.42578125" style="45" bestFit="1" customWidth="1"/>
    <col min="9" max="11" width="6.85546875" style="43" bestFit="1" customWidth="1"/>
    <col min="12" max="12" width="8" style="43" customWidth="1"/>
    <col min="13" max="13" width="8.42578125" style="43" customWidth="1"/>
    <col min="14" max="14" width="10.140625" style="44" bestFit="1" customWidth="1"/>
    <col min="15" max="15" width="10" style="44" bestFit="1" customWidth="1"/>
    <col min="16" max="16" width="10" style="44" customWidth="1"/>
    <col min="17" max="17" width="4.42578125" style="43" bestFit="1" customWidth="1"/>
    <col min="18" max="18" width="0.140625" style="42" customWidth="1"/>
    <col min="19" max="19" width="3.7109375" style="42" customWidth="1"/>
    <col min="20" max="16384" width="9.140625" style="42"/>
  </cols>
  <sheetData>
    <row r="1" spans="2:19" x14ac:dyDescent="0.2">
      <c r="B1" s="586" t="s">
        <v>126</v>
      </c>
      <c r="C1" s="586"/>
      <c r="D1" s="586"/>
      <c r="E1" s="586"/>
      <c r="F1" s="586"/>
      <c r="G1" s="586"/>
      <c r="H1" s="586"/>
      <c r="I1" s="586"/>
      <c r="J1" s="586"/>
      <c r="K1" s="586"/>
      <c r="L1" s="586"/>
      <c r="M1" s="586"/>
      <c r="N1" s="586"/>
      <c r="O1" s="586"/>
      <c r="P1" s="586"/>
      <c r="Q1" s="586"/>
    </row>
    <row r="2" spans="2:19" x14ac:dyDescent="0.2">
      <c r="B2" s="587" t="s">
        <v>127</v>
      </c>
      <c r="C2" s="587"/>
      <c r="D2" s="587"/>
      <c r="E2" s="587"/>
      <c r="F2" s="587"/>
      <c r="G2" s="587"/>
      <c r="H2" s="587"/>
      <c r="I2" s="587"/>
      <c r="J2" s="587"/>
      <c r="K2" s="587"/>
      <c r="L2" s="587"/>
      <c r="M2" s="587"/>
      <c r="N2" s="587"/>
      <c r="O2" s="587"/>
      <c r="P2" s="587"/>
      <c r="Q2" s="587"/>
    </row>
    <row r="3" spans="2:19" s="79" customFormat="1" ht="66.75" customHeight="1" x14ac:dyDescent="0.15">
      <c r="B3" s="81" t="s">
        <v>102</v>
      </c>
      <c r="C3" s="81" t="s">
        <v>917</v>
      </c>
      <c r="D3" s="81" t="s">
        <v>901</v>
      </c>
      <c r="E3" s="81" t="s">
        <v>902</v>
      </c>
      <c r="F3" s="81" t="s">
        <v>910</v>
      </c>
      <c r="G3" s="81" t="s">
        <v>903</v>
      </c>
      <c r="H3" s="93" t="s">
        <v>911</v>
      </c>
      <c r="I3" s="94" t="s">
        <v>906</v>
      </c>
      <c r="J3" s="94" t="s">
        <v>904</v>
      </c>
      <c r="K3" s="94" t="s">
        <v>905</v>
      </c>
      <c r="L3" s="94" t="s">
        <v>907</v>
      </c>
      <c r="M3" s="81" t="s">
        <v>908</v>
      </c>
      <c r="N3" s="94" t="s">
        <v>912</v>
      </c>
      <c r="O3" s="94" t="s">
        <v>918</v>
      </c>
      <c r="P3" s="94" t="s">
        <v>909</v>
      </c>
      <c r="Q3" s="80" t="s">
        <v>101</v>
      </c>
      <c r="R3" s="79" t="s">
        <v>100</v>
      </c>
    </row>
    <row r="4" spans="2:19" s="58" customFormat="1" ht="9" x14ac:dyDescent="0.15">
      <c r="B4" s="78" t="s">
        <v>99</v>
      </c>
      <c r="C4" s="588" t="s">
        <v>75</v>
      </c>
      <c r="D4" s="589"/>
      <c r="E4" s="76"/>
      <c r="F4" s="76"/>
      <c r="G4" s="76"/>
      <c r="H4" s="77"/>
      <c r="I4" s="77"/>
      <c r="J4" s="77"/>
      <c r="K4" s="77"/>
      <c r="L4" s="77"/>
      <c r="M4" s="75"/>
      <c r="N4" s="75"/>
      <c r="O4" s="75"/>
      <c r="P4" s="103"/>
      <c r="Q4" s="74"/>
    </row>
    <row r="5" spans="2:19" s="58" customFormat="1" ht="9" x14ac:dyDescent="0.15">
      <c r="B5" s="69" t="s">
        <v>98</v>
      </c>
      <c r="C5" s="584" t="s">
        <v>75</v>
      </c>
      <c r="D5" s="585"/>
      <c r="E5" s="66"/>
      <c r="F5" s="66"/>
      <c r="G5" s="66"/>
      <c r="H5" s="67"/>
      <c r="I5" s="67"/>
      <c r="J5" s="67"/>
      <c r="K5" s="67"/>
      <c r="L5" s="67"/>
      <c r="M5" s="59"/>
      <c r="N5" s="59"/>
      <c r="O5" s="59"/>
      <c r="P5" s="104"/>
      <c r="Q5" s="65"/>
    </row>
    <row r="6" spans="2:19" s="58" customFormat="1" ht="9" x14ac:dyDescent="0.15">
      <c r="B6" s="69" t="s">
        <v>97</v>
      </c>
      <c r="C6" s="66"/>
      <c r="D6" s="59"/>
      <c r="E6" s="66"/>
      <c r="F6" s="66"/>
      <c r="G6" s="66"/>
      <c r="H6" s="67"/>
      <c r="I6" s="67"/>
      <c r="J6" s="67"/>
      <c r="K6" s="67"/>
      <c r="L6" s="67"/>
      <c r="M6" s="59"/>
      <c r="N6" s="59"/>
      <c r="O6" s="59"/>
      <c r="P6" s="104"/>
      <c r="Q6" s="65"/>
    </row>
    <row r="7" spans="2:19" s="58" customFormat="1" ht="9" x14ac:dyDescent="0.15">
      <c r="B7" s="99" t="s">
        <v>96</v>
      </c>
      <c r="C7" s="66">
        <v>40</v>
      </c>
      <c r="D7" s="59">
        <v>0</v>
      </c>
      <c r="E7" s="66">
        <v>1</v>
      </c>
      <c r="F7" s="66">
        <v>0</v>
      </c>
      <c r="G7" s="66">
        <f>C7*E7</f>
        <v>40</v>
      </c>
      <c r="H7" s="68">
        <f>'Annual # of Respondents'!H3</f>
        <v>0</v>
      </c>
      <c r="I7" s="67">
        <v>0</v>
      </c>
      <c r="J7" s="67">
        <f>G7*H7</f>
        <v>0</v>
      </c>
      <c r="K7" s="67">
        <f>J7*0.1</f>
        <v>0</v>
      </c>
      <c r="L7" s="68">
        <f>J7*0.05</f>
        <v>0</v>
      </c>
      <c r="M7" s="59">
        <f>(I7*'Labor Data'!$K$10)+(J7*'Labor Data'!$K$9)+(K7*'Labor Data'!$K$11)+(L7*'Labor Data'!$K$8)</f>
        <v>0</v>
      </c>
      <c r="N7" s="59">
        <f>D7*E7*H7</f>
        <v>0</v>
      </c>
      <c r="O7" s="67">
        <v>0</v>
      </c>
      <c r="P7" s="105"/>
      <c r="Q7" s="65" t="s">
        <v>112</v>
      </c>
    </row>
    <row r="8" spans="2:19" s="58" customFormat="1" ht="9" x14ac:dyDescent="0.15">
      <c r="B8" s="69" t="s">
        <v>95</v>
      </c>
      <c r="C8" s="66"/>
      <c r="D8" s="59"/>
      <c r="E8" s="66"/>
      <c r="F8" s="66"/>
      <c r="G8" s="66"/>
      <c r="H8" s="67"/>
      <c r="I8" s="67"/>
      <c r="J8" s="67"/>
      <c r="K8" s="67"/>
      <c r="L8" s="67"/>
      <c r="M8" s="59"/>
      <c r="N8" s="59"/>
      <c r="O8" s="59"/>
      <c r="P8" s="104"/>
      <c r="Q8" s="65"/>
      <c r="S8" s="73"/>
    </row>
    <row r="9" spans="2:19" s="58" customFormat="1" ht="9" x14ac:dyDescent="0.15">
      <c r="B9" s="99" t="s">
        <v>94</v>
      </c>
      <c r="C9" s="66">
        <v>12</v>
      </c>
      <c r="D9" s="59" t="e">
        <f>'Other Cost Basis'!#REF!</f>
        <v>#REF!</v>
      </c>
      <c r="E9" s="66">
        <v>1</v>
      </c>
      <c r="F9" s="66">
        <v>0</v>
      </c>
      <c r="G9" s="66">
        <f>C9*E9</f>
        <v>12</v>
      </c>
      <c r="H9" s="68">
        <f>'Annual # of Respondents'!H$8</f>
        <v>121</v>
      </c>
      <c r="I9" s="67">
        <v>0</v>
      </c>
      <c r="J9" s="67">
        <f>G9*H9</f>
        <v>1452</v>
      </c>
      <c r="K9" s="67">
        <f>J9*0.1</f>
        <v>145.20000000000002</v>
      </c>
      <c r="L9" s="67">
        <f>J9*0.05</f>
        <v>72.600000000000009</v>
      </c>
      <c r="M9" s="59">
        <f>(I9*'Labor Data'!$K$10)+(J9*'Labor Data'!$K$9)+(K9*'Labor Data'!$K$11)+(L9*'Labor Data'!$K$8)</f>
        <v>137877.201</v>
      </c>
      <c r="N9" s="59" t="e">
        <f>D9*E9*H9</f>
        <v>#REF!</v>
      </c>
      <c r="O9" s="67">
        <f>E9*H9</f>
        <v>121</v>
      </c>
      <c r="P9" s="105">
        <f>'Other Cost Basis'!B2</f>
        <v>10067</v>
      </c>
      <c r="Q9" s="65" t="s">
        <v>120</v>
      </c>
      <c r="S9" s="73"/>
    </row>
    <row r="10" spans="2:19" s="58" customFormat="1" ht="9" x14ac:dyDescent="0.15">
      <c r="B10" s="99" t="s">
        <v>93</v>
      </c>
      <c r="C10" s="66" t="e">
        <f>#REF!</f>
        <v>#REF!</v>
      </c>
      <c r="D10" s="59">
        <f>3*125</f>
        <v>375</v>
      </c>
      <c r="E10" s="66">
        <v>4</v>
      </c>
      <c r="F10" s="66" t="e">
        <f>C10*E10</f>
        <v>#REF!</v>
      </c>
      <c r="G10" s="66">
        <v>0</v>
      </c>
      <c r="H10" s="68">
        <f>H$9</f>
        <v>121</v>
      </c>
      <c r="I10" s="67" t="e">
        <f>F10*H10</f>
        <v>#REF!</v>
      </c>
      <c r="J10" s="67">
        <v>0</v>
      </c>
      <c r="K10" s="67">
        <v>0</v>
      </c>
      <c r="L10" s="67">
        <v>0</v>
      </c>
      <c r="M10" s="59" t="e">
        <f>(I10*'Labor Data'!$K$10)+(J10*'Labor Data'!$K$9)+(K10*'Labor Data'!$K$11)+(L10*'Labor Data'!$K$8)</f>
        <v>#REF!</v>
      </c>
      <c r="N10" s="59">
        <f>D10*E10*H10</f>
        <v>181500</v>
      </c>
      <c r="O10" s="67">
        <f>E10*H10</f>
        <v>484</v>
      </c>
      <c r="P10" s="105"/>
      <c r="Q10" s="65" t="s">
        <v>920</v>
      </c>
      <c r="S10" s="73"/>
    </row>
    <row r="11" spans="2:19" s="58" customFormat="1" ht="9" x14ac:dyDescent="0.15">
      <c r="B11" s="69" t="s">
        <v>92</v>
      </c>
      <c r="C11" s="584" t="s">
        <v>109</v>
      </c>
      <c r="D11" s="585"/>
      <c r="E11" s="66"/>
      <c r="F11" s="66"/>
      <c r="G11" s="66"/>
      <c r="H11" s="67"/>
      <c r="I11" s="67"/>
      <c r="J11" s="67"/>
      <c r="K11" s="67"/>
      <c r="L11" s="67"/>
      <c r="M11" s="59"/>
      <c r="N11" s="59"/>
      <c r="O11" s="59"/>
      <c r="P11" s="104"/>
      <c r="Q11" s="65"/>
      <c r="S11" s="73"/>
    </row>
    <row r="12" spans="2:19" s="58" customFormat="1" ht="9" x14ac:dyDescent="0.15">
      <c r="B12" s="69" t="s">
        <v>91</v>
      </c>
      <c r="C12" s="584" t="s">
        <v>109</v>
      </c>
      <c r="D12" s="585"/>
      <c r="E12" s="66"/>
      <c r="F12" s="66"/>
      <c r="G12" s="66"/>
      <c r="H12" s="67"/>
      <c r="I12" s="67"/>
      <c r="J12" s="67"/>
      <c r="K12" s="67"/>
      <c r="L12" s="67"/>
      <c r="M12" s="59"/>
      <c r="N12" s="59"/>
      <c r="O12" s="59"/>
      <c r="P12" s="104"/>
      <c r="Q12" s="65"/>
    </row>
    <row r="13" spans="2:19" s="58" customFormat="1" ht="9" x14ac:dyDescent="0.15">
      <c r="B13" s="69" t="s">
        <v>90</v>
      </c>
      <c r="C13" s="66"/>
      <c r="D13" s="59"/>
      <c r="E13" s="66"/>
      <c r="F13" s="66"/>
      <c r="G13" s="66"/>
      <c r="H13" s="67"/>
      <c r="I13" s="67"/>
      <c r="J13" s="67"/>
      <c r="K13" s="67"/>
      <c r="L13" s="67"/>
      <c r="M13" s="59"/>
      <c r="N13" s="59"/>
      <c r="O13" s="59"/>
      <c r="P13" s="104"/>
      <c r="Q13" s="65"/>
    </row>
    <row r="14" spans="2:19" s="58" customFormat="1" ht="9" x14ac:dyDescent="0.15">
      <c r="B14" s="98" t="s">
        <v>129</v>
      </c>
      <c r="C14" s="66">
        <v>2</v>
      </c>
      <c r="D14" s="59">
        <v>0</v>
      </c>
      <c r="E14" s="66">
        <v>1</v>
      </c>
      <c r="F14" s="66">
        <v>0</v>
      </c>
      <c r="G14" s="66">
        <f>C14*E14</f>
        <v>2</v>
      </c>
      <c r="H14" s="68">
        <v>0</v>
      </c>
      <c r="I14" s="67">
        <v>0</v>
      </c>
      <c r="J14" s="67">
        <f>G14*H14</f>
        <v>0</v>
      </c>
      <c r="K14" s="67">
        <f>J14*0.1</f>
        <v>0</v>
      </c>
      <c r="L14" s="67">
        <f>J14*0.05</f>
        <v>0</v>
      </c>
      <c r="M14" s="59">
        <f>(I14*'Labor Data'!$K$10)+(J14*'Labor Data'!$K$9)+(K14*'Labor Data'!$K$11)+(L14*'Labor Data'!$K$8)</f>
        <v>0</v>
      </c>
      <c r="N14" s="59">
        <f>D14*E14*H14</f>
        <v>0</v>
      </c>
      <c r="O14" s="67">
        <f>E14*H14</f>
        <v>0</v>
      </c>
      <c r="P14" s="105"/>
      <c r="Q14" s="65" t="s">
        <v>115</v>
      </c>
    </row>
    <row r="15" spans="2:19" s="58" customFormat="1" ht="9" x14ac:dyDescent="0.15">
      <c r="B15" s="96" t="s">
        <v>121</v>
      </c>
      <c r="C15" s="66">
        <v>8</v>
      </c>
      <c r="D15" s="59">
        <v>0</v>
      </c>
      <c r="E15" s="66">
        <v>1</v>
      </c>
      <c r="F15" s="66">
        <v>0</v>
      </c>
      <c r="G15" s="66">
        <f>C15*E15</f>
        <v>8</v>
      </c>
      <c r="H15" s="68">
        <f>0.5*'Annual # of Respondents'!H9</f>
        <v>30.25</v>
      </c>
      <c r="I15" s="67">
        <v>0</v>
      </c>
      <c r="J15" s="67">
        <f>G15*H15</f>
        <v>242</v>
      </c>
      <c r="K15" s="67">
        <f>J15*0.1</f>
        <v>24.200000000000003</v>
      </c>
      <c r="L15" s="67">
        <f>J15*0.05</f>
        <v>12.100000000000001</v>
      </c>
      <c r="M15" s="59">
        <f>(I15*'Labor Data'!$K$10)+(J15*'Labor Data'!$K$9)+(K15*'Labor Data'!$K$11)+(L15*'Labor Data'!$K$8)</f>
        <v>22979.533500000001</v>
      </c>
      <c r="N15" s="59">
        <f>D15*E15*H15</f>
        <v>0</v>
      </c>
      <c r="O15" s="67">
        <f>E15*H15</f>
        <v>30.25</v>
      </c>
      <c r="P15" s="105"/>
      <c r="Q15" s="65" t="s">
        <v>116</v>
      </c>
      <c r="R15" s="72"/>
    </row>
    <row r="16" spans="2:19" s="58" customFormat="1" ht="9" x14ac:dyDescent="0.15">
      <c r="B16" s="96" t="s">
        <v>122</v>
      </c>
      <c r="C16" s="87">
        <v>12</v>
      </c>
      <c r="D16" s="59" t="e">
        <f>'Other Cost Basis'!#REF!</f>
        <v>#REF!</v>
      </c>
      <c r="E16" s="66">
        <v>1</v>
      </c>
      <c r="F16" s="66">
        <v>0</v>
      </c>
      <c r="G16" s="87">
        <f>C16*E16</f>
        <v>12</v>
      </c>
      <c r="H16" s="68">
        <f>'Annual # of Respondents'!H10</f>
        <v>-46.5</v>
      </c>
      <c r="I16" s="67">
        <v>0</v>
      </c>
      <c r="J16" s="67">
        <f>G16*H16</f>
        <v>-558</v>
      </c>
      <c r="K16" s="67">
        <f>J16*0.1</f>
        <v>-55.800000000000004</v>
      </c>
      <c r="L16" s="67">
        <f>J16*0.05</f>
        <v>-27.900000000000002</v>
      </c>
      <c r="M16" s="59">
        <f>(I16*'Labor Data'!$K$10)+(J16*'Labor Data'!$K$9)+(K16*'Labor Data'!$K$11)+(L16*'Labor Data'!$K$8)</f>
        <v>-52985.866500000004</v>
      </c>
      <c r="N16" s="59" t="e">
        <f>D16*E16*H16</f>
        <v>#REF!</v>
      </c>
      <c r="O16" s="67">
        <f t="shared" ref="O16:O18" si="0">E16*H16</f>
        <v>-46.5</v>
      </c>
      <c r="P16" s="105">
        <f>'Other Cost Basis'!B2</f>
        <v>10067</v>
      </c>
      <c r="Q16" s="65" t="s">
        <v>934</v>
      </c>
      <c r="R16" s="72"/>
    </row>
    <row r="17" spans="2:20" s="58" customFormat="1" ht="9" customHeight="1" x14ac:dyDescent="0.15">
      <c r="B17" s="96" t="s">
        <v>107</v>
      </c>
      <c r="C17" s="66">
        <v>1</v>
      </c>
      <c r="D17" s="59">
        <v>0</v>
      </c>
      <c r="E17" s="66">
        <v>1</v>
      </c>
      <c r="F17" s="66">
        <v>0</v>
      </c>
      <c r="G17" s="66">
        <f t="shared" ref="G17:G18" si="1">C17*E17</f>
        <v>1</v>
      </c>
      <c r="H17" s="68">
        <f>H$9</f>
        <v>121</v>
      </c>
      <c r="I17" s="67">
        <v>0</v>
      </c>
      <c r="J17" s="67">
        <f t="shared" ref="J17:J18" si="2">G17*H17</f>
        <v>121</v>
      </c>
      <c r="K17" s="67">
        <f t="shared" ref="K17:K18" si="3">J17*0.1</f>
        <v>12.100000000000001</v>
      </c>
      <c r="L17" s="67">
        <f t="shared" ref="L17:L18" si="4">J17*0.05</f>
        <v>6.0500000000000007</v>
      </c>
      <c r="M17" s="59">
        <f>(I17*'Labor Data'!$K$10)+(J17*'Labor Data'!$K$9)+(K17*'Labor Data'!$K$11)+(L17*'Labor Data'!$K$8)</f>
        <v>11489.766750000001</v>
      </c>
      <c r="N17" s="59">
        <f t="shared" ref="N17:N18" si="5">D17*E17*H17</f>
        <v>0</v>
      </c>
      <c r="O17" s="67">
        <f t="shared" si="0"/>
        <v>121</v>
      </c>
      <c r="P17" s="105"/>
      <c r="Q17" s="65" t="s">
        <v>77</v>
      </c>
      <c r="R17" s="72"/>
    </row>
    <row r="18" spans="2:20" s="58" customFormat="1" ht="9" x14ac:dyDescent="0.15">
      <c r="B18" s="96" t="s">
        <v>108</v>
      </c>
      <c r="C18" s="66">
        <f>3*C16</f>
        <v>36</v>
      </c>
      <c r="D18" s="59">
        <v>0</v>
      </c>
      <c r="E18" s="66">
        <v>1</v>
      </c>
      <c r="F18" s="66">
        <v>0</v>
      </c>
      <c r="G18" s="66">
        <f t="shared" si="1"/>
        <v>36</v>
      </c>
      <c r="H18" s="68">
        <f>H$9</f>
        <v>121</v>
      </c>
      <c r="I18" s="67">
        <v>0</v>
      </c>
      <c r="J18" s="67">
        <f t="shared" si="2"/>
        <v>4356</v>
      </c>
      <c r="K18" s="67">
        <f t="shared" si="3"/>
        <v>435.6</v>
      </c>
      <c r="L18" s="67">
        <f t="shared" si="4"/>
        <v>217.8</v>
      </c>
      <c r="M18" s="59">
        <f>(I18*'Labor Data'!$K$10)+(J18*'Labor Data'!$K$9)+(K18*'Labor Data'!$K$11)+(L18*'Labor Data'!$K$8)</f>
        <v>413631.603</v>
      </c>
      <c r="N18" s="59">
        <f t="shared" si="5"/>
        <v>0</v>
      </c>
      <c r="O18" s="67">
        <f t="shared" si="0"/>
        <v>121</v>
      </c>
      <c r="P18" s="105"/>
      <c r="Q18" s="65" t="s">
        <v>935</v>
      </c>
      <c r="R18" s="72"/>
    </row>
    <row r="19" spans="2:20" s="58" customFormat="1" ht="9" x14ac:dyDescent="0.15">
      <c r="B19" s="96" t="s">
        <v>130</v>
      </c>
      <c r="C19" s="66">
        <v>80</v>
      </c>
      <c r="D19" s="59">
        <v>0</v>
      </c>
      <c r="E19" s="66">
        <v>1</v>
      </c>
      <c r="F19" s="66">
        <v>0</v>
      </c>
      <c r="G19" s="66">
        <f>C19*E19</f>
        <v>80</v>
      </c>
      <c r="H19" s="68">
        <f>H9</f>
        <v>121</v>
      </c>
      <c r="I19" s="67">
        <v>0</v>
      </c>
      <c r="J19" s="67">
        <f>G19*H19</f>
        <v>9680</v>
      </c>
      <c r="K19" s="67">
        <f>J19*0.1</f>
        <v>968</v>
      </c>
      <c r="L19" s="67">
        <f>J19*0.05</f>
        <v>484</v>
      </c>
      <c r="M19" s="59">
        <f>(I19*'Labor Data'!$K$10)+(J19*'Labor Data'!$K$9)+(K19*'Labor Data'!$K$11)+(L19*'Labor Data'!$K$8)</f>
        <v>919181.3400000002</v>
      </c>
      <c r="N19" s="59">
        <f>D19*E19*H19</f>
        <v>0</v>
      </c>
      <c r="O19" s="67">
        <f>E19*H19</f>
        <v>121</v>
      </c>
      <c r="P19" s="105"/>
      <c r="Q19" s="65" t="s">
        <v>113</v>
      </c>
      <c r="R19" s="72"/>
      <c r="T19" s="47"/>
    </row>
    <row r="20" spans="2:20" s="58" customFormat="1" ht="9" x14ac:dyDescent="0.15">
      <c r="B20" s="96" t="s">
        <v>131</v>
      </c>
      <c r="C20" s="584" t="s">
        <v>109</v>
      </c>
      <c r="D20" s="585"/>
      <c r="E20" s="66"/>
      <c r="F20" s="66"/>
      <c r="G20" s="66"/>
      <c r="H20" s="68"/>
      <c r="I20" s="67"/>
      <c r="J20" s="67"/>
      <c r="K20" s="67"/>
      <c r="L20" s="67"/>
      <c r="M20" s="59"/>
      <c r="N20" s="59"/>
      <c r="O20" s="67"/>
      <c r="P20" s="105"/>
      <c r="Q20" s="65"/>
      <c r="R20" s="72"/>
      <c r="T20" s="47"/>
    </row>
    <row r="21" spans="2:20" s="58" customFormat="1" ht="9" x14ac:dyDescent="0.15">
      <c r="B21" s="96" t="s">
        <v>132</v>
      </c>
      <c r="C21" s="584" t="s">
        <v>109</v>
      </c>
      <c r="D21" s="585"/>
      <c r="E21" s="66"/>
      <c r="F21" s="66"/>
      <c r="G21" s="66"/>
      <c r="H21" s="68"/>
      <c r="I21" s="67"/>
      <c r="J21" s="67"/>
      <c r="K21" s="67"/>
      <c r="L21" s="67"/>
      <c r="M21" s="59"/>
      <c r="N21" s="59"/>
      <c r="O21" s="67"/>
      <c r="P21" s="105"/>
      <c r="Q21" s="65"/>
      <c r="R21" s="72"/>
      <c r="T21" s="47"/>
    </row>
    <row r="22" spans="2:20" s="58" customFormat="1" ht="9" x14ac:dyDescent="0.15">
      <c r="B22" s="96" t="s">
        <v>133</v>
      </c>
      <c r="C22" s="66">
        <v>8</v>
      </c>
      <c r="D22" s="59">
        <v>0</v>
      </c>
      <c r="E22" s="66">
        <v>1</v>
      </c>
      <c r="F22" s="66">
        <v>0</v>
      </c>
      <c r="G22" s="66">
        <f>C22*E22</f>
        <v>8</v>
      </c>
      <c r="H22" s="68">
        <f>H$9</f>
        <v>121</v>
      </c>
      <c r="I22" s="67">
        <v>0</v>
      </c>
      <c r="J22" s="67">
        <f>G22*H22</f>
        <v>968</v>
      </c>
      <c r="K22" s="67">
        <f>J22*0.1</f>
        <v>96.800000000000011</v>
      </c>
      <c r="L22" s="67">
        <f>J22*0.05</f>
        <v>48.400000000000006</v>
      </c>
      <c r="M22" s="59">
        <f>(I22*'Labor Data'!$K$10)+(J22*'Labor Data'!$K$9)+(K22*'Labor Data'!$K$11)+(L22*'Labor Data'!$K$8)</f>
        <v>91918.134000000005</v>
      </c>
      <c r="N22" s="59">
        <f>D22*E22*H22</f>
        <v>0</v>
      </c>
      <c r="O22" s="67">
        <f t="shared" ref="O22" si="6">E22*H22</f>
        <v>121</v>
      </c>
      <c r="P22" s="105"/>
      <c r="Q22" s="65" t="s">
        <v>921</v>
      </c>
      <c r="R22" s="72"/>
      <c r="T22" s="47"/>
    </row>
    <row r="23" spans="2:20" s="58" customFormat="1" ht="9" x14ac:dyDescent="0.15">
      <c r="B23" s="69" t="s">
        <v>103</v>
      </c>
      <c r="C23" s="66">
        <v>30</v>
      </c>
      <c r="D23" s="59">
        <v>0</v>
      </c>
      <c r="E23" s="66">
        <v>1</v>
      </c>
      <c r="F23" s="66">
        <v>0</v>
      </c>
      <c r="G23" s="66">
        <f>C23*E23</f>
        <v>30</v>
      </c>
      <c r="H23" s="68">
        <v>0</v>
      </c>
      <c r="I23" s="67">
        <v>0</v>
      </c>
      <c r="J23" s="67">
        <v>18</v>
      </c>
      <c r="K23" s="67">
        <v>0</v>
      </c>
      <c r="L23" s="67">
        <v>12</v>
      </c>
      <c r="M23" s="59">
        <f>(I23*'Labor Data'!$K$10)+(J23*'Labor Data'!$K$9)+(K23*'Labor Data'!$K$11)+(L23*'Labor Data'!$K$8)</f>
        <v>2869.3980000000001</v>
      </c>
      <c r="N23" s="59">
        <f>D23*E23*H23</f>
        <v>0</v>
      </c>
      <c r="O23" s="67">
        <f>E23*H23</f>
        <v>0</v>
      </c>
      <c r="P23" s="105"/>
      <c r="Q23" s="65" t="s">
        <v>123</v>
      </c>
      <c r="R23" s="72"/>
      <c r="T23" s="47"/>
    </row>
    <row r="24" spans="2:20" s="58" customFormat="1" ht="9" x14ac:dyDescent="0.15">
      <c r="B24" s="71" t="s">
        <v>88</v>
      </c>
      <c r="C24" s="66"/>
      <c r="D24" s="59"/>
      <c r="E24" s="66"/>
      <c r="F24" s="66"/>
      <c r="G24" s="66"/>
      <c r="H24" s="68"/>
      <c r="I24" s="67" t="e">
        <f>SUM(I7:I22)</f>
        <v>#REF!</v>
      </c>
      <c r="J24" s="67">
        <f>SUM(J7:J22)</f>
        <v>16261</v>
      </c>
      <c r="K24" s="67">
        <f t="shared" ref="K24:P24" si="7">SUM(K7:K22)</f>
        <v>1626.1000000000001</v>
      </c>
      <c r="L24" s="67">
        <f t="shared" si="7"/>
        <v>813.05000000000007</v>
      </c>
      <c r="M24" s="59" t="e">
        <f t="shared" si="7"/>
        <v>#REF!</v>
      </c>
      <c r="N24" s="59" t="e">
        <f t="shared" si="7"/>
        <v>#REF!</v>
      </c>
      <c r="O24" s="67">
        <f>SUM(O14:O22)</f>
        <v>467.75</v>
      </c>
      <c r="P24" s="59">
        <f t="shared" si="7"/>
        <v>20134</v>
      </c>
      <c r="Q24" s="65"/>
      <c r="R24" s="70" t="e">
        <f>SUM(N7,N9:N10,#REF!,#REF!,#REF!,#REF!,#REF!,#REF!,#REF!)</f>
        <v>#REF!</v>
      </c>
      <c r="T24" s="47"/>
    </row>
    <row r="25" spans="2:20" s="58" customFormat="1" ht="9" x14ac:dyDescent="0.15">
      <c r="B25" s="69" t="s">
        <v>87</v>
      </c>
      <c r="C25" s="66"/>
      <c r="D25" s="59"/>
      <c r="E25" s="66"/>
      <c r="F25" s="66"/>
      <c r="G25" s="66"/>
      <c r="H25" s="67"/>
      <c r="I25" s="67"/>
      <c r="J25" s="67"/>
      <c r="K25" s="67"/>
      <c r="L25" s="67"/>
      <c r="M25" s="59"/>
      <c r="N25" s="59"/>
      <c r="O25" s="59"/>
      <c r="P25" s="104"/>
      <c r="Q25" s="65"/>
      <c r="T25" s="47"/>
    </row>
    <row r="26" spans="2:20" s="58" customFormat="1" ht="9" x14ac:dyDescent="0.15">
      <c r="B26" s="69" t="s">
        <v>86</v>
      </c>
      <c r="C26" s="584" t="s">
        <v>85</v>
      </c>
      <c r="D26" s="585"/>
      <c r="E26" s="66"/>
      <c r="F26" s="66"/>
      <c r="G26" s="66"/>
      <c r="H26" s="67"/>
      <c r="I26" s="67"/>
      <c r="J26" s="67"/>
      <c r="K26" s="67"/>
      <c r="L26" s="67"/>
      <c r="M26" s="59"/>
      <c r="N26" s="59"/>
      <c r="O26" s="59"/>
      <c r="P26" s="104"/>
      <c r="Q26" s="65"/>
      <c r="T26" s="47"/>
    </row>
    <row r="27" spans="2:20" s="58" customFormat="1" ht="9" x14ac:dyDescent="0.15">
      <c r="B27" s="69" t="s">
        <v>84</v>
      </c>
      <c r="C27" s="584" t="s">
        <v>75</v>
      </c>
      <c r="D27" s="585"/>
      <c r="E27" s="66"/>
      <c r="F27" s="66"/>
      <c r="G27" s="66"/>
      <c r="H27" s="67"/>
      <c r="I27" s="67"/>
      <c r="J27" s="67"/>
      <c r="K27" s="67"/>
      <c r="L27" s="67"/>
      <c r="M27" s="59"/>
      <c r="N27" s="59"/>
      <c r="O27" s="59"/>
      <c r="P27" s="104"/>
      <c r="Q27" s="65"/>
      <c r="T27" s="47"/>
    </row>
    <row r="28" spans="2:20" s="58" customFormat="1" ht="9" x14ac:dyDescent="0.15">
      <c r="B28" s="69" t="s">
        <v>83</v>
      </c>
      <c r="C28" s="584" t="s">
        <v>75</v>
      </c>
      <c r="D28" s="585"/>
      <c r="E28" s="66"/>
      <c r="F28" s="66"/>
      <c r="G28" s="66"/>
      <c r="H28" s="67"/>
      <c r="I28" s="67"/>
      <c r="J28" s="67"/>
      <c r="K28" s="67"/>
      <c r="L28" s="67"/>
      <c r="M28" s="59"/>
      <c r="N28" s="59"/>
      <c r="O28" s="59"/>
      <c r="P28" s="104"/>
      <c r="Q28" s="65"/>
      <c r="T28" s="47"/>
    </row>
    <row r="29" spans="2:20" s="58" customFormat="1" ht="9" x14ac:dyDescent="0.15">
      <c r="B29" s="69" t="s">
        <v>82</v>
      </c>
      <c r="C29" s="584" t="s">
        <v>75</v>
      </c>
      <c r="D29" s="585"/>
      <c r="E29" s="66"/>
      <c r="F29" s="66"/>
      <c r="G29" s="66"/>
      <c r="H29" s="67"/>
      <c r="I29" s="67"/>
      <c r="J29" s="67"/>
      <c r="K29" s="67"/>
      <c r="L29" s="67"/>
      <c r="M29" s="59"/>
      <c r="N29" s="59"/>
      <c r="O29" s="59"/>
      <c r="P29" s="104"/>
      <c r="Q29" s="65"/>
      <c r="T29" s="47"/>
    </row>
    <row r="30" spans="2:20" s="58" customFormat="1" ht="9" x14ac:dyDescent="0.15">
      <c r="B30" s="69" t="s">
        <v>80</v>
      </c>
      <c r="C30" s="66"/>
      <c r="D30" s="59"/>
      <c r="E30" s="66"/>
      <c r="F30" s="66"/>
      <c r="G30" s="66"/>
      <c r="H30" s="67"/>
      <c r="I30" s="67"/>
      <c r="J30" s="67"/>
      <c r="K30" s="67"/>
      <c r="L30" s="67"/>
      <c r="M30" s="59"/>
      <c r="N30" s="59"/>
      <c r="O30" s="59"/>
      <c r="P30" s="104"/>
      <c r="Q30" s="65"/>
      <c r="T30" s="47"/>
    </row>
    <row r="31" spans="2:20" s="58" customFormat="1" ht="9.75" customHeight="1" x14ac:dyDescent="0.15">
      <c r="B31" s="98" t="s">
        <v>135</v>
      </c>
      <c r="C31" s="66">
        <v>0.5</v>
      </c>
      <c r="D31" s="59">
        <v>0</v>
      </c>
      <c r="E31" s="66">
        <v>12</v>
      </c>
      <c r="F31" s="66">
        <v>0</v>
      </c>
      <c r="G31" s="66">
        <f>C31*E31</f>
        <v>6</v>
      </c>
      <c r="H31" s="68">
        <f>H$9</f>
        <v>121</v>
      </c>
      <c r="I31" s="67">
        <v>0</v>
      </c>
      <c r="J31" s="67">
        <f t="shared" ref="J31:J32" si="8">G31*H31</f>
        <v>726</v>
      </c>
      <c r="K31" s="67">
        <f t="shared" ref="K31:K32" si="9">J31*0.1</f>
        <v>72.600000000000009</v>
      </c>
      <c r="L31" s="67">
        <f t="shared" ref="L31:L32" si="10">J31*0.05</f>
        <v>36.300000000000004</v>
      </c>
      <c r="M31" s="59">
        <f>(I31*'Labor Data'!$K$10)+(J31*'Labor Data'!$K$9)+(K31*'Labor Data'!$K$11)+(L31*'Labor Data'!$K$8)</f>
        <v>68938.6005</v>
      </c>
      <c r="N31" s="59">
        <f>D31*E31*H31</f>
        <v>0</v>
      </c>
      <c r="O31" s="67">
        <v>0</v>
      </c>
      <c r="P31" s="105"/>
      <c r="Q31" s="65" t="s">
        <v>113</v>
      </c>
      <c r="T31" s="47"/>
    </row>
    <row r="32" spans="2:20" s="58" customFormat="1" ht="9" x14ac:dyDescent="0.15">
      <c r="B32" s="96" t="s">
        <v>134</v>
      </c>
      <c r="C32" s="66">
        <v>8</v>
      </c>
      <c r="D32" s="59">
        <v>0</v>
      </c>
      <c r="E32" s="66">
        <v>1</v>
      </c>
      <c r="F32" s="66">
        <v>0</v>
      </c>
      <c r="G32" s="66">
        <f>C32*E32</f>
        <v>8</v>
      </c>
      <c r="H32" s="68" t="e">
        <f>'Annual # of Respondents'!#REF!</f>
        <v>#REF!</v>
      </c>
      <c r="I32" s="67">
        <v>0</v>
      </c>
      <c r="J32" s="67" t="e">
        <f t="shared" si="8"/>
        <v>#REF!</v>
      </c>
      <c r="K32" s="67" t="e">
        <f t="shared" si="9"/>
        <v>#REF!</v>
      </c>
      <c r="L32" s="67" t="e">
        <f t="shared" si="10"/>
        <v>#REF!</v>
      </c>
      <c r="M32" s="59" t="e">
        <f>(I32*'Labor Data'!$K$10)+(J32*'Labor Data'!$K$9)+(K32*'Labor Data'!$K$11)+(L32*'Labor Data'!$K$8)</f>
        <v>#REF!</v>
      </c>
      <c r="N32" s="59" t="e">
        <f>D32*E32*H32</f>
        <v>#REF!</v>
      </c>
      <c r="O32" s="67">
        <v>0</v>
      </c>
      <c r="P32" s="105"/>
      <c r="Q32" s="65" t="s">
        <v>922</v>
      </c>
      <c r="T32" s="47"/>
    </row>
    <row r="33" spans="1:18" s="58" customFormat="1" ht="9" x14ac:dyDescent="0.15">
      <c r="B33" s="69" t="s">
        <v>78</v>
      </c>
      <c r="C33" s="584" t="s">
        <v>75</v>
      </c>
      <c r="D33" s="585"/>
      <c r="E33" s="66"/>
      <c r="F33" s="66"/>
      <c r="G33" s="66"/>
      <c r="H33" s="68"/>
      <c r="I33" s="67"/>
      <c r="J33" s="67"/>
      <c r="K33" s="67"/>
      <c r="L33" s="67"/>
      <c r="M33" s="59"/>
      <c r="N33" s="59"/>
      <c r="O33" s="67"/>
      <c r="P33" s="105"/>
      <c r="Q33" s="65"/>
    </row>
    <row r="34" spans="1:18" s="58" customFormat="1" ht="9" x14ac:dyDescent="0.15">
      <c r="B34" s="97" t="s">
        <v>76</v>
      </c>
      <c r="C34" s="584" t="s">
        <v>75</v>
      </c>
      <c r="D34" s="585"/>
      <c r="E34" s="66"/>
      <c r="F34" s="66"/>
      <c r="G34" s="66"/>
      <c r="H34" s="68"/>
      <c r="I34" s="67"/>
      <c r="J34" s="67"/>
      <c r="K34" s="67"/>
      <c r="L34" s="67"/>
      <c r="M34" s="59"/>
      <c r="N34" s="59"/>
      <c r="O34" s="59"/>
      <c r="P34" s="104"/>
      <c r="Q34" s="65"/>
    </row>
    <row r="35" spans="1:18" s="58" customFormat="1" ht="9" x14ac:dyDescent="0.15">
      <c r="B35" s="64" t="s">
        <v>74</v>
      </c>
      <c r="C35" s="63"/>
      <c r="D35" s="62"/>
      <c r="E35" s="63"/>
      <c r="F35" s="63"/>
      <c r="G35" s="63"/>
      <c r="H35" s="61"/>
      <c r="I35" s="61">
        <f>SUM(I26:I34)</f>
        <v>0</v>
      </c>
      <c r="J35" s="61" t="e">
        <f t="shared" ref="J35:P35" si="11">SUM(J26:J34)</f>
        <v>#REF!</v>
      </c>
      <c r="K35" s="61" t="e">
        <f t="shared" si="11"/>
        <v>#REF!</v>
      </c>
      <c r="L35" s="61" t="e">
        <f t="shared" si="11"/>
        <v>#REF!</v>
      </c>
      <c r="M35" s="62" t="e">
        <f>SUM(M26:M34)</f>
        <v>#REF!</v>
      </c>
      <c r="N35" s="62" t="e">
        <f t="shared" si="11"/>
        <v>#REF!</v>
      </c>
      <c r="O35" s="61">
        <f t="shared" si="11"/>
        <v>0</v>
      </c>
      <c r="P35" s="62">
        <f t="shared" si="11"/>
        <v>0</v>
      </c>
      <c r="Q35" s="60"/>
      <c r="R35" s="59">
        <f>SUM(R26:R34)</f>
        <v>0</v>
      </c>
    </row>
    <row r="36" spans="1:18" s="50" customFormat="1" x14ac:dyDescent="0.2">
      <c r="B36" s="57" t="s">
        <v>73</v>
      </c>
      <c r="C36" s="55"/>
      <c r="D36" s="56"/>
      <c r="E36" s="55"/>
      <c r="F36" s="55"/>
      <c r="G36" s="55"/>
      <c r="H36" s="54"/>
      <c r="I36" s="52" t="e">
        <f t="shared" ref="I36" si="12">I24+I35</f>
        <v>#REF!</v>
      </c>
      <c r="J36" s="52" t="e">
        <f t="shared" ref="J36:P36" si="13">J24+J35</f>
        <v>#REF!</v>
      </c>
      <c r="K36" s="52" t="e">
        <f t="shared" si="13"/>
        <v>#REF!</v>
      </c>
      <c r="L36" s="52" t="e">
        <f t="shared" si="13"/>
        <v>#REF!</v>
      </c>
      <c r="M36" s="53" t="e">
        <f t="shared" si="13"/>
        <v>#REF!</v>
      </c>
      <c r="N36" s="53" t="e">
        <f t="shared" si="13"/>
        <v>#REF!</v>
      </c>
      <c r="O36" s="52">
        <f t="shared" si="13"/>
        <v>467.75</v>
      </c>
      <c r="P36" s="53">
        <f t="shared" si="13"/>
        <v>20134</v>
      </c>
      <c r="Q36" s="51"/>
    </row>
    <row r="37" spans="1:18" ht="6" customHeight="1" x14ac:dyDescent="0.2"/>
    <row r="38" spans="1:18" s="47" customFormat="1" ht="12.75" customHeight="1" x14ac:dyDescent="0.15">
      <c r="A38" s="90" t="s">
        <v>110</v>
      </c>
      <c r="B38" s="95"/>
      <c r="C38" s="95"/>
      <c r="D38" s="95"/>
      <c r="E38" s="95"/>
      <c r="F38" s="95"/>
      <c r="G38" s="95"/>
      <c r="H38" s="95"/>
      <c r="I38" s="95"/>
      <c r="J38" s="95"/>
      <c r="K38" s="95"/>
      <c r="L38" s="95"/>
      <c r="M38" s="95"/>
      <c r="N38" s="95"/>
      <c r="O38" s="95"/>
      <c r="P38" s="95"/>
      <c r="Q38" s="48"/>
    </row>
    <row r="39" spans="1:18" s="47" customFormat="1" ht="9" customHeight="1" x14ac:dyDescent="0.15">
      <c r="A39" s="89" t="s">
        <v>89</v>
      </c>
      <c r="B39" s="47" t="s">
        <v>919</v>
      </c>
    </row>
    <row r="40" spans="1:18" s="47" customFormat="1" ht="18.75" customHeight="1" x14ac:dyDescent="0.15">
      <c r="A40" s="89" t="s">
        <v>111</v>
      </c>
      <c r="B40" s="583" t="s">
        <v>928</v>
      </c>
      <c r="C40" s="583"/>
      <c r="D40" s="583"/>
      <c r="E40" s="583"/>
      <c r="F40" s="583"/>
      <c r="G40" s="583"/>
      <c r="H40" s="583"/>
      <c r="I40" s="583"/>
      <c r="J40" s="583"/>
      <c r="K40" s="583"/>
      <c r="L40" s="583"/>
      <c r="M40" s="583"/>
      <c r="N40" s="583"/>
      <c r="O40" s="583"/>
      <c r="P40" s="583"/>
      <c r="Q40" s="583"/>
    </row>
    <row r="41" spans="1:18" s="47" customFormat="1" ht="9" customHeight="1" x14ac:dyDescent="0.15">
      <c r="A41" s="89" t="s">
        <v>79</v>
      </c>
      <c r="B41" s="86" t="s">
        <v>916</v>
      </c>
    </row>
    <row r="42" spans="1:18" s="47" customFormat="1" ht="9" x14ac:dyDescent="0.15">
      <c r="A42" s="89" t="s">
        <v>112</v>
      </c>
      <c r="B42" s="86" t="s">
        <v>930</v>
      </c>
      <c r="C42" s="233"/>
      <c r="D42" s="233"/>
      <c r="E42" s="233"/>
      <c r="F42" s="233"/>
      <c r="G42" s="233"/>
      <c r="H42" s="233"/>
      <c r="I42" s="233"/>
      <c r="J42" s="233"/>
      <c r="K42" s="233"/>
      <c r="L42" s="233"/>
      <c r="M42" s="233"/>
      <c r="N42" s="233"/>
      <c r="O42" s="233"/>
      <c r="P42" s="233"/>
      <c r="Q42" s="233"/>
    </row>
    <row r="43" spans="1:18" s="47" customFormat="1" ht="9" x14ac:dyDescent="0.15">
      <c r="A43" s="89" t="s">
        <v>81</v>
      </c>
      <c r="B43" s="86" t="s">
        <v>931</v>
      </c>
      <c r="C43" s="233"/>
      <c r="D43" s="233"/>
      <c r="E43" s="233"/>
      <c r="F43" s="233"/>
      <c r="G43" s="233"/>
      <c r="H43" s="233"/>
      <c r="I43" s="233"/>
      <c r="J43" s="233"/>
      <c r="K43" s="233"/>
      <c r="L43" s="233"/>
      <c r="M43" s="233"/>
      <c r="N43" s="233"/>
      <c r="P43" s="233"/>
      <c r="Q43" s="233"/>
    </row>
    <row r="44" spans="1:18" s="47" customFormat="1" ht="9" x14ac:dyDescent="0.15">
      <c r="A44" s="89" t="s">
        <v>113</v>
      </c>
      <c r="B44" s="47" t="s">
        <v>128</v>
      </c>
    </row>
    <row r="45" spans="1:18" s="47" customFormat="1" ht="9" x14ac:dyDescent="0.15">
      <c r="A45" s="89" t="s">
        <v>114</v>
      </c>
      <c r="B45" s="47" t="s">
        <v>933</v>
      </c>
      <c r="C45" s="233"/>
      <c r="D45" s="233"/>
      <c r="E45" s="233"/>
      <c r="F45" s="233"/>
      <c r="G45" s="233"/>
      <c r="H45" s="233"/>
      <c r="I45" s="233"/>
      <c r="J45" s="233"/>
      <c r="K45" s="233"/>
      <c r="L45" s="233"/>
      <c r="M45" s="233"/>
    </row>
    <row r="46" spans="1:18" s="47" customFormat="1" ht="9" customHeight="1" x14ac:dyDescent="0.15">
      <c r="A46" s="89" t="s">
        <v>115</v>
      </c>
      <c r="B46" s="92" t="s">
        <v>914</v>
      </c>
      <c r="C46" s="91"/>
      <c r="D46" s="91"/>
      <c r="E46" s="91"/>
      <c r="F46" s="91"/>
      <c r="G46" s="91"/>
      <c r="H46" s="91"/>
      <c r="I46" s="91"/>
      <c r="J46" s="91"/>
      <c r="K46" s="91"/>
      <c r="L46" s="91"/>
      <c r="O46" s="46"/>
      <c r="P46" s="46"/>
      <c r="Q46" s="48"/>
    </row>
    <row r="47" spans="1:18" s="47" customFormat="1" ht="9" customHeight="1" x14ac:dyDescent="0.15">
      <c r="A47" s="89" t="s">
        <v>116</v>
      </c>
      <c r="B47" s="47" t="s">
        <v>936</v>
      </c>
      <c r="C47" s="48"/>
      <c r="D47" s="48"/>
      <c r="E47" s="48"/>
      <c r="F47" s="48"/>
      <c r="G47" s="48"/>
      <c r="H47" s="49"/>
      <c r="I47" s="48"/>
      <c r="J47" s="48"/>
      <c r="K47" s="48"/>
      <c r="L47" s="48"/>
      <c r="O47" s="46"/>
      <c r="P47" s="46"/>
      <c r="Q47" s="48"/>
    </row>
    <row r="48" spans="1:18" s="47" customFormat="1" ht="9" x14ac:dyDescent="0.15">
      <c r="A48" s="89" t="s">
        <v>117</v>
      </c>
      <c r="B48" s="86" t="s">
        <v>929</v>
      </c>
      <c r="C48" s="48"/>
      <c r="D48" s="48"/>
      <c r="E48" s="48"/>
      <c r="F48" s="48"/>
      <c r="G48" s="48"/>
      <c r="H48" s="49"/>
      <c r="I48" s="48"/>
      <c r="J48" s="48"/>
      <c r="K48" s="48"/>
      <c r="L48" s="48"/>
      <c r="O48" s="46"/>
      <c r="P48" s="46"/>
      <c r="Q48" s="48"/>
    </row>
    <row r="49" spans="1:17" s="47" customFormat="1" ht="9" customHeight="1" x14ac:dyDescent="0.15">
      <c r="A49" s="89" t="s">
        <v>77</v>
      </c>
      <c r="B49" s="86" t="s">
        <v>124</v>
      </c>
      <c r="C49" s="48"/>
      <c r="D49" s="48"/>
      <c r="E49" s="48"/>
      <c r="F49" s="48"/>
      <c r="G49" s="48"/>
      <c r="H49" s="49"/>
      <c r="I49" s="48"/>
      <c r="J49" s="48"/>
      <c r="K49" s="48"/>
      <c r="L49" s="48"/>
      <c r="O49" s="46"/>
      <c r="P49" s="46"/>
      <c r="Q49" s="48"/>
    </row>
    <row r="50" spans="1:17" s="47" customFormat="1" ht="9" x14ac:dyDescent="0.15">
      <c r="A50" s="89" t="s">
        <v>118</v>
      </c>
      <c r="B50" s="47" t="s">
        <v>915</v>
      </c>
      <c r="O50" s="46"/>
      <c r="P50" s="46"/>
      <c r="Q50" s="48"/>
    </row>
    <row r="51" spans="1:17" s="47" customFormat="1" ht="9" x14ac:dyDescent="0.15">
      <c r="A51" s="89" t="s">
        <v>119</v>
      </c>
      <c r="B51" s="86" t="s">
        <v>125</v>
      </c>
      <c r="C51" s="48"/>
      <c r="D51" s="48"/>
      <c r="E51" s="48"/>
      <c r="F51" s="48"/>
      <c r="G51" s="48"/>
      <c r="H51" s="49"/>
      <c r="I51" s="48"/>
      <c r="J51" s="48"/>
      <c r="K51" s="48"/>
      <c r="L51" s="48"/>
      <c r="M51" s="48"/>
      <c r="N51" s="46"/>
      <c r="O51" s="46"/>
      <c r="P51" s="46"/>
      <c r="Q51" s="48"/>
    </row>
    <row r="52" spans="1:17" s="47" customFormat="1" ht="19.5" customHeight="1" x14ac:dyDescent="0.15">
      <c r="A52" s="89" t="s">
        <v>123</v>
      </c>
      <c r="B52" s="583" t="s">
        <v>927</v>
      </c>
      <c r="C52" s="583"/>
      <c r="D52" s="583"/>
      <c r="E52" s="583"/>
      <c r="F52" s="583"/>
      <c r="G52" s="583"/>
      <c r="H52" s="583"/>
      <c r="I52" s="583"/>
      <c r="J52" s="583"/>
      <c r="K52" s="583"/>
      <c r="L52" s="583"/>
      <c r="M52" s="583"/>
      <c r="N52" s="583"/>
      <c r="O52" s="583"/>
      <c r="P52" s="583"/>
      <c r="Q52" s="583"/>
    </row>
    <row r="53" spans="1:17" s="47" customFormat="1" ht="9" x14ac:dyDescent="0.15">
      <c r="A53" s="89" t="s">
        <v>227</v>
      </c>
      <c r="B53" s="86" t="s">
        <v>932</v>
      </c>
      <c r="C53" s="233"/>
      <c r="D53" s="233"/>
      <c r="E53" s="233"/>
      <c r="F53" s="233"/>
      <c r="G53" s="233"/>
      <c r="H53" s="233"/>
      <c r="I53" s="233"/>
      <c r="J53" s="233"/>
      <c r="K53" s="233"/>
      <c r="L53" s="233"/>
      <c r="M53" s="233"/>
      <c r="N53" s="233"/>
      <c r="O53" s="233"/>
      <c r="P53" s="233"/>
      <c r="Q53" s="233"/>
    </row>
    <row r="54" spans="1:17" s="47" customFormat="1" ht="9" x14ac:dyDescent="0.15">
      <c r="B54" s="226"/>
      <c r="C54" s="226"/>
      <c r="D54" s="226"/>
      <c r="E54" s="226"/>
      <c r="F54" s="226"/>
      <c r="G54" s="226"/>
      <c r="H54" s="226"/>
      <c r="I54" s="226"/>
      <c r="J54" s="226"/>
      <c r="K54" s="226"/>
      <c r="L54" s="226"/>
      <c r="M54" s="226"/>
      <c r="N54" s="226"/>
      <c r="O54" s="226"/>
      <c r="P54" s="226"/>
      <c r="Q54" s="226"/>
    </row>
    <row r="55" spans="1:17" s="47" customFormat="1" ht="9" x14ac:dyDescent="0.15">
      <c r="B55" s="226"/>
      <c r="C55" s="226"/>
      <c r="D55" s="226"/>
      <c r="E55" s="226"/>
      <c r="F55" s="226"/>
      <c r="G55" s="226"/>
      <c r="H55" s="226"/>
      <c r="I55" s="226"/>
      <c r="J55" s="226"/>
      <c r="K55" s="226"/>
      <c r="L55" s="226"/>
      <c r="M55" s="226"/>
      <c r="N55" s="226"/>
      <c r="O55" s="226"/>
      <c r="P55" s="226"/>
      <c r="Q55" s="226"/>
    </row>
    <row r="56" spans="1:17" s="47" customFormat="1" ht="9" x14ac:dyDescent="0.15">
      <c r="B56" s="226"/>
      <c r="C56" s="226"/>
      <c r="D56" s="226"/>
      <c r="E56" s="226"/>
      <c r="F56" s="226"/>
      <c r="G56" s="226"/>
      <c r="H56" s="226"/>
      <c r="I56" s="226"/>
      <c r="J56" s="226"/>
      <c r="K56" s="226"/>
      <c r="L56" s="226"/>
      <c r="M56" s="226"/>
      <c r="N56" s="226"/>
      <c r="O56" s="226"/>
      <c r="P56" s="226"/>
    </row>
    <row r="57" spans="1:17" s="47" customFormat="1" ht="9" x14ac:dyDescent="0.15">
      <c r="Q57" s="48"/>
    </row>
    <row r="58" spans="1:17" s="47" customFormat="1" ht="9" x14ac:dyDescent="0.15">
      <c r="C58" s="48"/>
      <c r="D58" s="48"/>
      <c r="E58" s="48"/>
      <c r="F58" s="48"/>
      <c r="G58" s="48"/>
      <c r="H58" s="49"/>
      <c r="I58" s="48"/>
      <c r="J58" s="48"/>
      <c r="K58" s="48"/>
      <c r="L58" s="48"/>
      <c r="M58" s="48"/>
      <c r="N58" s="46"/>
      <c r="O58" s="46"/>
      <c r="P58" s="46"/>
      <c r="Q58" s="48"/>
    </row>
    <row r="59" spans="1:17" s="47" customFormat="1" ht="9" x14ac:dyDescent="0.15">
      <c r="C59" s="48"/>
      <c r="D59" s="48"/>
      <c r="E59" s="48"/>
      <c r="F59" s="48"/>
      <c r="G59" s="48"/>
      <c r="H59" s="49"/>
      <c r="I59" s="48"/>
      <c r="J59" s="48"/>
      <c r="K59" s="48"/>
      <c r="L59" s="48"/>
      <c r="M59" s="48"/>
      <c r="N59" s="46"/>
      <c r="O59" s="46"/>
      <c r="P59" s="46"/>
      <c r="Q59" s="48"/>
    </row>
    <row r="60" spans="1:17" s="47" customFormat="1" ht="9" x14ac:dyDescent="0.15">
      <c r="C60" s="48"/>
      <c r="D60" s="48"/>
      <c r="E60" s="48"/>
      <c r="F60" s="48"/>
      <c r="G60" s="48"/>
      <c r="H60" s="49"/>
      <c r="I60" s="48"/>
      <c r="J60" s="48"/>
      <c r="K60" s="48"/>
      <c r="L60" s="48"/>
      <c r="M60" s="48"/>
      <c r="N60" s="46"/>
      <c r="O60" s="46"/>
      <c r="P60" s="46"/>
      <c r="Q60" s="48"/>
    </row>
    <row r="61" spans="1:17" s="47" customFormat="1" ht="9" x14ac:dyDescent="0.15">
      <c r="C61" s="48"/>
      <c r="D61" s="48"/>
      <c r="E61" s="48"/>
      <c r="F61" s="48"/>
      <c r="G61" s="48"/>
      <c r="H61" s="49"/>
      <c r="I61" s="48"/>
      <c r="J61" s="48"/>
      <c r="K61" s="48"/>
      <c r="L61" s="48"/>
      <c r="M61" s="48"/>
      <c r="N61" s="46"/>
      <c r="O61" s="46"/>
      <c r="P61" s="46"/>
      <c r="Q61" s="48"/>
    </row>
    <row r="62" spans="1:17" s="47" customFormat="1" ht="9" x14ac:dyDescent="0.15">
      <c r="C62" s="48"/>
      <c r="D62" s="48"/>
      <c r="E62" s="48"/>
      <c r="F62" s="48"/>
      <c r="G62" s="48"/>
      <c r="H62" s="49"/>
      <c r="I62" s="48"/>
      <c r="J62" s="48"/>
      <c r="K62" s="48"/>
      <c r="L62" s="48"/>
      <c r="M62" s="48"/>
      <c r="N62" s="46"/>
      <c r="O62" s="46"/>
      <c r="P62" s="46"/>
      <c r="Q62" s="48"/>
    </row>
    <row r="63" spans="1:17" s="47" customFormat="1" ht="9" x14ac:dyDescent="0.15">
      <c r="C63" s="48"/>
      <c r="D63" s="48"/>
      <c r="E63" s="48"/>
      <c r="F63" s="48"/>
      <c r="G63" s="48"/>
      <c r="H63" s="49"/>
      <c r="I63" s="48"/>
      <c r="J63" s="48"/>
      <c r="K63" s="48"/>
      <c r="L63" s="48"/>
      <c r="M63" s="48"/>
      <c r="N63" s="46"/>
      <c r="O63" s="46"/>
      <c r="P63" s="46"/>
      <c r="Q63" s="48"/>
    </row>
    <row r="64" spans="1:17" s="47" customFormat="1" ht="9" x14ac:dyDescent="0.15">
      <c r="C64" s="48"/>
      <c r="D64" s="48"/>
      <c r="E64" s="48"/>
      <c r="F64" s="48"/>
      <c r="G64" s="48"/>
      <c r="H64" s="49"/>
      <c r="I64" s="48"/>
      <c r="J64" s="48"/>
      <c r="K64" s="48"/>
      <c r="L64" s="48"/>
      <c r="M64" s="48"/>
      <c r="N64" s="46"/>
      <c r="O64" s="46"/>
      <c r="P64" s="46"/>
      <c r="Q64" s="48"/>
    </row>
    <row r="65" spans="3:17" s="47" customFormat="1" ht="9" x14ac:dyDescent="0.15">
      <c r="C65" s="48"/>
      <c r="D65" s="48"/>
      <c r="E65" s="48"/>
      <c r="F65" s="48"/>
      <c r="G65" s="48"/>
      <c r="H65" s="49"/>
      <c r="I65" s="48"/>
      <c r="J65" s="48"/>
      <c r="K65" s="48"/>
      <c r="L65" s="48"/>
      <c r="M65" s="48"/>
      <c r="N65" s="46"/>
      <c r="O65" s="46"/>
      <c r="P65" s="46"/>
      <c r="Q65" s="48"/>
    </row>
    <row r="66" spans="3:17" s="47" customFormat="1" ht="9" x14ac:dyDescent="0.15">
      <c r="C66" s="48"/>
      <c r="D66" s="48"/>
      <c r="E66" s="48"/>
      <c r="F66" s="48"/>
      <c r="G66" s="48"/>
      <c r="H66" s="49"/>
      <c r="I66" s="48"/>
      <c r="J66" s="48"/>
      <c r="K66" s="48"/>
      <c r="L66" s="48"/>
      <c r="M66" s="48"/>
      <c r="N66" s="46"/>
      <c r="O66" s="46"/>
      <c r="P66" s="46"/>
      <c r="Q66" s="48"/>
    </row>
    <row r="67" spans="3:17" s="47" customFormat="1" ht="9" x14ac:dyDescent="0.15">
      <c r="C67" s="48"/>
      <c r="D67" s="48"/>
      <c r="E67" s="48"/>
      <c r="F67" s="48"/>
      <c r="G67" s="48"/>
      <c r="H67" s="49"/>
      <c r="I67" s="48"/>
      <c r="J67" s="48"/>
      <c r="K67" s="48"/>
      <c r="L67" s="48"/>
      <c r="M67" s="48"/>
      <c r="N67" s="46"/>
      <c r="O67" s="46"/>
      <c r="P67" s="46"/>
      <c r="Q67" s="48"/>
    </row>
    <row r="68" spans="3:17" s="47" customFormat="1" ht="9" x14ac:dyDescent="0.15">
      <c r="C68" s="48"/>
      <c r="D68" s="48"/>
      <c r="E68" s="48"/>
      <c r="F68" s="48"/>
      <c r="G68" s="48"/>
      <c r="H68" s="49"/>
      <c r="I68" s="48"/>
      <c r="J68" s="48"/>
      <c r="K68" s="48"/>
      <c r="L68" s="48"/>
      <c r="M68" s="48"/>
      <c r="N68" s="46"/>
      <c r="O68" s="46"/>
      <c r="P68" s="46"/>
      <c r="Q68" s="48"/>
    </row>
    <row r="69" spans="3:17" s="47" customFormat="1" ht="9" x14ac:dyDescent="0.15">
      <c r="C69" s="48"/>
      <c r="D69" s="48"/>
      <c r="E69" s="48"/>
      <c r="F69" s="48"/>
      <c r="G69" s="48"/>
      <c r="H69" s="49"/>
      <c r="I69" s="48"/>
      <c r="J69" s="48"/>
      <c r="K69" s="48"/>
      <c r="L69" s="48"/>
      <c r="M69" s="48"/>
      <c r="N69" s="46"/>
      <c r="O69" s="46"/>
      <c r="P69" s="46"/>
      <c r="Q69" s="48"/>
    </row>
    <row r="70" spans="3:17" s="47" customFormat="1" ht="9" x14ac:dyDescent="0.15">
      <c r="C70" s="48"/>
      <c r="D70" s="48"/>
      <c r="E70" s="48"/>
      <c r="F70" s="48"/>
      <c r="G70" s="48"/>
      <c r="H70" s="49"/>
      <c r="I70" s="48"/>
      <c r="J70" s="48"/>
      <c r="K70" s="48"/>
      <c r="L70" s="48"/>
      <c r="M70" s="48"/>
      <c r="N70" s="46"/>
      <c r="O70" s="46"/>
      <c r="P70" s="46"/>
      <c r="Q70" s="48"/>
    </row>
    <row r="71" spans="3:17" s="47" customFormat="1" ht="9" x14ac:dyDescent="0.15">
      <c r="C71" s="48"/>
      <c r="D71" s="48"/>
      <c r="E71" s="48"/>
      <c r="F71" s="48"/>
      <c r="G71" s="48"/>
      <c r="H71" s="49"/>
      <c r="I71" s="48"/>
      <c r="J71" s="48"/>
      <c r="K71" s="48"/>
      <c r="L71" s="48"/>
      <c r="M71" s="48"/>
      <c r="N71" s="46"/>
      <c r="O71" s="46"/>
      <c r="P71" s="46"/>
      <c r="Q71" s="48"/>
    </row>
    <row r="72" spans="3:17" s="47" customFormat="1" ht="9" x14ac:dyDescent="0.15">
      <c r="C72" s="48"/>
      <c r="D72" s="48"/>
      <c r="E72" s="48"/>
      <c r="F72" s="48"/>
      <c r="G72" s="48"/>
      <c r="H72" s="49"/>
      <c r="I72" s="48"/>
      <c r="J72" s="48"/>
      <c r="K72" s="48"/>
      <c r="L72" s="48"/>
      <c r="M72" s="48"/>
      <c r="N72" s="46"/>
      <c r="O72" s="46"/>
      <c r="P72" s="46"/>
      <c r="Q72" s="48"/>
    </row>
    <row r="73" spans="3:17" s="47" customFormat="1" ht="9" x14ac:dyDescent="0.15">
      <c r="C73" s="48"/>
      <c r="D73" s="48"/>
      <c r="E73" s="48"/>
      <c r="F73" s="48"/>
      <c r="G73" s="48"/>
      <c r="H73" s="49"/>
      <c r="I73" s="48"/>
      <c r="J73" s="48"/>
      <c r="K73" s="48"/>
      <c r="L73" s="48"/>
      <c r="M73" s="48"/>
      <c r="N73" s="46"/>
      <c r="O73" s="46"/>
      <c r="P73" s="46"/>
      <c r="Q73" s="48"/>
    </row>
    <row r="74" spans="3:17" s="47" customFormat="1" x14ac:dyDescent="0.2">
      <c r="C74" s="48"/>
      <c r="D74" s="48"/>
      <c r="E74" s="48"/>
      <c r="F74" s="48"/>
      <c r="G74" s="48"/>
      <c r="H74" s="49"/>
      <c r="I74" s="48"/>
      <c r="J74" s="48"/>
      <c r="K74" s="48"/>
      <c r="L74" s="48"/>
      <c r="M74" s="48"/>
      <c r="N74" s="46"/>
      <c r="O74" s="46"/>
      <c r="P74" s="46"/>
      <c r="Q74" s="43"/>
    </row>
    <row r="75" spans="3:17" s="47" customFormat="1" x14ac:dyDescent="0.2">
      <c r="C75" s="48"/>
      <c r="D75" s="48"/>
      <c r="E75" s="48"/>
      <c r="F75" s="43"/>
      <c r="G75" s="48"/>
      <c r="H75" s="49"/>
      <c r="I75" s="43"/>
      <c r="J75" s="48"/>
      <c r="K75" s="48"/>
      <c r="L75" s="48"/>
      <c r="M75" s="48"/>
      <c r="N75" s="46"/>
      <c r="O75" s="46"/>
      <c r="P75" s="46"/>
      <c r="Q75" s="43"/>
    </row>
    <row r="76" spans="3:17" x14ac:dyDescent="0.2">
      <c r="O76" s="46"/>
      <c r="P76" s="46"/>
    </row>
    <row r="77" spans="3:17" x14ac:dyDescent="0.2">
      <c r="O77" s="46"/>
      <c r="P77" s="46"/>
    </row>
  </sheetData>
  <mergeCells count="16">
    <mergeCell ref="B52:Q52"/>
    <mergeCell ref="C12:D12"/>
    <mergeCell ref="B1:Q1"/>
    <mergeCell ref="B2:Q2"/>
    <mergeCell ref="C4:D4"/>
    <mergeCell ref="C5:D5"/>
    <mergeCell ref="C11:D11"/>
    <mergeCell ref="C20:D20"/>
    <mergeCell ref="C21:D21"/>
    <mergeCell ref="C26:D26"/>
    <mergeCell ref="C27:D27"/>
    <mergeCell ref="C28:D28"/>
    <mergeCell ref="C29:D29"/>
    <mergeCell ref="C33:D33"/>
    <mergeCell ref="C34:D34"/>
    <mergeCell ref="B40:Q40"/>
  </mergeCells>
  <pageMargins left="0.25" right="0.25" top="0.5" bottom="0.5" header="0.5" footer="0.5"/>
  <pageSetup scale="75"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65"/>
  <sheetViews>
    <sheetView zoomScale="110" zoomScaleNormal="110" workbookViewId="0">
      <pane xSplit="2" ySplit="3" topLeftCell="R7" activePane="bottomRight" state="frozen"/>
      <selection activeCell="B60" sqref="B60:R60"/>
      <selection pane="topRight" activeCell="B60" sqref="B60:R60"/>
      <selection pane="bottomLeft" activeCell="B60" sqref="B60:R60"/>
      <selection pane="bottomRight" activeCell="B60" sqref="B60:R60"/>
    </sheetView>
  </sheetViews>
  <sheetFormatPr defaultRowHeight="11.25" x14ac:dyDescent="0.2"/>
  <cols>
    <col min="1" max="1" width="2" style="327" customWidth="1"/>
    <col min="2" max="2" width="38.7109375" style="327" customWidth="1"/>
    <col min="3" max="3" width="8.85546875" style="43" hidden="1" customWidth="1"/>
    <col min="4" max="4" width="7.85546875" style="43" hidden="1" customWidth="1"/>
    <col min="5" max="6" width="9.28515625" style="43" hidden="1" customWidth="1"/>
    <col min="7" max="7" width="8.28515625" style="43" hidden="1" customWidth="1"/>
    <col min="8" max="8" width="9.42578125" style="328" hidden="1" customWidth="1"/>
    <col min="9" max="11" width="6.85546875" style="43" hidden="1" customWidth="1"/>
    <col min="12" max="12" width="8" style="43" hidden="1" customWidth="1"/>
    <col min="13" max="13" width="11" style="43" hidden="1" customWidth="1"/>
    <col min="14" max="14" width="10.140625" style="44" hidden="1" customWidth="1"/>
    <col min="15" max="16" width="10" style="44" hidden="1" customWidth="1"/>
    <col min="17" max="17" width="4.42578125" style="43" hidden="1" customWidth="1"/>
    <col min="18" max="18" width="0.140625" style="327" customWidth="1"/>
    <col min="19" max="20" width="3.7109375" style="327" customWidth="1"/>
    <col min="21" max="22" width="9.42578125" style="328" bestFit="1" customWidth="1"/>
    <col min="23" max="16384" width="9.140625" style="327"/>
  </cols>
  <sheetData>
    <row r="1" spans="2:33" ht="15" customHeight="1" thickBot="1" x14ac:dyDescent="0.25">
      <c r="B1" s="586" t="s">
        <v>1039</v>
      </c>
      <c r="C1" s="586"/>
      <c r="D1" s="586"/>
      <c r="E1" s="586"/>
      <c r="F1" s="586"/>
      <c r="G1" s="586"/>
      <c r="H1" s="586"/>
      <c r="I1" s="586"/>
      <c r="J1" s="586"/>
      <c r="K1" s="586"/>
      <c r="L1" s="586"/>
      <c r="M1" s="586"/>
      <c r="N1" s="586"/>
      <c r="O1" s="586"/>
      <c r="P1" s="586"/>
      <c r="Q1" s="586"/>
      <c r="U1" s="590" t="s">
        <v>1846</v>
      </c>
      <c r="V1" s="591"/>
      <c r="W1" s="592"/>
      <c r="X1" s="590" t="s">
        <v>1792</v>
      </c>
      <c r="Y1" s="591"/>
      <c r="Z1" s="592"/>
      <c r="AA1" s="590" t="s">
        <v>1793</v>
      </c>
      <c r="AB1" s="591"/>
      <c r="AC1" s="592"/>
    </row>
    <row r="2" spans="2:33" ht="12" thickBot="1" x14ac:dyDescent="0.25">
      <c r="B2" s="587" t="s">
        <v>1038</v>
      </c>
      <c r="C2" s="587"/>
      <c r="D2" s="587"/>
      <c r="E2" s="587"/>
      <c r="F2" s="587"/>
      <c r="G2" s="587"/>
      <c r="H2" s="587"/>
      <c r="I2" s="587"/>
      <c r="J2" s="587"/>
      <c r="K2" s="587"/>
      <c r="L2" s="587"/>
      <c r="M2" s="587"/>
      <c r="N2" s="587"/>
      <c r="O2" s="587"/>
      <c r="P2" s="587"/>
      <c r="Q2" s="587"/>
      <c r="U2" s="333" t="s">
        <v>1946</v>
      </c>
      <c r="V2" s="334" t="s">
        <v>1947</v>
      </c>
      <c r="W2" s="335" t="s">
        <v>1948</v>
      </c>
      <c r="X2" s="333" t="s">
        <v>1946</v>
      </c>
      <c r="Y2" s="334" t="s">
        <v>1947</v>
      </c>
      <c r="Z2" s="335" t="s">
        <v>1948</v>
      </c>
      <c r="AA2" s="333" t="s">
        <v>1946</v>
      </c>
      <c r="AB2" s="334" t="s">
        <v>1947</v>
      </c>
      <c r="AC2" s="335" t="s">
        <v>1948</v>
      </c>
    </row>
    <row r="3" spans="2:33" s="79" customFormat="1" ht="66.75" customHeight="1" x14ac:dyDescent="0.15">
      <c r="B3" s="81" t="s">
        <v>102</v>
      </c>
      <c r="C3" s="81" t="s">
        <v>917</v>
      </c>
      <c r="D3" s="81" t="s">
        <v>901</v>
      </c>
      <c r="E3" s="81" t="s">
        <v>902</v>
      </c>
      <c r="F3" s="81" t="s">
        <v>910</v>
      </c>
      <c r="G3" s="81" t="s">
        <v>903</v>
      </c>
      <c r="H3" s="93" t="s">
        <v>911</v>
      </c>
      <c r="I3" s="94" t="s">
        <v>1803</v>
      </c>
      <c r="J3" s="94" t="s">
        <v>1802</v>
      </c>
      <c r="K3" s="94" t="s">
        <v>1801</v>
      </c>
      <c r="L3" s="94" t="s">
        <v>907</v>
      </c>
      <c r="M3" s="81" t="s">
        <v>908</v>
      </c>
      <c r="N3" s="94" t="s">
        <v>912</v>
      </c>
      <c r="O3" s="94" t="s">
        <v>918</v>
      </c>
      <c r="P3" s="94" t="s">
        <v>909</v>
      </c>
      <c r="Q3" s="80" t="s">
        <v>101</v>
      </c>
      <c r="R3" s="79" t="s">
        <v>100</v>
      </c>
      <c r="U3" s="326" t="s">
        <v>911</v>
      </c>
      <c r="V3" s="325" t="s">
        <v>911</v>
      </c>
      <c r="W3" s="322" t="s">
        <v>911</v>
      </c>
      <c r="X3" s="326" t="s">
        <v>911</v>
      </c>
      <c r="Y3" s="325" t="s">
        <v>911</v>
      </c>
      <c r="Z3" s="322" t="s">
        <v>911</v>
      </c>
      <c r="AA3" s="323" t="s">
        <v>911</v>
      </c>
      <c r="AB3" s="325" t="s">
        <v>911</v>
      </c>
      <c r="AC3" s="322" t="s">
        <v>911</v>
      </c>
    </row>
    <row r="4" spans="2:33" s="247" customFormat="1" ht="9" x14ac:dyDescent="0.15">
      <c r="B4" s="78" t="s">
        <v>99</v>
      </c>
      <c r="C4" s="588" t="s">
        <v>75</v>
      </c>
      <c r="D4" s="589"/>
      <c r="E4" s="76"/>
      <c r="F4" s="76"/>
      <c r="G4" s="76"/>
      <c r="H4" s="331"/>
      <c r="I4" s="331"/>
      <c r="J4" s="331"/>
      <c r="K4" s="331"/>
      <c r="L4" s="331"/>
      <c r="M4" s="75"/>
      <c r="N4" s="75"/>
      <c r="O4" s="75"/>
      <c r="P4" s="103"/>
      <c r="Q4" s="74"/>
      <c r="U4" s="427"/>
      <c r="V4" s="428"/>
      <c r="W4" s="429"/>
      <c r="X4" s="427"/>
      <c r="Y4" s="428"/>
      <c r="Z4" s="429"/>
      <c r="AA4" s="427"/>
      <c r="AB4" s="428"/>
      <c r="AC4" s="429"/>
    </row>
    <row r="5" spans="2:33" s="247" customFormat="1" ht="9" x14ac:dyDescent="0.15">
      <c r="B5" s="69" t="s">
        <v>98</v>
      </c>
      <c r="C5" s="584" t="s">
        <v>75</v>
      </c>
      <c r="D5" s="585"/>
      <c r="E5" s="351"/>
      <c r="F5" s="351"/>
      <c r="G5" s="351"/>
      <c r="H5" s="352"/>
      <c r="I5" s="352"/>
      <c r="J5" s="352"/>
      <c r="K5" s="352"/>
      <c r="L5" s="352"/>
      <c r="M5" s="349"/>
      <c r="N5" s="349"/>
      <c r="O5" s="349"/>
      <c r="P5" s="104"/>
      <c r="Q5" s="350"/>
      <c r="U5" s="430"/>
      <c r="V5" s="431"/>
      <c r="W5" s="432"/>
      <c r="X5" s="430"/>
      <c r="Y5" s="431"/>
      <c r="Z5" s="432"/>
      <c r="AA5" s="430"/>
      <c r="AB5" s="431"/>
      <c r="AC5" s="432"/>
    </row>
    <row r="6" spans="2:33" s="247" customFormat="1" ht="9" x14ac:dyDescent="0.15">
      <c r="B6" s="69" t="s">
        <v>97</v>
      </c>
      <c r="C6" s="351"/>
      <c r="D6" s="349"/>
      <c r="E6" s="351"/>
      <c r="F6" s="351"/>
      <c r="G6" s="351"/>
      <c r="H6" s="352"/>
      <c r="I6" s="352"/>
      <c r="J6" s="352"/>
      <c r="K6" s="352"/>
      <c r="L6" s="352"/>
      <c r="M6" s="349"/>
      <c r="N6" s="349"/>
      <c r="O6" s="349"/>
      <c r="P6" s="104"/>
      <c r="Q6" s="350"/>
      <c r="U6" s="430"/>
      <c r="V6" s="431"/>
      <c r="W6" s="432"/>
      <c r="X6" s="430"/>
      <c r="Y6" s="431"/>
      <c r="Z6" s="432"/>
      <c r="AA6" s="430"/>
      <c r="AB6" s="431"/>
      <c r="AC6" s="432"/>
    </row>
    <row r="7" spans="2:33" s="247" customFormat="1" ht="9" x14ac:dyDescent="0.15">
      <c r="B7" s="99" t="s">
        <v>96</v>
      </c>
      <c r="Q7" s="350"/>
      <c r="U7" s="433"/>
      <c r="V7" s="434"/>
      <c r="W7" s="435"/>
      <c r="X7" s="433"/>
      <c r="Y7" s="434"/>
      <c r="Z7" s="435"/>
      <c r="AA7" s="433"/>
      <c r="AB7" s="434"/>
      <c r="AC7" s="435"/>
    </row>
    <row r="8" spans="2:33" s="247" customFormat="1" ht="9" x14ac:dyDescent="0.15">
      <c r="B8" s="99" t="s">
        <v>1891</v>
      </c>
      <c r="C8" s="351">
        <v>40</v>
      </c>
      <c r="D8" s="349">
        <v>0</v>
      </c>
      <c r="E8" s="351">
        <v>1</v>
      </c>
      <c r="F8" s="351">
        <v>0</v>
      </c>
      <c r="G8" s="351">
        <f>C8*E8</f>
        <v>40</v>
      </c>
      <c r="H8" s="353">
        <f>'Annual # of Respondents'!B4</f>
        <v>785</v>
      </c>
      <c r="I8" s="352">
        <v>0</v>
      </c>
      <c r="J8" s="352">
        <f>G8*H8</f>
        <v>31400</v>
      </c>
      <c r="K8" s="352">
        <f>J8*0.1</f>
        <v>3140</v>
      </c>
      <c r="L8" s="353">
        <f>J8*0.05</f>
        <v>1570</v>
      </c>
      <c r="M8" s="349">
        <f>(I8*'Labor Data'!$K$10)+(J8*'Labor Data'!$K$9)+(K8*'Labor Data'!$K$11)+(L8*'Labor Data'!$K$8)</f>
        <v>2981641.95</v>
      </c>
      <c r="N8" s="349">
        <f>D8*E8*H8</f>
        <v>0</v>
      </c>
      <c r="O8" s="352">
        <v>0</v>
      </c>
      <c r="P8" s="302"/>
      <c r="Q8" s="350" t="s">
        <v>112</v>
      </c>
      <c r="U8" s="436">
        <f>'Respondent Yr1'!$P8</f>
        <v>0</v>
      </c>
      <c r="V8" s="437">
        <f>'Respondent Yr2'!$P8</f>
        <v>0</v>
      </c>
      <c r="W8" s="438">
        <f>'Respondent Yr3'!$P8</f>
        <v>0</v>
      </c>
      <c r="X8" s="436">
        <f>'A1-Public'!$P8</f>
        <v>0</v>
      </c>
      <c r="Y8" s="437">
        <f>'A2-Public'!$P8</f>
        <v>0</v>
      </c>
      <c r="Z8" s="438">
        <f>'A3-Public'!$P8</f>
        <v>0</v>
      </c>
      <c r="AA8" s="436">
        <f>'B1-Priv'!$P8</f>
        <v>0</v>
      </c>
      <c r="AB8" s="437">
        <f>'B2-Priv'!$P8</f>
        <v>0</v>
      </c>
      <c r="AC8" s="438">
        <f>'B3-Priv'!$P8</f>
        <v>0</v>
      </c>
      <c r="AE8" s="545">
        <f t="shared" ref="AE8:AE27" si="0">SUM(U8,X8,AA8)</f>
        <v>0</v>
      </c>
      <c r="AF8" s="247">
        <f t="shared" ref="AF8:AF26" si="1">AE8*3</f>
        <v>0</v>
      </c>
    </row>
    <row r="9" spans="2:33" s="247" customFormat="1" ht="8.25" customHeight="1" x14ac:dyDescent="0.15">
      <c r="B9" s="99" t="s">
        <v>1912</v>
      </c>
      <c r="C9" s="351">
        <v>10</v>
      </c>
      <c r="D9" s="349">
        <v>0</v>
      </c>
      <c r="E9" s="351">
        <v>1</v>
      </c>
      <c r="F9" s="351">
        <v>0</v>
      </c>
      <c r="G9" s="351">
        <f>C9*E9</f>
        <v>10</v>
      </c>
      <c r="H9" s="353">
        <f>'Annual # of Respondents'!B5</f>
        <v>1054</v>
      </c>
      <c r="I9" s="352">
        <v>0</v>
      </c>
      <c r="J9" s="352">
        <f>G9*H9</f>
        <v>10540</v>
      </c>
      <c r="K9" s="352">
        <f>J9*0.1</f>
        <v>1054</v>
      </c>
      <c r="L9" s="353">
        <f>J9*0.05</f>
        <v>527</v>
      </c>
      <c r="M9" s="349">
        <f>(I9*'Labor Data'!$K$10)+(J9*'Labor Data'!$K$9)+(K9*'Labor Data'!$K$11)+(L9*'Labor Data'!$K$8)</f>
        <v>1000844.145</v>
      </c>
      <c r="N9" s="349">
        <f>D9*E9*H9</f>
        <v>0</v>
      </c>
      <c r="O9" s="352">
        <v>0</v>
      </c>
      <c r="P9" s="302"/>
      <c r="Q9" s="350" t="s">
        <v>112</v>
      </c>
      <c r="U9" s="436">
        <f>'Respondent Yr1'!$P9</f>
        <v>0</v>
      </c>
      <c r="V9" s="437">
        <f>'Respondent Yr2'!$P9</f>
        <v>0</v>
      </c>
      <c r="W9" s="438">
        <f>'Respondent Yr3'!$P9</f>
        <v>0</v>
      </c>
      <c r="X9" s="436">
        <f>'A1-Public'!$P9</f>
        <v>0</v>
      </c>
      <c r="Y9" s="437">
        <f>'A2-Public'!$P9</f>
        <v>0</v>
      </c>
      <c r="Z9" s="438">
        <f>'A3-Public'!$P9</f>
        <v>0</v>
      </c>
      <c r="AA9" s="436">
        <f>'B1-Priv'!$P9</f>
        <v>0</v>
      </c>
      <c r="AB9" s="437">
        <f>'B2-Priv'!$P9</f>
        <v>0</v>
      </c>
      <c r="AC9" s="438">
        <f>'B3-Priv'!$P9</f>
        <v>0</v>
      </c>
      <c r="AE9" s="545">
        <f t="shared" si="0"/>
        <v>0</v>
      </c>
      <c r="AF9" s="247">
        <f t="shared" si="1"/>
        <v>0</v>
      </c>
    </row>
    <row r="10" spans="2:33" s="247" customFormat="1" ht="9" x14ac:dyDescent="0.15">
      <c r="B10" s="69" t="s">
        <v>95</v>
      </c>
      <c r="C10" s="351"/>
      <c r="D10" s="349"/>
      <c r="E10" s="351"/>
      <c r="F10" s="351"/>
      <c r="G10" s="351"/>
      <c r="H10" s="352"/>
      <c r="I10" s="352"/>
      <c r="J10" s="352"/>
      <c r="K10" s="352"/>
      <c r="L10" s="352"/>
      <c r="M10" s="349"/>
      <c r="N10" s="349"/>
      <c r="O10" s="349"/>
      <c r="P10" s="104"/>
      <c r="Q10" s="350"/>
      <c r="S10" s="73"/>
      <c r="T10" s="73"/>
      <c r="U10" s="436">
        <f>'Respondent Yr1'!$P10</f>
        <v>0</v>
      </c>
      <c r="V10" s="431">
        <f>'Respondent Yr2'!$P10</f>
        <v>0</v>
      </c>
      <c r="W10" s="432">
        <f>'Respondent Yr3'!$P10</f>
        <v>0</v>
      </c>
      <c r="X10" s="430">
        <f>'A1-Public'!$P10</f>
        <v>0</v>
      </c>
      <c r="Y10" s="431">
        <f>'A2-Public'!$P10</f>
        <v>0</v>
      </c>
      <c r="Z10" s="432">
        <f>'A3-Public'!$P10</f>
        <v>0</v>
      </c>
      <c r="AA10" s="436">
        <f>'B1-Priv'!$P10</f>
        <v>0</v>
      </c>
      <c r="AB10" s="437">
        <f>'B2-Priv'!$P10</f>
        <v>0</v>
      </c>
      <c r="AC10" s="438">
        <f>'B3-Priv'!$P10</f>
        <v>0</v>
      </c>
      <c r="AE10" s="545">
        <f t="shared" si="0"/>
        <v>0</v>
      </c>
      <c r="AF10" s="247">
        <f t="shared" si="1"/>
        <v>0</v>
      </c>
    </row>
    <row r="11" spans="2:33" s="247" customFormat="1" ht="9" x14ac:dyDescent="0.15">
      <c r="B11" s="243" t="s">
        <v>94</v>
      </c>
      <c r="C11" s="351">
        <v>12</v>
      </c>
      <c r="D11" s="349">
        <f>'Other Cost Basis'!D2</f>
        <v>1105.3024868650327</v>
      </c>
      <c r="E11" s="351">
        <v>1</v>
      </c>
      <c r="F11" s="351">
        <v>0</v>
      </c>
      <c r="G11" s="351">
        <f>C11*E11</f>
        <v>12</v>
      </c>
      <c r="H11" s="353">
        <f>'Annual # of Respondents'!B6</f>
        <v>538</v>
      </c>
      <c r="I11" s="352">
        <v>0</v>
      </c>
      <c r="J11" s="352">
        <f>G11*H11</f>
        <v>6456</v>
      </c>
      <c r="K11" s="352">
        <f>J11*0.1</f>
        <v>645.6</v>
      </c>
      <c r="L11" s="352">
        <f>J11*0.05</f>
        <v>322.8</v>
      </c>
      <c r="M11" s="349">
        <f>(I11*'Labor Data'!$K$10)+(J11*'Labor Data'!$K$9)+(K11*'Labor Data'!$K$11)+(L11*'Labor Data'!$K$8)</f>
        <v>613040.77800000005</v>
      </c>
      <c r="N11" s="349">
        <f>D11*E11*H11</f>
        <v>594652.73793338763</v>
      </c>
      <c r="O11" s="352">
        <f>E11*H11</f>
        <v>538</v>
      </c>
      <c r="P11" s="302">
        <f>'Other Cost Basis'!B2</f>
        <v>10067</v>
      </c>
      <c r="Q11" s="350" t="s">
        <v>120</v>
      </c>
      <c r="S11" s="73"/>
      <c r="T11" s="73"/>
      <c r="U11" s="436">
        <f>'Respondent Yr1'!$P11</f>
        <v>538</v>
      </c>
      <c r="V11" s="437">
        <f>'Respondent Yr2'!$P11</f>
        <v>4</v>
      </c>
      <c r="W11" s="438">
        <f>'Respondent Yr3'!$P11</f>
        <v>93</v>
      </c>
      <c r="X11" s="436">
        <f>'A1-Public'!$P11</f>
        <v>308.55882352941177</v>
      </c>
      <c r="Y11" s="437">
        <f>'A2-Public'!$P11</f>
        <v>2.2941176470588234</v>
      </c>
      <c r="Z11" s="438">
        <f>'A3-Public'!$P11</f>
        <v>53.338235294117645</v>
      </c>
      <c r="AA11" s="436">
        <f>'B1-Priv'!$P11</f>
        <v>229.44117647058823</v>
      </c>
      <c r="AB11" s="437">
        <f>'B2-Priv'!$P11</f>
        <v>1.7058823529411764</v>
      </c>
      <c r="AC11" s="438">
        <f>'B3-Priv'!$P11</f>
        <v>39.661764705882348</v>
      </c>
      <c r="AE11" s="545">
        <f t="shared" si="0"/>
        <v>1076</v>
      </c>
      <c r="AF11" s="247">
        <f t="shared" si="1"/>
        <v>3228</v>
      </c>
    </row>
    <row r="12" spans="2:33" s="247" customFormat="1" ht="9" x14ac:dyDescent="0.15">
      <c r="B12" s="243" t="s">
        <v>93</v>
      </c>
      <c r="C12" s="249">
        <f>'Controllers EG acreage'!W3</f>
        <v>42.911462845701998</v>
      </c>
      <c r="D12" s="349">
        <f>'Other Cost Basis'!B9+'Other Cost Basis'!B13+'Other Cost Basis'!B14</f>
        <v>764</v>
      </c>
      <c r="E12" s="351">
        <v>4</v>
      </c>
      <c r="F12" s="249">
        <f>C12*E12</f>
        <v>171.64585138280799</v>
      </c>
      <c r="G12" s="351">
        <v>0</v>
      </c>
      <c r="H12" s="353">
        <f>'Annual # of Respondents'!B16</f>
        <v>649</v>
      </c>
      <c r="I12" s="352">
        <f>F12*H12</f>
        <v>111398.15754744239</v>
      </c>
      <c r="J12" s="352">
        <v>0</v>
      </c>
      <c r="K12" s="352">
        <v>0</v>
      </c>
      <c r="L12" s="352">
        <v>0</v>
      </c>
      <c r="M12" s="349">
        <f>(I12*'Labor Data'!$K$10)+(J12*'Labor Data'!$K$9)+(K12*'Labor Data'!$K$11)+(L12*'Labor Data'!$K$8)</f>
        <v>5553643.7463701926</v>
      </c>
      <c r="N12" s="349">
        <f>D12*E12*H12</f>
        <v>1983344</v>
      </c>
      <c r="O12" s="352">
        <v>0</v>
      </c>
      <c r="P12" s="302"/>
      <c r="Q12" s="350" t="s">
        <v>1890</v>
      </c>
      <c r="S12" s="73"/>
      <c r="T12" s="73"/>
      <c r="U12" s="436">
        <f>'Respondent Yr1'!$P12</f>
        <v>0</v>
      </c>
      <c r="V12" s="437">
        <f>'Respondent Yr2'!$P12</f>
        <v>0</v>
      </c>
      <c r="W12" s="438">
        <f>'Respondent Yr3'!$P12</f>
        <v>0</v>
      </c>
      <c r="X12" s="436">
        <f>'A1-Public'!$P12</f>
        <v>0</v>
      </c>
      <c r="Y12" s="437">
        <f>'A2-Public'!$P12</f>
        <v>0</v>
      </c>
      <c r="Z12" s="438">
        <f>'A3-Public'!$P12</f>
        <v>0</v>
      </c>
      <c r="AA12" s="436">
        <f>'B1-Priv'!$P12</f>
        <v>0</v>
      </c>
      <c r="AB12" s="437">
        <f>'B2-Priv'!$P12</f>
        <v>0</v>
      </c>
      <c r="AC12" s="438">
        <f>'B3-Priv'!$P12</f>
        <v>0</v>
      </c>
      <c r="AE12" s="545">
        <f t="shared" si="0"/>
        <v>0</v>
      </c>
      <c r="AF12" s="247">
        <f t="shared" si="1"/>
        <v>0</v>
      </c>
    </row>
    <row r="13" spans="2:33" s="247" customFormat="1" ht="9" x14ac:dyDescent="0.15">
      <c r="B13" s="69" t="s">
        <v>92</v>
      </c>
      <c r="C13" s="584" t="s">
        <v>109</v>
      </c>
      <c r="D13" s="585"/>
      <c r="E13" s="351"/>
      <c r="F13" s="351"/>
      <c r="G13" s="351"/>
      <c r="H13" s="352"/>
      <c r="I13" s="352"/>
      <c r="J13" s="352"/>
      <c r="K13" s="352"/>
      <c r="L13" s="352"/>
      <c r="M13" s="349"/>
      <c r="N13" s="349"/>
      <c r="O13" s="349"/>
      <c r="P13" s="104"/>
      <c r="Q13" s="350"/>
      <c r="S13" s="73"/>
      <c r="T13" s="73"/>
      <c r="U13" s="436">
        <f>'Respondent Yr1'!$P14</f>
        <v>0</v>
      </c>
      <c r="V13" s="431">
        <f>'Respondent Yr2'!$P14</f>
        <v>0</v>
      </c>
      <c r="W13" s="432">
        <f>'Respondent Yr3'!$P14</f>
        <v>0</v>
      </c>
      <c r="X13" s="430">
        <f>'A1-Public'!$P14</f>
        <v>0</v>
      </c>
      <c r="Y13" s="431">
        <f>'A2-Public'!$P14</f>
        <v>0</v>
      </c>
      <c r="Z13" s="432">
        <f>'A3-Public'!$P14</f>
        <v>0</v>
      </c>
      <c r="AA13" s="436">
        <f>'B1-Priv'!$P14</f>
        <v>0</v>
      </c>
      <c r="AB13" s="437">
        <f>'B2-Priv'!$P14</f>
        <v>0</v>
      </c>
      <c r="AC13" s="438">
        <f>'B3-Priv'!$P14</f>
        <v>0</v>
      </c>
      <c r="AE13" s="545">
        <f t="shared" si="0"/>
        <v>0</v>
      </c>
      <c r="AF13" s="247">
        <f t="shared" si="1"/>
        <v>0</v>
      </c>
    </row>
    <row r="14" spans="2:33" s="247" customFormat="1" ht="9" x14ac:dyDescent="0.15">
      <c r="B14" s="69" t="s">
        <v>91</v>
      </c>
      <c r="C14" s="584" t="s">
        <v>109</v>
      </c>
      <c r="D14" s="585"/>
      <c r="E14" s="351"/>
      <c r="F14" s="351"/>
      <c r="G14" s="351"/>
      <c r="H14" s="352"/>
      <c r="I14" s="352"/>
      <c r="J14" s="352"/>
      <c r="K14" s="352"/>
      <c r="L14" s="352"/>
      <c r="M14" s="349"/>
      <c r="N14" s="349"/>
      <c r="O14" s="349"/>
      <c r="P14" s="104"/>
      <c r="Q14" s="350"/>
      <c r="U14" s="436">
        <f>'Respondent Yr1'!$P15</f>
        <v>0</v>
      </c>
      <c r="V14" s="431">
        <f>'Respondent Yr2'!$P15</f>
        <v>0</v>
      </c>
      <c r="W14" s="432">
        <f>'Respondent Yr3'!$P15</f>
        <v>0</v>
      </c>
      <c r="X14" s="430">
        <f>'A1-Public'!$P15</f>
        <v>0</v>
      </c>
      <c r="Y14" s="431">
        <f>'A2-Public'!$P15</f>
        <v>0</v>
      </c>
      <c r="Z14" s="432">
        <f>'A3-Public'!$P15</f>
        <v>0</v>
      </c>
      <c r="AA14" s="436">
        <f>'B1-Priv'!$P15</f>
        <v>0</v>
      </c>
      <c r="AB14" s="437">
        <f>'B2-Priv'!$P15</f>
        <v>0</v>
      </c>
      <c r="AC14" s="438">
        <f>'B3-Priv'!$P15</f>
        <v>0</v>
      </c>
      <c r="AE14" s="545">
        <f t="shared" si="0"/>
        <v>0</v>
      </c>
      <c r="AF14" s="247">
        <f t="shared" si="1"/>
        <v>0</v>
      </c>
    </row>
    <row r="15" spans="2:33" s="247" customFormat="1" ht="9" x14ac:dyDescent="0.15">
      <c r="B15" s="69" t="s">
        <v>90</v>
      </c>
      <c r="C15" s="351"/>
      <c r="D15" s="349"/>
      <c r="E15" s="351"/>
      <c r="F15" s="351"/>
      <c r="G15" s="351"/>
      <c r="H15" s="352"/>
      <c r="I15" s="352"/>
      <c r="J15" s="352"/>
      <c r="K15" s="352"/>
      <c r="L15" s="352"/>
      <c r="M15" s="349"/>
      <c r="N15" s="349"/>
      <c r="O15" s="349"/>
      <c r="P15" s="104"/>
      <c r="Q15" s="350"/>
      <c r="U15" s="436">
        <f>'Respondent Yr1'!$P16</f>
        <v>0</v>
      </c>
      <c r="V15" s="431">
        <f>'Respondent Yr2'!$P16</f>
        <v>0</v>
      </c>
      <c r="W15" s="432">
        <f>'Respondent Yr3'!$P16</f>
        <v>0</v>
      </c>
      <c r="X15" s="430">
        <f>'A1-Public'!$P16</f>
        <v>0</v>
      </c>
      <c r="Y15" s="431">
        <f>'A2-Public'!$P16</f>
        <v>0</v>
      </c>
      <c r="Z15" s="432">
        <f>'A3-Public'!$P16</f>
        <v>0</v>
      </c>
      <c r="AA15" s="436">
        <f>'B1-Priv'!$P16</f>
        <v>0</v>
      </c>
      <c r="AB15" s="437">
        <f>'B2-Priv'!$P16</f>
        <v>0</v>
      </c>
      <c r="AC15" s="438">
        <f>'B3-Priv'!$P16</f>
        <v>0</v>
      </c>
      <c r="AE15" s="545">
        <f t="shared" si="0"/>
        <v>0</v>
      </c>
      <c r="AF15" s="247">
        <f t="shared" si="1"/>
        <v>0</v>
      </c>
    </row>
    <row r="16" spans="2:33" s="247" customFormat="1" ht="9" x14ac:dyDescent="0.15">
      <c r="B16" s="251" t="s">
        <v>129</v>
      </c>
      <c r="C16" s="351">
        <v>2</v>
      </c>
      <c r="D16" s="349">
        <v>0</v>
      </c>
      <c r="E16" s="351">
        <v>1</v>
      </c>
      <c r="F16" s="351">
        <v>0</v>
      </c>
      <c r="G16" s="351">
        <f>C16*E16</f>
        <v>2</v>
      </c>
      <c r="H16" s="353">
        <f>'Annual # of Respondents'!B7</f>
        <v>203</v>
      </c>
      <c r="I16" s="352">
        <v>0</v>
      </c>
      <c r="J16" s="352">
        <f>G16*H16</f>
        <v>406</v>
      </c>
      <c r="K16" s="352">
        <f>J16*0.1</f>
        <v>40.6</v>
      </c>
      <c r="L16" s="352">
        <f>J16*0.05</f>
        <v>20.3</v>
      </c>
      <c r="M16" s="349">
        <f>(I16*'Labor Data'!$K$10)+(J16*'Labor Data'!$K$9)+(K16*'Labor Data'!$K$11)+(L16*'Labor Data'!$K$8)</f>
        <v>38552.440500000004</v>
      </c>
      <c r="N16" s="349">
        <f>D16*E16*H16</f>
        <v>0</v>
      </c>
      <c r="O16" s="352">
        <f>E16*H16</f>
        <v>203</v>
      </c>
      <c r="P16" s="302"/>
      <c r="Q16" s="350" t="s">
        <v>115</v>
      </c>
      <c r="U16" s="436">
        <f>'Respondent Yr1'!$P17</f>
        <v>203</v>
      </c>
      <c r="V16" s="437">
        <f>'Respondent Yr2'!$P17</f>
        <v>0</v>
      </c>
      <c r="W16" s="438">
        <f>'Respondent Yr3'!$P17</f>
        <v>0</v>
      </c>
      <c r="X16" s="436">
        <f>'A1-Public'!$P17</f>
        <v>176.60999999999999</v>
      </c>
      <c r="Y16" s="437">
        <f>'A2-Public'!$P17</f>
        <v>0</v>
      </c>
      <c r="Z16" s="438">
        <f>'A3-Public'!$P17</f>
        <v>0</v>
      </c>
      <c r="AA16" s="436">
        <f>'B1-Priv'!$P17</f>
        <v>26.39</v>
      </c>
      <c r="AB16" s="437">
        <f>'B2-Priv'!$P17</f>
        <v>0</v>
      </c>
      <c r="AC16" s="438">
        <f>'B3-Priv'!$P17</f>
        <v>0</v>
      </c>
      <c r="AD16" s="426"/>
      <c r="AE16" s="545">
        <f t="shared" si="0"/>
        <v>406</v>
      </c>
      <c r="AF16" s="247">
        <f t="shared" si="1"/>
        <v>1218</v>
      </c>
      <c r="AG16" s="423"/>
    </row>
    <row r="17" spans="2:33" s="247" customFormat="1" ht="9" x14ac:dyDescent="0.15">
      <c r="B17" s="250" t="s">
        <v>1875</v>
      </c>
      <c r="C17" s="480">
        <v>2</v>
      </c>
      <c r="D17" s="349">
        <v>0</v>
      </c>
      <c r="E17" s="351">
        <v>1</v>
      </c>
      <c r="F17" s="351">
        <v>0</v>
      </c>
      <c r="G17" s="351">
        <f>C17*E17</f>
        <v>2</v>
      </c>
      <c r="H17" s="353">
        <f>133/5</f>
        <v>26.6</v>
      </c>
      <c r="I17" s="352">
        <v>0</v>
      </c>
      <c r="J17" s="352">
        <f>G17*H17</f>
        <v>53.2</v>
      </c>
      <c r="K17" s="352">
        <f>J17*0.1</f>
        <v>5.32</v>
      </c>
      <c r="L17" s="352">
        <f>J17*0.05</f>
        <v>2.66</v>
      </c>
      <c r="M17" s="349">
        <f>(I17*'Labor Data'!$K$10)+(J17*'Labor Data'!$K$9)+(K17*'Labor Data'!$K$11)+(L17*'Labor Data'!$K$8)</f>
        <v>5051.6991000000007</v>
      </c>
      <c r="N17" s="349">
        <f>D17*E17*H17</f>
        <v>0</v>
      </c>
      <c r="O17" s="352">
        <f>E17*H17</f>
        <v>26.6</v>
      </c>
      <c r="P17" s="302"/>
      <c r="Q17" s="350" t="s">
        <v>116</v>
      </c>
      <c r="R17" s="248"/>
      <c r="U17" s="436">
        <f>'Respondent Yr1'!$P18</f>
        <v>26.6</v>
      </c>
      <c r="V17" s="437">
        <f>'Respondent Yr2'!$P18</f>
        <v>26.6</v>
      </c>
      <c r="W17" s="438">
        <f>'Respondent Yr3'!$P18</f>
        <v>26.6</v>
      </c>
      <c r="X17" s="436">
        <f>'A1-Public'!$P18</f>
        <v>23.141999999999999</v>
      </c>
      <c r="Y17" s="437">
        <f>'A2-Public'!$P18</f>
        <v>23.141999999999999</v>
      </c>
      <c r="Z17" s="438">
        <f>'A3-Public'!$P18</f>
        <v>23.141999999999999</v>
      </c>
      <c r="AA17" s="436">
        <f>'B1-Priv'!$P18</f>
        <v>3.4580000000000002</v>
      </c>
      <c r="AB17" s="437">
        <f>'B2-Priv'!$P18</f>
        <v>3.4580000000000002</v>
      </c>
      <c r="AC17" s="438">
        <f>'B3-Priv'!$P18</f>
        <v>3.4580000000000002</v>
      </c>
      <c r="AD17" s="423"/>
      <c r="AE17" s="545">
        <f t="shared" si="0"/>
        <v>53.2</v>
      </c>
      <c r="AF17" s="247">
        <f t="shared" si="1"/>
        <v>159.60000000000002</v>
      </c>
      <c r="AG17" s="424"/>
    </row>
    <row r="18" spans="2:33" s="247" customFormat="1" ht="9" x14ac:dyDescent="0.15">
      <c r="B18" s="250" t="s">
        <v>1876</v>
      </c>
      <c r="C18" s="351">
        <v>8</v>
      </c>
      <c r="D18" s="349">
        <v>0</v>
      </c>
      <c r="E18" s="351">
        <v>1</v>
      </c>
      <c r="F18" s="351">
        <v>0</v>
      </c>
      <c r="G18" s="351">
        <f>C18*E18</f>
        <v>8</v>
      </c>
      <c r="H18" s="353">
        <f>'Annual # of Respondents'!B9</f>
        <v>109</v>
      </c>
      <c r="I18" s="352">
        <v>0</v>
      </c>
      <c r="J18" s="352">
        <f>G18*H18</f>
        <v>872</v>
      </c>
      <c r="K18" s="352">
        <f>J18*0.1</f>
        <v>87.2</v>
      </c>
      <c r="L18" s="352">
        <f>J18*0.05</f>
        <v>43.6</v>
      </c>
      <c r="M18" s="349">
        <f>(I18*'Labor Data'!$K$10)+(J18*'Labor Data'!$K$9)+(K18*'Labor Data'!$K$11)+(L18*'Labor Data'!$K$8)</f>
        <v>82802.286000000007</v>
      </c>
      <c r="N18" s="349">
        <f>D18*E18*H18</f>
        <v>0</v>
      </c>
      <c r="O18" s="352">
        <f>E18*H18</f>
        <v>109</v>
      </c>
      <c r="P18" s="302"/>
      <c r="Q18" s="350" t="s">
        <v>117</v>
      </c>
      <c r="R18" s="248"/>
      <c r="U18" s="436">
        <f>'Respondent Yr1'!$P19</f>
        <v>109</v>
      </c>
      <c r="V18" s="437">
        <f>'Respondent Yr2'!$P19</f>
        <v>107</v>
      </c>
      <c r="W18" s="438">
        <f>'Respondent Yr3'!$P19</f>
        <v>60.5</v>
      </c>
      <c r="X18" s="436">
        <f>'A1-Public'!$P19</f>
        <v>80.971428571428575</v>
      </c>
      <c r="Y18" s="437">
        <f>'A2-Public'!$P19</f>
        <v>79.485714285714295</v>
      </c>
      <c r="Z18" s="438">
        <f>'A3-Public'!$P19</f>
        <v>44.942857142857143</v>
      </c>
      <c r="AA18" s="436">
        <f>'B1-Priv'!$P19</f>
        <v>28.028571428571425</v>
      </c>
      <c r="AB18" s="437">
        <f>'B2-Priv'!$P19</f>
        <v>27.514285714285712</v>
      </c>
      <c r="AC18" s="438">
        <f>'B3-Priv'!$P19</f>
        <v>15.557142857142855</v>
      </c>
      <c r="AD18" s="423"/>
      <c r="AE18" s="545">
        <f t="shared" si="0"/>
        <v>218</v>
      </c>
      <c r="AF18" s="247">
        <f t="shared" si="1"/>
        <v>654</v>
      </c>
      <c r="AG18" s="424"/>
    </row>
    <row r="19" spans="2:33" s="247" customFormat="1" ht="9" x14ac:dyDescent="0.15">
      <c r="B19" s="250" t="s">
        <v>1877</v>
      </c>
      <c r="C19" s="249">
        <v>12</v>
      </c>
      <c r="D19" s="349">
        <f>'Other Cost Basis'!D4</f>
        <v>2455.2476209413121</v>
      </c>
      <c r="E19" s="351">
        <v>1</v>
      </c>
      <c r="F19" s="351">
        <v>0</v>
      </c>
      <c r="G19" s="249">
        <f>C19*E19</f>
        <v>12</v>
      </c>
      <c r="H19" s="353">
        <f>'Annual # of Respondents'!B10</f>
        <v>109</v>
      </c>
      <c r="I19" s="352">
        <v>0</v>
      </c>
      <c r="J19" s="352">
        <f>G19*H19</f>
        <v>1308</v>
      </c>
      <c r="K19" s="352">
        <f>J19*0.1</f>
        <v>130.80000000000001</v>
      </c>
      <c r="L19" s="352">
        <f>J19*0.05</f>
        <v>65.400000000000006</v>
      </c>
      <c r="M19" s="349">
        <f>(I19*'Labor Data'!$K$10)+(J19*'Labor Data'!$K$9)+(K19*'Labor Data'!$K$11)+(L19*'Labor Data'!$K$8)</f>
        <v>124203.429</v>
      </c>
      <c r="N19" s="349">
        <f>D19*E19*H19</f>
        <v>267621.99068260303</v>
      </c>
      <c r="O19" s="352">
        <f t="shared" ref="O19:O21" si="2">E19*H19</f>
        <v>109</v>
      </c>
      <c r="P19" s="302">
        <f>'Other Cost Basis'!B4</f>
        <v>11104.484</v>
      </c>
      <c r="Q19" s="350" t="s">
        <v>1834</v>
      </c>
      <c r="R19" s="248"/>
      <c r="U19" s="436">
        <f>'Respondent Yr1'!$P20</f>
        <v>109</v>
      </c>
      <c r="V19" s="437">
        <f>'Respondent Yr2'!$P20</f>
        <v>0</v>
      </c>
      <c r="W19" s="438">
        <f>'Respondent Yr3'!$P20</f>
        <v>0</v>
      </c>
      <c r="X19" s="436">
        <f>'A1-Public'!$P20</f>
        <v>80.971428571428575</v>
      </c>
      <c r="Y19" s="437">
        <f>'A2-Public'!$P20</f>
        <v>0</v>
      </c>
      <c r="Z19" s="438">
        <f>'A3-Public'!$P20</f>
        <v>0</v>
      </c>
      <c r="AA19" s="436">
        <f>'B1-Priv'!$P20</f>
        <v>28.028571428571425</v>
      </c>
      <c r="AB19" s="437">
        <f>'B2-Priv'!$P20</f>
        <v>0</v>
      </c>
      <c r="AC19" s="438">
        <f>'B3-Priv'!$P20</f>
        <v>0</v>
      </c>
      <c r="AD19" s="425"/>
      <c r="AE19" s="545">
        <f t="shared" si="0"/>
        <v>218</v>
      </c>
      <c r="AF19" s="247">
        <f t="shared" si="1"/>
        <v>654</v>
      </c>
      <c r="AG19" s="424"/>
    </row>
    <row r="20" spans="2:33" s="247" customFormat="1" ht="9" x14ac:dyDescent="0.15">
      <c r="B20" s="250" t="s">
        <v>1878</v>
      </c>
      <c r="C20" s="351">
        <v>1</v>
      </c>
      <c r="D20" s="349">
        <v>0</v>
      </c>
      <c r="E20" s="351">
        <v>1</v>
      </c>
      <c r="F20" s="351">
        <v>0</v>
      </c>
      <c r="G20" s="351">
        <f t="shared" ref="G20:G21" si="3">C20*E20</f>
        <v>1</v>
      </c>
      <c r="H20" s="353">
        <f>'Annual # of Respondents'!B32</f>
        <v>23</v>
      </c>
      <c r="I20" s="352">
        <v>0</v>
      </c>
      <c r="J20" s="352">
        <f t="shared" ref="J20:J21" si="4">G20*H20</f>
        <v>23</v>
      </c>
      <c r="K20" s="352">
        <f t="shared" ref="K20:K21" si="5">J20*0.1</f>
        <v>2.3000000000000003</v>
      </c>
      <c r="L20" s="352">
        <f t="shared" ref="L20:L21" si="6">J20*0.05</f>
        <v>1.1500000000000001</v>
      </c>
      <c r="M20" s="349">
        <f>(I20*'Labor Data'!$K$10)+(J20*'Labor Data'!$K$9)+(K20*'Labor Data'!$K$11)+(L20*'Labor Data'!$K$8)</f>
        <v>2184.0052500000006</v>
      </c>
      <c r="N20" s="349">
        <f t="shared" ref="N20:N21" si="7">D20*E20*H20</f>
        <v>0</v>
      </c>
      <c r="O20" s="352">
        <f t="shared" si="2"/>
        <v>23</v>
      </c>
      <c r="P20" s="302"/>
      <c r="Q20" s="350" t="s">
        <v>118</v>
      </c>
      <c r="R20" s="248"/>
      <c r="U20" s="436">
        <f>'Respondent Yr1'!$P21</f>
        <v>23</v>
      </c>
      <c r="V20" s="437">
        <f>'Respondent Yr2'!$P21</f>
        <v>26</v>
      </c>
      <c r="W20" s="438">
        <f>'Respondent Yr3'!$P21</f>
        <v>20</v>
      </c>
      <c r="X20" s="436">
        <f>'A1-Public'!$P21</f>
        <v>13.712101910828025</v>
      </c>
      <c r="Y20" s="437">
        <f>'A2-Public'!$P21</f>
        <v>15.500636942675159</v>
      </c>
      <c r="Z20" s="438">
        <f>'A3-Public'!$P21</f>
        <v>11.923566878980891</v>
      </c>
      <c r="AA20" s="436">
        <f>'B1-Priv'!$P21</f>
        <v>9.2878980891719749</v>
      </c>
      <c r="AB20" s="437">
        <f>'B2-Priv'!$P21</f>
        <v>10.499363057324841</v>
      </c>
      <c r="AC20" s="438">
        <f>'B3-Priv'!$P21</f>
        <v>8.0764331210191092</v>
      </c>
      <c r="AD20" s="425"/>
      <c r="AE20" s="545">
        <f t="shared" si="0"/>
        <v>46</v>
      </c>
      <c r="AF20" s="247">
        <f t="shared" si="1"/>
        <v>138</v>
      </c>
      <c r="AG20" s="424"/>
    </row>
    <row r="21" spans="2:33" s="247" customFormat="1" ht="9" x14ac:dyDescent="0.15">
      <c r="B21" s="250" t="s">
        <v>1879</v>
      </c>
      <c r="C21" s="351">
        <f>3*C19</f>
        <v>36</v>
      </c>
      <c r="D21" s="349">
        <v>0</v>
      </c>
      <c r="E21" s="351">
        <v>1</v>
      </c>
      <c r="F21" s="351">
        <v>0</v>
      </c>
      <c r="G21" s="351">
        <f t="shared" si="3"/>
        <v>36</v>
      </c>
      <c r="H21" s="353">
        <v>0</v>
      </c>
      <c r="I21" s="352">
        <v>0</v>
      </c>
      <c r="J21" s="352">
        <f t="shared" si="4"/>
        <v>0</v>
      </c>
      <c r="K21" s="352">
        <f t="shared" si="5"/>
        <v>0</v>
      </c>
      <c r="L21" s="352">
        <f t="shared" si="6"/>
        <v>0</v>
      </c>
      <c r="M21" s="349">
        <f>(I21*'Labor Data'!$K$10)+(J21*'Labor Data'!$K$9)+(K21*'Labor Data'!$K$11)+(L21*'Labor Data'!$K$8)</f>
        <v>0</v>
      </c>
      <c r="N21" s="349">
        <f t="shared" si="7"/>
        <v>0</v>
      </c>
      <c r="O21" s="352">
        <f t="shared" si="2"/>
        <v>0</v>
      </c>
      <c r="P21" s="302"/>
      <c r="Q21" s="350" t="s">
        <v>119</v>
      </c>
      <c r="R21" s="248"/>
      <c r="U21" s="436">
        <f>'Respondent Yr1'!$P22</f>
        <v>0</v>
      </c>
      <c r="V21" s="437">
        <f>'Respondent Yr2'!$P22</f>
        <v>0</v>
      </c>
      <c r="W21" s="438">
        <f>'Respondent Yr3'!$P22</f>
        <v>0</v>
      </c>
      <c r="X21" s="436">
        <f>'A1-Public'!$P22</f>
        <v>0</v>
      </c>
      <c r="Y21" s="437">
        <f>'A2-Public'!$P22</f>
        <v>0</v>
      </c>
      <c r="Z21" s="438">
        <f>'A3-Public'!$P22</f>
        <v>0</v>
      </c>
      <c r="AA21" s="436">
        <f>'B1-Priv'!$P22</f>
        <v>0</v>
      </c>
      <c r="AB21" s="437">
        <f>'B2-Priv'!$P22</f>
        <v>0</v>
      </c>
      <c r="AC21" s="438">
        <f>'B3-Priv'!$P22</f>
        <v>0</v>
      </c>
      <c r="AD21" s="425"/>
      <c r="AE21" s="545">
        <f t="shared" si="0"/>
        <v>0</v>
      </c>
      <c r="AF21" s="247">
        <f t="shared" si="1"/>
        <v>0</v>
      </c>
      <c r="AG21" s="424"/>
    </row>
    <row r="22" spans="2:33" s="247" customFormat="1" ht="9" x14ac:dyDescent="0.15">
      <c r="B22" s="250" t="s">
        <v>1880</v>
      </c>
      <c r="C22" s="351">
        <v>80</v>
      </c>
      <c r="D22" s="349">
        <v>0</v>
      </c>
      <c r="E22" s="351">
        <v>1</v>
      </c>
      <c r="F22" s="351">
        <v>0</v>
      </c>
      <c r="G22" s="351">
        <f>C22*E22</f>
        <v>80</v>
      </c>
      <c r="H22" s="353">
        <f>H$11</f>
        <v>538</v>
      </c>
      <c r="I22" s="352">
        <v>0</v>
      </c>
      <c r="J22" s="352">
        <f>G22*H22</f>
        <v>43040</v>
      </c>
      <c r="K22" s="352">
        <f>J22*0.1</f>
        <v>4304</v>
      </c>
      <c r="L22" s="352">
        <f>J22*0.05</f>
        <v>2152</v>
      </c>
      <c r="M22" s="349">
        <f>(I22*'Labor Data'!$K$10)+(J22*'Labor Data'!$K$9)+(K22*'Labor Data'!$K$11)+(L22*'Labor Data'!$K$8)</f>
        <v>4086938.5200000005</v>
      </c>
      <c r="N22" s="349">
        <f>D22*E22*H22</f>
        <v>0</v>
      </c>
      <c r="O22" s="352">
        <f>E22*H22</f>
        <v>538</v>
      </c>
      <c r="P22" s="302"/>
      <c r="Q22" s="350" t="s">
        <v>113</v>
      </c>
      <c r="R22" s="248"/>
      <c r="U22" s="436">
        <f>'Respondent Yr1'!$P23</f>
        <v>538</v>
      </c>
      <c r="V22" s="437">
        <f>'Respondent Yr2'!$P23</f>
        <v>4</v>
      </c>
      <c r="W22" s="438">
        <f>'Respondent Yr3'!$P23</f>
        <v>93</v>
      </c>
      <c r="X22" s="436">
        <f>'A1-Public'!$P23</f>
        <v>308.55882352941177</v>
      </c>
      <c r="Y22" s="437">
        <f>'A2-Public'!$P23</f>
        <v>2.2941176470588234</v>
      </c>
      <c r="Z22" s="438">
        <f>'A3-Public'!$P23</f>
        <v>53.338235294117645</v>
      </c>
      <c r="AA22" s="436">
        <f>'B1-Priv'!$P23</f>
        <v>229.44117647058823</v>
      </c>
      <c r="AB22" s="437">
        <f>'B2-Priv'!$P23</f>
        <v>1.7058823529411764</v>
      </c>
      <c r="AC22" s="438">
        <f>'B3-Priv'!$P23</f>
        <v>39.661764705882348</v>
      </c>
      <c r="AE22" s="545">
        <f t="shared" si="0"/>
        <v>1076</v>
      </c>
      <c r="AF22" s="247">
        <f t="shared" si="1"/>
        <v>3228</v>
      </c>
    </row>
    <row r="23" spans="2:33" s="247" customFormat="1" ht="9" x14ac:dyDescent="0.15">
      <c r="B23" s="250" t="s">
        <v>1881</v>
      </c>
      <c r="C23" s="480">
        <v>20</v>
      </c>
      <c r="D23" s="349">
        <v>0</v>
      </c>
      <c r="E23" s="351">
        <v>1</v>
      </c>
      <c r="F23" s="351">
        <v>0</v>
      </c>
      <c r="G23" s="351">
        <f>C23*E23</f>
        <v>20</v>
      </c>
      <c r="H23" s="353">
        <f>H22*0.1</f>
        <v>53.800000000000004</v>
      </c>
      <c r="I23" s="352">
        <v>0</v>
      </c>
      <c r="J23" s="352">
        <f>G23*H23</f>
        <v>1076</v>
      </c>
      <c r="K23" s="352">
        <f>J23*0.1</f>
        <v>107.60000000000001</v>
      </c>
      <c r="L23" s="352">
        <f>J23*0.05</f>
        <v>53.800000000000004</v>
      </c>
      <c r="M23" s="349">
        <f>(I23*'Labor Data'!$K$10)+(J23*'Labor Data'!$K$9)+(K23*'Labor Data'!$K$11)+(L23*'Labor Data'!$K$8)</f>
        <v>102173.463</v>
      </c>
      <c r="N23" s="349">
        <f>D23*E23*H23</f>
        <v>0</v>
      </c>
      <c r="O23" s="352">
        <f>E23*H23</f>
        <v>53.800000000000004</v>
      </c>
      <c r="P23" s="302"/>
      <c r="Q23" s="350" t="s">
        <v>123</v>
      </c>
      <c r="R23" s="248"/>
      <c r="U23" s="436">
        <f>'Respondent Yr1'!$P24</f>
        <v>53.800000000000004</v>
      </c>
      <c r="V23" s="437">
        <f>'Respondent Yr2'!$P24</f>
        <v>0</v>
      </c>
      <c r="W23" s="438">
        <f>'Respondent Yr3'!$P24</f>
        <v>9.3000000000000007</v>
      </c>
      <c r="X23" s="436">
        <f>'A1-Public'!$P24</f>
        <v>30.85588235294118</v>
      </c>
      <c r="Y23" s="437">
        <f>'A2-Public'!$P24</f>
        <v>0</v>
      </c>
      <c r="Z23" s="438">
        <f>'A3-Public'!$P24</f>
        <v>5.3338235294117649</v>
      </c>
      <c r="AA23" s="436">
        <f>'B1-Priv'!$P24</f>
        <v>22.944117647058825</v>
      </c>
      <c r="AB23" s="437">
        <f>'B2-Priv'!$P24</f>
        <v>0</v>
      </c>
      <c r="AC23" s="438">
        <f>'B3-Priv'!$P24</f>
        <v>3.966176470588235</v>
      </c>
      <c r="AE23" s="545">
        <f t="shared" si="0"/>
        <v>107.6</v>
      </c>
      <c r="AF23" s="247">
        <f t="shared" si="1"/>
        <v>322.79999999999995</v>
      </c>
    </row>
    <row r="24" spans="2:33" s="247" customFormat="1" ht="9" x14ac:dyDescent="0.15">
      <c r="B24" s="250" t="s">
        <v>1882</v>
      </c>
      <c r="C24" s="584" t="s">
        <v>109</v>
      </c>
      <c r="D24" s="585"/>
      <c r="E24" s="351"/>
      <c r="F24" s="351"/>
      <c r="G24" s="351"/>
      <c r="H24" s="353"/>
      <c r="I24" s="352"/>
      <c r="J24" s="352"/>
      <c r="K24" s="352"/>
      <c r="L24" s="352"/>
      <c r="M24" s="349"/>
      <c r="N24" s="349"/>
      <c r="O24" s="352"/>
      <c r="P24" s="302"/>
      <c r="Q24" s="350"/>
      <c r="R24" s="248"/>
      <c r="U24" s="436">
        <f>'Respondent Yr1'!$P25</f>
        <v>0</v>
      </c>
      <c r="V24" s="437">
        <f>'Respondent Yr2'!$P25</f>
        <v>0</v>
      </c>
      <c r="W24" s="438">
        <f>'Respondent Yr3'!$P25</f>
        <v>0</v>
      </c>
      <c r="X24" s="436">
        <f>'A1-Public'!$P25</f>
        <v>0</v>
      </c>
      <c r="Y24" s="437">
        <f>'A2-Public'!$P25</f>
        <v>0</v>
      </c>
      <c r="Z24" s="438">
        <f>'A3-Public'!$P25</f>
        <v>0</v>
      </c>
      <c r="AA24" s="436">
        <f>'B1-Priv'!$P25</f>
        <v>0</v>
      </c>
      <c r="AB24" s="437">
        <f>'B2-Priv'!$P25</f>
        <v>0</v>
      </c>
      <c r="AC24" s="438">
        <f>'B3-Priv'!$P25</f>
        <v>0</v>
      </c>
      <c r="AE24" s="545">
        <f t="shared" si="0"/>
        <v>0</v>
      </c>
      <c r="AF24" s="247">
        <f t="shared" si="1"/>
        <v>0</v>
      </c>
    </row>
    <row r="25" spans="2:33" s="247" customFormat="1" ht="9" x14ac:dyDescent="0.15">
      <c r="B25" s="250" t="s">
        <v>1883</v>
      </c>
      <c r="C25" s="584" t="s">
        <v>109</v>
      </c>
      <c r="D25" s="585"/>
      <c r="E25" s="351"/>
      <c r="F25" s="351"/>
      <c r="G25" s="351"/>
      <c r="H25" s="353"/>
      <c r="I25" s="352"/>
      <c r="J25" s="352"/>
      <c r="K25" s="352"/>
      <c r="L25" s="352"/>
      <c r="M25" s="349"/>
      <c r="N25" s="349"/>
      <c r="O25" s="352"/>
      <c r="P25" s="302"/>
      <c r="Q25" s="350"/>
      <c r="R25" s="248"/>
      <c r="U25" s="436">
        <f>'Respondent Yr1'!$P26</f>
        <v>0</v>
      </c>
      <c r="V25" s="437">
        <f>'Respondent Yr2'!$P26</f>
        <v>0</v>
      </c>
      <c r="W25" s="438">
        <f>'Respondent Yr3'!$P26</f>
        <v>0</v>
      </c>
      <c r="X25" s="436">
        <f>'A1-Public'!$P26</f>
        <v>0</v>
      </c>
      <c r="Y25" s="437">
        <f>'A2-Public'!$P26</f>
        <v>0</v>
      </c>
      <c r="Z25" s="438">
        <f>'A3-Public'!$P26</f>
        <v>0</v>
      </c>
      <c r="AA25" s="436">
        <f>'B1-Priv'!$P26</f>
        <v>0</v>
      </c>
      <c r="AB25" s="437">
        <f>'B2-Priv'!$P26</f>
        <v>0</v>
      </c>
      <c r="AC25" s="438">
        <f>'B3-Priv'!$P26</f>
        <v>0</v>
      </c>
      <c r="AE25" s="545">
        <f t="shared" si="0"/>
        <v>0</v>
      </c>
      <c r="AF25" s="247">
        <f t="shared" si="1"/>
        <v>0</v>
      </c>
    </row>
    <row r="26" spans="2:33" s="247" customFormat="1" ht="9" x14ac:dyDescent="0.15">
      <c r="B26" s="250" t="s">
        <v>1884</v>
      </c>
      <c r="C26" s="351">
        <v>8</v>
      </c>
      <c r="D26" s="349">
        <v>0</v>
      </c>
      <c r="E26" s="351">
        <v>1</v>
      </c>
      <c r="F26" s="351">
        <v>0</v>
      </c>
      <c r="G26" s="351">
        <f>C26*E26</f>
        <v>8</v>
      </c>
      <c r="H26" s="353">
        <f>H12</f>
        <v>649</v>
      </c>
      <c r="I26" s="352">
        <v>0</v>
      </c>
      <c r="J26" s="352">
        <f>G26*H26</f>
        <v>5192</v>
      </c>
      <c r="K26" s="352">
        <f>J26*0.1</f>
        <v>519.20000000000005</v>
      </c>
      <c r="L26" s="352">
        <f>J26*0.05</f>
        <v>259.60000000000002</v>
      </c>
      <c r="M26" s="349">
        <f>(I26*'Labor Data'!$K$10)+(J26*'Labor Data'!$K$9)+(K26*'Labor Data'!$K$11)+(L26*'Labor Data'!$K$8)</f>
        <v>493015.44600000005</v>
      </c>
      <c r="N26" s="349">
        <f>D26*E26*H26</f>
        <v>0</v>
      </c>
      <c r="O26" s="352">
        <f t="shared" ref="O26" si="8">E26*H26</f>
        <v>649</v>
      </c>
      <c r="P26" s="302"/>
      <c r="Q26" s="350" t="s">
        <v>227</v>
      </c>
      <c r="R26" s="248"/>
      <c r="U26" s="436">
        <f>'Respondent Yr1'!$P27</f>
        <v>649</v>
      </c>
      <c r="V26" s="437">
        <f>'Respondent Yr2'!$P27</f>
        <v>598</v>
      </c>
      <c r="W26" s="438">
        <f>'Respondent Yr3'!$P27</f>
        <v>687</v>
      </c>
      <c r="X26" s="436">
        <f>'A1-Public'!$P27</f>
        <v>372.22058823529409</v>
      </c>
      <c r="Y26" s="437">
        <f>'A2-Public'!$P27</f>
        <v>342.97058823529409</v>
      </c>
      <c r="Z26" s="438">
        <f>'A3-Public'!$P27</f>
        <v>394.01470588235293</v>
      </c>
      <c r="AA26" s="436">
        <f>'B1-Priv'!$P27</f>
        <v>276.77941176470586</v>
      </c>
      <c r="AB26" s="437">
        <f>'B2-Priv'!$P27</f>
        <v>255.02941176470588</v>
      </c>
      <c r="AC26" s="438">
        <f>'B3-Priv'!$P27</f>
        <v>292.98529411764707</v>
      </c>
      <c r="AE26" s="545">
        <f t="shared" si="0"/>
        <v>1298</v>
      </c>
      <c r="AF26" s="247">
        <f t="shared" si="1"/>
        <v>3894</v>
      </c>
    </row>
    <row r="27" spans="2:33" s="247" customFormat="1" ht="9" x14ac:dyDescent="0.15">
      <c r="B27" s="71" t="s">
        <v>88</v>
      </c>
      <c r="C27" s="351"/>
      <c r="D27" s="349"/>
      <c r="E27" s="351"/>
      <c r="F27" s="351"/>
      <c r="G27" s="351"/>
      <c r="H27" s="353"/>
      <c r="I27" s="352">
        <f t="shared" ref="I27:N27" si="9">SUM(I8:I26)</f>
        <v>111398.15754744239</v>
      </c>
      <c r="J27" s="352">
        <f t="shared" si="9"/>
        <v>100366.2</v>
      </c>
      <c r="K27" s="352">
        <f t="shared" si="9"/>
        <v>10036.620000000001</v>
      </c>
      <c r="L27" s="352">
        <f t="shared" si="9"/>
        <v>5018.3100000000004</v>
      </c>
      <c r="M27" s="349">
        <f t="shared" si="9"/>
        <v>15084091.908220192</v>
      </c>
      <c r="N27" s="349">
        <f t="shared" si="9"/>
        <v>2845618.7286159904</v>
      </c>
      <c r="O27" s="352">
        <f>SUM(O16:O26,O11)</f>
        <v>2249.4</v>
      </c>
      <c r="P27" s="349">
        <f>SUM(P8:P26)</f>
        <v>21171.484</v>
      </c>
      <c r="Q27" s="350"/>
      <c r="R27" s="70" t="e">
        <f>SUM(N8,N11:N12,#REF!,#REF!,#REF!,#REF!,#REF!,#REF!,#REF!)</f>
        <v>#REF!</v>
      </c>
      <c r="U27" s="436">
        <f t="shared" ref="U27:X27" si="10">SUM(U16:U26,U11)</f>
        <v>2249.4</v>
      </c>
      <c r="V27" s="437">
        <f t="shared" si="10"/>
        <v>765.6</v>
      </c>
      <c r="W27" s="438">
        <f t="shared" si="10"/>
        <v>989.4</v>
      </c>
      <c r="X27" s="436">
        <f t="shared" si="10"/>
        <v>1395.601076700744</v>
      </c>
      <c r="Y27" s="437">
        <f t="shared" ref="Y27" si="11">SUM(Y16:Y26,Y11)</f>
        <v>465.68717475780119</v>
      </c>
      <c r="Z27" s="438">
        <f t="shared" ref="Z27" si="12">SUM(Z16:Z26,Z11)</f>
        <v>586.03342402183807</v>
      </c>
      <c r="AA27" s="436">
        <f t="shared" ref="AA27" si="13">SUM(AA16:AA26,AA11)</f>
        <v>853.7989232992561</v>
      </c>
      <c r="AB27" s="437">
        <f t="shared" ref="AB27" si="14">SUM(AB16:AB26,AB11)</f>
        <v>299.91282524219878</v>
      </c>
      <c r="AC27" s="438">
        <f t="shared" ref="AC27" si="15">SUM(AC16:AC26,AC11)</f>
        <v>403.3665759781619</v>
      </c>
      <c r="AE27" s="545">
        <f t="shared" si="0"/>
        <v>4498.8</v>
      </c>
      <c r="AF27" s="247">
        <f>AE27*3</f>
        <v>13496.400000000001</v>
      </c>
    </row>
    <row r="28" spans="2:33" s="247" customFormat="1" ht="9" x14ac:dyDescent="0.15">
      <c r="B28" s="69" t="s">
        <v>87</v>
      </c>
      <c r="C28" s="351"/>
      <c r="D28" s="349"/>
      <c r="E28" s="351"/>
      <c r="F28" s="351"/>
      <c r="G28" s="351"/>
      <c r="H28" s="352"/>
      <c r="I28" s="352"/>
      <c r="J28" s="352"/>
      <c r="K28" s="352"/>
      <c r="L28" s="352"/>
      <c r="M28" s="349"/>
      <c r="N28" s="349"/>
      <c r="O28" s="349"/>
      <c r="P28" s="104"/>
      <c r="Q28" s="350"/>
      <c r="U28" s="430"/>
      <c r="V28" s="431"/>
      <c r="W28" s="432"/>
      <c r="X28" s="430"/>
      <c r="Y28" s="431"/>
      <c r="Z28" s="432"/>
      <c r="AA28" s="430"/>
      <c r="AB28" s="431"/>
      <c r="AC28" s="432"/>
    </row>
    <row r="29" spans="2:33" s="247" customFormat="1" ht="9" x14ac:dyDescent="0.15">
      <c r="B29" s="69" t="s">
        <v>86</v>
      </c>
      <c r="C29" s="584" t="s">
        <v>85</v>
      </c>
      <c r="D29" s="585"/>
      <c r="E29" s="351"/>
      <c r="F29" s="351"/>
      <c r="G29" s="351"/>
      <c r="H29" s="352"/>
      <c r="I29" s="352"/>
      <c r="J29" s="352"/>
      <c r="K29" s="352"/>
      <c r="L29" s="352"/>
      <c r="M29" s="349"/>
      <c r="N29" s="349"/>
      <c r="O29" s="349"/>
      <c r="P29" s="104"/>
      <c r="Q29" s="350"/>
      <c r="U29" s="430"/>
      <c r="V29" s="431"/>
      <c r="W29" s="432"/>
      <c r="X29" s="430"/>
      <c r="Y29" s="431"/>
      <c r="Z29" s="432"/>
      <c r="AA29" s="430"/>
      <c r="AB29" s="431"/>
      <c r="AC29" s="432"/>
    </row>
    <row r="30" spans="2:33" s="247" customFormat="1" ht="9" x14ac:dyDescent="0.15">
      <c r="B30" s="69" t="s">
        <v>84</v>
      </c>
      <c r="C30" s="584" t="s">
        <v>75</v>
      </c>
      <c r="D30" s="585"/>
      <c r="E30" s="351"/>
      <c r="F30" s="351"/>
      <c r="G30" s="351"/>
      <c r="H30" s="352"/>
      <c r="I30" s="352"/>
      <c r="J30" s="352"/>
      <c r="K30" s="352"/>
      <c r="L30" s="352"/>
      <c r="M30" s="349"/>
      <c r="N30" s="349"/>
      <c r="O30" s="349"/>
      <c r="P30" s="104"/>
      <c r="Q30" s="350"/>
      <c r="U30" s="430"/>
      <c r="V30" s="431"/>
      <c r="W30" s="432"/>
      <c r="X30" s="430"/>
      <c r="Y30" s="431"/>
      <c r="Z30" s="432"/>
      <c r="AA30" s="430"/>
      <c r="AB30" s="431"/>
      <c r="AC30" s="432"/>
    </row>
    <row r="31" spans="2:33" s="247" customFormat="1" ht="9" x14ac:dyDescent="0.15">
      <c r="B31" s="69" t="s">
        <v>83</v>
      </c>
      <c r="C31" s="584" t="s">
        <v>75</v>
      </c>
      <c r="D31" s="585"/>
      <c r="E31" s="351"/>
      <c r="F31" s="351"/>
      <c r="G31" s="351"/>
      <c r="H31" s="352"/>
      <c r="I31" s="352"/>
      <c r="J31" s="352"/>
      <c r="K31" s="352"/>
      <c r="L31" s="352"/>
      <c r="M31" s="349"/>
      <c r="N31" s="349"/>
      <c r="O31" s="349"/>
      <c r="P31" s="104"/>
      <c r="Q31" s="350"/>
      <c r="U31" s="430"/>
      <c r="V31" s="431"/>
      <c r="W31" s="432"/>
      <c r="X31" s="430"/>
      <c r="Y31" s="431"/>
      <c r="Z31" s="432"/>
      <c r="AA31" s="430"/>
      <c r="AB31" s="431"/>
      <c r="AC31" s="432"/>
    </row>
    <row r="32" spans="2:33" s="247" customFormat="1" ht="9" x14ac:dyDescent="0.15">
      <c r="B32" s="69" t="s">
        <v>82</v>
      </c>
      <c r="C32" s="584" t="s">
        <v>75</v>
      </c>
      <c r="D32" s="585"/>
      <c r="E32" s="351"/>
      <c r="F32" s="351"/>
      <c r="G32" s="351"/>
      <c r="H32" s="352"/>
      <c r="I32" s="352"/>
      <c r="J32" s="352"/>
      <c r="K32" s="352"/>
      <c r="L32" s="352"/>
      <c r="M32" s="349"/>
      <c r="N32" s="349"/>
      <c r="O32" s="349"/>
      <c r="P32" s="104"/>
      <c r="Q32" s="350"/>
      <c r="U32" s="430"/>
      <c r="V32" s="431"/>
      <c r="W32" s="432"/>
      <c r="X32" s="430"/>
      <c r="Y32" s="431"/>
      <c r="Z32" s="432"/>
      <c r="AA32" s="430"/>
      <c r="AB32" s="431"/>
      <c r="AC32" s="432"/>
    </row>
    <row r="33" spans="1:29" s="247" customFormat="1" ht="9" x14ac:dyDescent="0.15">
      <c r="B33" s="69" t="s">
        <v>80</v>
      </c>
      <c r="C33" s="351"/>
      <c r="D33" s="349"/>
      <c r="E33" s="351"/>
      <c r="F33" s="351"/>
      <c r="G33" s="351"/>
      <c r="H33" s="352"/>
      <c r="I33" s="352"/>
      <c r="J33" s="352"/>
      <c r="K33" s="352"/>
      <c r="L33" s="352"/>
      <c r="M33" s="349"/>
      <c r="N33" s="349"/>
      <c r="O33" s="349"/>
      <c r="P33" s="104"/>
      <c r="Q33" s="350"/>
      <c r="U33" s="430"/>
      <c r="V33" s="431"/>
      <c r="W33" s="432"/>
      <c r="X33" s="430"/>
      <c r="Y33" s="431"/>
      <c r="Z33" s="432"/>
      <c r="AA33" s="430"/>
      <c r="AB33" s="431"/>
      <c r="AC33" s="432"/>
    </row>
    <row r="34" spans="1:29" s="247" customFormat="1" ht="9.75" customHeight="1" x14ac:dyDescent="0.15">
      <c r="B34" s="251" t="s">
        <v>135</v>
      </c>
      <c r="C34" s="351">
        <v>0.5</v>
      </c>
      <c r="D34" s="349">
        <v>0</v>
      </c>
      <c r="E34" s="351">
        <v>12</v>
      </c>
      <c r="F34" s="351">
        <v>0</v>
      </c>
      <c r="G34" s="351">
        <f>C34*E34</f>
        <v>6</v>
      </c>
      <c r="H34" s="353">
        <f>H12</f>
        <v>649</v>
      </c>
      <c r="I34" s="352">
        <v>0</v>
      </c>
      <c r="J34" s="352">
        <f t="shared" ref="J34" si="16">G34*H34</f>
        <v>3894</v>
      </c>
      <c r="K34" s="352">
        <f t="shared" ref="K34:K36" si="17">J34*0.1</f>
        <v>389.40000000000003</v>
      </c>
      <c r="L34" s="352">
        <f t="shared" ref="L34:L36" si="18">J34*0.05</f>
        <v>194.70000000000002</v>
      </c>
      <c r="M34" s="349">
        <f>(I34*'Labor Data'!$K$10)+(J34*'Labor Data'!$K$9)+(K34*'Labor Data'!$K$11)+(L34*'Labor Data'!$K$8)</f>
        <v>369761.5845</v>
      </c>
      <c r="N34" s="349">
        <f>D34*E34*H34</f>
        <v>0</v>
      </c>
      <c r="O34" s="352">
        <v>0</v>
      </c>
      <c r="P34" s="302"/>
      <c r="Q34" s="350" t="s">
        <v>227</v>
      </c>
      <c r="U34" s="436">
        <f>'Respondent Yr1'!$P35</f>
        <v>0</v>
      </c>
      <c r="V34" s="437">
        <f>'Respondent Yr2'!$P35</f>
        <v>0</v>
      </c>
      <c r="W34" s="438">
        <f>'Respondent Yr3'!$P35</f>
        <v>0</v>
      </c>
      <c r="X34" s="436">
        <f>'A1-Public'!$P35</f>
        <v>0</v>
      </c>
      <c r="Y34" s="437">
        <f>'A2-Public'!$P35</f>
        <v>0</v>
      </c>
      <c r="Z34" s="438">
        <f>'A3-Public'!$P35</f>
        <v>0</v>
      </c>
      <c r="AA34" s="436">
        <f>'B1-Priv'!$P35</f>
        <v>0</v>
      </c>
      <c r="AB34" s="437">
        <f>'B2-Priv'!$P35</f>
        <v>0</v>
      </c>
      <c r="AC34" s="438">
        <f>'B3-Priv'!$P35</f>
        <v>0</v>
      </c>
    </row>
    <row r="35" spans="1:29" s="247" customFormat="1" ht="9.75" customHeight="1" x14ac:dyDescent="0.15">
      <c r="B35" s="251" t="s">
        <v>1885</v>
      </c>
      <c r="C35" s="480">
        <v>4</v>
      </c>
      <c r="D35" s="349">
        <v>0</v>
      </c>
      <c r="E35" s="351">
        <v>4</v>
      </c>
      <c r="F35" s="351">
        <v>0</v>
      </c>
      <c r="G35" s="351">
        <f>C35*E35</f>
        <v>16</v>
      </c>
      <c r="H35" s="353">
        <f>H12</f>
        <v>649</v>
      </c>
      <c r="I35" s="352">
        <v>0</v>
      </c>
      <c r="J35" s="352">
        <f>G35*H35</f>
        <v>10384</v>
      </c>
      <c r="K35" s="352">
        <f>J35*0.1</f>
        <v>1038.4000000000001</v>
      </c>
      <c r="L35" s="352">
        <f>J35*0.05</f>
        <v>519.20000000000005</v>
      </c>
      <c r="M35" s="349">
        <f>(I35*'Labor Data'!$K$10)+(J35*'Labor Data'!$K$9)+(K35*'Labor Data'!$K$11)+(L35*'Labor Data'!$K$8)</f>
        <v>986030.89200000011</v>
      </c>
      <c r="N35" s="349">
        <f>D35*E35*H35</f>
        <v>0</v>
      </c>
      <c r="O35" s="352">
        <v>0</v>
      </c>
      <c r="P35" s="302"/>
      <c r="Q35" s="350" t="s">
        <v>227</v>
      </c>
      <c r="U35" s="436">
        <f>'Respondent Yr1'!$P36</f>
        <v>0</v>
      </c>
      <c r="V35" s="437">
        <f>'Respondent Yr2'!$P36</f>
        <v>0</v>
      </c>
      <c r="W35" s="438">
        <f>'Respondent Yr3'!$P36</f>
        <v>0</v>
      </c>
      <c r="X35" s="436">
        <f>'A1-Public'!$P36</f>
        <v>0</v>
      </c>
      <c r="Y35" s="437">
        <f>'A2-Public'!$P36</f>
        <v>0</v>
      </c>
      <c r="Z35" s="438">
        <f>'A3-Public'!$P36</f>
        <v>0</v>
      </c>
      <c r="AA35" s="436">
        <f>'B1-Priv'!$P36</f>
        <v>0</v>
      </c>
      <c r="AB35" s="437">
        <f>'B2-Priv'!$P36</f>
        <v>0</v>
      </c>
      <c r="AC35" s="438">
        <f>'B3-Priv'!$P36</f>
        <v>0</v>
      </c>
    </row>
    <row r="36" spans="1:29" s="247" customFormat="1" ht="9" x14ac:dyDescent="0.15">
      <c r="B36" s="250" t="s">
        <v>1886</v>
      </c>
      <c r="C36" s="351">
        <v>8</v>
      </c>
      <c r="D36" s="349">
        <v>0</v>
      </c>
      <c r="E36" s="351">
        <v>1</v>
      </c>
      <c r="F36" s="351">
        <v>0</v>
      </c>
      <c r="G36" s="351">
        <f>C36*E36</f>
        <v>8</v>
      </c>
      <c r="H36" s="353">
        <f>'Annual # of Respondents'!B17</f>
        <v>988</v>
      </c>
      <c r="I36" s="352">
        <v>0</v>
      </c>
      <c r="J36" s="352">
        <f>G36*H36</f>
        <v>7904</v>
      </c>
      <c r="K36" s="352">
        <f t="shared" si="17"/>
        <v>790.40000000000009</v>
      </c>
      <c r="L36" s="352">
        <f t="shared" si="18"/>
        <v>395.20000000000005</v>
      </c>
      <c r="M36" s="349">
        <f>(I36*'Labor Data'!$K$10)+(J36*'Labor Data'!$K$9)+(K36*'Labor Data'!$K$11)+(L36*'Labor Data'!$K$8)</f>
        <v>750538.15200000012</v>
      </c>
      <c r="N36" s="349">
        <f>D36*E36*H36</f>
        <v>0</v>
      </c>
      <c r="O36" s="352">
        <v>0</v>
      </c>
      <c r="P36" s="302"/>
      <c r="Q36" s="350" t="s">
        <v>1832</v>
      </c>
      <c r="U36" s="436">
        <f>'Respondent Yr1'!$P37</f>
        <v>0</v>
      </c>
      <c r="V36" s="437">
        <f>'Respondent Yr2'!$P37</f>
        <v>0</v>
      </c>
      <c r="W36" s="438">
        <f>'Respondent Yr3'!$P37</f>
        <v>0</v>
      </c>
      <c r="X36" s="436">
        <f>'A1-Public'!$P37</f>
        <v>0</v>
      </c>
      <c r="Y36" s="437">
        <f>'A2-Public'!$P37</f>
        <v>0</v>
      </c>
      <c r="Z36" s="438">
        <f>'A3-Public'!$P37</f>
        <v>0</v>
      </c>
      <c r="AA36" s="436">
        <f>'B1-Priv'!$P37</f>
        <v>0</v>
      </c>
      <c r="AB36" s="437">
        <f>'B2-Priv'!$P37</f>
        <v>0</v>
      </c>
      <c r="AC36" s="438">
        <f>'B3-Priv'!$P37</f>
        <v>0</v>
      </c>
    </row>
    <row r="37" spans="1:29" s="247" customFormat="1" ht="9" x14ac:dyDescent="0.15">
      <c r="B37" s="69" t="s">
        <v>78</v>
      </c>
      <c r="C37" s="584" t="s">
        <v>75</v>
      </c>
      <c r="D37" s="585"/>
      <c r="E37" s="351"/>
      <c r="F37" s="351"/>
      <c r="G37" s="351"/>
      <c r="H37" s="353"/>
      <c r="I37" s="352"/>
      <c r="J37" s="352"/>
      <c r="K37" s="352"/>
      <c r="L37" s="352"/>
      <c r="M37" s="349"/>
      <c r="N37" s="349"/>
      <c r="O37" s="352"/>
      <c r="P37" s="302"/>
      <c r="Q37" s="350"/>
      <c r="U37" s="436"/>
      <c r="V37" s="437"/>
      <c r="W37" s="438"/>
      <c r="X37" s="436"/>
      <c r="Y37" s="437"/>
      <c r="Z37" s="438"/>
      <c r="AA37" s="436"/>
      <c r="AB37" s="437"/>
      <c r="AC37" s="438"/>
    </row>
    <row r="38" spans="1:29" s="247" customFormat="1" ht="9" x14ac:dyDescent="0.15">
      <c r="B38" s="97" t="s">
        <v>76</v>
      </c>
      <c r="C38" s="584" t="s">
        <v>75</v>
      </c>
      <c r="D38" s="585"/>
      <c r="E38" s="351"/>
      <c r="F38" s="351"/>
      <c r="G38" s="351"/>
      <c r="H38" s="353"/>
      <c r="I38" s="352"/>
      <c r="J38" s="352"/>
      <c r="K38" s="352"/>
      <c r="L38" s="352"/>
      <c r="M38" s="349"/>
      <c r="N38" s="349"/>
      <c r="O38" s="349"/>
      <c r="P38" s="104"/>
      <c r="Q38" s="350"/>
      <c r="U38" s="436"/>
      <c r="V38" s="437"/>
      <c r="W38" s="438"/>
      <c r="X38" s="436"/>
      <c r="Y38" s="437"/>
      <c r="Z38" s="438"/>
      <c r="AA38" s="436"/>
      <c r="AB38" s="437"/>
      <c r="AC38" s="438"/>
    </row>
    <row r="39" spans="1:29" s="247" customFormat="1" ht="9" x14ac:dyDescent="0.15">
      <c r="B39" s="64" t="s">
        <v>74</v>
      </c>
      <c r="C39" s="63"/>
      <c r="D39" s="62"/>
      <c r="E39" s="63"/>
      <c r="F39" s="63"/>
      <c r="G39" s="63"/>
      <c r="H39" s="330"/>
      <c r="I39" s="330">
        <f>SUM(I29:I38)</f>
        <v>0</v>
      </c>
      <c r="J39" s="330">
        <f t="shared" ref="J39:P39" si="19">SUM(J29:J38)</f>
        <v>22182</v>
      </c>
      <c r="K39" s="330">
        <f t="shared" si="19"/>
        <v>2218.2000000000003</v>
      </c>
      <c r="L39" s="330">
        <f t="shared" si="19"/>
        <v>1109.1000000000001</v>
      </c>
      <c r="M39" s="62">
        <f>SUM(M29:M38)</f>
        <v>2106330.6285000001</v>
      </c>
      <c r="N39" s="62">
        <f t="shared" si="19"/>
        <v>0</v>
      </c>
      <c r="O39" s="330">
        <f>SUM(O29:O38)</f>
        <v>0</v>
      </c>
      <c r="P39" s="62">
        <f t="shared" si="19"/>
        <v>0</v>
      </c>
      <c r="Q39" s="60"/>
      <c r="R39" s="349">
        <f>SUM(R29:R38)</f>
        <v>0</v>
      </c>
      <c r="U39" s="439"/>
      <c r="V39" s="440"/>
      <c r="W39" s="441"/>
      <c r="X39" s="439"/>
      <c r="Y39" s="440"/>
      <c r="Z39" s="441"/>
      <c r="AA39" s="439"/>
      <c r="AB39" s="440"/>
      <c r="AC39" s="441"/>
    </row>
    <row r="40" spans="1:29" s="50" customFormat="1" ht="12" thickBot="1" x14ac:dyDescent="0.25">
      <c r="B40" s="57" t="s">
        <v>73</v>
      </c>
      <c r="C40" s="55"/>
      <c r="D40" s="56"/>
      <c r="E40" s="55"/>
      <c r="F40" s="55"/>
      <c r="G40" s="55"/>
      <c r="H40" s="54"/>
      <c r="I40" s="52">
        <f t="shared" ref="I40:P40" si="20">I27+I39</f>
        <v>111398.15754744239</v>
      </c>
      <c r="J40" s="52">
        <f t="shared" si="20"/>
        <v>122548.2</v>
      </c>
      <c r="K40" s="52">
        <f t="shared" si="20"/>
        <v>12254.820000000002</v>
      </c>
      <c r="L40" s="52">
        <f t="shared" si="20"/>
        <v>6127.4100000000008</v>
      </c>
      <c r="M40" s="53">
        <f>M27+M39</f>
        <v>17190422.536720194</v>
      </c>
      <c r="N40" s="53">
        <f>N27+N39</f>
        <v>2845618.7286159904</v>
      </c>
      <c r="O40" s="52">
        <f t="shared" si="20"/>
        <v>2249.4</v>
      </c>
      <c r="P40" s="53">
        <f t="shared" si="20"/>
        <v>21171.484</v>
      </c>
      <c r="Q40" s="51"/>
      <c r="U40" s="321">
        <f>U27+V27+W27</f>
        <v>4004.4</v>
      </c>
      <c r="V40" s="320"/>
      <c r="W40" s="324"/>
      <c r="X40" s="321">
        <f>X27+Y27+Z27</f>
        <v>2447.3216754803834</v>
      </c>
      <c r="Y40" s="320"/>
      <c r="Z40" s="324"/>
      <c r="AA40" s="321">
        <f>AA27+AB27+AC27</f>
        <v>1557.0783245196167</v>
      </c>
      <c r="AB40" s="320"/>
      <c r="AC40" s="324"/>
    </row>
    <row r="41" spans="1:29" ht="6" customHeight="1" x14ac:dyDescent="0.2"/>
    <row r="42" spans="1:29" s="442" customFormat="1" ht="12.75" customHeight="1" x14ac:dyDescent="0.15">
      <c r="A42" s="448" t="s">
        <v>110</v>
      </c>
      <c r="B42" s="449"/>
      <c r="C42" s="449"/>
      <c r="D42" s="449"/>
      <c r="E42" s="449"/>
      <c r="F42" s="449"/>
      <c r="G42" s="449"/>
      <c r="H42" s="449"/>
      <c r="I42" s="449"/>
      <c r="J42" s="449"/>
      <c r="K42" s="449"/>
      <c r="L42" s="449"/>
      <c r="M42" s="449"/>
      <c r="N42" s="449"/>
      <c r="O42" s="449"/>
      <c r="P42" s="449"/>
      <c r="Q42" s="446"/>
      <c r="U42" s="449"/>
      <c r="V42" s="449"/>
    </row>
    <row r="43" spans="1:29" s="442" customFormat="1" ht="9" customHeight="1" x14ac:dyDescent="0.15">
      <c r="A43" s="444" t="s">
        <v>89</v>
      </c>
      <c r="B43" s="442" t="s">
        <v>919</v>
      </c>
    </row>
    <row r="44" spans="1:29" s="442" customFormat="1" ht="19.5" customHeight="1" x14ac:dyDescent="0.15">
      <c r="A44" s="444" t="s">
        <v>111</v>
      </c>
      <c r="B44" s="593" t="s">
        <v>1887</v>
      </c>
      <c r="C44" s="593"/>
      <c r="D44" s="593"/>
      <c r="E44" s="593"/>
      <c r="F44" s="593"/>
      <c r="G44" s="593"/>
      <c r="H44" s="593"/>
      <c r="I44" s="593"/>
      <c r="J44" s="593"/>
      <c r="K44" s="593"/>
      <c r="L44" s="593"/>
      <c r="M44" s="593"/>
      <c r="N44" s="593"/>
      <c r="O44" s="593"/>
      <c r="P44" s="593"/>
      <c r="Q44" s="593"/>
    </row>
    <row r="45" spans="1:29" s="442" customFormat="1" ht="9" customHeight="1" x14ac:dyDescent="0.15">
      <c r="A45" s="444" t="s">
        <v>79</v>
      </c>
      <c r="B45" s="445" t="s">
        <v>916</v>
      </c>
    </row>
    <row r="46" spans="1:29" s="442" customFormat="1" ht="18.75" customHeight="1" x14ac:dyDescent="0.15">
      <c r="A46" s="444" t="s">
        <v>112</v>
      </c>
      <c r="B46" s="593" t="s">
        <v>1911</v>
      </c>
      <c r="C46" s="593"/>
      <c r="D46" s="593"/>
      <c r="E46" s="593"/>
      <c r="F46" s="593"/>
      <c r="G46" s="593"/>
      <c r="H46" s="593"/>
      <c r="I46" s="593"/>
      <c r="J46" s="593"/>
      <c r="K46" s="593"/>
      <c r="L46" s="593"/>
      <c r="M46" s="593"/>
      <c r="N46" s="593"/>
      <c r="O46" s="593"/>
      <c r="P46" s="593"/>
      <c r="Q46" s="593"/>
      <c r="U46" s="481"/>
      <c r="V46" s="481"/>
    </row>
    <row r="47" spans="1:29" s="442" customFormat="1" ht="9" x14ac:dyDescent="0.15">
      <c r="A47" s="444" t="s">
        <v>81</v>
      </c>
      <c r="B47" s="445" t="s">
        <v>1888</v>
      </c>
      <c r="C47" s="481"/>
      <c r="D47" s="481"/>
      <c r="E47" s="481"/>
      <c r="F47" s="481"/>
      <c r="G47" s="481"/>
      <c r="H47" s="481"/>
      <c r="I47" s="481"/>
      <c r="J47" s="481"/>
      <c r="K47" s="481"/>
      <c r="L47" s="481"/>
      <c r="M47" s="481"/>
      <c r="N47" s="481"/>
      <c r="P47" s="481"/>
      <c r="Q47" s="481"/>
      <c r="U47" s="481"/>
      <c r="V47" s="481"/>
    </row>
    <row r="48" spans="1:29" s="442" customFormat="1" ht="18" customHeight="1" x14ac:dyDescent="0.15">
      <c r="A48" s="444" t="s">
        <v>113</v>
      </c>
      <c r="B48" s="593" t="s">
        <v>1939</v>
      </c>
      <c r="C48" s="593"/>
      <c r="D48" s="593"/>
      <c r="E48" s="593"/>
      <c r="F48" s="593"/>
      <c r="G48" s="593"/>
      <c r="H48" s="593"/>
      <c r="I48" s="593"/>
      <c r="J48" s="593"/>
      <c r="K48" s="593"/>
      <c r="L48" s="593"/>
      <c r="M48" s="593"/>
      <c r="N48" s="593"/>
      <c r="O48" s="593"/>
      <c r="P48" s="593"/>
      <c r="Q48" s="593"/>
    </row>
    <row r="49" spans="1:22" s="442" customFormat="1" ht="18.75" customHeight="1" x14ac:dyDescent="0.15">
      <c r="A49" s="444" t="s">
        <v>114</v>
      </c>
      <c r="B49" s="593" t="s">
        <v>1901</v>
      </c>
      <c r="C49" s="593"/>
      <c r="D49" s="593"/>
      <c r="E49" s="593"/>
      <c r="F49" s="593"/>
      <c r="G49" s="593"/>
      <c r="H49" s="593"/>
      <c r="I49" s="593"/>
      <c r="J49" s="593"/>
      <c r="K49" s="593"/>
      <c r="L49" s="593"/>
      <c r="M49" s="593"/>
      <c r="N49" s="593"/>
      <c r="O49" s="593"/>
      <c r="P49" s="593"/>
      <c r="Q49" s="593"/>
      <c r="U49" s="481"/>
      <c r="V49" s="481"/>
    </row>
    <row r="50" spans="1:22" s="442" customFormat="1" ht="18" customHeight="1" x14ac:dyDescent="0.15">
      <c r="A50" s="444" t="s">
        <v>115</v>
      </c>
      <c r="B50" s="593" t="s">
        <v>1896</v>
      </c>
      <c r="C50" s="593"/>
      <c r="D50" s="593"/>
      <c r="E50" s="593"/>
      <c r="F50" s="593"/>
      <c r="G50" s="593"/>
      <c r="H50" s="593"/>
      <c r="I50" s="593"/>
      <c r="J50" s="593"/>
      <c r="K50" s="593"/>
      <c r="L50" s="593"/>
      <c r="M50" s="593"/>
      <c r="N50" s="593"/>
      <c r="O50" s="593"/>
      <c r="P50" s="593"/>
      <c r="Q50" s="593"/>
    </row>
    <row r="51" spans="1:22" s="442" customFormat="1" ht="36" customHeight="1" x14ac:dyDescent="0.15">
      <c r="A51" s="444" t="s">
        <v>116</v>
      </c>
      <c r="B51" s="593" t="s">
        <v>1899</v>
      </c>
      <c r="C51" s="593"/>
      <c r="D51" s="593"/>
      <c r="E51" s="593"/>
      <c r="F51" s="593"/>
      <c r="G51" s="593"/>
      <c r="H51" s="593"/>
      <c r="I51" s="593"/>
      <c r="J51" s="593"/>
      <c r="K51" s="593"/>
      <c r="L51" s="593"/>
      <c r="M51" s="593"/>
      <c r="N51" s="593"/>
      <c r="O51" s="593"/>
      <c r="P51" s="593"/>
      <c r="Q51" s="593"/>
      <c r="U51" s="450"/>
      <c r="V51" s="450"/>
    </row>
    <row r="52" spans="1:22" s="348" customFormat="1" ht="19.5" customHeight="1" x14ac:dyDescent="0.15">
      <c r="A52" s="89" t="s">
        <v>117</v>
      </c>
      <c r="B52" s="593" t="s">
        <v>1937</v>
      </c>
      <c r="C52" s="593"/>
      <c r="D52" s="593"/>
      <c r="E52" s="593"/>
      <c r="F52" s="593"/>
      <c r="G52" s="593"/>
      <c r="H52" s="593"/>
      <c r="I52" s="593"/>
      <c r="J52" s="593"/>
      <c r="K52" s="593"/>
      <c r="L52" s="593"/>
      <c r="M52" s="593"/>
      <c r="N52" s="593"/>
      <c r="O52" s="593"/>
      <c r="P52" s="593"/>
      <c r="Q52" s="593"/>
      <c r="S52" s="329"/>
      <c r="T52" s="329"/>
      <c r="U52" s="329"/>
    </row>
    <row r="53" spans="1:22" s="348" customFormat="1" ht="9" x14ac:dyDescent="0.15">
      <c r="A53" s="89" t="s">
        <v>77</v>
      </c>
      <c r="B53" s="445" t="s">
        <v>1831</v>
      </c>
      <c r="C53" s="446"/>
      <c r="D53" s="446"/>
      <c r="E53" s="446"/>
      <c r="F53" s="446"/>
      <c r="G53" s="446"/>
      <c r="H53" s="447"/>
      <c r="I53" s="446"/>
      <c r="J53" s="446"/>
      <c r="K53" s="446"/>
      <c r="L53" s="446"/>
      <c r="M53" s="442"/>
      <c r="N53" s="442"/>
      <c r="O53" s="476"/>
      <c r="P53" s="477"/>
      <c r="Q53" s="442"/>
      <c r="S53" s="329"/>
      <c r="T53" s="329"/>
      <c r="U53" s="329"/>
    </row>
    <row r="54" spans="1:22" s="348" customFormat="1" ht="9" customHeight="1" x14ac:dyDescent="0.15">
      <c r="A54" s="89" t="s">
        <v>118</v>
      </c>
      <c r="B54" s="445" t="s">
        <v>1938</v>
      </c>
      <c r="C54" s="446"/>
      <c r="D54" s="446"/>
      <c r="E54" s="446"/>
      <c r="F54" s="446"/>
      <c r="G54" s="446"/>
      <c r="H54" s="447"/>
      <c r="I54" s="446"/>
      <c r="J54" s="446"/>
      <c r="K54" s="446"/>
      <c r="L54" s="446"/>
      <c r="M54" s="442"/>
      <c r="N54" s="442"/>
      <c r="O54" s="476"/>
      <c r="P54" s="477"/>
      <c r="Q54" s="442"/>
      <c r="S54" s="329"/>
      <c r="T54" s="329"/>
      <c r="U54" s="329"/>
    </row>
    <row r="55" spans="1:22" s="348" customFormat="1" ht="9" x14ac:dyDescent="0.15">
      <c r="A55" s="89" t="s">
        <v>119</v>
      </c>
      <c r="B55" s="442" t="s">
        <v>1835</v>
      </c>
      <c r="C55" s="442"/>
      <c r="D55" s="442"/>
      <c r="E55" s="442"/>
      <c r="F55" s="442"/>
      <c r="G55" s="442"/>
      <c r="H55" s="442"/>
      <c r="I55" s="442"/>
      <c r="J55" s="442"/>
      <c r="K55" s="442"/>
      <c r="L55" s="442"/>
      <c r="M55" s="442"/>
      <c r="N55" s="442"/>
      <c r="O55" s="476"/>
      <c r="P55" s="477"/>
      <c r="Q55" s="442"/>
    </row>
    <row r="56" spans="1:22" s="348" customFormat="1" ht="9" x14ac:dyDescent="0.15">
      <c r="A56" s="89" t="s">
        <v>123</v>
      </c>
      <c r="B56" s="442" t="s">
        <v>1889</v>
      </c>
      <c r="C56" s="442"/>
      <c r="D56" s="442"/>
      <c r="E56" s="442"/>
      <c r="F56" s="442"/>
      <c r="G56" s="442"/>
      <c r="H56" s="442"/>
      <c r="I56" s="442"/>
      <c r="J56" s="442"/>
      <c r="K56" s="442"/>
      <c r="L56" s="442"/>
      <c r="M56" s="442"/>
      <c r="N56" s="442"/>
      <c r="O56" s="476"/>
      <c r="P56" s="477"/>
      <c r="Q56" s="442"/>
    </row>
    <row r="57" spans="1:22" s="348" customFormat="1" ht="9" x14ac:dyDescent="0.15">
      <c r="A57" s="89" t="s">
        <v>227</v>
      </c>
      <c r="B57" s="445" t="s">
        <v>1900</v>
      </c>
      <c r="C57" s="446"/>
      <c r="D57" s="446"/>
      <c r="E57" s="446"/>
      <c r="F57" s="446"/>
      <c r="G57" s="446"/>
      <c r="H57" s="447"/>
      <c r="I57" s="446"/>
      <c r="J57" s="446"/>
      <c r="K57" s="446"/>
      <c r="L57" s="446"/>
      <c r="M57" s="446"/>
      <c r="N57" s="476"/>
      <c r="O57" s="476"/>
      <c r="P57" s="476"/>
      <c r="Q57" s="446"/>
      <c r="U57" s="329"/>
      <c r="V57" s="329"/>
    </row>
    <row r="58" spans="1:22" s="348" customFormat="1" ht="9" x14ac:dyDescent="0.15">
      <c r="A58" s="444" t="s">
        <v>1832</v>
      </c>
      <c r="B58" s="445" t="s">
        <v>1936</v>
      </c>
      <c r="C58" s="481"/>
      <c r="D58" s="481"/>
      <c r="E58" s="481"/>
      <c r="F58" s="481"/>
      <c r="G58" s="481"/>
      <c r="H58" s="481"/>
      <c r="I58" s="481"/>
      <c r="J58" s="481"/>
      <c r="K58" s="481"/>
      <c r="L58" s="481"/>
      <c r="M58" s="481"/>
      <c r="N58" s="481"/>
      <c r="O58" s="481"/>
      <c r="P58" s="481"/>
      <c r="Q58" s="481"/>
      <c r="U58" s="479"/>
      <c r="V58" s="479"/>
    </row>
    <row r="59" spans="1:22" s="348" customFormat="1" ht="9" x14ac:dyDescent="0.15">
      <c r="B59" s="481"/>
      <c r="C59" s="481"/>
      <c r="D59" s="481"/>
      <c r="E59" s="481"/>
      <c r="F59" s="481"/>
      <c r="G59" s="481"/>
      <c r="H59" s="481"/>
      <c r="I59" s="481"/>
      <c r="J59" s="481"/>
      <c r="K59" s="481"/>
      <c r="L59" s="481"/>
      <c r="M59" s="481"/>
      <c r="N59" s="481"/>
      <c r="O59" s="481"/>
      <c r="P59" s="481"/>
      <c r="Q59" s="481"/>
      <c r="U59" s="479"/>
      <c r="V59" s="479"/>
    </row>
    <row r="60" spans="1:22" s="348" customFormat="1" ht="9" x14ac:dyDescent="0.15">
      <c r="C60" s="479"/>
      <c r="D60" s="479"/>
      <c r="E60" s="479"/>
      <c r="F60" s="479"/>
      <c r="G60" s="479"/>
      <c r="H60" s="479"/>
      <c r="I60" s="479"/>
      <c r="J60" s="479"/>
      <c r="K60" s="479"/>
      <c r="L60" s="479"/>
      <c r="M60" s="479"/>
      <c r="N60" s="479"/>
      <c r="O60" s="479"/>
      <c r="P60" s="479"/>
      <c r="Q60" s="479"/>
      <c r="U60" s="479"/>
      <c r="V60" s="479"/>
    </row>
    <row r="61" spans="1:22" s="348" customFormat="1" ht="9" x14ac:dyDescent="0.15">
      <c r="B61" s="442"/>
      <c r="C61" s="446"/>
      <c r="D61" s="446"/>
      <c r="E61" s="446"/>
      <c r="F61" s="446"/>
      <c r="G61" s="446"/>
      <c r="H61" s="447"/>
      <c r="I61" s="446"/>
      <c r="J61" s="446"/>
      <c r="K61" s="446"/>
      <c r="L61" s="479"/>
      <c r="M61" s="479"/>
      <c r="N61" s="479"/>
      <c r="O61" s="479"/>
      <c r="P61" s="479"/>
      <c r="U61" s="479"/>
      <c r="V61" s="479"/>
    </row>
    <row r="62" spans="1:22" s="348" customFormat="1" ht="9" x14ac:dyDescent="0.15">
      <c r="C62" s="442"/>
      <c r="D62" s="442"/>
      <c r="E62" s="442"/>
      <c r="F62" s="442"/>
      <c r="G62" s="442"/>
      <c r="H62" s="442"/>
      <c r="I62" s="442"/>
      <c r="J62" s="442"/>
      <c r="K62" s="442"/>
      <c r="Q62" s="347"/>
    </row>
    <row r="63" spans="1:22" x14ac:dyDescent="0.2">
      <c r="B63" s="445"/>
      <c r="C63" s="442"/>
      <c r="D63" s="442"/>
      <c r="E63" s="442"/>
      <c r="F63" s="442"/>
      <c r="G63" s="442"/>
      <c r="H63" s="442"/>
      <c r="I63" s="442"/>
      <c r="J63" s="442"/>
      <c r="K63" s="442"/>
    </row>
    <row r="64" spans="1:22" x14ac:dyDescent="0.2">
      <c r="C64" s="446"/>
      <c r="D64" s="446"/>
      <c r="E64" s="446"/>
      <c r="F64" s="446"/>
      <c r="G64" s="446"/>
      <c r="H64" s="447"/>
      <c r="I64" s="446"/>
      <c r="J64" s="446"/>
      <c r="K64" s="446"/>
    </row>
    <row r="65" spans="3:11" x14ac:dyDescent="0.2">
      <c r="C65" s="481"/>
      <c r="D65" s="481"/>
      <c r="E65" s="481"/>
      <c r="F65" s="481"/>
      <c r="G65" s="481"/>
      <c r="H65" s="481"/>
      <c r="I65" s="481"/>
      <c r="J65" s="481"/>
      <c r="K65" s="481"/>
    </row>
  </sheetData>
  <mergeCells count="24">
    <mergeCell ref="B52:Q52"/>
    <mergeCell ref="C30:D30"/>
    <mergeCell ref="C31:D31"/>
    <mergeCell ref="C32:D32"/>
    <mergeCell ref="C37:D37"/>
    <mergeCell ref="C38:D38"/>
    <mergeCell ref="B44:Q44"/>
    <mergeCell ref="B46:Q46"/>
    <mergeCell ref="B48:Q48"/>
    <mergeCell ref="B49:Q49"/>
    <mergeCell ref="B50:Q50"/>
    <mergeCell ref="B51:Q51"/>
    <mergeCell ref="C29:D29"/>
    <mergeCell ref="B1:Q1"/>
    <mergeCell ref="U1:W1"/>
    <mergeCell ref="X1:Z1"/>
    <mergeCell ref="AA1:AC1"/>
    <mergeCell ref="B2:Q2"/>
    <mergeCell ref="C4:D4"/>
    <mergeCell ref="C5:D5"/>
    <mergeCell ref="C13:D13"/>
    <mergeCell ref="C14:D14"/>
    <mergeCell ref="C24:D24"/>
    <mergeCell ref="C25:D25"/>
  </mergeCells>
  <pageMargins left="0.25" right="0.25" top="0.5" bottom="0.5" header="0.5" footer="0.5"/>
  <pageSetup scale="75" orientation="landscape" horizontalDpi="4294967295" verticalDpi="4294967295"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23</vt:i4>
      </vt:variant>
    </vt:vector>
  </HeadingPairs>
  <TitlesOfParts>
    <vt:vector size="47" baseType="lpstr">
      <vt:lpstr>Controllers EG acreage</vt:lpstr>
      <vt:lpstr>Annual Reporter Detail</vt:lpstr>
      <vt:lpstr>Capital and O&amp;M</vt:lpstr>
      <vt:lpstr>BURDEN SUMMARY</vt:lpstr>
      <vt:lpstr>Other Cost Basis</vt:lpstr>
      <vt:lpstr>Labor Data</vt:lpstr>
      <vt:lpstr>Proposed 2.5|40-Yr2</vt:lpstr>
      <vt:lpstr>Proposed 2.5|40-Yr3</vt:lpstr>
      <vt:lpstr># of Responses</vt:lpstr>
      <vt:lpstr>Annual # of Respondents</vt:lpstr>
      <vt:lpstr>Respondent Yr1</vt:lpstr>
      <vt:lpstr>A1-Public</vt:lpstr>
      <vt:lpstr>B1-Priv</vt:lpstr>
      <vt:lpstr>Respondent Yr2</vt:lpstr>
      <vt:lpstr>A2-Public</vt:lpstr>
      <vt:lpstr>B2-Priv</vt:lpstr>
      <vt:lpstr>Respondent Yr3</vt:lpstr>
      <vt:lpstr>A3-Public</vt:lpstr>
      <vt:lpstr>B3-Priv</vt:lpstr>
      <vt:lpstr>C1-Fed</vt:lpstr>
      <vt:lpstr>C2-Fed</vt:lpstr>
      <vt:lpstr>C3-Fed</vt:lpstr>
      <vt:lpstr>Agency Base Data</vt:lpstr>
      <vt:lpstr>FY15 GSA Rate</vt:lpstr>
      <vt:lpstr>'Labor Data'!_ftn1</vt:lpstr>
      <vt:lpstr>'Labor Data'!_Ref354565577</vt:lpstr>
      <vt:lpstr>'A1-Public'!Print_Area</vt:lpstr>
      <vt:lpstr>'A2-Public'!Print_Area</vt:lpstr>
      <vt:lpstr>'A3-Public'!Print_Area</vt:lpstr>
      <vt:lpstr>'B1-Priv'!Print_Area</vt:lpstr>
      <vt:lpstr>'B2-Priv'!Print_Area</vt:lpstr>
      <vt:lpstr>'B3-Priv'!Print_Area</vt:lpstr>
      <vt:lpstr>'C1-Fed'!Print_Area</vt:lpstr>
      <vt:lpstr>'C2-Fed'!Print_Area</vt:lpstr>
      <vt:lpstr>'C3-Fed'!Print_Area</vt:lpstr>
      <vt:lpstr>'# of Responses'!Print_Titles</vt:lpstr>
      <vt:lpstr>'A1-Public'!Print_Titles</vt:lpstr>
      <vt:lpstr>'A2-Public'!Print_Titles</vt:lpstr>
      <vt:lpstr>'A3-Public'!Print_Titles</vt:lpstr>
      <vt:lpstr>'B1-Priv'!Print_Titles</vt:lpstr>
      <vt:lpstr>'B2-Priv'!Print_Titles</vt:lpstr>
      <vt:lpstr>'B3-Priv'!Print_Titles</vt:lpstr>
      <vt:lpstr>'Proposed 2.5|40-Yr2'!Print_Titles</vt:lpstr>
      <vt:lpstr>'Proposed 2.5|40-Yr3'!Print_Titles</vt:lpstr>
      <vt:lpstr>'Respondent Yr1'!Print_Titles</vt:lpstr>
      <vt:lpstr>'Respondent Yr2'!Print_Titles</vt:lpstr>
      <vt:lpstr>'Respondent Yr3'!Print_Titles</vt:lpstr>
    </vt:vector>
  </TitlesOfParts>
  <Company>Eastern Research Group, Inc.</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ASingleton</dc:creator>
  <cp:lastModifiedBy>ASingleton</cp:lastModifiedBy>
  <cp:lastPrinted>2015-05-27T14:15:52Z</cp:lastPrinted>
  <dcterms:created xsi:type="dcterms:W3CDTF">2014-03-24T13:25:26Z</dcterms:created>
  <dcterms:modified xsi:type="dcterms:W3CDTF">2015-08-14T15:53:15Z</dcterms:modified>
</cp:coreProperties>
</file>