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900" yWindow="105" windowWidth="14970" windowHeight="13680"/>
  </bookViews>
  <sheets>
    <sheet name="Burden Table" sheetId="2" r:id="rId1"/>
  </sheets>
  <definedNames>
    <definedName name="_xlnm.Print_Area" localSheetId="0">'Burden Table'!$B$1:$O$27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2" l="1"/>
  <c r="J4" i="2" l="1"/>
  <c r="E6" i="2" l="1"/>
  <c r="J6" i="2" s="1"/>
  <c r="E17" i="2"/>
  <c r="J17" i="2" s="1"/>
  <c r="L17" i="2" s="1"/>
  <c r="L15" i="2"/>
  <c r="N15" i="2" s="1"/>
  <c r="M25" i="2"/>
  <c r="N25" i="2" s="1"/>
  <c r="M24" i="2"/>
  <c r="M23" i="2"/>
  <c r="M22" i="2"/>
  <c r="M21" i="2"/>
  <c r="M20" i="2"/>
  <c r="M19" i="2"/>
  <c r="M18" i="2"/>
  <c r="M17" i="2"/>
  <c r="M14" i="2"/>
  <c r="M13" i="2"/>
  <c r="M12" i="2"/>
  <c r="M11" i="2"/>
  <c r="M10" i="2"/>
  <c r="M9" i="2"/>
  <c r="M8" i="2"/>
  <c r="M7" i="2"/>
  <c r="M6" i="2"/>
  <c r="L4" i="2"/>
  <c r="N4" i="2" s="1"/>
  <c r="J5" i="2"/>
  <c r="L5" i="2"/>
  <c r="J16" i="2"/>
  <c r="L16" i="2" s="1"/>
  <c r="L25" i="2"/>
  <c r="G4" i="2"/>
  <c r="G5" i="2"/>
  <c r="I5" i="2" s="1"/>
  <c r="G6" i="2"/>
  <c r="G12" i="2"/>
  <c r="G15" i="2"/>
  <c r="I15" i="2" s="1"/>
  <c r="G16" i="2"/>
  <c r="G17" i="2"/>
  <c r="G24" i="2"/>
  <c r="E26" i="2"/>
  <c r="H13" i="2"/>
  <c r="H12" i="2"/>
  <c r="I12" i="2" s="1"/>
  <c r="I4" i="2"/>
  <c r="M5" i="2"/>
  <c r="N5" i="2" s="1"/>
  <c r="O5" i="2" s="1"/>
  <c r="H6" i="2"/>
  <c r="I6" i="2" s="1"/>
  <c r="H7" i="2"/>
  <c r="H8" i="2"/>
  <c r="H9" i="2"/>
  <c r="H10" i="2"/>
  <c r="H11" i="2"/>
  <c r="M16" i="2"/>
  <c r="N16" i="2" s="1"/>
  <c r="I16" i="2"/>
  <c r="H17" i="2"/>
  <c r="H18" i="2"/>
  <c r="H19" i="2"/>
  <c r="H22" i="2"/>
  <c r="H23" i="2"/>
  <c r="H24" i="2"/>
  <c r="H25" i="2"/>
  <c r="D26" i="2"/>
  <c r="N17" i="2" l="1"/>
  <c r="O15" i="2"/>
  <c r="I24" i="2"/>
  <c r="O16" i="2"/>
  <c r="I17" i="2"/>
  <c r="O4" i="2"/>
  <c r="L6" i="2"/>
  <c r="N6" i="2" s="1"/>
  <c r="O6" i="2" s="1"/>
  <c r="D7" i="2"/>
  <c r="D18" i="2"/>
  <c r="O17" i="2" l="1"/>
  <c r="E7" i="2"/>
  <c r="E18" i="2"/>
  <c r="J18" i="2" s="1"/>
  <c r="L18" i="2" l="1"/>
  <c r="N18" i="2" s="1"/>
  <c r="D19" i="2"/>
  <c r="G7" i="2"/>
  <c r="J7" i="2"/>
  <c r="G18" i="2"/>
  <c r="I18" i="2" s="1"/>
  <c r="L7" i="2" l="1"/>
  <c r="D8" i="2"/>
  <c r="E19" i="2"/>
  <c r="I7" i="2"/>
  <c r="O18" i="2"/>
  <c r="G19" i="2" l="1"/>
  <c r="I19" i="2" s="1"/>
  <c r="E8" i="2"/>
  <c r="J8" i="2" s="1"/>
  <c r="J19" i="2"/>
  <c r="N7" i="2"/>
  <c r="L8" i="2" l="1"/>
  <c r="D9" i="2"/>
  <c r="O7" i="2"/>
  <c r="L19" i="2"/>
  <c r="N19" i="2" s="1"/>
  <c r="O19" i="2" s="1"/>
  <c r="D20" i="2"/>
  <c r="G8" i="2"/>
  <c r="I8" i="2" l="1"/>
  <c r="E20" i="2"/>
  <c r="E9" i="2"/>
  <c r="N8" i="2"/>
  <c r="G9" i="2" l="1"/>
  <c r="J9" i="2"/>
  <c r="G20" i="2"/>
  <c r="I20" i="2" s="1"/>
  <c r="O8" i="2"/>
  <c r="J20" i="2"/>
  <c r="L20" i="2" l="1"/>
  <c r="N20" i="2" s="1"/>
  <c r="O20" i="2" s="1"/>
  <c r="D21" i="2"/>
  <c r="L9" i="2"/>
  <c r="N9" i="2" s="1"/>
  <c r="D10" i="2"/>
  <c r="I9" i="2"/>
  <c r="E10" i="2" l="1"/>
  <c r="E21" i="2"/>
  <c r="J21" i="2" s="1"/>
  <c r="O9" i="2"/>
  <c r="L21" i="2" l="1"/>
  <c r="N21" i="2" s="1"/>
  <c r="D22" i="2"/>
  <c r="G10" i="2"/>
  <c r="G21" i="2"/>
  <c r="I21" i="2" s="1"/>
  <c r="J10" i="2"/>
  <c r="O21" i="2" l="1"/>
  <c r="I10" i="2"/>
  <c r="D11" i="2"/>
  <c r="L10" i="2"/>
  <c r="N10" i="2" s="1"/>
  <c r="E22" i="2"/>
  <c r="O10" i="2" l="1"/>
  <c r="G22" i="2"/>
  <c r="I22" i="2" s="1"/>
  <c r="E11" i="2"/>
  <c r="J11" i="2" s="1"/>
  <c r="J22" i="2"/>
  <c r="D12" i="2" l="1"/>
  <c r="J12" i="2" s="1"/>
  <c r="L12" i="2" s="1"/>
  <c r="N12" i="2" s="1"/>
  <c r="O12" i="2" s="1"/>
  <c r="L11" i="2"/>
  <c r="N11" i="2" s="1"/>
  <c r="L22" i="2"/>
  <c r="N22" i="2" s="1"/>
  <c r="O22" i="2" s="1"/>
  <c r="D23" i="2"/>
  <c r="G11" i="2"/>
  <c r="E13" i="2"/>
  <c r="D14" i="2"/>
  <c r="E14" i="2" s="1"/>
  <c r="D13" i="2"/>
  <c r="E23" i="2" l="1"/>
  <c r="J14" i="2"/>
  <c r="L14" i="2" s="1"/>
  <c r="N14" i="2" s="1"/>
  <c r="G14" i="2"/>
  <c r="I14" i="2" s="1"/>
  <c r="G13" i="2"/>
  <c r="I13" i="2" s="1"/>
  <c r="J13" i="2"/>
  <c r="L13" i="2" s="1"/>
  <c r="N13" i="2" s="1"/>
  <c r="I11" i="2"/>
  <c r="O11" i="2" s="1"/>
  <c r="O13" i="2" l="1"/>
  <c r="O14" i="2"/>
  <c r="G23" i="2"/>
  <c r="I23" i="2" s="1"/>
  <c r="D25" i="2"/>
  <c r="E25" i="2" s="1"/>
  <c r="G25" i="2" s="1"/>
  <c r="J23" i="2"/>
  <c r="I25" i="2" l="1"/>
  <c r="G26" i="2"/>
  <c r="F26" i="2" s="1"/>
  <c r="L23" i="2"/>
  <c r="N23" i="2" s="1"/>
  <c r="O23" i="2" s="1"/>
  <c r="D24" i="2"/>
  <c r="J24" i="2" s="1"/>
  <c r="L24" i="2" s="1"/>
  <c r="N24" i="2" l="1"/>
  <c r="L26" i="2"/>
  <c r="K26" i="2" s="1"/>
  <c r="O25" i="2"/>
  <c r="I26" i="2"/>
  <c r="H26" i="2" s="1"/>
  <c r="O24" i="2" l="1"/>
  <c r="N26" i="2"/>
  <c r="M26" i="2" s="1"/>
  <c r="O26" i="2" l="1"/>
</calcChain>
</file>

<file path=xl/sharedStrings.xml><?xml version="1.0" encoding="utf-8"?>
<sst xmlns="http://schemas.openxmlformats.org/spreadsheetml/2006/main" count="66" uniqueCount="38">
  <si>
    <t>State / Local Government</t>
  </si>
  <si>
    <t>Responsive</t>
  </si>
  <si>
    <t>Non-Responsive</t>
  </si>
  <si>
    <t>Type of respondents</t>
  </si>
  <si>
    <t>Type of survey instruments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</si>
  <si>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</si>
  <si>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</si>
  <si>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</si>
  <si>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</si>
  <si>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</si>
  <si>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</si>
  <si>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</si>
  <si>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Total Annual hour burden</t>
  </si>
  <si>
    <t>Hard copy pre-test</t>
  </si>
  <si>
    <t>Web-based Survey</t>
  </si>
  <si>
    <t>Invitation Letter</t>
  </si>
  <si>
    <t>Follow-up email*</t>
  </si>
  <si>
    <t>Reminder Email - Week 2*</t>
  </si>
  <si>
    <t>Reminder Email - Week 4*</t>
  </si>
  <si>
    <t>Reminder Email - Week 6*</t>
  </si>
  <si>
    <t>Thank You Letter</t>
  </si>
  <si>
    <t>Email Notification &amp; FAQ</t>
  </si>
  <si>
    <t>SFA Directors</t>
  </si>
  <si>
    <t>Follow-up email**</t>
  </si>
  <si>
    <t>Reminder Email - Week 2**</t>
  </si>
  <si>
    <t>Reminder Email  - Week 5**</t>
  </si>
  <si>
    <t>Reminder Email - Week 7**</t>
  </si>
  <si>
    <t xml:space="preserve"> </t>
  </si>
  <si>
    <t>TOTAL</t>
  </si>
  <si>
    <t>CN Directors</t>
  </si>
  <si>
    <t>All</t>
  </si>
  <si>
    <t>Telephone Reminder - Week 7*</t>
  </si>
  <si>
    <t>Telephone Reminder - Week 8*</t>
  </si>
  <si>
    <t>Telephone Reminder - Week 8**</t>
  </si>
  <si>
    <t>Telephone Reminder - Week 9**</t>
  </si>
  <si>
    <t>Telephone Reminder - Week 10**</t>
  </si>
  <si>
    <t>Appendix C.  Burden Table CN-OPS II Year 3</t>
  </si>
  <si>
    <t>*Based on 40 percent response rate for email and telephone reminders until target of 55 respondents are reached. 
** Based on declining response rates on subsequent contacts until target of 1,750 respondents is reached. Initial response rate is 30%.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</si>
</sst>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"/>
    <numFmt numFmtId="166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Franklin Gothic Book"/>
      <family val="2"/>
    </font>
    <font>
      <sz val="9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9"/>
      <name val="Franklin Gothic Book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AFBE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0" borderId="0" xfId="0" applyFont="1"/>
    <xf numFmtId="0" fontId="2" fillId="0" borderId="5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/>
    <xf numFmtId="0" fontId="2" fillId="0" borderId="16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left" wrapText="1"/>
    </xf>
    <xf numFmtId="3" fontId="4" fillId="0" borderId="19" xfId="0" applyNumberFormat="1" applyFont="1" applyFill="1" applyBorder="1" applyAlignment="1">
      <alignment wrapText="1"/>
    </xf>
    <xf numFmtId="0" fontId="4" fillId="0" borderId="20" xfId="0" applyFont="1" applyFill="1" applyBorder="1" applyAlignment="1">
      <alignment wrapText="1"/>
    </xf>
    <xf numFmtId="0" fontId="4" fillId="0" borderId="17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wrapText="1"/>
    </xf>
    <xf numFmtId="0" fontId="4" fillId="0" borderId="17" xfId="0" applyFont="1" applyFill="1" applyBorder="1" applyAlignment="1">
      <alignment horizontal="right" wrapText="1"/>
    </xf>
    <xf numFmtId="0" fontId="4" fillId="0" borderId="21" xfId="0" applyFont="1" applyFill="1" applyBorder="1" applyAlignment="1">
      <alignment horizontal="right" wrapText="1"/>
    </xf>
    <xf numFmtId="3" fontId="4" fillId="0" borderId="16" xfId="0" applyNumberFormat="1" applyFont="1" applyFill="1" applyBorder="1" applyAlignment="1">
      <alignment wrapText="1"/>
    </xf>
    <xf numFmtId="2" fontId="4" fillId="0" borderId="17" xfId="0" applyNumberFormat="1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right" wrapText="1"/>
    </xf>
    <xf numFmtId="2" fontId="4" fillId="0" borderId="21" xfId="0" applyNumberFormat="1" applyFont="1" applyFill="1" applyBorder="1" applyAlignment="1"/>
    <xf numFmtId="0" fontId="4" fillId="0" borderId="0" xfId="0" applyFont="1" applyFill="1"/>
    <xf numFmtId="164" fontId="4" fillId="0" borderId="17" xfId="0" applyNumberFormat="1" applyFont="1" applyFill="1" applyBorder="1" applyAlignment="1">
      <alignment horizontal="right" wrapText="1"/>
    </xf>
    <xf numFmtId="164" fontId="4" fillId="0" borderId="21" xfId="0" applyNumberFormat="1" applyFont="1" applyFill="1" applyBorder="1" applyAlignment="1">
      <alignment horizontal="right" wrapText="1"/>
    </xf>
    <xf numFmtId="3" fontId="4" fillId="0" borderId="24" xfId="0" applyNumberFormat="1" applyFont="1" applyFill="1" applyBorder="1" applyAlignment="1">
      <alignment wrapText="1"/>
    </xf>
    <xf numFmtId="0" fontId="4" fillId="0" borderId="25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wrapText="1"/>
    </xf>
    <xf numFmtId="164" fontId="4" fillId="0" borderId="26" xfId="0" applyNumberFormat="1" applyFont="1" applyFill="1" applyBorder="1" applyAlignment="1">
      <alignment horizontal="right" wrapText="1"/>
    </xf>
    <xf numFmtId="3" fontId="4" fillId="0" borderId="22" xfId="0" applyNumberFormat="1" applyFont="1" applyFill="1" applyBorder="1" applyAlignment="1">
      <alignment wrapText="1"/>
    </xf>
    <xf numFmtId="2" fontId="4" fillId="0" borderId="25" xfId="0" applyNumberFormat="1" applyFont="1" applyFill="1" applyBorder="1" applyAlignment="1">
      <alignment horizontal="right" wrapText="1"/>
    </xf>
    <xf numFmtId="0" fontId="4" fillId="0" borderId="23" xfId="0" applyFont="1" applyFill="1" applyBorder="1" applyAlignment="1">
      <alignment horizontal="right" wrapText="1"/>
    </xf>
    <xf numFmtId="3" fontId="5" fillId="0" borderId="17" xfId="0" applyNumberFormat="1" applyFont="1" applyFill="1" applyBorder="1" applyAlignment="1">
      <alignment wrapText="1"/>
    </xf>
    <xf numFmtId="3" fontId="4" fillId="0" borderId="17" xfId="0" applyNumberFormat="1" applyFont="1" applyFill="1" applyBorder="1" applyAlignment="1">
      <alignment wrapText="1"/>
    </xf>
    <xf numFmtId="0" fontId="4" fillId="0" borderId="28" xfId="0" applyFont="1" applyFill="1" applyBorder="1" applyAlignment="1">
      <alignment horizontal="left" wrapText="1"/>
    </xf>
    <xf numFmtId="3" fontId="4" fillId="0" borderId="30" xfId="0" applyNumberFormat="1" applyFont="1" applyFill="1" applyBorder="1" applyAlignment="1">
      <alignment wrapText="1"/>
    </xf>
    <xf numFmtId="3" fontId="4" fillId="0" borderId="31" xfId="0" applyNumberFormat="1" applyFont="1" applyFill="1" applyBorder="1" applyAlignment="1">
      <alignment wrapText="1"/>
    </xf>
    <xf numFmtId="0" fontId="4" fillId="0" borderId="28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wrapText="1"/>
    </xf>
    <xf numFmtId="0" fontId="2" fillId="0" borderId="33" xfId="0" applyFont="1" applyFill="1" applyBorder="1" applyAlignment="1">
      <alignment vertical="top" wrapText="1"/>
    </xf>
    <xf numFmtId="3" fontId="4" fillId="0" borderId="20" xfId="0" applyNumberFormat="1" applyFont="1" applyFill="1" applyBorder="1" applyAlignment="1">
      <alignment wrapText="1"/>
    </xf>
    <xf numFmtId="3" fontId="4" fillId="0" borderId="17" xfId="0" applyNumberFormat="1" applyFont="1" applyFill="1" applyBorder="1" applyAlignment="1">
      <alignment horizontal="right" wrapText="1"/>
    </xf>
    <xf numFmtId="3" fontId="4" fillId="0" borderId="21" xfId="0" applyNumberFormat="1" applyFont="1" applyFill="1" applyBorder="1" applyAlignment="1">
      <alignment horizontal="right" wrapText="1"/>
    </xf>
    <xf numFmtId="4" fontId="4" fillId="0" borderId="18" xfId="0" applyNumberFormat="1" applyFont="1" applyFill="1" applyBorder="1" applyAlignment="1">
      <alignment horizontal="right" wrapText="1"/>
    </xf>
    <xf numFmtId="4" fontId="4" fillId="0" borderId="21" xfId="0" applyNumberFormat="1" applyFont="1" applyFill="1" applyBorder="1" applyAlignment="1">
      <alignment horizontal="right" wrapText="1"/>
    </xf>
    <xf numFmtId="3" fontId="4" fillId="0" borderId="18" xfId="0" applyNumberFormat="1" applyFont="1" applyFill="1" applyBorder="1" applyAlignment="1">
      <alignment horizontal="right" wrapText="1"/>
    </xf>
    <xf numFmtId="0" fontId="4" fillId="0" borderId="0" xfId="0" applyFont="1" applyBorder="1"/>
    <xf numFmtId="3" fontId="4" fillId="0" borderId="0" xfId="0" applyNumberFormat="1" applyFont="1"/>
    <xf numFmtId="0" fontId="2" fillId="0" borderId="16" xfId="0" applyFont="1" applyFill="1" applyBorder="1" applyAlignment="1">
      <alignment wrapText="1"/>
    </xf>
    <xf numFmtId="3" fontId="5" fillId="0" borderId="19" xfId="0" applyNumberFormat="1" applyFont="1" applyFill="1" applyBorder="1" applyAlignment="1">
      <alignment wrapText="1"/>
    </xf>
    <xf numFmtId="3" fontId="5" fillId="0" borderId="16" xfId="0" applyNumberFormat="1" applyFont="1" applyFill="1" applyBorder="1" applyAlignment="1">
      <alignment wrapText="1"/>
    </xf>
    <xf numFmtId="0" fontId="4" fillId="0" borderId="0" xfId="0" applyFont="1" applyAlignment="1"/>
    <xf numFmtId="4" fontId="2" fillId="0" borderId="32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3" fillId="0" borderId="0" xfId="0" applyFont="1" applyFill="1"/>
    <xf numFmtId="2" fontId="2" fillId="0" borderId="28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0" fontId="0" fillId="0" borderId="1" xfId="1" applyFont="1" applyFill="1"/>
    <xf numFmtId="0" fontId="2" fillId="6" borderId="4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textRotation="90" wrapText="1"/>
    </xf>
    <xf numFmtId="0" fontId="2" fillId="0" borderId="9" xfId="0" applyFont="1" applyFill="1" applyBorder="1" applyAlignment="1">
      <alignment horizontal="center" textRotation="90" wrapText="1"/>
    </xf>
    <xf numFmtId="0" fontId="2" fillId="0" borderId="6" xfId="0" applyFont="1" applyFill="1" applyBorder="1" applyAlignment="1">
      <alignment horizontal="center" textRotation="90" wrapText="1"/>
    </xf>
    <xf numFmtId="0" fontId="2" fillId="0" borderId="7" xfId="0" applyFont="1" applyFill="1" applyBorder="1" applyAlignment="1">
      <alignment horizontal="center" textRotation="90" wrapText="1"/>
    </xf>
    <xf numFmtId="0" fontId="2" fillId="0" borderId="10" xfId="0" applyFont="1" applyFill="1" applyBorder="1" applyAlignment="1">
      <alignment horizontal="center" textRotation="90" wrapText="1"/>
    </xf>
    <xf numFmtId="0" fontId="4" fillId="0" borderId="32" xfId="0" applyFont="1" applyFill="1" applyBorder="1" applyAlignment="1">
      <alignment horizontal="right" wrapText="1"/>
    </xf>
    <xf numFmtId="3" fontId="4" fillId="0" borderId="27" xfId="0" applyNumberFormat="1" applyFont="1" applyFill="1" applyBorder="1" applyAlignment="1">
      <alignment wrapText="1"/>
    </xf>
    <xf numFmtId="0" fontId="4" fillId="0" borderId="29" xfId="0" applyFont="1" applyFill="1" applyBorder="1" applyAlignment="1">
      <alignment horizontal="right" wrapText="1"/>
    </xf>
    <xf numFmtId="2" fontId="4" fillId="0" borderId="32" xfId="0" applyNumberFormat="1" applyFont="1" applyFill="1" applyBorder="1" applyAlignment="1"/>
    <xf numFmtId="4" fontId="4" fillId="0" borderId="21" xfId="0" applyNumberFormat="1" applyFont="1" applyFill="1" applyBorder="1" applyAlignment="1"/>
    <xf numFmtId="0" fontId="2" fillId="0" borderId="27" xfId="0" applyFont="1" applyFill="1" applyBorder="1" applyAlignment="1">
      <alignment vertical="top" wrapText="1"/>
    </xf>
    <xf numFmtId="0" fontId="2" fillId="0" borderId="28" xfId="0" applyFont="1" applyFill="1" applyBorder="1" applyAlignment="1">
      <alignment horizontal="left" wrapText="1"/>
    </xf>
    <xf numFmtId="3" fontId="2" fillId="0" borderId="39" xfId="0" applyNumberFormat="1" applyFont="1" applyFill="1" applyBorder="1" applyAlignment="1">
      <alignment vertical="center" wrapText="1"/>
    </xf>
    <xf numFmtId="3" fontId="2" fillId="0" borderId="27" xfId="0" applyNumberFormat="1" applyFont="1" applyFill="1" applyBorder="1" applyAlignment="1">
      <alignment vertical="center" wrapText="1"/>
    </xf>
    <xf numFmtId="3" fontId="2" fillId="0" borderId="28" xfId="0" applyNumberFormat="1" applyFont="1" applyFill="1" applyBorder="1" applyAlignment="1">
      <alignment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165" fontId="3" fillId="0" borderId="0" xfId="0" applyNumberFormat="1" applyFont="1" applyFill="1"/>
    <xf numFmtId="166" fontId="3" fillId="0" borderId="0" xfId="0" applyNumberFormat="1" applyFont="1" applyFill="1"/>
    <xf numFmtId="0" fontId="2" fillId="3" borderId="0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right" wrapText="1"/>
    </xf>
    <xf numFmtId="3" fontId="2" fillId="0" borderId="31" xfId="0" applyNumberFormat="1" applyFont="1" applyFill="1" applyBorder="1" applyAlignment="1">
      <alignment vertical="center" wrapText="1"/>
    </xf>
    <xf numFmtId="3" fontId="4" fillId="0" borderId="25" xfId="0" applyNumberFormat="1" applyFont="1" applyFill="1" applyBorder="1" applyAlignment="1">
      <alignment horizontal="right" wrapText="1"/>
    </xf>
    <xf numFmtId="4" fontId="4" fillId="0" borderId="26" xfId="0" applyNumberFormat="1" applyFont="1" applyFill="1" applyBorder="1" applyAlignment="1">
      <alignment horizontal="right" wrapText="1"/>
    </xf>
    <xf numFmtId="3" fontId="2" fillId="0" borderId="17" xfId="0" applyNumberFormat="1" applyFont="1" applyFill="1" applyBorder="1" applyAlignment="1">
      <alignment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2" fontId="4" fillId="0" borderId="11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2" fontId="4" fillId="0" borderId="15" xfId="0" applyNumberFormat="1" applyFont="1" applyFill="1" applyBorder="1" applyAlignment="1"/>
    <xf numFmtId="0" fontId="4" fillId="0" borderId="34" xfId="0" applyFont="1" applyFill="1" applyBorder="1" applyAlignment="1">
      <alignment horizontal="left" wrapText="1"/>
    </xf>
    <xf numFmtId="0" fontId="4" fillId="0" borderId="36" xfId="0" applyFont="1" applyFill="1" applyBorder="1" applyAlignment="1">
      <alignment wrapText="1"/>
    </xf>
    <xf numFmtId="0" fontId="4" fillId="0" borderId="37" xfId="0" applyFont="1" applyFill="1" applyBorder="1" applyAlignment="1">
      <alignment wrapText="1"/>
    </xf>
    <xf numFmtId="0" fontId="4" fillId="0" borderId="34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wrapText="1"/>
    </xf>
    <xf numFmtId="0" fontId="4" fillId="0" borderId="34" xfId="0" applyFont="1" applyFill="1" applyBorder="1" applyAlignment="1">
      <alignment horizontal="right" wrapText="1"/>
    </xf>
    <xf numFmtId="0" fontId="4" fillId="0" borderId="38" xfId="0" applyFont="1" applyFill="1" applyBorder="1" applyAlignment="1">
      <alignment horizontal="right" wrapText="1"/>
    </xf>
    <xf numFmtId="0" fontId="4" fillId="0" borderId="33" xfId="0" applyFont="1" applyFill="1" applyBorder="1" applyAlignment="1">
      <alignment wrapText="1"/>
    </xf>
    <xf numFmtId="2" fontId="4" fillId="0" borderId="34" xfId="0" applyNumberFormat="1" applyFont="1" applyFill="1" applyBorder="1" applyAlignment="1">
      <alignment horizontal="right" wrapText="1"/>
    </xf>
    <xf numFmtId="2" fontId="4" fillId="0" borderId="38" xfId="0" applyNumberFormat="1" applyFont="1" applyFill="1" applyBorder="1" applyAlignment="1"/>
    <xf numFmtId="0" fontId="2" fillId="3" borderId="35" xfId="0" applyFont="1" applyFill="1" applyBorder="1" applyAlignment="1">
      <alignment horizontal="center" wrapText="1"/>
    </xf>
    <xf numFmtId="0" fontId="2" fillId="3" borderId="42" xfId="0" applyFont="1" applyFill="1" applyBorder="1" applyAlignment="1">
      <alignment horizontal="center" wrapText="1"/>
    </xf>
    <xf numFmtId="0" fontId="2" fillId="3" borderId="43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2" fillId="0" borderId="47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left" vertical="top" wrapText="1"/>
    </xf>
    <xf numFmtId="0" fontId="0" fillId="5" borderId="46" xfId="0" applyFill="1" applyBorder="1" applyAlignment="1">
      <alignment textRotation="90"/>
    </xf>
    <xf numFmtId="0" fontId="0" fillId="5" borderId="43" xfId="0" applyFill="1" applyBorder="1" applyAlignment="1">
      <alignment textRotation="90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="85" zoomScaleNormal="85" zoomScalePageLayoutView="130" workbookViewId="0">
      <selection activeCell="L37" sqref="L37"/>
    </sheetView>
  </sheetViews>
  <sheetFormatPr defaultColWidth="9" defaultRowHeight="12" x14ac:dyDescent="0.2"/>
  <cols>
    <col min="1" max="1" width="3.7109375" style="4" customWidth="1"/>
    <col min="2" max="2" width="16.7109375" style="4" customWidth="1"/>
    <col min="3" max="3" width="30.42578125" style="4" bestFit="1" customWidth="1"/>
    <col min="4" max="4" width="6.42578125" style="4" bestFit="1" customWidth="1"/>
    <col min="5" max="5" width="13.42578125" style="4" customWidth="1"/>
    <col min="6" max="6" width="8.28515625" style="4" bestFit="1" customWidth="1"/>
    <col min="7" max="7" width="12.85546875" style="4" customWidth="1"/>
    <col min="8" max="8" width="6.85546875" style="4" bestFit="1" customWidth="1"/>
    <col min="9" max="9" width="11.85546875" style="4" bestFit="1" customWidth="1"/>
    <col min="10" max="10" width="8.42578125" style="4" bestFit="1" customWidth="1"/>
    <col min="11" max="11" width="7.42578125" style="4" bestFit="1" customWidth="1"/>
    <col min="12" max="12" width="6.42578125" style="4" bestFit="1" customWidth="1"/>
    <col min="13" max="13" width="6.85546875" style="4" bestFit="1" customWidth="1"/>
    <col min="14" max="14" width="7.7109375" style="4" customWidth="1"/>
    <col min="15" max="15" width="9.42578125" style="4" bestFit="1" customWidth="1"/>
    <col min="16" max="16" width="9" style="4" customWidth="1"/>
    <col min="17" max="16384" width="9" style="4"/>
  </cols>
  <sheetData>
    <row r="1" spans="1:16" ht="21.75" customHeight="1" thickBot="1" x14ac:dyDescent="0.5">
      <c r="B1" s="4" t="s">
        <v>36</v>
      </c>
    </row>
    <row r="2" spans="1:16" ht="12" customHeight="1" x14ac:dyDescent="0.25">
      <c r="A2" s="1"/>
      <c r="B2" s="2"/>
      <c r="C2" s="3"/>
      <c r="D2" s="78"/>
      <c r="E2" s="105" t="s">
        <v>1</v>
      </c>
      <c r="F2" s="106"/>
      <c r="G2" s="106"/>
      <c r="H2" s="106"/>
      <c r="I2" s="107"/>
      <c r="J2" s="114" t="s">
        <v>2</v>
      </c>
      <c r="K2" s="115"/>
      <c r="L2" s="115"/>
      <c r="M2" s="115"/>
      <c r="N2" s="116"/>
      <c r="O2" s="56" t="s">
        <v>30</v>
      </c>
    </row>
    <row r="3" spans="1:16" ht="72.75" thickBot="1" x14ac:dyDescent="0.3">
      <c r="A3" s="112" t="s">
        <v>0</v>
      </c>
      <c r="B3" s="57" t="s">
        <v>3</v>
      </c>
      <c r="C3" s="58" t="s">
        <v>4</v>
      </c>
      <c r="D3" s="60" t="s">
        <v>5</v>
      </c>
      <c r="E3" s="61" t="s">
        <v>6</v>
      </c>
      <c r="F3" s="62" t="s">
        <v>7</v>
      </c>
      <c r="G3" s="62" t="s">
        <v>8</v>
      </c>
      <c r="H3" s="62" t="s">
        <v>9</v>
      </c>
      <c r="I3" s="59" t="s">
        <v>10</v>
      </c>
      <c r="J3" s="61" t="s">
        <v>11</v>
      </c>
      <c r="K3" s="62" t="s">
        <v>7</v>
      </c>
      <c r="L3" s="62" t="s">
        <v>8</v>
      </c>
      <c r="M3" s="62" t="s">
        <v>9</v>
      </c>
      <c r="N3" s="59" t="s">
        <v>10</v>
      </c>
      <c r="O3" s="63" t="s">
        <v>12</v>
      </c>
    </row>
    <row r="4" spans="1:16" s="7" customFormat="1" ht="15" customHeight="1" thickBot="1" x14ac:dyDescent="0.3">
      <c r="A4" s="112"/>
      <c r="B4" s="5" t="s">
        <v>29</v>
      </c>
      <c r="C4" s="86" t="s">
        <v>13</v>
      </c>
      <c r="D4" s="87">
        <v>3</v>
      </c>
      <c r="E4" s="88">
        <v>2</v>
      </c>
      <c r="F4" s="6">
        <v>1</v>
      </c>
      <c r="G4" s="89">
        <f t="shared" ref="G4:G24" si="0">+E4*F4</f>
        <v>2</v>
      </c>
      <c r="H4" s="90">
        <v>3</v>
      </c>
      <c r="I4" s="91">
        <f t="shared" ref="I4" si="1">+G4*H4</f>
        <v>6</v>
      </c>
      <c r="J4" s="16">
        <f>D4-E4</f>
        <v>1</v>
      </c>
      <c r="K4" s="6">
        <v>1</v>
      </c>
      <c r="L4" s="89">
        <f t="shared" ref="L4:L25" si="2">+J4*K4</f>
        <v>1</v>
      </c>
      <c r="M4" s="92">
        <v>0.5</v>
      </c>
      <c r="N4" s="93">
        <f>+L4*M4</f>
        <v>0.5</v>
      </c>
      <c r="O4" s="94">
        <f t="shared" ref="O4:O14" si="3">+N4+I4</f>
        <v>6.5</v>
      </c>
    </row>
    <row r="5" spans="1:16" s="7" customFormat="1" ht="15" customHeight="1" thickBot="1" x14ac:dyDescent="0.3">
      <c r="A5" s="112"/>
      <c r="B5" s="5" t="s">
        <v>29</v>
      </c>
      <c r="C5" s="9" t="s">
        <v>14</v>
      </c>
      <c r="D5" s="10">
        <v>55</v>
      </c>
      <c r="E5" s="11">
        <v>55</v>
      </c>
      <c r="F5" s="12">
        <v>1</v>
      </c>
      <c r="G5" s="13">
        <f t="shared" si="0"/>
        <v>55</v>
      </c>
      <c r="H5" s="14">
        <v>2</v>
      </c>
      <c r="I5" s="15">
        <f t="shared" ref="I5:I14" si="4">+H5*G5</f>
        <v>110</v>
      </c>
      <c r="J5" s="16">
        <f>D5-E5</f>
        <v>0</v>
      </c>
      <c r="K5" s="12">
        <v>1</v>
      </c>
      <c r="L5" s="13">
        <f t="shared" si="2"/>
        <v>0</v>
      </c>
      <c r="M5" s="17">
        <f>5/60</f>
        <v>8.3333333333333329E-2</v>
      </c>
      <c r="N5" s="18">
        <f t="shared" ref="N5:N15" si="5">+M5*L5</f>
        <v>0</v>
      </c>
      <c r="O5" s="19">
        <f t="shared" si="3"/>
        <v>110</v>
      </c>
    </row>
    <row r="6" spans="1:16" s="7" customFormat="1" ht="15" customHeight="1" thickBot="1" x14ac:dyDescent="0.3">
      <c r="A6" s="112"/>
      <c r="B6" s="5" t="s">
        <v>29</v>
      </c>
      <c r="C6" s="9" t="s">
        <v>15</v>
      </c>
      <c r="D6" s="10">
        <v>55</v>
      </c>
      <c r="E6" s="11">
        <f t="shared" ref="E6:E11" si="6">ROUND(D6*0.4,0)</f>
        <v>22</v>
      </c>
      <c r="F6" s="12">
        <v>1</v>
      </c>
      <c r="G6" s="13">
        <f t="shared" si="0"/>
        <v>22</v>
      </c>
      <c r="H6" s="17">
        <f>3/60</f>
        <v>0.05</v>
      </c>
      <c r="I6" s="15">
        <f t="shared" si="4"/>
        <v>1.1000000000000001</v>
      </c>
      <c r="J6" s="16">
        <f>D6-E6</f>
        <v>33</v>
      </c>
      <c r="K6" s="12">
        <v>1</v>
      </c>
      <c r="L6" s="13">
        <f t="shared" si="2"/>
        <v>33</v>
      </c>
      <c r="M6" s="17">
        <f>2/60</f>
        <v>3.3333333333333333E-2</v>
      </c>
      <c r="N6" s="18">
        <f t="shared" si="5"/>
        <v>1.1000000000000001</v>
      </c>
      <c r="O6" s="19">
        <f>+N6+I6</f>
        <v>2.2000000000000002</v>
      </c>
    </row>
    <row r="7" spans="1:16" s="20" customFormat="1" ht="15" customHeight="1" thickBot="1" x14ac:dyDescent="0.3">
      <c r="A7" s="112"/>
      <c r="B7" s="5" t="s">
        <v>29</v>
      </c>
      <c r="C7" s="9" t="s">
        <v>16</v>
      </c>
      <c r="D7" s="10">
        <f t="shared" ref="D7:D12" si="7">+J6</f>
        <v>33</v>
      </c>
      <c r="E7" s="11">
        <f t="shared" si="6"/>
        <v>13</v>
      </c>
      <c r="F7" s="12">
        <v>1</v>
      </c>
      <c r="G7" s="13">
        <f t="shared" si="0"/>
        <v>13</v>
      </c>
      <c r="H7" s="17">
        <f>3/60</f>
        <v>0.05</v>
      </c>
      <c r="I7" s="15">
        <f t="shared" si="4"/>
        <v>0.65</v>
      </c>
      <c r="J7" s="16">
        <f t="shared" ref="J7:J10" si="8">D7-E7</f>
        <v>20</v>
      </c>
      <c r="K7" s="12">
        <v>1</v>
      </c>
      <c r="L7" s="13">
        <f t="shared" si="2"/>
        <v>20</v>
      </c>
      <c r="M7" s="17">
        <f t="shared" ref="M7:M14" si="9">2/60</f>
        <v>3.3333333333333333E-2</v>
      </c>
      <c r="N7" s="18">
        <f t="shared" si="5"/>
        <v>0.66666666666666663</v>
      </c>
      <c r="O7" s="19">
        <f>+N7+I7</f>
        <v>1.3166666666666667</v>
      </c>
    </row>
    <row r="8" spans="1:16" s="7" customFormat="1" ht="15" customHeight="1" thickBot="1" x14ac:dyDescent="0.3">
      <c r="A8" s="112"/>
      <c r="B8" s="5" t="s">
        <v>29</v>
      </c>
      <c r="C8" s="9" t="s">
        <v>17</v>
      </c>
      <c r="D8" s="10">
        <f t="shared" si="7"/>
        <v>20</v>
      </c>
      <c r="E8" s="11">
        <f t="shared" si="6"/>
        <v>8</v>
      </c>
      <c r="F8" s="12">
        <v>1</v>
      </c>
      <c r="G8" s="13">
        <f t="shared" si="0"/>
        <v>8</v>
      </c>
      <c r="H8" s="14">
        <f>3/60</f>
        <v>0.05</v>
      </c>
      <c r="I8" s="15">
        <f t="shared" si="4"/>
        <v>0.4</v>
      </c>
      <c r="J8" s="16">
        <f t="shared" si="8"/>
        <v>12</v>
      </c>
      <c r="K8" s="12">
        <v>1</v>
      </c>
      <c r="L8" s="13">
        <f t="shared" si="2"/>
        <v>12</v>
      </c>
      <c r="M8" s="17">
        <f t="shared" si="9"/>
        <v>3.3333333333333333E-2</v>
      </c>
      <c r="N8" s="18">
        <f t="shared" si="5"/>
        <v>0.4</v>
      </c>
      <c r="O8" s="19">
        <f t="shared" si="3"/>
        <v>0.8</v>
      </c>
    </row>
    <row r="9" spans="1:16" s="7" customFormat="1" ht="15" customHeight="1" thickBot="1" x14ac:dyDescent="0.3">
      <c r="A9" s="112"/>
      <c r="B9" s="5" t="s">
        <v>29</v>
      </c>
      <c r="C9" s="9" t="s">
        <v>18</v>
      </c>
      <c r="D9" s="10">
        <f t="shared" si="7"/>
        <v>12</v>
      </c>
      <c r="E9" s="11">
        <f t="shared" si="6"/>
        <v>5</v>
      </c>
      <c r="F9" s="12">
        <v>1</v>
      </c>
      <c r="G9" s="13">
        <f t="shared" si="0"/>
        <v>5</v>
      </c>
      <c r="H9" s="14">
        <f>3/60</f>
        <v>0.05</v>
      </c>
      <c r="I9" s="15">
        <f t="shared" si="4"/>
        <v>0.25</v>
      </c>
      <c r="J9" s="16">
        <f t="shared" si="8"/>
        <v>7</v>
      </c>
      <c r="K9" s="12">
        <v>1</v>
      </c>
      <c r="L9" s="13">
        <f t="shared" si="2"/>
        <v>7</v>
      </c>
      <c r="M9" s="17">
        <f t="shared" si="9"/>
        <v>3.3333333333333333E-2</v>
      </c>
      <c r="N9" s="18">
        <f t="shared" si="5"/>
        <v>0.23333333333333334</v>
      </c>
      <c r="O9" s="19">
        <f t="shared" si="3"/>
        <v>0.48333333333333334</v>
      </c>
    </row>
    <row r="10" spans="1:16" s="7" customFormat="1" ht="15" customHeight="1" thickBot="1" x14ac:dyDescent="0.3">
      <c r="A10" s="112"/>
      <c r="B10" s="5" t="s">
        <v>29</v>
      </c>
      <c r="C10" s="9" t="s">
        <v>19</v>
      </c>
      <c r="D10" s="10">
        <f t="shared" si="7"/>
        <v>7</v>
      </c>
      <c r="E10" s="11">
        <f t="shared" si="6"/>
        <v>3</v>
      </c>
      <c r="F10" s="12">
        <v>1</v>
      </c>
      <c r="G10" s="13">
        <f t="shared" si="0"/>
        <v>3</v>
      </c>
      <c r="H10" s="14">
        <f>3/60</f>
        <v>0.05</v>
      </c>
      <c r="I10" s="15">
        <f t="shared" si="4"/>
        <v>0.15000000000000002</v>
      </c>
      <c r="J10" s="16">
        <f t="shared" si="8"/>
        <v>4</v>
      </c>
      <c r="K10" s="12">
        <v>1</v>
      </c>
      <c r="L10" s="13">
        <f t="shared" si="2"/>
        <v>4</v>
      </c>
      <c r="M10" s="17">
        <f t="shared" si="9"/>
        <v>3.3333333333333333E-2</v>
      </c>
      <c r="N10" s="18">
        <f t="shared" si="5"/>
        <v>0.13333333333333333</v>
      </c>
      <c r="O10" s="19">
        <f t="shared" si="3"/>
        <v>0.28333333333333333</v>
      </c>
    </row>
    <row r="11" spans="1:16" s="7" customFormat="1" ht="15.95" customHeight="1" thickBot="1" x14ac:dyDescent="0.3">
      <c r="A11" s="112"/>
      <c r="B11" s="5" t="s">
        <v>29</v>
      </c>
      <c r="C11" s="9" t="s">
        <v>31</v>
      </c>
      <c r="D11" s="10">
        <f t="shared" si="7"/>
        <v>4</v>
      </c>
      <c r="E11" s="11">
        <f t="shared" si="6"/>
        <v>2</v>
      </c>
      <c r="F11" s="12">
        <v>1</v>
      </c>
      <c r="G11" s="13">
        <f t="shared" si="0"/>
        <v>2</v>
      </c>
      <c r="H11" s="21">
        <f>5/60</f>
        <v>8.3333333333333329E-2</v>
      </c>
      <c r="I11" s="22">
        <f t="shared" si="4"/>
        <v>0.16666666666666666</v>
      </c>
      <c r="J11" s="16">
        <f t="shared" ref="J11:J12" si="10">+D11-E11</f>
        <v>2</v>
      </c>
      <c r="K11" s="12">
        <v>1</v>
      </c>
      <c r="L11" s="13">
        <f t="shared" si="2"/>
        <v>2</v>
      </c>
      <c r="M11" s="17">
        <f t="shared" si="9"/>
        <v>3.3333333333333333E-2</v>
      </c>
      <c r="N11" s="18">
        <f t="shared" si="5"/>
        <v>6.6666666666666666E-2</v>
      </c>
      <c r="O11" s="19">
        <f t="shared" si="3"/>
        <v>0.23333333333333334</v>
      </c>
    </row>
    <row r="12" spans="1:16" s="7" customFormat="1" ht="15" customHeight="1" thickBot="1" x14ac:dyDescent="0.3">
      <c r="A12" s="112"/>
      <c r="B12" s="5" t="s">
        <v>29</v>
      </c>
      <c r="C12" s="9" t="s">
        <v>32</v>
      </c>
      <c r="D12" s="23">
        <f t="shared" si="7"/>
        <v>2</v>
      </c>
      <c r="E12" s="11">
        <v>2</v>
      </c>
      <c r="F12" s="24">
        <v>1</v>
      </c>
      <c r="G12" s="25">
        <f t="shared" si="0"/>
        <v>2</v>
      </c>
      <c r="H12" s="21">
        <f>5/60</f>
        <v>8.3333333333333329E-2</v>
      </c>
      <c r="I12" s="26">
        <f t="shared" si="4"/>
        <v>0.16666666666666666</v>
      </c>
      <c r="J12" s="27">
        <f t="shared" si="10"/>
        <v>0</v>
      </c>
      <c r="K12" s="6">
        <v>1</v>
      </c>
      <c r="L12" s="25">
        <f t="shared" si="2"/>
        <v>0</v>
      </c>
      <c r="M12" s="17">
        <f t="shared" si="9"/>
        <v>3.3333333333333333E-2</v>
      </c>
      <c r="N12" s="29">
        <f t="shared" si="5"/>
        <v>0</v>
      </c>
      <c r="O12" s="19">
        <f t="shared" si="3"/>
        <v>0.16666666666666666</v>
      </c>
    </row>
    <row r="13" spans="1:16" s="7" customFormat="1" ht="15" customHeight="1" thickBot="1" x14ac:dyDescent="0.3">
      <c r="A13" s="112"/>
      <c r="B13" s="5" t="s">
        <v>29</v>
      </c>
      <c r="C13" s="9" t="s">
        <v>20</v>
      </c>
      <c r="D13" s="30">
        <f>SUM(E6:E12)</f>
        <v>55</v>
      </c>
      <c r="E13" s="30">
        <f>SUM(E6:E12)</f>
        <v>55</v>
      </c>
      <c r="F13" s="12">
        <v>1</v>
      </c>
      <c r="G13" s="13">
        <f t="shared" si="0"/>
        <v>55</v>
      </c>
      <c r="H13" s="14">
        <f>3/60</f>
        <v>0.05</v>
      </c>
      <c r="I13" s="14">
        <f t="shared" si="4"/>
        <v>2.75</v>
      </c>
      <c r="J13" s="31">
        <f>E13-D13</f>
        <v>0</v>
      </c>
      <c r="K13" s="12">
        <v>0</v>
      </c>
      <c r="L13" s="13">
        <f t="shared" si="2"/>
        <v>0</v>
      </c>
      <c r="M13" s="17">
        <f t="shared" si="9"/>
        <v>3.3333333333333333E-2</v>
      </c>
      <c r="N13" s="14">
        <f t="shared" si="5"/>
        <v>0</v>
      </c>
      <c r="O13" s="19">
        <f t="shared" si="3"/>
        <v>2.75</v>
      </c>
    </row>
    <row r="14" spans="1:16" s="7" customFormat="1" ht="15.95" customHeight="1" thickBot="1" x14ac:dyDescent="0.3">
      <c r="A14" s="112"/>
      <c r="B14" s="5" t="s">
        <v>29</v>
      </c>
      <c r="C14" s="32" t="s">
        <v>21</v>
      </c>
      <c r="D14" s="33">
        <f>SUM(E6:E12)</f>
        <v>55</v>
      </c>
      <c r="E14" s="34">
        <f>D14</f>
        <v>55</v>
      </c>
      <c r="F14" s="35">
        <v>1</v>
      </c>
      <c r="G14" s="36">
        <f t="shared" si="0"/>
        <v>55</v>
      </c>
      <c r="H14" s="79">
        <v>0.5</v>
      </c>
      <c r="I14" s="64">
        <f t="shared" si="4"/>
        <v>27.5</v>
      </c>
      <c r="J14" s="65">
        <f>E14-D14</f>
        <v>0</v>
      </c>
      <c r="K14" s="35">
        <v>0</v>
      </c>
      <c r="L14" s="36">
        <f t="shared" si="2"/>
        <v>0</v>
      </c>
      <c r="M14" s="17">
        <f t="shared" si="9"/>
        <v>3.3333333333333333E-2</v>
      </c>
      <c r="N14" s="66">
        <f t="shared" si="5"/>
        <v>0</v>
      </c>
      <c r="O14" s="67">
        <f t="shared" si="3"/>
        <v>27.5</v>
      </c>
      <c r="P14" s="20"/>
    </row>
    <row r="15" spans="1:16" s="7" customFormat="1" ht="15" customHeight="1" thickBot="1" x14ac:dyDescent="0.3">
      <c r="A15" s="112"/>
      <c r="B15" s="37" t="s">
        <v>22</v>
      </c>
      <c r="C15" s="95" t="s">
        <v>13</v>
      </c>
      <c r="D15" s="96">
        <v>6</v>
      </c>
      <c r="E15" s="97">
        <v>6</v>
      </c>
      <c r="F15" s="98">
        <v>1</v>
      </c>
      <c r="G15" s="99">
        <f t="shared" si="0"/>
        <v>6</v>
      </c>
      <c r="H15" s="100">
        <v>3</v>
      </c>
      <c r="I15" s="101">
        <f t="shared" ref="I15:I25" si="11">+G15*H15</f>
        <v>18</v>
      </c>
      <c r="J15" s="102">
        <v>0</v>
      </c>
      <c r="K15" s="6">
        <v>0</v>
      </c>
      <c r="L15" s="99">
        <f t="shared" si="2"/>
        <v>0</v>
      </c>
      <c r="M15" s="103">
        <v>0.5</v>
      </c>
      <c r="N15" s="66">
        <f t="shared" si="5"/>
        <v>0</v>
      </c>
      <c r="O15" s="104">
        <f>+N15+I15</f>
        <v>18</v>
      </c>
    </row>
    <row r="16" spans="1:16" s="7" customFormat="1" ht="15" customHeight="1" x14ac:dyDescent="0.25">
      <c r="A16" s="112"/>
      <c r="B16" s="8" t="s">
        <v>22</v>
      </c>
      <c r="C16" s="9" t="s">
        <v>14</v>
      </c>
      <c r="D16" s="10">
        <v>2188</v>
      </c>
      <c r="E16" s="38">
        <v>1750</v>
      </c>
      <c r="F16" s="12">
        <v>1</v>
      </c>
      <c r="G16" s="39">
        <f t="shared" si="0"/>
        <v>1750</v>
      </c>
      <c r="H16" s="14">
        <v>2</v>
      </c>
      <c r="I16" s="40">
        <f t="shared" si="11"/>
        <v>3500</v>
      </c>
      <c r="J16" s="16">
        <f>D16-E16</f>
        <v>438</v>
      </c>
      <c r="K16" s="12">
        <v>1</v>
      </c>
      <c r="L16" s="39">
        <f t="shared" si="2"/>
        <v>438</v>
      </c>
      <c r="M16" s="21">
        <f>5/60</f>
        <v>8.3333333333333329E-2</v>
      </c>
      <c r="N16" s="41">
        <f t="shared" ref="N16:N25" si="12">+M16*L16</f>
        <v>36.5</v>
      </c>
      <c r="O16" s="68">
        <f t="shared" ref="O16" si="13">+N16+I16</f>
        <v>3536.5</v>
      </c>
    </row>
    <row r="17" spans="1:17" s="7" customFormat="1" ht="15" customHeight="1" x14ac:dyDescent="0.25">
      <c r="A17" s="112"/>
      <c r="B17" s="8" t="s">
        <v>22</v>
      </c>
      <c r="C17" s="9" t="s">
        <v>15</v>
      </c>
      <c r="D17" s="10">
        <v>2188</v>
      </c>
      <c r="E17" s="38">
        <f>ROUND(D17*0.3,0)</f>
        <v>656</v>
      </c>
      <c r="F17" s="12">
        <v>1</v>
      </c>
      <c r="G17" s="39">
        <f t="shared" si="0"/>
        <v>656</v>
      </c>
      <c r="H17" s="17">
        <f>3/60</f>
        <v>0.05</v>
      </c>
      <c r="I17" s="42">
        <f t="shared" si="11"/>
        <v>32.800000000000004</v>
      </c>
      <c r="J17" s="16">
        <f t="shared" ref="J17:J24" si="14">D17-E17</f>
        <v>1532</v>
      </c>
      <c r="K17" s="12">
        <v>1</v>
      </c>
      <c r="L17" s="39">
        <f t="shared" si="2"/>
        <v>1532</v>
      </c>
      <c r="M17" s="17">
        <f>2/60</f>
        <v>3.3333333333333333E-2</v>
      </c>
      <c r="N17" s="43">
        <f t="shared" si="12"/>
        <v>51.066666666666663</v>
      </c>
      <c r="O17" s="19">
        <f>+N17+I17</f>
        <v>83.866666666666674</v>
      </c>
    </row>
    <row r="18" spans="1:17" s="7" customFormat="1" ht="15" customHeight="1" x14ac:dyDescent="0.25">
      <c r="A18" s="112"/>
      <c r="B18" s="8" t="s">
        <v>22</v>
      </c>
      <c r="C18" s="9" t="s">
        <v>23</v>
      </c>
      <c r="D18" s="10">
        <f>J17</f>
        <v>1532</v>
      </c>
      <c r="E18" s="38">
        <f>ROUND(D18*0.25,0)</f>
        <v>383</v>
      </c>
      <c r="F18" s="12">
        <v>1</v>
      </c>
      <c r="G18" s="39">
        <f t="shared" si="0"/>
        <v>383</v>
      </c>
      <c r="H18" s="17">
        <f>3/60</f>
        <v>0.05</v>
      </c>
      <c r="I18" s="42">
        <f t="shared" si="11"/>
        <v>19.150000000000002</v>
      </c>
      <c r="J18" s="16">
        <f t="shared" si="14"/>
        <v>1149</v>
      </c>
      <c r="K18" s="12">
        <v>1</v>
      </c>
      <c r="L18" s="39">
        <f t="shared" si="2"/>
        <v>1149</v>
      </c>
      <c r="M18" s="17">
        <f t="shared" ref="M18:M25" si="15">2/60</f>
        <v>3.3333333333333333E-2</v>
      </c>
      <c r="N18" s="43">
        <f t="shared" si="12"/>
        <v>38.299999999999997</v>
      </c>
      <c r="O18" s="19">
        <f>+N18+I18</f>
        <v>57.45</v>
      </c>
    </row>
    <row r="19" spans="1:17" s="7" customFormat="1" ht="15" customHeight="1" x14ac:dyDescent="0.25">
      <c r="A19" s="112"/>
      <c r="B19" s="8" t="s">
        <v>22</v>
      </c>
      <c r="C19" s="9" t="s">
        <v>24</v>
      </c>
      <c r="D19" s="10">
        <f>J18</f>
        <v>1149</v>
      </c>
      <c r="E19" s="38">
        <f>ROUND(D19*0.25,0)</f>
        <v>287</v>
      </c>
      <c r="F19" s="12">
        <v>1</v>
      </c>
      <c r="G19" s="39">
        <f t="shared" si="0"/>
        <v>287</v>
      </c>
      <c r="H19" s="17">
        <f>3/60</f>
        <v>0.05</v>
      </c>
      <c r="I19" s="42">
        <f t="shared" si="11"/>
        <v>14.350000000000001</v>
      </c>
      <c r="J19" s="16">
        <f t="shared" si="14"/>
        <v>862</v>
      </c>
      <c r="K19" s="12">
        <v>1</v>
      </c>
      <c r="L19" s="39">
        <f t="shared" si="2"/>
        <v>862</v>
      </c>
      <c r="M19" s="17">
        <f t="shared" si="15"/>
        <v>3.3333333333333333E-2</v>
      </c>
      <c r="N19" s="43">
        <f t="shared" si="12"/>
        <v>28.733333333333334</v>
      </c>
      <c r="O19" s="19">
        <f t="shared" ref="O19:O25" si="16">+N19+I19</f>
        <v>43.083333333333336</v>
      </c>
    </row>
    <row r="20" spans="1:17" s="7" customFormat="1" ht="15" customHeight="1" x14ac:dyDescent="0.25">
      <c r="A20" s="112"/>
      <c r="B20" s="8" t="s">
        <v>22</v>
      </c>
      <c r="C20" s="9" t="s">
        <v>25</v>
      </c>
      <c r="D20" s="10">
        <f t="shared" ref="D20:D24" si="17">J19</f>
        <v>862</v>
      </c>
      <c r="E20" s="38">
        <f>ROUND(D20*0.15,0)</f>
        <v>129</v>
      </c>
      <c r="F20" s="12">
        <v>1</v>
      </c>
      <c r="G20" s="39">
        <f t="shared" si="0"/>
        <v>129</v>
      </c>
      <c r="H20" s="17">
        <v>0.05</v>
      </c>
      <c r="I20" s="42">
        <f t="shared" si="11"/>
        <v>6.45</v>
      </c>
      <c r="J20" s="16">
        <f t="shared" si="14"/>
        <v>733</v>
      </c>
      <c r="K20" s="12">
        <v>1</v>
      </c>
      <c r="L20" s="39">
        <f t="shared" si="2"/>
        <v>733</v>
      </c>
      <c r="M20" s="17">
        <f t="shared" si="15"/>
        <v>3.3333333333333333E-2</v>
      </c>
      <c r="N20" s="43">
        <f t="shared" si="12"/>
        <v>24.433333333333334</v>
      </c>
      <c r="O20" s="19">
        <f t="shared" si="16"/>
        <v>30.883333333333333</v>
      </c>
    </row>
    <row r="21" spans="1:17" s="7" customFormat="1" ht="15" customHeight="1" x14ac:dyDescent="0.25">
      <c r="A21" s="112"/>
      <c r="B21" s="8" t="s">
        <v>22</v>
      </c>
      <c r="C21" s="9" t="s">
        <v>26</v>
      </c>
      <c r="D21" s="10">
        <f t="shared" si="17"/>
        <v>733</v>
      </c>
      <c r="E21" s="38">
        <f>ROUND(D21*0.15,0)</f>
        <v>110</v>
      </c>
      <c r="F21" s="12">
        <v>1</v>
      </c>
      <c r="G21" s="39">
        <f t="shared" si="0"/>
        <v>110</v>
      </c>
      <c r="H21" s="17">
        <v>0.05</v>
      </c>
      <c r="I21" s="42">
        <f t="shared" si="11"/>
        <v>5.5</v>
      </c>
      <c r="J21" s="16">
        <f t="shared" si="14"/>
        <v>623</v>
      </c>
      <c r="K21" s="12">
        <v>1</v>
      </c>
      <c r="L21" s="39">
        <f t="shared" si="2"/>
        <v>623</v>
      </c>
      <c r="M21" s="17">
        <f t="shared" si="15"/>
        <v>3.3333333333333333E-2</v>
      </c>
      <c r="N21" s="43">
        <f t="shared" si="12"/>
        <v>20.766666666666666</v>
      </c>
      <c r="O21" s="19">
        <f t="shared" si="16"/>
        <v>26.266666666666666</v>
      </c>
    </row>
    <row r="22" spans="1:17" s="44" customFormat="1" ht="15" customHeight="1" x14ac:dyDescent="0.25">
      <c r="A22" s="112"/>
      <c r="B22" s="8" t="s">
        <v>22</v>
      </c>
      <c r="C22" s="9" t="s">
        <v>33</v>
      </c>
      <c r="D22" s="10">
        <f t="shared" si="17"/>
        <v>623</v>
      </c>
      <c r="E22" s="38">
        <f>ROUND(D22*0.15,0)</f>
        <v>93</v>
      </c>
      <c r="F22" s="12">
        <v>1</v>
      </c>
      <c r="G22" s="39">
        <f t="shared" si="0"/>
        <v>93</v>
      </c>
      <c r="H22" s="21">
        <f>5/60</f>
        <v>8.3333333333333329E-2</v>
      </c>
      <c r="I22" s="42">
        <f t="shared" si="11"/>
        <v>7.75</v>
      </c>
      <c r="J22" s="16">
        <f t="shared" si="14"/>
        <v>530</v>
      </c>
      <c r="K22" s="12">
        <v>1</v>
      </c>
      <c r="L22" s="39">
        <f t="shared" si="2"/>
        <v>530</v>
      </c>
      <c r="M22" s="17">
        <f t="shared" si="15"/>
        <v>3.3333333333333333E-2</v>
      </c>
      <c r="N22" s="43">
        <f t="shared" si="12"/>
        <v>17.666666666666668</v>
      </c>
      <c r="O22" s="19">
        <f t="shared" si="16"/>
        <v>25.416666666666668</v>
      </c>
    </row>
    <row r="23" spans="1:17" s="7" customFormat="1" ht="15" customHeight="1" x14ac:dyDescent="0.25">
      <c r="A23" s="112"/>
      <c r="B23" s="8" t="s">
        <v>22</v>
      </c>
      <c r="C23" s="9" t="s">
        <v>34</v>
      </c>
      <c r="D23" s="10">
        <f t="shared" si="17"/>
        <v>530</v>
      </c>
      <c r="E23" s="38">
        <f>ROUND(D23*0.1,0)</f>
        <v>53</v>
      </c>
      <c r="F23" s="12">
        <v>1</v>
      </c>
      <c r="G23" s="39">
        <f t="shared" si="0"/>
        <v>53</v>
      </c>
      <c r="H23" s="21">
        <f>5/60</f>
        <v>8.3333333333333329E-2</v>
      </c>
      <c r="I23" s="42">
        <f t="shared" si="11"/>
        <v>4.4166666666666661</v>
      </c>
      <c r="J23" s="16">
        <f t="shared" si="14"/>
        <v>477</v>
      </c>
      <c r="K23" s="12">
        <v>1</v>
      </c>
      <c r="L23" s="39">
        <f t="shared" si="2"/>
        <v>477</v>
      </c>
      <c r="M23" s="17">
        <f t="shared" si="15"/>
        <v>3.3333333333333333E-2</v>
      </c>
      <c r="N23" s="43">
        <f t="shared" si="12"/>
        <v>15.9</v>
      </c>
      <c r="O23" s="19">
        <f t="shared" si="16"/>
        <v>20.316666666666666</v>
      </c>
      <c r="Q23" s="45" t="s">
        <v>27</v>
      </c>
    </row>
    <row r="24" spans="1:17" s="7" customFormat="1" ht="15" customHeight="1" x14ac:dyDescent="0.25">
      <c r="A24" s="112"/>
      <c r="B24" s="8" t="s">
        <v>22</v>
      </c>
      <c r="C24" s="9" t="s">
        <v>35</v>
      </c>
      <c r="D24" s="10">
        <f t="shared" si="17"/>
        <v>477</v>
      </c>
      <c r="E24" s="38">
        <v>39</v>
      </c>
      <c r="F24" s="12">
        <v>1</v>
      </c>
      <c r="G24" s="39">
        <f t="shared" si="0"/>
        <v>39</v>
      </c>
      <c r="H24" s="21">
        <f>5/60</f>
        <v>8.3333333333333329E-2</v>
      </c>
      <c r="I24" s="42">
        <f t="shared" si="11"/>
        <v>3.25</v>
      </c>
      <c r="J24" s="16">
        <f t="shared" si="14"/>
        <v>438</v>
      </c>
      <c r="K24" s="12">
        <v>1</v>
      </c>
      <c r="L24" s="39">
        <f t="shared" si="2"/>
        <v>438</v>
      </c>
      <c r="M24" s="17">
        <f t="shared" si="15"/>
        <v>3.3333333333333333E-2</v>
      </c>
      <c r="N24" s="43">
        <f t="shared" si="12"/>
        <v>14.6</v>
      </c>
      <c r="O24" s="19">
        <f t="shared" si="16"/>
        <v>17.850000000000001</v>
      </c>
    </row>
    <row r="25" spans="1:17" s="49" customFormat="1" ht="15.95" customHeight="1" thickBot="1" x14ac:dyDescent="0.3">
      <c r="A25" s="112"/>
      <c r="B25" s="46" t="s">
        <v>22</v>
      </c>
      <c r="C25" s="9" t="s">
        <v>20</v>
      </c>
      <c r="D25" s="47">
        <f>SUM(E17:E24)</f>
        <v>1750</v>
      </c>
      <c r="E25" s="48">
        <f>D25</f>
        <v>1750</v>
      </c>
      <c r="F25" s="12">
        <v>1</v>
      </c>
      <c r="G25" s="81">
        <f>+E25*F25</f>
        <v>1750</v>
      </c>
      <c r="H25" s="28">
        <f>3/60</f>
        <v>0.05</v>
      </c>
      <c r="I25" s="82">
        <f t="shared" si="11"/>
        <v>87.5</v>
      </c>
      <c r="J25" s="16">
        <v>0</v>
      </c>
      <c r="K25" s="12">
        <v>0</v>
      </c>
      <c r="L25" s="39">
        <f t="shared" si="2"/>
        <v>0</v>
      </c>
      <c r="M25" s="17">
        <f t="shared" si="15"/>
        <v>3.3333333333333333E-2</v>
      </c>
      <c r="N25" s="43">
        <f t="shared" si="12"/>
        <v>0</v>
      </c>
      <c r="O25" s="19">
        <f t="shared" si="16"/>
        <v>87.5</v>
      </c>
      <c r="P25" s="7"/>
    </row>
    <row r="26" spans="1:17" s="7" customFormat="1" ht="15.95" customHeight="1" thickBot="1" x14ac:dyDescent="0.3">
      <c r="A26" s="113"/>
      <c r="B26" s="69" t="s">
        <v>28</v>
      </c>
      <c r="C26" s="70"/>
      <c r="D26" s="71">
        <f>D4+D5+D15+D16</f>
        <v>2252</v>
      </c>
      <c r="E26" s="72">
        <f>E4+E5+E15+E16</f>
        <v>1813</v>
      </c>
      <c r="F26" s="53">
        <f>+G26/E26</f>
        <v>3.0215113072255928</v>
      </c>
      <c r="G26" s="83">
        <f>SUM(G4:G25)</f>
        <v>5478</v>
      </c>
      <c r="H26" s="84">
        <f>+I26/G26</f>
        <v>0.70250091274187654</v>
      </c>
      <c r="I26" s="85">
        <f>SUM(I4:I25)</f>
        <v>3848.2999999999997</v>
      </c>
      <c r="J26" s="80">
        <f>J4+J6+J15+J17</f>
        <v>1566</v>
      </c>
      <c r="K26" s="53">
        <f>+L26/J26</f>
        <v>4.3812260536398471</v>
      </c>
      <c r="L26" s="73">
        <f>SUM(L4:L25)</f>
        <v>6861</v>
      </c>
      <c r="M26" s="74">
        <f>+N26/L26</f>
        <v>3.6593305154739346E-2</v>
      </c>
      <c r="N26" s="50">
        <f>SUM(N4:N25)</f>
        <v>251.06666666666663</v>
      </c>
      <c r="O26" s="50">
        <f>SUM(O4:O25)</f>
        <v>4099.3666666666668</v>
      </c>
    </row>
    <row r="27" spans="1:17" ht="30.75" customHeight="1" thickBot="1" x14ac:dyDescent="0.25">
      <c r="A27" s="51"/>
      <c r="B27" s="108" t="s">
        <v>37</v>
      </c>
      <c r="C27" s="109"/>
      <c r="D27" s="109"/>
      <c r="E27" s="109"/>
      <c r="F27" s="109"/>
      <c r="G27" s="110"/>
      <c r="H27" s="110"/>
      <c r="I27" s="110"/>
      <c r="J27" s="109"/>
      <c r="K27" s="109"/>
      <c r="L27" s="109"/>
      <c r="M27" s="109"/>
      <c r="N27" s="109"/>
      <c r="O27" s="111"/>
    </row>
    <row r="28" spans="1:17" x14ac:dyDescent="0.2">
      <c r="B28" s="52"/>
      <c r="C28" s="52"/>
      <c r="D28" s="52"/>
      <c r="E28" s="75"/>
      <c r="F28" s="76"/>
      <c r="G28" s="52"/>
      <c r="H28" s="52"/>
      <c r="I28" s="52"/>
      <c r="J28" s="75"/>
      <c r="K28" s="52"/>
      <c r="L28" s="52"/>
      <c r="M28" s="52"/>
      <c r="N28" s="52"/>
      <c r="O28" s="52"/>
    </row>
    <row r="29" spans="1:17" x14ac:dyDescent="0.2">
      <c r="B29" s="52"/>
      <c r="C29" s="52"/>
      <c r="D29" s="52"/>
      <c r="E29" s="75"/>
      <c r="F29" s="76"/>
      <c r="G29" s="52"/>
      <c r="H29" s="52"/>
      <c r="I29" s="52"/>
      <c r="J29" s="52"/>
      <c r="K29" s="77"/>
      <c r="L29" s="52"/>
      <c r="M29" s="52"/>
      <c r="N29" s="52"/>
      <c r="O29" s="52"/>
    </row>
    <row r="30" spans="1:17" ht="15" x14ac:dyDescent="0.25">
      <c r="B30" s="55"/>
      <c r="C30" s="55"/>
      <c r="D30" s="55"/>
      <c r="E30" s="54"/>
      <c r="K30" s="54"/>
      <c r="L30" s="54"/>
    </row>
    <row r="31" spans="1:17" s="52" customFormat="1" ht="15" x14ac:dyDescent="0.25">
      <c r="B31" s="55"/>
      <c r="C31" s="55"/>
      <c r="D31" s="55"/>
    </row>
    <row r="32" spans="1:17" ht="15" x14ac:dyDescent="0.25">
      <c r="B32" s="55"/>
      <c r="C32" s="55"/>
      <c r="D32" s="55"/>
    </row>
    <row r="33" spans="2:4" ht="15" x14ac:dyDescent="0.25">
      <c r="B33" s="55"/>
      <c r="C33" s="55"/>
      <c r="D33" s="55"/>
    </row>
    <row r="34" spans="2:4" ht="15" x14ac:dyDescent="0.25">
      <c r="B34" s="55"/>
      <c r="C34" s="55"/>
      <c r="D34" s="55"/>
    </row>
    <row r="35" spans="2:4" ht="15" x14ac:dyDescent="0.25">
      <c r="B35" s="55"/>
      <c r="C35" s="55"/>
      <c r="D35" s="55"/>
    </row>
    <row r="36" spans="2:4" ht="15" x14ac:dyDescent="0.25">
      <c r="B36" s="55"/>
      <c r="C36" s="55"/>
      <c r="D36" s="55"/>
    </row>
    <row r="37" spans="2:4" ht="15" x14ac:dyDescent="0.25">
      <c r="B37" s="55"/>
      <c r="C37" s="55"/>
      <c r="D37" s="55"/>
    </row>
  </sheetData>
  <mergeCells count="4">
    <mergeCell ref="E2:I2"/>
    <mergeCell ref="B27:O27"/>
    <mergeCell ref="A3:A26"/>
    <mergeCell ref="J2:N2"/>
  </mergeCells>
  <phoneticPr fontId="6" type="noConversion"/>
  <pageMargins left="0.7" right="0.7" top="0.75" bottom="0.75" header="0.3" footer="0.3"/>
  <pageSetup scale="79" fitToHeight="0" orientation="landscape" r:id="rId1"/>
  <ignoredErrors>
    <ignoredError sqref="G26:H26 L26:M26 H22:H25 H17:H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Burden Table</vt:lpstr>
      <vt:lpstr>'Burden Table'!Print_Area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Miller, MPIA</dc:creator>
  <cp:lastModifiedBy>CS</cp:lastModifiedBy>
  <cp:lastPrinted>2018-02-28T21:09:13Z</cp:lastPrinted>
  <dcterms:created xsi:type="dcterms:W3CDTF">2016-08-31T22:41:54Z</dcterms:created>
  <dcterms:modified xsi:type="dcterms:W3CDTF">2018-02-28T21:57:33Z</dcterms:modified>
</cp:coreProperties>
</file>