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2017 Part 50\FINAL\ROCIS\"/>
    </mc:Choice>
  </mc:AlternateContent>
  <bookViews>
    <workbookView xWindow="-90" yWindow="-75" windowWidth="28830" windowHeight="6405" tabRatio="758"/>
  </bookViews>
  <sheets>
    <sheet name="Reporting" sheetId="1" r:id="rId1"/>
    <sheet name="Recordkeeping" sheetId="2" r:id="rId2"/>
    <sheet name="Third-Party Disclosure" sheetId="3" r:id="rId3"/>
    <sheet name="Totals" sheetId="18" r:id="rId4"/>
  </sheets>
  <definedNames>
    <definedName name="_xlnm.Print_Area" localSheetId="1">Recordkeeping!$A$1:$G$54</definedName>
    <definedName name="_xlnm.Print_Area" localSheetId="0">Reporting!$A$1:$I$74</definedName>
    <definedName name="_xlnm.Print_Titles" localSheetId="1">Recordkeeping!$1:$2</definedName>
    <definedName name="_xlnm.Print_Titles" localSheetId="0">Reporting!$1:$2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8" l="1"/>
  <c r="O33" i="18" s="1"/>
  <c r="K47" i="18"/>
  <c r="N47" i="18" s="1"/>
  <c r="H55" i="18" s="1"/>
  <c r="L48" i="18"/>
  <c r="H23" i="18" l="1"/>
  <c r="G23" i="18"/>
  <c r="M29" i="18" s="1"/>
  <c r="B4" i="18"/>
  <c r="L26" i="18" s="1"/>
  <c r="D7" i="1" l="1"/>
  <c r="F7" i="1" s="1"/>
  <c r="H7" i="1" s="1"/>
  <c r="I7" i="1" s="1"/>
  <c r="D6" i="1"/>
  <c r="M46" i="18" l="1"/>
  <c r="M48" i="18" s="1"/>
  <c r="H18" i="1" l="1"/>
  <c r="I18" i="1" s="1"/>
  <c r="F17" i="1"/>
  <c r="H17" i="1" s="1"/>
  <c r="I17" i="1" s="1"/>
  <c r="F16" i="1"/>
  <c r="H16" i="1" s="1"/>
  <c r="I16" i="1" s="1"/>
  <c r="H15" i="1"/>
  <c r="I15" i="1" s="1"/>
  <c r="H14" i="1"/>
  <c r="I14" i="1" s="1"/>
  <c r="F13" i="1"/>
  <c r="H13" i="1" s="1"/>
  <c r="I13" i="1" s="1"/>
  <c r="F12" i="1"/>
  <c r="H12" i="1" s="1"/>
  <c r="I12" i="1" s="1"/>
  <c r="F11" i="1"/>
  <c r="H11" i="1" s="1"/>
  <c r="I11" i="1" s="1"/>
  <c r="F10" i="1"/>
  <c r="H10" i="1" s="1"/>
  <c r="I10" i="1" s="1"/>
  <c r="F9" i="1"/>
  <c r="H9" i="1" s="1"/>
  <c r="I9" i="1" s="1"/>
  <c r="F8" i="1"/>
  <c r="H8" i="1" s="1"/>
  <c r="I8" i="1" s="1"/>
  <c r="F6" i="1"/>
  <c r="I5" i="1"/>
  <c r="I3" i="1"/>
  <c r="H6" i="1" l="1"/>
  <c r="C3" i="18"/>
  <c r="K40" i="18" s="1"/>
  <c r="I6" i="1" l="1"/>
  <c r="B3" i="18"/>
  <c r="F33" i="1"/>
  <c r="H33" i="1" s="1"/>
  <c r="I33" i="1" s="1"/>
  <c r="F32" i="1"/>
  <c r="H32" i="1" s="1"/>
  <c r="I32" i="1" s="1"/>
  <c r="H31" i="1"/>
  <c r="I31" i="1" s="1"/>
  <c r="E31" i="1"/>
  <c r="G30" i="1"/>
  <c r="F30" i="1"/>
  <c r="F29" i="1"/>
  <c r="H29" i="1" s="1"/>
  <c r="I29" i="1" s="1"/>
  <c r="H28" i="1"/>
  <c r="I28" i="1" s="1"/>
  <c r="E28" i="1"/>
  <c r="F27" i="1"/>
  <c r="H27" i="1" s="1"/>
  <c r="I27" i="1" s="1"/>
  <c r="F26" i="1"/>
  <c r="H26" i="1" s="1"/>
  <c r="I26" i="1" s="1"/>
  <c r="F25" i="1"/>
  <c r="H25" i="1" s="1"/>
  <c r="I25" i="1" s="1"/>
  <c r="F24" i="1"/>
  <c r="H24" i="1" l="1"/>
  <c r="C21" i="18"/>
  <c r="B6" i="18"/>
  <c r="K26" i="18"/>
  <c r="N26" i="18" s="1"/>
  <c r="O26" i="18" s="1"/>
  <c r="H30" i="1"/>
  <c r="I30" i="1" s="1"/>
  <c r="K42" i="18" l="1"/>
  <c r="C23" i="18"/>
  <c r="I24" i="1"/>
  <c r="B21" i="18"/>
  <c r="M32" i="18"/>
  <c r="M34" i="18" s="1"/>
  <c r="L20" i="18"/>
  <c r="L19" i="18"/>
  <c r="L18" i="18"/>
  <c r="L17" i="18"/>
  <c r="L16" i="18"/>
  <c r="L15" i="18"/>
  <c r="K21" i="18"/>
  <c r="L21" i="18" s="1"/>
  <c r="K9" i="18"/>
  <c r="C16" i="18"/>
  <c r="B10" i="18"/>
  <c r="B11" i="18" s="1"/>
  <c r="K28" i="18" l="1"/>
  <c r="C6" i="18"/>
  <c r="F15" i="2" l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B22" i="18" s="1"/>
  <c r="F26" i="2"/>
  <c r="F27" i="2"/>
  <c r="G27" i="2" s="1"/>
  <c r="F28" i="2"/>
  <c r="G28" i="2" s="1"/>
  <c r="F29" i="2"/>
  <c r="G29" i="2" s="1"/>
  <c r="F30" i="2"/>
  <c r="G30" i="2" s="1"/>
  <c r="E31" i="2"/>
  <c r="F31" i="2" s="1"/>
  <c r="G31" i="2" s="1"/>
  <c r="E32" i="2"/>
  <c r="F32" i="2" s="1"/>
  <c r="G32" i="2" s="1"/>
  <c r="F38" i="2"/>
  <c r="B39" i="18" s="1"/>
  <c r="L30" i="18" s="1"/>
  <c r="F35" i="1"/>
  <c r="F36" i="1"/>
  <c r="H36" i="1" s="1"/>
  <c r="I36" i="1" s="1"/>
  <c r="F37" i="1"/>
  <c r="H37" i="1" s="1"/>
  <c r="I37" i="1" s="1"/>
  <c r="F38" i="1"/>
  <c r="H38" i="1" s="1"/>
  <c r="I38" i="1" s="1"/>
  <c r="F39" i="1"/>
  <c r="H39" i="1" s="1"/>
  <c r="I39" i="1" s="1"/>
  <c r="F40" i="1"/>
  <c r="H40" i="1" s="1"/>
  <c r="I40" i="1" s="1"/>
  <c r="F41" i="1"/>
  <c r="H41" i="1" s="1"/>
  <c r="I41" i="1" s="1"/>
  <c r="F42" i="1"/>
  <c r="H42" i="1" s="1"/>
  <c r="I42" i="1" s="1"/>
  <c r="F43" i="1"/>
  <c r="H43" i="1" s="1"/>
  <c r="I43" i="1" s="1"/>
  <c r="F44" i="1"/>
  <c r="H44" i="1" s="1"/>
  <c r="I44" i="1" s="1"/>
  <c r="F45" i="1"/>
  <c r="H45" i="1" s="1"/>
  <c r="I45" i="1" s="1"/>
  <c r="F46" i="1"/>
  <c r="G26" i="2" l="1"/>
  <c r="L28" i="18"/>
  <c r="N28" i="18" s="1"/>
  <c r="O28" i="18" s="1"/>
  <c r="B23" i="18"/>
  <c r="G4" i="18"/>
  <c r="L27" i="18" s="1"/>
  <c r="H35" i="1"/>
  <c r="G17" i="2"/>
  <c r="G15" i="2"/>
  <c r="G38" i="2"/>
  <c r="H46" i="1"/>
  <c r="I46" i="1" s="1"/>
  <c r="F56" i="1"/>
  <c r="F73" i="1"/>
  <c r="H73" i="1" s="1"/>
  <c r="I73" i="1" s="1"/>
  <c r="F72" i="1"/>
  <c r="H72" i="1" s="1"/>
  <c r="I72" i="1" s="1"/>
  <c r="F71" i="1"/>
  <c r="H71" i="1" s="1"/>
  <c r="I71" i="1" s="1"/>
  <c r="F70" i="1"/>
  <c r="H70" i="1" s="1"/>
  <c r="I70" i="1" s="1"/>
  <c r="F69" i="1"/>
  <c r="H69" i="1" s="1"/>
  <c r="I69" i="1" s="1"/>
  <c r="F68" i="1"/>
  <c r="H68" i="1" s="1"/>
  <c r="I68" i="1" s="1"/>
  <c r="F67" i="1"/>
  <c r="H67" i="1" s="1"/>
  <c r="I67" i="1" s="1"/>
  <c r="F66" i="1"/>
  <c r="H66" i="1" s="1"/>
  <c r="I66" i="1" s="1"/>
  <c r="F65" i="1"/>
  <c r="H65" i="1" s="1"/>
  <c r="I65" i="1" s="1"/>
  <c r="F64" i="1"/>
  <c r="H64" i="1" s="1"/>
  <c r="I64" i="1" s="1"/>
  <c r="I63" i="1"/>
  <c r="F63" i="1"/>
  <c r="F62" i="1"/>
  <c r="H62" i="1" s="1"/>
  <c r="I62" i="1" s="1"/>
  <c r="F61" i="1"/>
  <c r="H61" i="1" s="1"/>
  <c r="I61" i="1" s="1"/>
  <c r="F60" i="1"/>
  <c r="H60" i="1" s="1"/>
  <c r="I60" i="1" s="1"/>
  <c r="F59" i="1"/>
  <c r="H59" i="1" s="1"/>
  <c r="I59" i="1" s="1"/>
  <c r="F58" i="1"/>
  <c r="F22" i="1"/>
  <c r="H22" i="1" s="1"/>
  <c r="I22" i="1" s="1"/>
  <c r="F21" i="1"/>
  <c r="H21" i="1" s="1"/>
  <c r="I21" i="1" s="1"/>
  <c r="F20" i="1"/>
  <c r="H3" i="18" l="1"/>
  <c r="H56" i="1"/>
  <c r="B38" i="18" s="1"/>
  <c r="C38" i="18"/>
  <c r="H58" i="1"/>
  <c r="G38" i="18" s="1"/>
  <c r="H38" i="18"/>
  <c r="K41" i="18"/>
  <c r="H5" i="18"/>
  <c r="I35" i="1"/>
  <c r="H20" i="1"/>
  <c r="G3" i="18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39" i="18" s="1"/>
  <c r="L31" i="18" s="1"/>
  <c r="I56" i="1" l="1"/>
  <c r="K27" i="18"/>
  <c r="G5" i="18"/>
  <c r="K45" i="18"/>
  <c r="H40" i="18"/>
  <c r="K44" i="18"/>
  <c r="C40" i="18"/>
  <c r="K31" i="18"/>
  <c r="N31" i="18" s="1"/>
  <c r="O31" i="18" s="1"/>
  <c r="G40" i="18"/>
  <c r="I58" i="1"/>
  <c r="K30" i="18"/>
  <c r="N30" i="18" s="1"/>
  <c r="O30" i="18" s="1"/>
  <c r="B40" i="18"/>
  <c r="G40" i="2"/>
  <c r="I20" i="1"/>
  <c r="N27" i="18" l="1"/>
  <c r="O27" i="18" s="1"/>
  <c r="I3" i="3"/>
  <c r="F36" i="2"/>
  <c r="G36" i="2" s="1"/>
  <c r="I53" i="1"/>
  <c r="F50" i="1"/>
  <c r="H50" i="1" s="1"/>
  <c r="I50" i="1" s="1"/>
  <c r="F51" i="1"/>
  <c r="H51" i="1" s="1"/>
  <c r="I51" i="1" s="1"/>
  <c r="F52" i="1"/>
  <c r="H52" i="1" s="1"/>
  <c r="I52" i="1" s="1"/>
  <c r="F53" i="1"/>
  <c r="F49" i="1"/>
  <c r="H49" i="1" s="1"/>
  <c r="I49" i="1" s="1"/>
  <c r="E33" i="2"/>
  <c r="F3" i="3" l="1"/>
  <c r="F4" i="3" s="1"/>
  <c r="G33" i="2"/>
  <c r="F34" i="2"/>
  <c r="F35" i="2"/>
  <c r="F47" i="1"/>
  <c r="F48" i="1"/>
  <c r="H48" i="1" s="1"/>
  <c r="I48" i="1" s="1"/>
  <c r="F54" i="2" l="1"/>
  <c r="G22" i="18"/>
  <c r="L29" i="18" s="1"/>
  <c r="L32" i="18" s="1"/>
  <c r="L34" i="18" s="1"/>
  <c r="G54" i="2"/>
  <c r="H21" i="18"/>
  <c r="G34" i="2"/>
  <c r="H47" i="1"/>
  <c r="F74" i="1"/>
  <c r="G35" i="2"/>
  <c r="H3" i="3"/>
  <c r="H74" i="1" l="1"/>
  <c r="G21" i="18"/>
  <c r="K29" i="18" s="1"/>
  <c r="K43" i="18"/>
  <c r="K46" i="18" s="1"/>
  <c r="H24" i="18"/>
  <c r="I47" i="1"/>
  <c r="I74" i="1" s="1"/>
  <c r="H4" i="3"/>
  <c r="N29" i="18" l="1"/>
  <c r="O29" i="18" s="1"/>
  <c r="K32" i="18"/>
  <c r="N46" i="18"/>
  <c r="K48" i="18"/>
  <c r="I4" i="3"/>
  <c r="N48" i="18" l="1"/>
  <c r="H54" i="18"/>
  <c r="H56" i="18" s="1"/>
  <c r="K34" i="18"/>
  <c r="N34" i="18" s="1"/>
  <c r="O34" i="18" s="1"/>
  <c r="G54" i="18"/>
  <c r="G56" i="18" s="1"/>
  <c r="N32" i="18"/>
  <c r="O32" i="18" s="1"/>
</calcChain>
</file>

<file path=xl/sharedStrings.xml><?xml version="1.0" encoding="utf-8"?>
<sst xmlns="http://schemas.openxmlformats.org/spreadsheetml/2006/main" count="347" uniqueCount="212">
  <si>
    <t>Section</t>
  </si>
  <si>
    <t>Number of Respondents</t>
  </si>
  <si>
    <t>Responses per Respondent</t>
  </si>
  <si>
    <t>Burden per Response</t>
  </si>
  <si>
    <t>Total Annual Burden Hours</t>
  </si>
  <si>
    <t>ANNUAL REPORTING REQUIREMENTS
(Recurring Information Collection Requirements)</t>
  </si>
  <si>
    <t>Hours per Recordkeeper</t>
  </si>
  <si>
    <t>Number of Recordkeepers</t>
  </si>
  <si>
    <t>(Notes)</t>
  </si>
  <si>
    <t>ANNUAL RECORDKEEPING REQUIREMENTS
(Recurring Information Collection Requirements)</t>
  </si>
  <si>
    <t>Description</t>
  </si>
  <si>
    <t xml:space="preserve">Total Number of Responses </t>
  </si>
  <si>
    <t>ANNUAL 3rd PARTY DISCLOSURES
(Recurring Information Collection Requirements)</t>
  </si>
  <si>
    <t>TOTAL</t>
  </si>
  <si>
    <t>Reporting</t>
  </si>
  <si>
    <t>Recordkeeping</t>
  </si>
  <si>
    <t>Third Party Disclosure</t>
  </si>
  <si>
    <t>Hours</t>
  </si>
  <si>
    <t>Responses</t>
  </si>
  <si>
    <t>Total Number of Responses</t>
  </si>
  <si>
    <t>Staff time</t>
  </si>
  <si>
    <t>Cost @ $263/hr</t>
  </si>
  <si>
    <t>Cost @ $263/Hour</t>
  </si>
  <si>
    <t>Annual Cost @ $263/hr</t>
  </si>
  <si>
    <t>50.54(hh)(1)</t>
  </si>
  <si>
    <t>50.54(cc)</t>
  </si>
  <si>
    <t xml:space="preserve">Bankruptcy Notifications </t>
  </si>
  <si>
    <t>Procedures for aircraft threat</t>
  </si>
  <si>
    <t>50.55(f), Appendices A &amp; B</t>
  </si>
  <si>
    <t>50.55a</t>
  </si>
  <si>
    <t>50.59(c) and d</t>
  </si>
  <si>
    <t>Appendices G &amp; H, 50.60</t>
  </si>
  <si>
    <t>Fracture Toughness</t>
  </si>
  <si>
    <t>Pressurized Thermal Shock</t>
  </si>
  <si>
    <t>Thermal Annealing</t>
  </si>
  <si>
    <t>50.55(e)</t>
  </si>
  <si>
    <t>Total Burden and Responses Section 5</t>
  </si>
  <si>
    <t>Item #13, Other Costs Section 5</t>
  </si>
  <si>
    <t>Item #14, Costs to the Federal Government, Section 5</t>
  </si>
  <si>
    <t>48 hour notification (Design and Construction Deficiencies)</t>
  </si>
  <si>
    <t>30-day reports (Design and Construction Deficiencies)</t>
  </si>
  <si>
    <t>Retention of evaluations, 50.55(e)(9)(ii) (Design and Construction Deficiencies)</t>
  </si>
  <si>
    <t>Quality Assurance reports (operating reactors)</t>
  </si>
  <si>
    <t>Quality Assurance reports (Part 52 applicants)</t>
  </si>
  <si>
    <t>Quality Assurance reports (reactors under construction)</t>
  </si>
  <si>
    <t>Quality Assurance records (operating reactors, 4 reactors under construction, 1 ESP, 1 COL)</t>
  </si>
  <si>
    <t>Quality Assurance records (shutdown reactors)</t>
  </si>
  <si>
    <t>50.55a(z)</t>
  </si>
  <si>
    <t>Alternatives submitted by power reactors</t>
  </si>
  <si>
    <t>Alternatives submitted by COLs</t>
  </si>
  <si>
    <t>Alternatives submitted for I&amp;C</t>
  </si>
  <si>
    <t>50.55a(f)(5) and (g)(5)</t>
  </si>
  <si>
    <t>Relief requests</t>
  </si>
  <si>
    <t>Codes and Standards</t>
  </si>
  <si>
    <t>Submission to ASME of Owner's certificate, AIA agreement (III/NCA-3230)</t>
  </si>
  <si>
    <t>Records related to Codes and Standards</t>
  </si>
  <si>
    <t>50.64(c)(1)</t>
  </si>
  <si>
    <t xml:space="preserve">50.64(c)(2)(i) </t>
  </si>
  <si>
    <t xml:space="preserve">50.64(c)(2)(ii) </t>
  </si>
  <si>
    <t>50.64(c)(2)(iii)</t>
  </si>
  <si>
    <t>Unique purpose application for highly enriched uranium</t>
  </si>
  <si>
    <t>Highly enriched uranium - updated documentation</t>
  </si>
  <si>
    <t>Highly enriched uranium, safety analyses</t>
  </si>
  <si>
    <t>Maintenance program records for operating plants</t>
  </si>
  <si>
    <t>Maintenance program records for shutdown plans</t>
  </si>
  <si>
    <r>
      <t xml:space="preserve">Non-power reactors - Reports changes in the facility, of changes in procedures, and of tests and experiments and to submit a report containing a brief description of any changes, tests, and experiments, including a summary of the evaluation of each </t>
    </r>
    <r>
      <rPr>
        <sz val="11"/>
        <rFont val="Arial"/>
        <family val="2"/>
      </rPr>
      <t>(Final Safety Analysis Report [FSAR] update)</t>
    </r>
  </si>
  <si>
    <r>
      <t xml:space="preserve">Power reactors - Reports changes in the facility, of changes in procedures, and of tests and experiments and to submit a report containing a brief description of any changes, tests, and experiments, including a summary of the evaluation of each </t>
    </r>
    <r>
      <rPr>
        <sz val="11"/>
        <rFont val="Arial"/>
        <family val="2"/>
      </rPr>
      <t>(Final Safety Analysis Report [FSAR] update)</t>
    </r>
  </si>
  <si>
    <t>Power reactors - Records of changes in the facility, of changes in procedures, and of tests and experiments and to submit a report containing a brief description of any changes, tests, and experiments, including a summary of the evaluation of each  (Final Safety Analysis Report [FSAR] update)</t>
  </si>
  <si>
    <t>Non-power reactors - Records of changes in the facility, of changes in procedures, and of tests and experiments and to submit a report containing a brief description of any changes, tests, and experiments, including a summary of the evaluation of each  (Final Safety Analysis Report [FSAR] update)</t>
  </si>
  <si>
    <t>Earthquake Engineering Criteria, Operating Reactors</t>
  </si>
  <si>
    <t>Appendix S and 50.54(ff)</t>
  </si>
  <si>
    <t>Earthquake Engineering Criteria, applicants</t>
  </si>
  <si>
    <t>Emergency Planning</t>
  </si>
  <si>
    <t>50.47, 50.54(q &amp; t), Appendix E</t>
  </si>
  <si>
    <t>Emergency plans (non-power reactors being decommissioned and possession only)</t>
  </si>
  <si>
    <t>Emergency plans (power reactor sites being decommissioned)</t>
  </si>
  <si>
    <t>Emergency plans (operating non-power reactors)</t>
  </si>
  <si>
    <t>Participation Exercise – exercise scenario submission</t>
  </si>
  <si>
    <t>App. E.IV.F.2.a,b</t>
  </si>
  <si>
    <t>Submission of proposed changes that would reduce the effective of approved emergency plans (operating power reactors)</t>
  </si>
  <si>
    <t>50.54(q)(4)</t>
  </si>
  <si>
    <t>Emergency plans (operating power reactors)</t>
  </si>
  <si>
    <t>ECCS</t>
  </si>
  <si>
    <t>Appendix K, 50.46</t>
  </si>
  <si>
    <t xml:space="preserve">Schedule for completing actions associated with 10 CFR 50 Appendix K and 10 CFR 50.46(b) </t>
  </si>
  <si>
    <t>50.46, Appendix K</t>
  </si>
  <si>
    <t>Modified evaluation model submittal</t>
  </si>
  <si>
    <t>Realistic evaluation model submittal</t>
  </si>
  <si>
    <t>30-day report of significant change or error to evaluation model</t>
  </si>
  <si>
    <t xml:space="preserve">50.46(a)(3)(ii) </t>
  </si>
  <si>
    <t>Annual report of changes to change evaluation model</t>
  </si>
  <si>
    <t>Hydrogen Control Requirements</t>
  </si>
  <si>
    <t xml:space="preserve">50.44(c) </t>
  </si>
  <si>
    <t>Plant inspection and documentation of inspection following seismic event</t>
  </si>
  <si>
    <t>Appendix S IV(a)(3)</t>
  </si>
  <si>
    <t>Earthquake Engineering Criteria</t>
  </si>
  <si>
    <t>Development and Ongoing Analyses &amp; Maintenance of Performance Based Leakage Testing Program</t>
  </si>
  <si>
    <t>Appendix J</t>
  </si>
  <si>
    <t>Training &amp; Qualification Records for Applicants</t>
  </si>
  <si>
    <t>50.120(b)</t>
  </si>
  <si>
    <t>Training &amp; Qualification Records for Operating Reactors</t>
  </si>
  <si>
    <t>Environmental Qualification</t>
  </si>
  <si>
    <t xml:space="preserve">50.49(d),(f),(j)
</t>
  </si>
  <si>
    <t>One-time environmental qualification (program establishment, qualification of equipment), annualized</t>
  </si>
  <si>
    <t xml:space="preserve">50.49(a),(d),(f)
</t>
  </si>
  <si>
    <t>Fire Protection plan records</t>
  </si>
  <si>
    <t>50.48, Appendix R</t>
  </si>
  <si>
    <t>One-time transition of records for fire protection to NFPA 805</t>
  </si>
  <si>
    <t>Emergency Planning Records for Non-Power Reactors Being Decommissioned and Possession Only</t>
  </si>
  <si>
    <t>Emergency Planning Records for Power Reactor Sites Being Decommissioned</t>
  </si>
  <si>
    <t>Emergency Planning Records for Operating Non-Power Reactors</t>
  </si>
  <si>
    <t>Emergency Planning Records for Operating Power Reactors</t>
  </si>
  <si>
    <t>Item #14, Costs to the Federal Government, Section 7</t>
  </si>
  <si>
    <t>Item #13, Other Costs Section 7</t>
  </si>
  <si>
    <t>Total Burden and Responses Section 7</t>
  </si>
  <si>
    <t>50.44(c)</t>
  </si>
  <si>
    <t>Total Burden and Responses Section 3</t>
  </si>
  <si>
    <t>Item #13, Other Costs Section 3</t>
  </si>
  <si>
    <t>Item #14, Costs to the Federal Government, Section 3</t>
  </si>
  <si>
    <t>Decommissioning planning</t>
  </si>
  <si>
    <t>50.33(k)</t>
  </si>
  <si>
    <t>Contents of applications</t>
  </si>
  <si>
    <t>Termination of license</t>
  </si>
  <si>
    <t>50.71(b)&amp; Appendix C</t>
  </si>
  <si>
    <t>Annual financial reporting</t>
  </si>
  <si>
    <t>Submission of financial qualifications information within 75 days prior to ceasing to be an electric utility</t>
  </si>
  <si>
    <t>50.71(e)</t>
  </si>
  <si>
    <t>Updated FSAR (operating reactors)</t>
  </si>
  <si>
    <t>Updated FSAR (power reactors that have ceased operating)</t>
  </si>
  <si>
    <t>50.72 &amp; 50.54(z)</t>
  </si>
  <si>
    <t>Notification of Events</t>
  </si>
  <si>
    <t>10 CFR Part 50, Appendix E, Paragraph E.9.d</t>
  </si>
  <si>
    <t>Daily testing of the ENS system by the HOO, submission of voluntary reactor status and grid information</t>
  </si>
  <si>
    <t>Appendix E, VI.1 Periodic Testing</t>
  </si>
  <si>
    <t>Quarterly testing of Emergency Response Data System</t>
  </si>
  <si>
    <t>50.72(a) &amp; 50.73</t>
  </si>
  <si>
    <t>Emergency Response Data System reports</t>
  </si>
  <si>
    <t>50.70</t>
  </si>
  <si>
    <t>Team Inspections</t>
  </si>
  <si>
    <t>50.69(g)</t>
  </si>
  <si>
    <t>Submission of event report to submit a licensee event report for any event or condition that would have prevented RISC-1 and RISC-2 structures, systems, and components from performing a safety-significant function</t>
  </si>
  <si>
    <t>Financial records</t>
  </si>
  <si>
    <t>Records for updated FSAR (operating reactors)</t>
  </si>
  <si>
    <t>Records for updated FSAR (power reactors that have ceased operating)</t>
  </si>
  <si>
    <t>Emergency Data Response System</t>
  </si>
  <si>
    <t>Maintain processes to control the inspection, testing, and corrective actions for structures, systems, and components, other SSC records</t>
  </si>
  <si>
    <t>50.69 (one-time implementation requirements)</t>
  </si>
  <si>
    <t>After approval of application, perform evaluations of the significance of SSC functions (implementation for the alternative requirements of 10 CFR 50.69 - voluntary)</t>
  </si>
  <si>
    <t>Total Burden and Responses Section 4</t>
  </si>
  <si>
    <t>Item #13, Other Costs Section 4</t>
  </si>
  <si>
    <t>Item #14, Costs to the Federal Government, Section 4</t>
  </si>
  <si>
    <t>Exemptions</t>
  </si>
  <si>
    <t>Total Burden and Responses Section 6</t>
  </si>
  <si>
    <t>Item #13, Other Costs Section 6</t>
  </si>
  <si>
    <t>Item #14, Costs to the Federal Government, Section 6</t>
  </si>
  <si>
    <t>50.35(b)</t>
  </si>
  <si>
    <t>50.34(c) &amp; (d) &amp; 50.54(p)</t>
  </si>
  <si>
    <t>Technical Specifications</t>
  </si>
  <si>
    <t>50.36,50.36A, 50.36B &amp; Appendix I</t>
  </si>
  <si>
    <t>License Transfers</t>
  </si>
  <si>
    <t>50.80(b)</t>
  </si>
  <si>
    <t>License Amendments</t>
  </si>
  <si>
    <t>50.59(c), 50.90, 50.91(a), (b)</t>
  </si>
  <si>
    <t>50.54(bb)</t>
  </si>
  <si>
    <t>Item #14, Costs to the Federal Government, Section 2</t>
  </si>
  <si>
    <t>Item #13, Other Costs Section 2</t>
  </si>
  <si>
    <t>Total Burden and Responses Section 2</t>
  </si>
  <si>
    <t>Total</t>
  </si>
  <si>
    <t>50.48(c)</t>
  </si>
  <si>
    <t xml:space="preserve">Item #13, Other Costs Section </t>
  </si>
  <si>
    <t>Item #14, Costs to the Federal Government,</t>
  </si>
  <si>
    <t>Staff Time Hours</t>
  </si>
  <si>
    <t>3rd Party</t>
  </si>
  <si>
    <t>Burden Hours</t>
  </si>
  <si>
    <t>Delta</t>
  </si>
  <si>
    <t>Deltas</t>
  </si>
  <si>
    <t>Early Site Permit applications</t>
  </si>
  <si>
    <t>Non-Power Operating License application</t>
  </si>
  <si>
    <t>Standard Design Certification application</t>
  </si>
  <si>
    <t>Combined OL application</t>
  </si>
  <si>
    <t>Decommissioned plants submit program for managing and funding irradiated fuel following permanent cessation of operation of the reactor</t>
  </si>
  <si>
    <t xml:space="preserve">Notification within 30 days of a change in status of a licensed reactor operator or senior operator.  </t>
  </si>
  <si>
    <t>Physical security and safeguards contingency plans (operating power reactors)</t>
  </si>
  <si>
    <t>Physical security and safeguards contingency plans (decommissioned/shutdown power reactors)</t>
  </si>
  <si>
    <t>Physical security and safeguards contingency plans (nonpower reactors)</t>
  </si>
  <si>
    <t>Periodic reports of the progress and results of research and development programs designed to resolve safety questions</t>
  </si>
  <si>
    <t>50.54(w)(3)</t>
  </si>
  <si>
    <t>Annual report on the source of property and damage insurance</t>
  </si>
  <si>
    <t>10 CFR 50.54(w)(4)</t>
  </si>
  <si>
    <t>Cleanup plan outlining the steps and costs needed to complete decontamination and cleanup following an accident</t>
  </si>
  <si>
    <t>Cost</t>
  </si>
  <si>
    <t>Total Cost @ $263/Hour</t>
  </si>
  <si>
    <t>Rule Section</t>
  </si>
  <si>
    <t>Supporting Statement Section</t>
  </si>
  <si>
    <t>Early Site Permits (records)</t>
  </si>
  <si>
    <t>Non-Power Operating License (records)</t>
  </si>
  <si>
    <t>Standard Design Certification (records)</t>
  </si>
  <si>
    <t>Combined OL (records)</t>
  </si>
  <si>
    <t>Records License Amendments</t>
  </si>
  <si>
    <t>Records of change in status of a licensed reactor operator or senior operator</t>
  </si>
  <si>
    <t>Technical Specifications (Operating power reactor)</t>
  </si>
  <si>
    <t>Technical Specifications (operating RTR)</t>
  </si>
  <si>
    <t>Technical Specifications (shutdown power reactor)</t>
  </si>
  <si>
    <t>Technical Specifications (shutdown RTR)</t>
  </si>
  <si>
    <t>Costs</t>
  </si>
  <si>
    <t>50.33(f)</t>
  </si>
  <si>
    <t>Financial qualification information (at the time of initial application or additional information as requested by the Commission)</t>
  </si>
  <si>
    <t>Previous total</t>
  </si>
  <si>
    <t>2018 TOTAL</t>
  </si>
  <si>
    <t>Previous</t>
  </si>
  <si>
    <t>HOURS</t>
  </si>
  <si>
    <t>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</si>
</sst>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_);_(&quot;$&quot;* \(#,##0\);_(&quot;$&quot;* &quot;-&quot;??_);_(@_)"/>
    <numFmt numFmtId="166" formatCode="0.0"/>
    <numFmt numFmtId="167" formatCode="&quot;$&quot;#,##0"/>
    <numFmt numFmtId="168" formatCode="#,##0.0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64" fontId="0" fillId="0" borderId="1" xfId="1" applyNumberFormat="1" applyFont="1" applyBorder="1" applyAlignment="1">
      <alignment wrapText="1"/>
    </xf>
    <xf numFmtId="164" fontId="0" fillId="0" borderId="0" xfId="1" applyNumberFormat="1" applyFont="1" applyAlignment="1">
      <alignment wrapText="1"/>
    </xf>
    <xf numFmtId="165" fontId="0" fillId="0" borderId="1" xfId="2" applyNumberFormat="1" applyFont="1" applyBorder="1" applyAlignment="1">
      <alignment wrapText="1"/>
    </xf>
    <xf numFmtId="0" fontId="0" fillId="0" borderId="1" xfId="0" applyBorder="1"/>
    <xf numFmtId="0" fontId="2" fillId="0" borderId="1" xfId="0" applyFont="1" applyBorder="1"/>
    <xf numFmtId="49" fontId="0" fillId="0" borderId="1" xfId="0" applyNumberFormat="1" applyBorder="1" applyAlignment="1">
      <alignment horizontal="left" wrapText="1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wrapText="1"/>
    </xf>
    <xf numFmtId="0" fontId="3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wrapText="1"/>
    </xf>
    <xf numFmtId="164" fontId="0" fillId="0" borderId="1" xfId="1" applyNumberFormat="1" applyFont="1" applyFill="1" applyBorder="1" applyAlignment="1">
      <alignment wrapText="1"/>
    </xf>
    <xf numFmtId="165" fontId="0" fillId="0" borderId="1" xfId="2" applyNumberFormat="1" applyFont="1" applyFill="1" applyBorder="1" applyAlignment="1">
      <alignment wrapText="1"/>
    </xf>
    <xf numFmtId="0" fontId="0" fillId="0" borderId="0" xfId="0" applyFill="1"/>
    <xf numFmtId="0" fontId="3" fillId="0" borderId="1" xfId="0" quotePrefix="1" applyFont="1" applyFill="1" applyBorder="1" applyAlignment="1">
      <alignment vertical="top" wrapText="1"/>
    </xf>
    <xf numFmtId="49" fontId="0" fillId="0" borderId="1" xfId="0" applyNumberForma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0" xfId="0" applyAlignment="1">
      <alignment horizontal="center"/>
    </xf>
    <xf numFmtId="164" fontId="0" fillId="0" borderId="7" xfId="1" applyNumberFormat="1" applyFont="1" applyFill="1" applyBorder="1" applyAlignment="1">
      <alignment wrapText="1"/>
    </xf>
    <xf numFmtId="164" fontId="0" fillId="2" borderId="1" xfId="1" applyNumberFormat="1" applyFont="1" applyFill="1" applyBorder="1" applyAlignment="1">
      <alignment wrapText="1"/>
    </xf>
    <xf numFmtId="3" fontId="0" fillId="0" borderId="1" xfId="0" applyNumberFormat="1" applyBorder="1"/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/>
    <xf numFmtId="0" fontId="2" fillId="0" borderId="1" xfId="0" applyFont="1" applyBorder="1" applyAlignment="1"/>
    <xf numFmtId="0" fontId="0" fillId="0" borderId="4" xfId="0" applyBorder="1" applyAlignment="1">
      <alignment wrapText="1"/>
    </xf>
    <xf numFmtId="167" fontId="0" fillId="0" borderId="1" xfId="2" applyNumberFormat="1" applyFont="1" applyBorder="1" applyAlignment="1">
      <alignment wrapText="1"/>
    </xf>
    <xf numFmtId="167" fontId="0" fillId="0" borderId="0" xfId="0" applyNumberFormat="1"/>
    <xf numFmtId="166" fontId="0" fillId="0" borderId="1" xfId="0" applyNumberFormat="1" applyBorder="1" applyAlignment="1">
      <alignment wrapText="1"/>
    </xf>
    <xf numFmtId="0" fontId="5" fillId="0" borderId="0" xfId="0" applyFont="1" applyAlignment="1">
      <alignment wrapText="1"/>
    </xf>
    <xf numFmtId="167" fontId="0" fillId="0" borderId="1" xfId="0" applyNumberFormat="1" applyBorder="1"/>
    <xf numFmtId="0" fontId="0" fillId="3" borderId="13" xfId="0" applyFill="1" applyBorder="1"/>
    <xf numFmtId="0" fontId="0" fillId="3" borderId="1" xfId="0" applyFill="1" applyBorder="1"/>
    <xf numFmtId="0" fontId="2" fillId="3" borderId="1" xfId="0" applyFont="1" applyFill="1" applyBorder="1"/>
    <xf numFmtId="0" fontId="0" fillId="3" borderId="0" xfId="0" applyFill="1" applyBorder="1"/>
    <xf numFmtId="0" fontId="0" fillId="3" borderId="6" xfId="0" applyFill="1" applyBorder="1"/>
    <xf numFmtId="165" fontId="0" fillId="3" borderId="1" xfId="2" applyNumberFormat="1" applyFont="1" applyFill="1" applyBorder="1"/>
    <xf numFmtId="0" fontId="0" fillId="3" borderId="13" xfId="0" applyFill="1" applyBorder="1" applyAlignment="1">
      <alignment wrapText="1"/>
    </xf>
    <xf numFmtId="0" fontId="0" fillId="4" borderId="1" xfId="0" applyFill="1" applyBorder="1"/>
    <xf numFmtId="3" fontId="0" fillId="4" borderId="1" xfId="0" applyNumberFormat="1" applyFill="1" applyBorder="1"/>
    <xf numFmtId="0" fontId="0" fillId="4" borderId="13" xfId="0" applyFill="1" applyBorder="1"/>
    <xf numFmtId="0" fontId="0" fillId="4" borderId="0" xfId="0" applyFill="1" applyBorder="1"/>
    <xf numFmtId="0" fontId="0" fillId="4" borderId="6" xfId="0" applyFill="1" applyBorder="1"/>
    <xf numFmtId="167" fontId="0" fillId="4" borderId="1" xfId="0" applyNumberFormat="1" applyFill="1" applyBorder="1"/>
    <xf numFmtId="0" fontId="0" fillId="4" borderId="14" xfId="0" applyFill="1" applyBorder="1"/>
    <xf numFmtId="0" fontId="0" fillId="4" borderId="5" xfId="0" applyFill="1" applyBorder="1"/>
    <xf numFmtId="0" fontId="0" fillId="4" borderId="9" xfId="0" applyFill="1" applyBorder="1"/>
    <xf numFmtId="0" fontId="0" fillId="5" borderId="1" xfId="0" applyFill="1" applyBorder="1"/>
    <xf numFmtId="0" fontId="0" fillId="5" borderId="13" xfId="0" applyFill="1" applyBorder="1"/>
    <xf numFmtId="0" fontId="0" fillId="5" borderId="0" xfId="0" applyFill="1" applyBorder="1"/>
    <xf numFmtId="0" fontId="0" fillId="5" borderId="6" xfId="0" applyFill="1" applyBorder="1"/>
    <xf numFmtId="167" fontId="0" fillId="5" borderId="1" xfId="0" applyNumberFormat="1" applyFill="1" applyBorder="1"/>
    <xf numFmtId="0" fontId="0" fillId="6" borderId="1" xfId="0" applyFill="1" applyBorder="1"/>
    <xf numFmtId="0" fontId="0" fillId="6" borderId="13" xfId="0" applyFill="1" applyBorder="1"/>
    <xf numFmtId="0" fontId="0" fillId="6" borderId="0" xfId="0" applyFill="1" applyBorder="1"/>
    <xf numFmtId="0" fontId="0" fillId="6" borderId="6" xfId="0" applyFill="1" applyBorder="1"/>
    <xf numFmtId="167" fontId="0" fillId="6" borderId="1" xfId="0" applyNumberFormat="1" applyFill="1" applyBorder="1"/>
    <xf numFmtId="0" fontId="0" fillId="7" borderId="1" xfId="0" applyFill="1" applyBorder="1"/>
    <xf numFmtId="0" fontId="0" fillId="7" borderId="13" xfId="0" applyFill="1" applyBorder="1"/>
    <xf numFmtId="0" fontId="0" fillId="7" borderId="0" xfId="0" applyFill="1" applyBorder="1"/>
    <xf numFmtId="0" fontId="0" fillId="7" borderId="6" xfId="0" applyFill="1" applyBorder="1"/>
    <xf numFmtId="167" fontId="0" fillId="7" borderId="1" xfId="0" applyNumberFormat="1" applyFill="1" applyBorder="1"/>
    <xf numFmtId="0" fontId="0" fillId="8" borderId="1" xfId="0" applyFill="1" applyBorder="1"/>
    <xf numFmtId="0" fontId="0" fillId="8" borderId="13" xfId="0" applyFill="1" applyBorder="1"/>
    <xf numFmtId="0" fontId="0" fillId="8" borderId="0" xfId="0" applyFill="1" applyBorder="1"/>
    <xf numFmtId="0" fontId="0" fillId="8" borderId="6" xfId="0" applyFill="1" applyBorder="1"/>
    <xf numFmtId="167" fontId="0" fillId="8" borderId="1" xfId="0" applyNumberFormat="1" applyFill="1" applyBorder="1"/>
    <xf numFmtId="3" fontId="0" fillId="6" borderId="1" xfId="0" applyNumberFormat="1" applyFill="1" applyBorder="1"/>
    <xf numFmtId="3" fontId="0" fillId="7" borderId="1" xfId="0" applyNumberFormat="1" applyFill="1" applyBorder="1"/>
    <xf numFmtId="3" fontId="0" fillId="7" borderId="1" xfId="1" applyNumberFormat="1" applyFont="1" applyFill="1" applyBorder="1"/>
    <xf numFmtId="3" fontId="0" fillId="5" borderId="1" xfId="0" applyNumberFormat="1" applyFill="1" applyBorder="1"/>
    <xf numFmtId="167" fontId="2" fillId="0" borderId="1" xfId="0" applyNumberFormat="1" applyFont="1" applyBorder="1"/>
    <xf numFmtId="3" fontId="2" fillId="0" borderId="1" xfId="0" applyNumberFormat="1" applyFont="1" applyBorder="1"/>
    <xf numFmtId="3" fontId="0" fillId="8" borderId="1" xfId="0" applyNumberFormat="1" applyFill="1" applyBorder="1"/>
    <xf numFmtId="0" fontId="4" fillId="0" borderId="1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3" fontId="2" fillId="2" borderId="1" xfId="0" applyNumberFormat="1" applyFont="1" applyFill="1" applyBorder="1"/>
    <xf numFmtId="0" fontId="0" fillId="5" borderId="1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5" borderId="0" xfId="0" applyFill="1" applyAlignment="1">
      <alignment wrapText="1"/>
    </xf>
    <xf numFmtId="3" fontId="0" fillId="0" borderId="1" xfId="1" applyNumberFormat="1" applyFont="1" applyFill="1" applyBorder="1" applyAlignment="1">
      <alignment wrapText="1"/>
    </xf>
    <xf numFmtId="3" fontId="0" fillId="0" borderId="1" xfId="1" applyNumberFormat="1" applyFont="1" applyBorder="1" applyAlignment="1">
      <alignment wrapText="1"/>
    </xf>
    <xf numFmtId="3" fontId="0" fillId="2" borderId="1" xfId="1" applyNumberFormat="1" applyFont="1" applyFill="1" applyBorder="1" applyAlignment="1">
      <alignment wrapText="1"/>
    </xf>
    <xf numFmtId="3" fontId="0" fillId="5" borderId="1" xfId="1" applyNumberFormat="1" applyFont="1" applyFill="1" applyBorder="1" applyAlignment="1">
      <alignment wrapText="1"/>
    </xf>
    <xf numFmtId="3" fontId="4" fillId="0" borderId="1" xfId="1" applyNumberFormat="1" applyFont="1" applyFill="1" applyBorder="1" applyAlignment="1">
      <alignment wrapText="1"/>
    </xf>
    <xf numFmtId="3" fontId="3" fillId="0" borderId="1" xfId="0" applyNumberFormat="1" applyFont="1" applyFill="1" applyBorder="1" applyAlignment="1">
      <alignment vertical="top" wrapText="1"/>
    </xf>
    <xf numFmtId="3" fontId="0" fillId="5" borderId="0" xfId="1" applyNumberFormat="1" applyFont="1" applyFill="1" applyAlignment="1">
      <alignment wrapText="1"/>
    </xf>
    <xf numFmtId="3" fontId="5" fillId="0" borderId="0" xfId="1" applyNumberFormat="1" applyFont="1" applyAlignment="1">
      <alignment wrapText="1"/>
    </xf>
    <xf numFmtId="3" fontId="0" fillId="0" borderId="0" xfId="1" applyNumberFormat="1" applyFont="1" applyAlignment="1">
      <alignment wrapText="1"/>
    </xf>
    <xf numFmtId="167" fontId="0" fillId="0" borderId="1" xfId="2" applyNumberFormat="1" applyFont="1" applyFill="1" applyBorder="1" applyAlignment="1">
      <alignment wrapText="1"/>
    </xf>
    <xf numFmtId="167" fontId="0" fillId="2" borderId="1" xfId="2" applyNumberFormat="1" applyFont="1" applyFill="1" applyBorder="1" applyAlignment="1">
      <alignment wrapText="1"/>
    </xf>
    <xf numFmtId="167" fontId="0" fillId="5" borderId="1" xfId="2" applyNumberFormat="1" applyFont="1" applyFill="1" applyBorder="1" applyAlignment="1">
      <alignment wrapText="1"/>
    </xf>
    <xf numFmtId="167" fontId="4" fillId="0" borderId="1" xfId="2" applyNumberFormat="1" applyFont="1" applyFill="1" applyBorder="1" applyAlignment="1">
      <alignment wrapText="1"/>
    </xf>
    <xf numFmtId="167" fontId="0" fillId="5" borderId="0" xfId="2" applyNumberFormat="1" applyFont="1" applyFill="1" applyAlignment="1">
      <alignment wrapText="1"/>
    </xf>
    <xf numFmtId="167" fontId="5" fillId="0" borderId="0" xfId="1" applyNumberFormat="1" applyFont="1" applyAlignment="1">
      <alignment wrapText="1"/>
    </xf>
    <xf numFmtId="167" fontId="0" fillId="0" borderId="0" xfId="2" applyNumberFormat="1" applyFont="1" applyAlignment="1">
      <alignment wrapText="1"/>
    </xf>
    <xf numFmtId="0" fontId="0" fillId="0" borderId="0" xfId="0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horizontal="center" vertical="center" wrapText="1"/>
    </xf>
    <xf numFmtId="3" fontId="0" fillId="9" borderId="8" xfId="1" applyNumberFormat="1" applyFont="1" applyFill="1" applyBorder="1" applyAlignment="1">
      <alignment horizontal="center" vertical="center" wrapText="1"/>
    </xf>
    <xf numFmtId="167" fontId="0" fillId="9" borderId="8" xfId="2" applyNumberFormat="1" applyFont="1" applyFill="1" applyBorder="1" applyAlignment="1">
      <alignment horizontal="center" vertical="center" wrapText="1"/>
    </xf>
    <xf numFmtId="164" fontId="0" fillId="9" borderId="1" xfId="1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 wrapText="1"/>
    </xf>
    <xf numFmtId="0" fontId="0" fillId="7" borderId="1" xfId="0" applyFont="1" applyFill="1" applyBorder="1" applyAlignment="1">
      <alignment horizontal="center" vertical="center" wrapText="1"/>
    </xf>
    <xf numFmtId="164" fontId="0" fillId="7" borderId="1" xfId="1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0" fontId="0" fillId="0" borderId="4" xfId="0" applyBorder="1" applyAlignment="1">
      <alignment horizontal="left" wrapText="1"/>
    </xf>
    <xf numFmtId="0" fontId="0" fillId="7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left" wrapText="1"/>
    </xf>
    <xf numFmtId="49" fontId="0" fillId="0" borderId="4" xfId="0" applyNumberFormat="1" applyFill="1" applyBorder="1" applyAlignment="1">
      <alignment wrapText="1"/>
    </xf>
    <xf numFmtId="0" fontId="0" fillId="0" borderId="4" xfId="0" applyFill="1" applyBorder="1" applyAlignment="1">
      <alignment horizontal="left" wrapText="1"/>
    </xf>
    <xf numFmtId="49" fontId="0" fillId="0" borderId="4" xfId="0" applyNumberFormat="1" applyBorder="1" applyAlignment="1">
      <alignment wrapText="1"/>
    </xf>
    <xf numFmtId="3" fontId="0" fillId="3" borderId="1" xfId="0" applyNumberFormat="1" applyFill="1" applyBorder="1"/>
    <xf numFmtId="0" fontId="0" fillId="0" borderId="0" xfId="0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0" xfId="0" applyFill="1" applyAlignment="1">
      <alignment wrapText="1"/>
    </xf>
    <xf numFmtId="164" fontId="0" fillId="7" borderId="0" xfId="1" applyNumberFormat="1" applyFont="1" applyFill="1" applyAlignment="1">
      <alignment wrapText="1"/>
    </xf>
    <xf numFmtId="0" fontId="0" fillId="7" borderId="1" xfId="0" applyFill="1" applyBorder="1" applyAlignment="1">
      <alignment wrapText="1"/>
    </xf>
    <xf numFmtId="164" fontId="0" fillId="7" borderId="1" xfId="1" applyNumberFormat="1" applyFont="1" applyFill="1" applyBorder="1" applyAlignment="1">
      <alignment wrapText="1"/>
    </xf>
    <xf numFmtId="0" fontId="0" fillId="9" borderId="1" xfId="0" applyFill="1" applyBorder="1" applyAlignment="1">
      <alignment horizontal="center" wrapText="1"/>
    </xf>
    <xf numFmtId="165" fontId="0" fillId="9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164" fontId="0" fillId="0" borderId="1" xfId="1" applyNumberFormat="1" applyFont="1" applyBorder="1" applyAlignment="1">
      <alignment horizontal="center" wrapText="1"/>
    </xf>
    <xf numFmtId="165" fontId="0" fillId="0" borderId="1" xfId="2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 wrapText="1"/>
    </xf>
    <xf numFmtId="165" fontId="2" fillId="0" borderId="1" xfId="2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4" fontId="0" fillId="0" borderId="0" xfId="1" applyNumberFormat="1" applyFont="1" applyAlignment="1">
      <alignment horizontal="center" wrapText="1"/>
    </xf>
    <xf numFmtId="165" fontId="0" fillId="0" borderId="0" xfId="2" applyNumberFormat="1" applyFont="1" applyAlignment="1">
      <alignment horizontal="center" wrapText="1"/>
    </xf>
    <xf numFmtId="0" fontId="0" fillId="9" borderId="1" xfId="0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 vertical="center"/>
    </xf>
    <xf numFmtId="167" fontId="0" fillId="10" borderId="1" xfId="0" applyNumberFormat="1" applyFill="1" applyBorder="1" applyAlignment="1">
      <alignment horizontal="center" vertical="center"/>
    </xf>
    <xf numFmtId="0" fontId="6" fillId="0" borderId="1" xfId="0" applyFont="1" applyBorder="1"/>
    <xf numFmtId="3" fontId="6" fillId="0" borderId="1" xfId="0" applyNumberFormat="1" applyFont="1" applyBorder="1"/>
    <xf numFmtId="168" fontId="0" fillId="0" borderId="1" xfId="1" applyNumberFormat="1" applyFont="1" applyBorder="1" applyAlignment="1">
      <alignment wrapText="1"/>
    </xf>
    <xf numFmtId="165" fontId="5" fillId="0" borderId="0" xfId="2" applyNumberFormat="1" applyFont="1" applyAlignment="1">
      <alignment wrapText="1"/>
    </xf>
    <xf numFmtId="166" fontId="2" fillId="3" borderId="1" xfId="0" applyNumberFormat="1" applyFont="1" applyFill="1" applyBorder="1"/>
    <xf numFmtId="0" fontId="6" fillId="0" borderId="1" xfId="0" applyFont="1" applyBorder="1" applyAlignment="1"/>
    <xf numFmtId="0" fontId="6" fillId="0" borderId="1" xfId="0" applyFont="1" applyBorder="1" applyAlignment="1">
      <alignment horizontal="left"/>
    </xf>
    <xf numFmtId="168" fontId="2" fillId="0" borderId="1" xfId="0" applyNumberFormat="1" applyFont="1" applyBorder="1"/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/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10" borderId="2" xfId="0" applyFill="1" applyBorder="1" applyAlignment="1">
      <alignment horizontal="center" wrapText="1"/>
    </xf>
    <xf numFmtId="0" fontId="0" fillId="10" borderId="3" xfId="0" applyFill="1" applyBorder="1" applyAlignment="1">
      <alignment horizontal="center" wrapText="1"/>
    </xf>
    <xf numFmtId="0" fontId="0" fillId="10" borderId="4" xfId="0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tabSelected="1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2" sqref="J1:J1048576"/>
    </sheetView>
  </sheetViews>
  <sheetFormatPr defaultRowHeight="14.25" x14ac:dyDescent="0.2"/>
  <cols>
    <col min="1" max="1" width="13.625" style="103" customWidth="1"/>
    <col min="2" max="2" width="26.75" style="3" customWidth="1"/>
    <col min="3" max="3" width="34.875" style="3" customWidth="1"/>
    <col min="4" max="4" width="14.25" style="95" customWidth="1"/>
    <col min="5" max="7" width="11.375" style="95" customWidth="1"/>
    <col min="8" max="8" width="17.25" style="95" customWidth="1"/>
    <col min="9" max="9" width="18.875" style="102" customWidth="1"/>
  </cols>
  <sheetData>
    <row r="1" spans="1:9" ht="31.5" customHeight="1" x14ac:dyDescent="0.2">
      <c r="B1" s="155" t="s">
        <v>5</v>
      </c>
      <c r="C1" s="156"/>
      <c r="D1" s="156"/>
      <c r="E1" s="156"/>
      <c r="F1" s="156"/>
      <c r="G1" s="156"/>
      <c r="H1" s="156"/>
      <c r="I1" s="156"/>
    </row>
    <row r="2" spans="1:9" s="1" customFormat="1" ht="42.75" x14ac:dyDescent="0.2">
      <c r="A2" s="107" t="s">
        <v>193</v>
      </c>
      <c r="B2" s="108" t="s">
        <v>192</v>
      </c>
      <c r="C2" s="109" t="s">
        <v>10</v>
      </c>
      <c r="D2" s="110" t="s">
        <v>1</v>
      </c>
      <c r="E2" s="110" t="s">
        <v>2</v>
      </c>
      <c r="F2" s="110" t="s">
        <v>11</v>
      </c>
      <c r="G2" s="110" t="s">
        <v>3</v>
      </c>
      <c r="H2" s="110" t="s">
        <v>4</v>
      </c>
      <c r="I2" s="111" t="s">
        <v>191</v>
      </c>
    </row>
    <row r="3" spans="1:9" s="21" customFormat="1" x14ac:dyDescent="0.2">
      <c r="A3" s="157">
        <v>2</v>
      </c>
      <c r="B3" s="20">
        <v>50.33</v>
      </c>
      <c r="C3" s="14" t="s">
        <v>176</v>
      </c>
      <c r="D3" s="87">
        <v>0</v>
      </c>
      <c r="E3" s="87">
        <v>0</v>
      </c>
      <c r="F3" s="87">
        <v>0</v>
      </c>
      <c r="G3" s="87">
        <v>360</v>
      </c>
      <c r="H3" s="87">
        <v>0</v>
      </c>
      <c r="I3" s="96">
        <f t="shared" ref="I3:I18" si="0">H3*263</f>
        <v>0</v>
      </c>
    </row>
    <row r="4" spans="1:9" s="21" customFormat="1" ht="28.5" x14ac:dyDescent="0.2">
      <c r="A4" s="157"/>
      <c r="B4" s="20">
        <v>50.33</v>
      </c>
      <c r="C4" s="14" t="s">
        <v>177</v>
      </c>
      <c r="D4" s="87">
        <v>0</v>
      </c>
      <c r="E4" s="87">
        <v>0</v>
      </c>
      <c r="F4" s="87">
        <v>0</v>
      </c>
      <c r="G4" s="87">
        <v>2700</v>
      </c>
      <c r="H4" s="87">
        <v>0</v>
      </c>
      <c r="I4" s="96">
        <v>0</v>
      </c>
    </row>
    <row r="5" spans="1:9" x14ac:dyDescent="0.2">
      <c r="A5" s="157"/>
      <c r="B5" s="20">
        <v>50.33</v>
      </c>
      <c r="C5" s="14" t="s">
        <v>178</v>
      </c>
      <c r="D5" s="87">
        <v>0</v>
      </c>
      <c r="E5" s="87">
        <v>0</v>
      </c>
      <c r="F5" s="87">
        <v>0</v>
      </c>
      <c r="G5" s="87">
        <v>450</v>
      </c>
      <c r="H5" s="87">
        <v>0</v>
      </c>
      <c r="I5" s="96">
        <f t="shared" si="0"/>
        <v>0</v>
      </c>
    </row>
    <row r="6" spans="1:9" x14ac:dyDescent="0.2">
      <c r="A6" s="157"/>
      <c r="B6" s="12">
        <v>50.33</v>
      </c>
      <c r="C6" s="2" t="s">
        <v>179</v>
      </c>
      <c r="D6" s="149">
        <f>2/3</f>
        <v>0.66666666666666663</v>
      </c>
      <c r="E6" s="88">
        <v>1</v>
      </c>
      <c r="F6" s="88">
        <f t="shared" ref="F6:F13" si="1">D6*E6</f>
        <v>0.66666666666666663</v>
      </c>
      <c r="G6" s="89">
        <v>2700</v>
      </c>
      <c r="H6" s="88">
        <f t="shared" ref="H6:H18" si="2">F6*G6</f>
        <v>1800</v>
      </c>
      <c r="I6" s="30">
        <f t="shared" si="0"/>
        <v>473400</v>
      </c>
    </row>
    <row r="7" spans="1:9" ht="57" x14ac:dyDescent="0.2">
      <c r="A7" s="157"/>
      <c r="B7" s="12" t="s">
        <v>205</v>
      </c>
      <c r="C7" s="2" t="s">
        <v>206</v>
      </c>
      <c r="D7" s="149">
        <f>5/3</f>
        <v>1.6666666666666667</v>
      </c>
      <c r="E7" s="88">
        <v>1</v>
      </c>
      <c r="F7" s="149">
        <f t="shared" si="1"/>
        <v>1.6666666666666667</v>
      </c>
      <c r="G7" s="89">
        <v>3580</v>
      </c>
      <c r="H7" s="88">
        <f t="shared" si="2"/>
        <v>5966.666666666667</v>
      </c>
      <c r="I7" s="30">
        <f t="shared" si="0"/>
        <v>1569233.3333333335</v>
      </c>
    </row>
    <row r="8" spans="1:9" ht="57" x14ac:dyDescent="0.2">
      <c r="A8" s="157"/>
      <c r="B8" s="2" t="s">
        <v>163</v>
      </c>
      <c r="C8" s="2" t="s">
        <v>180</v>
      </c>
      <c r="D8" s="88">
        <v>0</v>
      </c>
      <c r="E8" s="88">
        <v>0</v>
      </c>
      <c r="F8" s="88">
        <f t="shared" si="1"/>
        <v>0</v>
      </c>
      <c r="G8" s="89">
        <v>250</v>
      </c>
      <c r="H8" s="89">
        <f t="shared" si="2"/>
        <v>0</v>
      </c>
      <c r="I8" s="97">
        <f t="shared" si="0"/>
        <v>0</v>
      </c>
    </row>
    <row r="9" spans="1:9" x14ac:dyDescent="0.2">
      <c r="A9" s="157"/>
      <c r="B9" s="2" t="s">
        <v>162</v>
      </c>
      <c r="C9" s="2" t="s">
        <v>161</v>
      </c>
      <c r="D9" s="88">
        <v>153</v>
      </c>
      <c r="E9" s="88">
        <v>6</v>
      </c>
      <c r="F9" s="88">
        <f t="shared" si="1"/>
        <v>918</v>
      </c>
      <c r="G9" s="88">
        <v>313</v>
      </c>
      <c r="H9" s="88">
        <f t="shared" si="2"/>
        <v>287334</v>
      </c>
      <c r="I9" s="30">
        <f t="shared" si="0"/>
        <v>75568842</v>
      </c>
    </row>
    <row r="10" spans="1:9" ht="42.75" x14ac:dyDescent="0.2">
      <c r="A10" s="157"/>
      <c r="B10" s="12">
        <v>50.74</v>
      </c>
      <c r="C10" s="2" t="s">
        <v>181</v>
      </c>
      <c r="D10" s="88">
        <v>205</v>
      </c>
      <c r="E10" s="88">
        <v>1</v>
      </c>
      <c r="F10" s="88">
        <f t="shared" si="1"/>
        <v>205</v>
      </c>
      <c r="G10" s="88">
        <v>1</v>
      </c>
      <c r="H10" s="88">
        <f t="shared" si="2"/>
        <v>205</v>
      </c>
      <c r="I10" s="30">
        <f t="shared" si="0"/>
        <v>53915</v>
      </c>
    </row>
    <row r="11" spans="1:9" x14ac:dyDescent="0.2">
      <c r="A11" s="157"/>
      <c r="B11" s="2" t="s">
        <v>160</v>
      </c>
      <c r="C11" s="2" t="s">
        <v>159</v>
      </c>
      <c r="D11" s="88">
        <v>8</v>
      </c>
      <c r="E11" s="88">
        <v>1</v>
      </c>
      <c r="F11" s="88">
        <f t="shared" si="1"/>
        <v>8</v>
      </c>
      <c r="G11" s="88">
        <v>540</v>
      </c>
      <c r="H11" s="88">
        <f t="shared" si="2"/>
        <v>4320</v>
      </c>
      <c r="I11" s="30">
        <f t="shared" si="0"/>
        <v>1136160</v>
      </c>
    </row>
    <row r="12" spans="1:9" ht="28.5" x14ac:dyDescent="0.2">
      <c r="A12" s="157"/>
      <c r="B12" s="2" t="s">
        <v>158</v>
      </c>
      <c r="C12" s="2" t="s">
        <v>157</v>
      </c>
      <c r="D12" s="88">
        <v>165</v>
      </c>
      <c r="E12" s="88">
        <v>5</v>
      </c>
      <c r="F12" s="88">
        <f t="shared" si="1"/>
        <v>825</v>
      </c>
      <c r="G12" s="88">
        <v>168</v>
      </c>
      <c r="H12" s="88">
        <f t="shared" si="2"/>
        <v>138600</v>
      </c>
      <c r="I12" s="30">
        <f t="shared" si="0"/>
        <v>36451800</v>
      </c>
    </row>
    <row r="13" spans="1:9" ht="42.75" x14ac:dyDescent="0.2">
      <c r="A13" s="157"/>
      <c r="B13" s="2" t="s">
        <v>156</v>
      </c>
      <c r="C13" s="2" t="s">
        <v>182</v>
      </c>
      <c r="D13" s="88">
        <v>57</v>
      </c>
      <c r="E13" s="88">
        <v>1</v>
      </c>
      <c r="F13" s="88">
        <f t="shared" si="1"/>
        <v>57</v>
      </c>
      <c r="G13" s="88">
        <v>29</v>
      </c>
      <c r="H13" s="88">
        <f t="shared" si="2"/>
        <v>1653</v>
      </c>
      <c r="I13" s="30">
        <f t="shared" si="0"/>
        <v>434739</v>
      </c>
    </row>
    <row r="14" spans="1:9" s="17" customFormat="1" ht="57" x14ac:dyDescent="0.2">
      <c r="A14" s="157"/>
      <c r="B14" s="2" t="s">
        <v>156</v>
      </c>
      <c r="C14" s="2" t="s">
        <v>183</v>
      </c>
      <c r="D14" s="87">
        <v>14</v>
      </c>
      <c r="E14" s="87">
        <v>0.33</v>
      </c>
      <c r="F14" s="87">
        <v>5</v>
      </c>
      <c r="G14" s="88">
        <v>29</v>
      </c>
      <c r="H14" s="88">
        <f t="shared" si="2"/>
        <v>145</v>
      </c>
      <c r="I14" s="30">
        <f t="shared" si="0"/>
        <v>38135</v>
      </c>
    </row>
    <row r="15" spans="1:9" s="17" customFormat="1" ht="28.5" x14ac:dyDescent="0.2">
      <c r="A15" s="157"/>
      <c r="B15" s="2" t="s">
        <v>156</v>
      </c>
      <c r="C15" s="2" t="s">
        <v>184</v>
      </c>
      <c r="D15" s="87">
        <v>5</v>
      </c>
      <c r="E15" s="87">
        <v>1</v>
      </c>
      <c r="F15" s="87">
        <v>14</v>
      </c>
      <c r="G15" s="88">
        <v>29</v>
      </c>
      <c r="H15" s="88">
        <f t="shared" si="2"/>
        <v>406</v>
      </c>
      <c r="I15" s="30">
        <f t="shared" si="0"/>
        <v>106778</v>
      </c>
    </row>
    <row r="16" spans="1:9" ht="57" x14ac:dyDescent="0.2">
      <c r="A16" s="157"/>
      <c r="B16" s="2" t="s">
        <v>155</v>
      </c>
      <c r="C16" s="2" t="s">
        <v>185</v>
      </c>
      <c r="D16" s="88">
        <v>0</v>
      </c>
      <c r="E16" s="88">
        <v>0</v>
      </c>
      <c r="F16" s="88">
        <f>D16*E16</f>
        <v>0</v>
      </c>
      <c r="G16" s="87">
        <v>100</v>
      </c>
      <c r="H16" s="88">
        <f t="shared" si="2"/>
        <v>0</v>
      </c>
      <c r="I16" s="30">
        <f t="shared" si="0"/>
        <v>0</v>
      </c>
    </row>
    <row r="17" spans="1:9" ht="28.5" x14ac:dyDescent="0.2">
      <c r="A17" s="157"/>
      <c r="B17" s="2" t="s">
        <v>186</v>
      </c>
      <c r="C17" s="2" t="s">
        <v>187</v>
      </c>
      <c r="D17" s="88">
        <v>118</v>
      </c>
      <c r="E17" s="88">
        <v>1</v>
      </c>
      <c r="F17" s="88">
        <f>D17*E17</f>
        <v>118</v>
      </c>
      <c r="G17" s="88">
        <v>4</v>
      </c>
      <c r="H17" s="88">
        <f t="shared" si="2"/>
        <v>472</v>
      </c>
      <c r="I17" s="30">
        <f t="shared" si="0"/>
        <v>124136</v>
      </c>
    </row>
    <row r="18" spans="1:9" ht="57" x14ac:dyDescent="0.2">
      <c r="A18" s="157"/>
      <c r="B18" s="2" t="s">
        <v>188</v>
      </c>
      <c r="C18" s="2" t="s">
        <v>189</v>
      </c>
      <c r="D18" s="88">
        <v>0</v>
      </c>
      <c r="E18" s="88">
        <v>0</v>
      </c>
      <c r="F18" s="88">
        <v>0</v>
      </c>
      <c r="G18" s="88">
        <v>2000</v>
      </c>
      <c r="H18" s="88">
        <f t="shared" si="2"/>
        <v>0</v>
      </c>
      <c r="I18" s="30">
        <f t="shared" si="0"/>
        <v>0</v>
      </c>
    </row>
    <row r="19" spans="1:9" x14ac:dyDescent="0.2">
      <c r="A19" s="104"/>
      <c r="B19" s="84"/>
      <c r="C19" s="85"/>
      <c r="D19" s="90"/>
      <c r="E19" s="90"/>
      <c r="F19" s="90"/>
      <c r="G19" s="90"/>
      <c r="H19" s="90"/>
      <c r="I19" s="98"/>
    </row>
    <row r="20" spans="1:9" x14ac:dyDescent="0.2">
      <c r="A20" s="157">
        <v>3</v>
      </c>
      <c r="B20" s="2" t="s">
        <v>120</v>
      </c>
      <c r="C20" s="29" t="s">
        <v>121</v>
      </c>
      <c r="D20" s="88">
        <v>1</v>
      </c>
      <c r="E20" s="88">
        <v>1</v>
      </c>
      <c r="F20" s="88">
        <f>D20*E20</f>
        <v>1</v>
      </c>
      <c r="G20" s="88">
        <v>200</v>
      </c>
      <c r="H20" s="88">
        <f>F20*G20</f>
        <v>200</v>
      </c>
      <c r="I20" s="30">
        <f>H20*263</f>
        <v>52600</v>
      </c>
    </row>
    <row r="21" spans="1:9" x14ac:dyDescent="0.2">
      <c r="A21" s="157"/>
      <c r="B21" s="12">
        <v>50.75</v>
      </c>
      <c r="C21" s="29" t="s">
        <v>119</v>
      </c>
      <c r="D21" s="88">
        <v>99</v>
      </c>
      <c r="E21" s="88">
        <v>1</v>
      </c>
      <c r="F21" s="88">
        <f>D21*E21</f>
        <v>99</v>
      </c>
      <c r="G21" s="88">
        <v>5</v>
      </c>
      <c r="H21" s="88">
        <f>F21*G21</f>
        <v>495</v>
      </c>
      <c r="I21" s="30">
        <f>H21*263</f>
        <v>130185</v>
      </c>
    </row>
    <row r="22" spans="1:9" x14ac:dyDescent="0.2">
      <c r="A22" s="157"/>
      <c r="B22" s="12">
        <v>50.82</v>
      </c>
      <c r="C22" s="29" t="s">
        <v>122</v>
      </c>
      <c r="D22" s="88">
        <v>5</v>
      </c>
      <c r="E22" s="88">
        <v>1</v>
      </c>
      <c r="F22" s="88">
        <f>D22*E22</f>
        <v>5</v>
      </c>
      <c r="G22" s="88">
        <v>680</v>
      </c>
      <c r="H22" s="88">
        <f>F22*G22</f>
        <v>3400</v>
      </c>
      <c r="I22" s="30">
        <f>H22*263</f>
        <v>894200</v>
      </c>
    </row>
    <row r="23" spans="1:9" x14ac:dyDescent="0.2">
      <c r="A23" s="105"/>
      <c r="B23" s="84"/>
      <c r="C23" s="84"/>
      <c r="D23" s="90"/>
      <c r="E23" s="90"/>
      <c r="F23" s="90"/>
      <c r="G23" s="90"/>
      <c r="H23" s="90"/>
      <c r="I23" s="98"/>
    </row>
    <row r="24" spans="1:9" x14ac:dyDescent="0.2">
      <c r="A24" s="157">
        <v>4</v>
      </c>
      <c r="B24" s="2" t="s">
        <v>123</v>
      </c>
      <c r="C24" s="29" t="s">
        <v>124</v>
      </c>
      <c r="D24" s="88">
        <v>125</v>
      </c>
      <c r="E24" s="88">
        <v>1</v>
      </c>
      <c r="F24" s="88">
        <f>D24*E24</f>
        <v>125</v>
      </c>
      <c r="G24" s="88">
        <v>0.9</v>
      </c>
      <c r="H24" s="88">
        <f t="shared" ref="H24:H33" si="3">F24*G24</f>
        <v>112.5</v>
      </c>
      <c r="I24" s="30">
        <f t="shared" ref="I24:I33" si="4">H24*263</f>
        <v>29587.5</v>
      </c>
    </row>
    <row r="25" spans="1:9" ht="42.75" x14ac:dyDescent="0.2">
      <c r="A25" s="157"/>
      <c r="B25" s="26">
        <v>50.76</v>
      </c>
      <c r="C25" s="29" t="s">
        <v>125</v>
      </c>
      <c r="D25" s="88">
        <v>0</v>
      </c>
      <c r="E25" s="88">
        <v>0</v>
      </c>
      <c r="F25" s="88">
        <f t="shared" ref="F25:F33" si="5">D25*E25</f>
        <v>0</v>
      </c>
      <c r="G25" s="88">
        <v>33</v>
      </c>
      <c r="H25" s="88">
        <f t="shared" si="3"/>
        <v>0</v>
      </c>
      <c r="I25" s="30">
        <f t="shared" si="4"/>
        <v>0</v>
      </c>
    </row>
    <row r="26" spans="1:9" x14ac:dyDescent="0.2">
      <c r="A26" s="157"/>
      <c r="B26" s="2" t="s">
        <v>126</v>
      </c>
      <c r="C26" s="29" t="s">
        <v>127</v>
      </c>
      <c r="D26" s="88">
        <v>62</v>
      </c>
      <c r="E26" s="88">
        <v>1</v>
      </c>
      <c r="F26" s="88">
        <f t="shared" si="5"/>
        <v>62</v>
      </c>
      <c r="G26" s="88">
        <v>900</v>
      </c>
      <c r="H26" s="88">
        <f t="shared" si="3"/>
        <v>55800</v>
      </c>
      <c r="I26" s="30">
        <f t="shared" si="4"/>
        <v>14675400</v>
      </c>
    </row>
    <row r="27" spans="1:9" ht="28.5" x14ac:dyDescent="0.2">
      <c r="A27" s="157"/>
      <c r="B27" s="2" t="s">
        <v>126</v>
      </c>
      <c r="C27" s="29" t="s">
        <v>128</v>
      </c>
      <c r="D27" s="88">
        <v>12</v>
      </c>
      <c r="E27" s="88">
        <v>1</v>
      </c>
      <c r="F27" s="88">
        <f t="shared" si="5"/>
        <v>12</v>
      </c>
      <c r="G27" s="88">
        <v>225</v>
      </c>
      <c r="H27" s="88">
        <f t="shared" si="3"/>
        <v>2700</v>
      </c>
      <c r="I27" s="30">
        <f t="shared" si="4"/>
        <v>710100</v>
      </c>
    </row>
    <row r="28" spans="1:9" x14ac:dyDescent="0.2">
      <c r="A28" s="157"/>
      <c r="B28" s="2" t="s">
        <v>129</v>
      </c>
      <c r="C28" s="29" t="s">
        <v>130</v>
      </c>
      <c r="D28" s="88">
        <v>94</v>
      </c>
      <c r="E28" s="88">
        <f>F28/D28</f>
        <v>5.3191489361702127</v>
      </c>
      <c r="F28" s="88">
        <v>500</v>
      </c>
      <c r="G28" s="88">
        <v>1.35</v>
      </c>
      <c r="H28" s="88">
        <f t="shared" si="3"/>
        <v>675</v>
      </c>
      <c r="I28" s="30">
        <f t="shared" si="4"/>
        <v>177525</v>
      </c>
    </row>
    <row r="29" spans="1:9" ht="42.75" x14ac:dyDescent="0.2">
      <c r="A29" s="157"/>
      <c r="B29" s="78" t="s">
        <v>131</v>
      </c>
      <c r="C29" s="80" t="s">
        <v>132</v>
      </c>
      <c r="D29" s="91">
        <v>94</v>
      </c>
      <c r="E29" s="91">
        <v>365</v>
      </c>
      <c r="F29" s="91">
        <f t="shared" si="5"/>
        <v>34310</v>
      </c>
      <c r="G29" s="91">
        <v>8.3000000000000004E-2</v>
      </c>
      <c r="H29" s="91">
        <f t="shared" si="3"/>
        <v>2847.73</v>
      </c>
      <c r="I29" s="99">
        <f t="shared" si="4"/>
        <v>748952.99</v>
      </c>
    </row>
    <row r="30" spans="1:9" ht="28.5" x14ac:dyDescent="0.2">
      <c r="A30" s="157"/>
      <c r="B30" s="2" t="s">
        <v>133</v>
      </c>
      <c r="C30" s="29" t="s">
        <v>134</v>
      </c>
      <c r="D30" s="88">
        <v>94</v>
      </c>
      <c r="E30" s="88">
        <v>4</v>
      </c>
      <c r="F30" s="88">
        <f t="shared" si="5"/>
        <v>376</v>
      </c>
      <c r="G30" s="88">
        <f>2*0.9</f>
        <v>1.8</v>
      </c>
      <c r="H30" s="88">
        <f t="shared" si="3"/>
        <v>676.80000000000007</v>
      </c>
      <c r="I30" s="30">
        <f t="shared" si="4"/>
        <v>177998.40000000002</v>
      </c>
    </row>
    <row r="31" spans="1:9" ht="28.5" x14ac:dyDescent="0.2">
      <c r="A31" s="157"/>
      <c r="B31" s="2" t="s">
        <v>135</v>
      </c>
      <c r="C31" s="29" t="s">
        <v>136</v>
      </c>
      <c r="D31" s="88">
        <v>7</v>
      </c>
      <c r="E31" s="88">
        <f>F31/D31</f>
        <v>2.2857142857142856</v>
      </c>
      <c r="F31" s="88">
        <v>16</v>
      </c>
      <c r="G31" s="88">
        <v>12</v>
      </c>
      <c r="H31" s="88">
        <f t="shared" si="3"/>
        <v>192</v>
      </c>
      <c r="I31" s="30">
        <f t="shared" si="4"/>
        <v>50496</v>
      </c>
    </row>
    <row r="32" spans="1:9" x14ac:dyDescent="0.2">
      <c r="A32" s="157"/>
      <c r="B32" s="10" t="s">
        <v>137</v>
      </c>
      <c r="C32" s="29" t="s">
        <v>138</v>
      </c>
      <c r="D32" s="88">
        <v>68</v>
      </c>
      <c r="E32" s="88">
        <v>1</v>
      </c>
      <c r="F32" s="88">
        <f t="shared" si="5"/>
        <v>68</v>
      </c>
      <c r="G32" s="88">
        <v>133</v>
      </c>
      <c r="H32" s="88">
        <f t="shared" si="3"/>
        <v>9044</v>
      </c>
      <c r="I32" s="30">
        <f t="shared" si="4"/>
        <v>2378572</v>
      </c>
    </row>
    <row r="33" spans="1:9" ht="85.5" x14ac:dyDescent="0.2">
      <c r="A33" s="157"/>
      <c r="B33" s="12" t="s">
        <v>139</v>
      </c>
      <c r="C33" s="29" t="s">
        <v>140</v>
      </c>
      <c r="D33" s="88">
        <v>10</v>
      </c>
      <c r="E33" s="88">
        <v>1</v>
      </c>
      <c r="F33" s="88">
        <f t="shared" si="5"/>
        <v>10</v>
      </c>
      <c r="G33" s="88">
        <v>600</v>
      </c>
      <c r="H33" s="88">
        <f t="shared" si="3"/>
        <v>6000</v>
      </c>
      <c r="I33" s="30">
        <f t="shared" si="4"/>
        <v>1578000</v>
      </c>
    </row>
    <row r="34" spans="1:9" x14ac:dyDescent="0.2">
      <c r="A34" s="105"/>
      <c r="B34" s="84"/>
      <c r="C34" s="84"/>
      <c r="D34" s="90"/>
      <c r="E34" s="90"/>
      <c r="F34" s="90"/>
      <c r="G34" s="90"/>
      <c r="H34" s="90"/>
      <c r="I34" s="98"/>
    </row>
    <row r="35" spans="1:9" x14ac:dyDescent="0.2">
      <c r="A35" s="157">
        <v>5</v>
      </c>
      <c r="B35" s="14" t="s">
        <v>25</v>
      </c>
      <c r="C35" s="79" t="s">
        <v>26</v>
      </c>
      <c r="D35" s="87">
        <v>0</v>
      </c>
      <c r="E35" s="87">
        <v>0</v>
      </c>
      <c r="F35" s="87">
        <f t="shared" ref="F35:F53" si="6">D35*E35</f>
        <v>0</v>
      </c>
      <c r="G35" s="87">
        <v>1</v>
      </c>
      <c r="H35" s="87">
        <f t="shared" ref="H35:H52" si="7">F35*G35</f>
        <v>0</v>
      </c>
      <c r="I35" s="30">
        <f t="shared" ref="I35:I53" si="8">H35*263</f>
        <v>0</v>
      </c>
    </row>
    <row r="36" spans="1:9" ht="28.5" x14ac:dyDescent="0.2">
      <c r="A36" s="157"/>
      <c r="B36" s="19" t="s">
        <v>35</v>
      </c>
      <c r="C36" s="81" t="s">
        <v>39</v>
      </c>
      <c r="D36" s="87">
        <v>5</v>
      </c>
      <c r="E36" s="87">
        <v>1</v>
      </c>
      <c r="F36" s="87">
        <f>D36*E36</f>
        <v>5</v>
      </c>
      <c r="G36" s="87">
        <v>10</v>
      </c>
      <c r="H36" s="87">
        <f t="shared" si="7"/>
        <v>50</v>
      </c>
      <c r="I36" s="30">
        <f t="shared" si="8"/>
        <v>13150</v>
      </c>
    </row>
    <row r="37" spans="1:9" ht="28.5" x14ac:dyDescent="0.2">
      <c r="A37" s="157"/>
      <c r="B37" s="19" t="s">
        <v>35</v>
      </c>
      <c r="C37" s="79" t="s">
        <v>40</v>
      </c>
      <c r="D37" s="87">
        <v>5</v>
      </c>
      <c r="E37" s="87">
        <v>1</v>
      </c>
      <c r="F37" s="87">
        <f t="shared" si="6"/>
        <v>5</v>
      </c>
      <c r="G37" s="87">
        <v>70</v>
      </c>
      <c r="H37" s="87">
        <f t="shared" si="7"/>
        <v>350</v>
      </c>
      <c r="I37" s="30">
        <f t="shared" si="8"/>
        <v>92050</v>
      </c>
    </row>
    <row r="38" spans="1:9" ht="28.5" x14ac:dyDescent="0.2">
      <c r="A38" s="157"/>
      <c r="B38" s="14" t="s">
        <v>28</v>
      </c>
      <c r="C38" s="79" t="s">
        <v>42</v>
      </c>
      <c r="D38" s="87">
        <v>94</v>
      </c>
      <c r="E38" s="87">
        <v>1</v>
      </c>
      <c r="F38" s="87">
        <f t="shared" si="6"/>
        <v>94</v>
      </c>
      <c r="G38" s="87">
        <v>160</v>
      </c>
      <c r="H38" s="87">
        <f t="shared" si="7"/>
        <v>15040</v>
      </c>
      <c r="I38" s="30">
        <f t="shared" si="8"/>
        <v>3955520</v>
      </c>
    </row>
    <row r="39" spans="1:9" ht="28.5" x14ac:dyDescent="0.2">
      <c r="A39" s="157"/>
      <c r="B39" s="14" t="s">
        <v>28</v>
      </c>
      <c r="C39" s="79" t="s">
        <v>44</v>
      </c>
      <c r="D39" s="87">
        <v>4</v>
      </c>
      <c r="E39" s="87">
        <v>1</v>
      </c>
      <c r="F39" s="87">
        <f t="shared" si="6"/>
        <v>4</v>
      </c>
      <c r="G39" s="87">
        <v>160</v>
      </c>
      <c r="H39" s="87">
        <f t="shared" si="7"/>
        <v>640</v>
      </c>
      <c r="I39" s="30">
        <f t="shared" si="8"/>
        <v>168320</v>
      </c>
    </row>
    <row r="40" spans="1:9" ht="28.5" x14ac:dyDescent="0.2">
      <c r="A40" s="157"/>
      <c r="B40" s="14" t="s">
        <v>28</v>
      </c>
      <c r="C40" s="79" t="s">
        <v>43</v>
      </c>
      <c r="D40" s="87">
        <v>2</v>
      </c>
      <c r="E40" s="87">
        <v>1</v>
      </c>
      <c r="F40" s="87">
        <f t="shared" si="6"/>
        <v>2</v>
      </c>
      <c r="G40" s="87">
        <v>666.66666666666663</v>
      </c>
      <c r="H40" s="87">
        <f t="shared" si="7"/>
        <v>1333.3333333333333</v>
      </c>
      <c r="I40" s="30">
        <f t="shared" si="8"/>
        <v>350666.66666666663</v>
      </c>
    </row>
    <row r="41" spans="1:9" x14ac:dyDescent="0.2">
      <c r="A41" s="157"/>
      <c r="B41" s="13" t="s">
        <v>47</v>
      </c>
      <c r="C41" s="79" t="s">
        <v>48</v>
      </c>
      <c r="D41" s="92">
        <v>94</v>
      </c>
      <c r="E41" s="92">
        <v>3</v>
      </c>
      <c r="F41" s="87">
        <f t="shared" si="6"/>
        <v>282</v>
      </c>
      <c r="G41" s="92">
        <v>380</v>
      </c>
      <c r="H41" s="87">
        <f t="shared" si="7"/>
        <v>107160</v>
      </c>
      <c r="I41" s="96">
        <f t="shared" si="8"/>
        <v>28183080</v>
      </c>
    </row>
    <row r="42" spans="1:9" x14ac:dyDescent="0.2">
      <c r="A42" s="157"/>
      <c r="B42" s="13" t="s">
        <v>47</v>
      </c>
      <c r="C42" s="79" t="s">
        <v>49</v>
      </c>
      <c r="D42" s="92">
        <v>4</v>
      </c>
      <c r="E42" s="92">
        <v>2</v>
      </c>
      <c r="F42" s="87">
        <f t="shared" si="6"/>
        <v>8</v>
      </c>
      <c r="G42" s="92">
        <v>380</v>
      </c>
      <c r="H42" s="87">
        <f t="shared" si="7"/>
        <v>3040</v>
      </c>
      <c r="I42" s="96">
        <f t="shared" si="8"/>
        <v>799520</v>
      </c>
    </row>
    <row r="43" spans="1:9" x14ac:dyDescent="0.2">
      <c r="A43" s="157"/>
      <c r="B43" s="13" t="s">
        <v>47</v>
      </c>
      <c r="C43" s="79" t="s">
        <v>50</v>
      </c>
      <c r="D43" s="92">
        <v>1</v>
      </c>
      <c r="E43" s="92">
        <v>1</v>
      </c>
      <c r="F43" s="87">
        <f t="shared" si="6"/>
        <v>1</v>
      </c>
      <c r="G43" s="92">
        <v>380</v>
      </c>
      <c r="H43" s="87">
        <f t="shared" si="7"/>
        <v>380</v>
      </c>
      <c r="I43" s="96">
        <f t="shared" si="8"/>
        <v>99940</v>
      </c>
    </row>
    <row r="44" spans="1:9" x14ac:dyDescent="0.2">
      <c r="A44" s="157"/>
      <c r="B44" s="18" t="s">
        <v>51</v>
      </c>
      <c r="C44" s="79" t="s">
        <v>52</v>
      </c>
      <c r="D44" s="92">
        <v>94</v>
      </c>
      <c r="E44" s="92">
        <v>4</v>
      </c>
      <c r="F44" s="87">
        <f t="shared" si="6"/>
        <v>376</v>
      </c>
      <c r="G44" s="92">
        <v>380</v>
      </c>
      <c r="H44" s="87">
        <f t="shared" si="7"/>
        <v>142880</v>
      </c>
      <c r="I44" s="96">
        <f t="shared" si="8"/>
        <v>37577440</v>
      </c>
    </row>
    <row r="45" spans="1:9" x14ac:dyDescent="0.2">
      <c r="A45" s="157"/>
      <c r="B45" s="2" t="s">
        <v>29</v>
      </c>
      <c r="C45" s="29" t="s">
        <v>53</v>
      </c>
      <c r="D45" s="87">
        <v>94</v>
      </c>
      <c r="E45" s="87">
        <v>2</v>
      </c>
      <c r="F45" s="87">
        <f>D45*E45</f>
        <v>188</v>
      </c>
      <c r="G45" s="87">
        <v>58.2</v>
      </c>
      <c r="H45" s="87">
        <f>F45*G45</f>
        <v>10941.6</v>
      </c>
      <c r="I45" s="96">
        <f t="shared" si="8"/>
        <v>2877640.8000000003</v>
      </c>
    </row>
    <row r="46" spans="1:9" ht="114" x14ac:dyDescent="0.2">
      <c r="A46" s="157"/>
      <c r="B46" s="11" t="s">
        <v>30</v>
      </c>
      <c r="C46" s="29" t="s">
        <v>66</v>
      </c>
      <c r="D46" s="88">
        <v>118</v>
      </c>
      <c r="E46" s="88">
        <v>1</v>
      </c>
      <c r="F46" s="88">
        <f t="shared" ref="F46" si="9">D46*E46</f>
        <v>118</v>
      </c>
      <c r="G46" s="88">
        <v>380</v>
      </c>
      <c r="H46" s="88">
        <f t="shared" ref="H46" si="10">F46*G46</f>
        <v>44840</v>
      </c>
      <c r="I46" s="30">
        <f t="shared" ref="I46" si="11">H46*263</f>
        <v>11792920</v>
      </c>
    </row>
    <row r="47" spans="1:9" ht="114" x14ac:dyDescent="0.2">
      <c r="A47" s="157"/>
      <c r="B47" s="11" t="s">
        <v>30</v>
      </c>
      <c r="C47" s="29" t="s">
        <v>65</v>
      </c>
      <c r="D47" s="88">
        <v>35</v>
      </c>
      <c r="E47" s="88">
        <v>1</v>
      </c>
      <c r="F47" s="88">
        <f t="shared" si="6"/>
        <v>35</v>
      </c>
      <c r="G47" s="88">
        <v>120</v>
      </c>
      <c r="H47" s="88">
        <f t="shared" si="7"/>
        <v>4200</v>
      </c>
      <c r="I47" s="30">
        <f t="shared" si="8"/>
        <v>1104600</v>
      </c>
    </row>
    <row r="48" spans="1:9" x14ac:dyDescent="0.2">
      <c r="A48" s="157"/>
      <c r="B48" s="2" t="s">
        <v>31</v>
      </c>
      <c r="C48" s="29" t="s">
        <v>32</v>
      </c>
      <c r="D48" s="88">
        <v>33</v>
      </c>
      <c r="E48" s="88">
        <v>1</v>
      </c>
      <c r="F48" s="88">
        <f t="shared" si="6"/>
        <v>33</v>
      </c>
      <c r="G48" s="88">
        <v>102</v>
      </c>
      <c r="H48" s="88">
        <f t="shared" si="7"/>
        <v>3366</v>
      </c>
      <c r="I48" s="30">
        <f t="shared" si="8"/>
        <v>885258</v>
      </c>
    </row>
    <row r="49" spans="1:9" x14ac:dyDescent="0.2">
      <c r="A49" s="157"/>
      <c r="B49" s="12">
        <v>50.61</v>
      </c>
      <c r="C49" s="29" t="s">
        <v>33</v>
      </c>
      <c r="D49" s="88">
        <v>4</v>
      </c>
      <c r="E49" s="88">
        <v>1</v>
      </c>
      <c r="F49" s="88">
        <f t="shared" si="6"/>
        <v>4</v>
      </c>
      <c r="G49" s="88">
        <v>24</v>
      </c>
      <c r="H49" s="88">
        <f t="shared" si="7"/>
        <v>96</v>
      </c>
      <c r="I49" s="30">
        <f t="shared" si="8"/>
        <v>25248</v>
      </c>
    </row>
    <row r="50" spans="1:9" ht="28.5" x14ac:dyDescent="0.2">
      <c r="A50" s="157"/>
      <c r="B50" s="25" t="s">
        <v>56</v>
      </c>
      <c r="C50" s="29" t="s">
        <v>60</v>
      </c>
      <c r="D50" s="88">
        <v>2</v>
      </c>
      <c r="E50" s="88">
        <v>1</v>
      </c>
      <c r="F50" s="88">
        <f t="shared" si="6"/>
        <v>2</v>
      </c>
      <c r="G50" s="88">
        <v>10</v>
      </c>
      <c r="H50" s="88">
        <f t="shared" si="7"/>
        <v>20</v>
      </c>
      <c r="I50" s="30">
        <f t="shared" si="8"/>
        <v>5260</v>
      </c>
    </row>
    <row r="51" spans="1:9" ht="28.5" x14ac:dyDescent="0.2">
      <c r="A51" s="157"/>
      <c r="B51" s="25" t="s">
        <v>57</v>
      </c>
      <c r="C51" s="29" t="s">
        <v>61</v>
      </c>
      <c r="D51" s="88">
        <v>4</v>
      </c>
      <c r="E51" s="88">
        <v>1</v>
      </c>
      <c r="F51" s="88">
        <f t="shared" si="6"/>
        <v>4</v>
      </c>
      <c r="G51" s="88">
        <v>10</v>
      </c>
      <c r="H51" s="88">
        <f t="shared" si="7"/>
        <v>40</v>
      </c>
      <c r="I51" s="30">
        <f t="shared" si="8"/>
        <v>10520</v>
      </c>
    </row>
    <row r="52" spans="1:9" ht="28.5" x14ac:dyDescent="0.2">
      <c r="A52" s="157"/>
      <c r="B52" s="25" t="s">
        <v>58</v>
      </c>
      <c r="C52" s="29" t="s">
        <v>61</v>
      </c>
      <c r="D52" s="88">
        <v>4</v>
      </c>
      <c r="E52" s="88">
        <v>1</v>
      </c>
      <c r="F52" s="88">
        <f t="shared" si="6"/>
        <v>4</v>
      </c>
      <c r="G52" s="88">
        <v>10</v>
      </c>
      <c r="H52" s="88">
        <f t="shared" si="7"/>
        <v>40</v>
      </c>
      <c r="I52" s="30">
        <f t="shared" si="8"/>
        <v>10520</v>
      </c>
    </row>
    <row r="53" spans="1:9" x14ac:dyDescent="0.2">
      <c r="A53" s="157"/>
      <c r="B53" s="25" t="s">
        <v>59</v>
      </c>
      <c r="C53" s="29" t="s">
        <v>62</v>
      </c>
      <c r="D53" s="88">
        <v>3</v>
      </c>
      <c r="E53" s="88">
        <v>1</v>
      </c>
      <c r="F53" s="88">
        <f t="shared" si="6"/>
        <v>3</v>
      </c>
      <c r="G53" s="88">
        <v>333.3</v>
      </c>
      <c r="H53" s="88">
        <v>1000</v>
      </c>
      <c r="I53" s="30">
        <f t="shared" si="8"/>
        <v>263000</v>
      </c>
    </row>
    <row r="54" spans="1:9" x14ac:dyDescent="0.2">
      <c r="A54" s="157"/>
      <c r="B54" s="12">
        <v>50.66</v>
      </c>
      <c r="C54" s="29" t="s">
        <v>34</v>
      </c>
      <c r="D54" s="88">
        <v>0</v>
      </c>
      <c r="E54" s="88">
        <v>0</v>
      </c>
      <c r="F54" s="88">
        <v>0</v>
      </c>
      <c r="G54" s="88">
        <v>6400</v>
      </c>
      <c r="H54" s="88">
        <v>0</v>
      </c>
      <c r="I54" s="30"/>
    </row>
    <row r="55" spans="1:9" x14ac:dyDescent="0.2">
      <c r="A55" s="105"/>
      <c r="B55" s="84"/>
      <c r="C55" s="86"/>
      <c r="D55" s="93"/>
      <c r="E55" s="93"/>
      <c r="F55" s="93"/>
      <c r="G55" s="93"/>
      <c r="H55" s="93"/>
      <c r="I55" s="100"/>
    </row>
    <row r="56" spans="1:9" x14ac:dyDescent="0.2">
      <c r="A56" s="4">
        <v>6</v>
      </c>
      <c r="B56" s="2">
        <v>50.12</v>
      </c>
      <c r="C56" s="29" t="s">
        <v>151</v>
      </c>
      <c r="D56" s="88">
        <v>30</v>
      </c>
      <c r="E56" s="88">
        <v>1</v>
      </c>
      <c r="F56" s="88">
        <f>D56*E56</f>
        <v>30</v>
      </c>
      <c r="G56" s="88">
        <v>360</v>
      </c>
      <c r="H56" s="88">
        <f>F56*G56</f>
        <v>10800</v>
      </c>
      <c r="I56" s="30">
        <f>H56*263</f>
        <v>2840400</v>
      </c>
    </row>
    <row r="57" spans="1:9" x14ac:dyDescent="0.2">
      <c r="A57" s="105"/>
      <c r="B57" s="84"/>
      <c r="C57" s="86"/>
      <c r="D57" s="93"/>
      <c r="E57" s="93"/>
      <c r="F57" s="93"/>
      <c r="G57" s="93"/>
      <c r="H57" s="93"/>
      <c r="I57" s="100"/>
    </row>
    <row r="58" spans="1:9" x14ac:dyDescent="0.2">
      <c r="A58" s="157">
        <v>7</v>
      </c>
      <c r="B58" s="11" t="s">
        <v>92</v>
      </c>
      <c r="C58" s="29" t="s">
        <v>91</v>
      </c>
      <c r="D58" s="88">
        <v>0</v>
      </c>
      <c r="E58" s="88">
        <v>0</v>
      </c>
      <c r="F58" s="88">
        <f t="shared" ref="F58:F73" si="12">D58*E58</f>
        <v>0</v>
      </c>
      <c r="G58" s="88">
        <v>203</v>
      </c>
      <c r="H58" s="88">
        <f>F58*G58</f>
        <v>0</v>
      </c>
      <c r="I58" s="30">
        <f t="shared" ref="I58:I73" si="13">H58*263</f>
        <v>0</v>
      </c>
    </row>
    <row r="59" spans="1:9" ht="28.5" x14ac:dyDescent="0.2">
      <c r="A59" s="157"/>
      <c r="B59" s="8" t="s">
        <v>89</v>
      </c>
      <c r="C59" s="29" t="s">
        <v>90</v>
      </c>
      <c r="D59" s="88">
        <v>94</v>
      </c>
      <c r="E59" s="88">
        <v>1</v>
      </c>
      <c r="F59" s="88">
        <f t="shared" si="12"/>
        <v>94</v>
      </c>
      <c r="G59" s="88">
        <v>20</v>
      </c>
      <c r="H59" s="88">
        <f>F59*G59</f>
        <v>1880</v>
      </c>
      <c r="I59" s="30">
        <f t="shared" si="13"/>
        <v>494440</v>
      </c>
    </row>
    <row r="60" spans="1:9" ht="28.5" x14ac:dyDescent="0.2">
      <c r="A60" s="157"/>
      <c r="B60" s="8" t="s">
        <v>89</v>
      </c>
      <c r="C60" s="29" t="s">
        <v>88</v>
      </c>
      <c r="D60" s="88">
        <v>47</v>
      </c>
      <c r="E60" s="88">
        <v>1</v>
      </c>
      <c r="F60" s="88">
        <f t="shared" si="12"/>
        <v>47</v>
      </c>
      <c r="G60" s="88">
        <v>20</v>
      </c>
      <c r="H60" s="88">
        <f>F60*G60</f>
        <v>940</v>
      </c>
      <c r="I60" s="30">
        <f t="shared" si="13"/>
        <v>247220</v>
      </c>
    </row>
    <row r="61" spans="1:9" x14ac:dyDescent="0.2">
      <c r="A61" s="157"/>
      <c r="B61" s="8" t="s">
        <v>85</v>
      </c>
      <c r="C61" s="29" t="s">
        <v>87</v>
      </c>
      <c r="D61" s="88">
        <v>1</v>
      </c>
      <c r="E61" s="88">
        <v>1</v>
      </c>
      <c r="F61" s="88">
        <f t="shared" si="12"/>
        <v>1</v>
      </c>
      <c r="G61" s="88">
        <v>2500</v>
      </c>
      <c r="H61" s="88">
        <f>F61*G61</f>
        <v>2500</v>
      </c>
      <c r="I61" s="30">
        <f t="shared" si="13"/>
        <v>657500</v>
      </c>
    </row>
    <row r="62" spans="1:9" x14ac:dyDescent="0.2">
      <c r="A62" s="157"/>
      <c r="B62" s="8" t="s">
        <v>85</v>
      </c>
      <c r="C62" s="29" t="s">
        <v>86</v>
      </c>
      <c r="D62" s="88">
        <v>0.6</v>
      </c>
      <c r="E62" s="88">
        <v>1</v>
      </c>
      <c r="F62" s="88">
        <f t="shared" si="12"/>
        <v>0.6</v>
      </c>
      <c r="G62" s="88">
        <v>1750</v>
      </c>
      <c r="H62" s="88">
        <f>F62*G62</f>
        <v>1050</v>
      </c>
      <c r="I62" s="30">
        <f t="shared" si="13"/>
        <v>276150</v>
      </c>
    </row>
    <row r="63" spans="1:9" ht="42.75" x14ac:dyDescent="0.2">
      <c r="A63" s="157"/>
      <c r="B63" s="8" t="s">
        <v>85</v>
      </c>
      <c r="C63" s="29" t="s">
        <v>84</v>
      </c>
      <c r="D63" s="88">
        <v>1.6</v>
      </c>
      <c r="E63" s="88">
        <v>1</v>
      </c>
      <c r="F63" s="88">
        <f t="shared" si="12"/>
        <v>1.6</v>
      </c>
      <c r="G63" s="88">
        <v>16</v>
      </c>
      <c r="H63" s="88">
        <v>25</v>
      </c>
      <c r="I63" s="30">
        <f t="shared" si="13"/>
        <v>6575</v>
      </c>
    </row>
    <row r="64" spans="1:9" x14ac:dyDescent="0.2">
      <c r="A64" s="157"/>
      <c r="B64" s="2" t="s">
        <v>83</v>
      </c>
      <c r="C64" s="29" t="s">
        <v>82</v>
      </c>
      <c r="D64" s="88">
        <v>94</v>
      </c>
      <c r="E64" s="88">
        <v>1.5</v>
      </c>
      <c r="F64" s="88">
        <f t="shared" si="12"/>
        <v>141</v>
      </c>
      <c r="G64" s="88">
        <v>40</v>
      </c>
      <c r="H64" s="88">
        <f t="shared" ref="H64:H73" si="14">F64*G64</f>
        <v>5640</v>
      </c>
      <c r="I64" s="30">
        <f t="shared" si="13"/>
        <v>1483320</v>
      </c>
    </row>
    <row r="65" spans="1:9" ht="28.5" x14ac:dyDescent="0.2">
      <c r="A65" s="157"/>
      <c r="B65" s="2" t="s">
        <v>73</v>
      </c>
      <c r="C65" s="29" t="s">
        <v>81</v>
      </c>
      <c r="D65" s="87">
        <v>57</v>
      </c>
      <c r="E65" s="87">
        <v>25</v>
      </c>
      <c r="F65" s="87">
        <f t="shared" si="12"/>
        <v>1425</v>
      </c>
      <c r="G65" s="87">
        <v>81</v>
      </c>
      <c r="H65" s="87">
        <f t="shared" si="14"/>
        <v>115425</v>
      </c>
      <c r="I65" s="30">
        <f t="shared" si="13"/>
        <v>30356775</v>
      </c>
    </row>
    <row r="66" spans="1:9" ht="57" x14ac:dyDescent="0.2">
      <c r="A66" s="157"/>
      <c r="B66" s="2" t="s">
        <v>80</v>
      </c>
      <c r="C66" s="29" t="s">
        <v>79</v>
      </c>
      <c r="D66" s="87">
        <v>12</v>
      </c>
      <c r="E66" s="87">
        <v>1</v>
      </c>
      <c r="F66" s="87">
        <f t="shared" si="12"/>
        <v>12</v>
      </c>
      <c r="G66" s="87">
        <v>40</v>
      </c>
      <c r="H66" s="87">
        <f t="shared" si="14"/>
        <v>480</v>
      </c>
      <c r="I66" s="30">
        <f t="shared" si="13"/>
        <v>126240</v>
      </c>
    </row>
    <row r="67" spans="1:9" ht="28.5" x14ac:dyDescent="0.2">
      <c r="A67" s="157"/>
      <c r="B67" s="2" t="s">
        <v>78</v>
      </c>
      <c r="C67" s="79" t="s">
        <v>77</v>
      </c>
      <c r="D67" s="87">
        <v>28.5</v>
      </c>
      <c r="E67" s="87">
        <v>1</v>
      </c>
      <c r="F67" s="87">
        <f t="shared" si="12"/>
        <v>28.5</v>
      </c>
      <c r="G67" s="87">
        <v>40</v>
      </c>
      <c r="H67" s="87">
        <f t="shared" si="14"/>
        <v>1140</v>
      </c>
      <c r="I67" s="30">
        <f t="shared" si="13"/>
        <v>299820</v>
      </c>
    </row>
    <row r="68" spans="1:9" ht="28.5" x14ac:dyDescent="0.2">
      <c r="A68" s="157"/>
      <c r="B68" s="2" t="s">
        <v>73</v>
      </c>
      <c r="C68" s="29" t="s">
        <v>76</v>
      </c>
      <c r="D68" s="87">
        <v>31</v>
      </c>
      <c r="E68" s="87">
        <v>10</v>
      </c>
      <c r="F68" s="87">
        <f t="shared" si="12"/>
        <v>310</v>
      </c>
      <c r="G68" s="87">
        <v>2</v>
      </c>
      <c r="H68" s="87">
        <f t="shared" si="14"/>
        <v>620</v>
      </c>
      <c r="I68" s="30">
        <f t="shared" si="13"/>
        <v>163060</v>
      </c>
    </row>
    <row r="69" spans="1:9" ht="28.5" x14ac:dyDescent="0.2">
      <c r="A69" s="157"/>
      <c r="B69" s="2" t="s">
        <v>73</v>
      </c>
      <c r="C69" s="29" t="s">
        <v>75</v>
      </c>
      <c r="D69" s="87">
        <v>24</v>
      </c>
      <c r="E69" s="87">
        <v>15</v>
      </c>
      <c r="F69" s="87">
        <f t="shared" si="12"/>
        <v>360</v>
      </c>
      <c r="G69" s="87">
        <v>34</v>
      </c>
      <c r="H69" s="87">
        <f t="shared" si="14"/>
        <v>12240</v>
      </c>
      <c r="I69" s="30">
        <f t="shared" si="13"/>
        <v>3219120</v>
      </c>
    </row>
    <row r="70" spans="1:9" ht="42.75" x14ac:dyDescent="0.2">
      <c r="A70" s="157"/>
      <c r="B70" s="2" t="s">
        <v>73</v>
      </c>
      <c r="C70" s="29" t="s">
        <v>74</v>
      </c>
      <c r="D70" s="87">
        <v>4</v>
      </c>
      <c r="E70" s="87">
        <v>5</v>
      </c>
      <c r="F70" s="87">
        <f t="shared" si="12"/>
        <v>20</v>
      </c>
      <c r="G70" s="87">
        <v>1</v>
      </c>
      <c r="H70" s="87">
        <f t="shared" si="14"/>
        <v>20</v>
      </c>
      <c r="I70" s="30">
        <f t="shared" si="13"/>
        <v>5260</v>
      </c>
    </row>
    <row r="71" spans="1:9" x14ac:dyDescent="0.2">
      <c r="A71" s="157"/>
      <c r="B71" s="2" t="s">
        <v>73</v>
      </c>
      <c r="C71" s="29" t="s">
        <v>72</v>
      </c>
      <c r="D71" s="88">
        <v>116</v>
      </c>
      <c r="E71" s="88">
        <v>18</v>
      </c>
      <c r="F71" s="88">
        <f t="shared" si="12"/>
        <v>2088</v>
      </c>
      <c r="G71" s="88">
        <v>60</v>
      </c>
      <c r="H71" s="88">
        <f t="shared" si="14"/>
        <v>125280</v>
      </c>
      <c r="I71" s="30">
        <f t="shared" si="13"/>
        <v>32948640</v>
      </c>
    </row>
    <row r="72" spans="1:9" ht="28.5" x14ac:dyDescent="0.2">
      <c r="A72" s="157"/>
      <c r="B72" s="2" t="s">
        <v>70</v>
      </c>
      <c r="C72" s="29" t="s">
        <v>71</v>
      </c>
      <c r="D72" s="87">
        <v>0</v>
      </c>
      <c r="E72" s="87">
        <v>1</v>
      </c>
      <c r="F72" s="88">
        <f t="shared" si="12"/>
        <v>0</v>
      </c>
      <c r="G72" s="87">
        <v>155000</v>
      </c>
      <c r="H72" s="87">
        <f t="shared" si="14"/>
        <v>0</v>
      </c>
      <c r="I72" s="96">
        <f t="shared" si="13"/>
        <v>0</v>
      </c>
    </row>
    <row r="73" spans="1:9" ht="28.5" x14ac:dyDescent="0.2">
      <c r="A73" s="157"/>
      <c r="B73" s="2" t="s">
        <v>70</v>
      </c>
      <c r="C73" s="29" t="s">
        <v>69</v>
      </c>
      <c r="D73" s="88">
        <v>10</v>
      </c>
      <c r="E73" s="88">
        <v>1</v>
      </c>
      <c r="F73" s="88">
        <f t="shared" si="12"/>
        <v>10</v>
      </c>
      <c r="G73" s="88">
        <v>900</v>
      </c>
      <c r="H73" s="88">
        <f t="shared" si="14"/>
        <v>9000</v>
      </c>
      <c r="I73" s="30">
        <f t="shared" si="13"/>
        <v>2367000</v>
      </c>
    </row>
    <row r="74" spans="1:9" ht="15.75" x14ac:dyDescent="0.25">
      <c r="A74" s="106"/>
      <c r="B74" s="33" t="s">
        <v>167</v>
      </c>
      <c r="C74" s="33"/>
      <c r="D74" s="94">
        <v>1169</v>
      </c>
      <c r="E74" s="94"/>
      <c r="F74" s="94">
        <f>SUM(F1:F73)</f>
        <v>43473.033333333333</v>
      </c>
      <c r="G74" s="94"/>
      <c r="H74" s="94">
        <f>SUM(H1:H73)</f>
        <v>1145501.6299999999</v>
      </c>
      <c r="I74" s="101">
        <f>SUM(I1:I73)</f>
        <v>301266928.69</v>
      </c>
    </row>
  </sheetData>
  <mergeCells count="6">
    <mergeCell ref="B1:I1"/>
    <mergeCell ref="A58:A73"/>
    <mergeCell ref="A20:A22"/>
    <mergeCell ref="A24:A33"/>
    <mergeCell ref="A35:A54"/>
    <mergeCell ref="A3:A18"/>
  </mergeCells>
  <pageMargins left="0.7" right="0.7" top="0.75" bottom="0.75" header="0.3" footer="0.3"/>
  <pageSetup scale="70" fitToHeight="0" orientation="landscape" r:id="rId1"/>
  <rowBreaks count="3" manualBreakCount="3">
    <brk id="18" max="9" man="1"/>
    <brk id="34" max="9" man="1"/>
    <brk id="57" max="9" man="1"/>
  </rowBreaks>
  <ignoredErrors>
    <ignoredError sqref="G30" formula="1"/>
    <ignoredError sqref="B3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Normal="100" zoomScaleSheetLayoutView="100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I2" sqref="I2"/>
    </sheetView>
  </sheetViews>
  <sheetFormatPr defaultColWidth="9" defaultRowHeight="14.25" x14ac:dyDescent="0.2"/>
  <cols>
    <col min="1" max="1" width="10.125" style="125" customWidth="1"/>
    <col min="2" max="2" width="28.625" style="3" customWidth="1"/>
    <col min="3" max="3" width="48.625" style="3" customWidth="1"/>
    <col min="4" max="4" width="13.75" style="3" customWidth="1"/>
    <col min="5" max="5" width="15.5" style="3" customWidth="1"/>
    <col min="6" max="6" width="11.375" style="6" customWidth="1"/>
    <col min="7" max="7" width="16.25" style="3" customWidth="1"/>
    <col min="8" max="16384" width="9" style="3"/>
  </cols>
  <sheetData>
    <row r="1" spans="1:7" x14ac:dyDescent="0.2">
      <c r="B1" s="158" t="s">
        <v>9</v>
      </c>
      <c r="C1" s="158"/>
      <c r="D1" s="158"/>
      <c r="E1" s="158"/>
      <c r="F1" s="158"/>
      <c r="G1" s="158"/>
    </row>
    <row r="2" spans="1:7" ht="42.75" x14ac:dyDescent="0.2">
      <c r="A2" s="107" t="s">
        <v>193</v>
      </c>
      <c r="B2" s="108" t="s">
        <v>0</v>
      </c>
      <c r="C2" s="108" t="s">
        <v>10</v>
      </c>
      <c r="D2" s="108" t="s">
        <v>7</v>
      </c>
      <c r="E2" s="108" t="s">
        <v>6</v>
      </c>
      <c r="F2" s="112" t="s">
        <v>4</v>
      </c>
      <c r="G2" s="113" t="s">
        <v>23</v>
      </c>
    </row>
    <row r="3" spans="1:7" x14ac:dyDescent="0.2">
      <c r="A3" s="157">
        <v>2</v>
      </c>
      <c r="B3" s="117">
        <v>50.33</v>
      </c>
      <c r="C3" s="32" t="s">
        <v>194</v>
      </c>
      <c r="D3" s="5">
        <v>0</v>
      </c>
      <c r="E3" s="5">
        <v>40</v>
      </c>
      <c r="F3" s="5">
        <v>0</v>
      </c>
      <c r="G3" s="7">
        <v>0</v>
      </c>
    </row>
    <row r="4" spans="1:7" x14ac:dyDescent="0.2">
      <c r="A4" s="157"/>
      <c r="B4" s="117">
        <v>50.33</v>
      </c>
      <c r="C4" s="32" t="s">
        <v>195</v>
      </c>
      <c r="D4" s="5">
        <v>0</v>
      </c>
      <c r="E4" s="5">
        <v>300</v>
      </c>
      <c r="F4" s="5">
        <v>0</v>
      </c>
      <c r="G4" s="7">
        <v>0</v>
      </c>
    </row>
    <row r="5" spans="1:7" x14ac:dyDescent="0.2">
      <c r="A5" s="157"/>
      <c r="B5" s="117">
        <v>50.33</v>
      </c>
      <c r="C5" s="32" t="s">
        <v>196</v>
      </c>
      <c r="D5" s="5">
        <v>0</v>
      </c>
      <c r="E5" s="5">
        <v>50</v>
      </c>
      <c r="F5" s="5">
        <v>0</v>
      </c>
      <c r="G5" s="7">
        <v>0</v>
      </c>
    </row>
    <row r="6" spans="1:7" x14ac:dyDescent="0.2">
      <c r="A6" s="157"/>
      <c r="B6" s="117">
        <v>50.33</v>
      </c>
      <c r="C6" s="32" t="s">
        <v>197</v>
      </c>
      <c r="D6" s="5">
        <v>0</v>
      </c>
      <c r="E6" s="5">
        <v>300</v>
      </c>
      <c r="F6" s="5">
        <v>0</v>
      </c>
      <c r="G6" s="7">
        <v>0</v>
      </c>
    </row>
    <row r="7" spans="1:7" x14ac:dyDescent="0.2">
      <c r="A7" s="157"/>
      <c r="B7" s="29" t="s">
        <v>162</v>
      </c>
      <c r="C7" s="32" t="s">
        <v>198</v>
      </c>
      <c r="D7" s="5">
        <v>153</v>
      </c>
      <c r="E7" s="5">
        <v>192</v>
      </c>
      <c r="F7" s="5">
        <v>29376</v>
      </c>
      <c r="G7" s="7">
        <v>7725888</v>
      </c>
    </row>
    <row r="8" spans="1:7" ht="28.5" x14ac:dyDescent="0.2">
      <c r="A8" s="157"/>
      <c r="B8" s="117">
        <v>50.74</v>
      </c>
      <c r="C8" s="32" t="s">
        <v>199</v>
      </c>
      <c r="D8" s="5">
        <v>205</v>
      </c>
      <c r="E8" s="5">
        <v>0.1</v>
      </c>
      <c r="F8" s="5">
        <v>20.5</v>
      </c>
      <c r="G8" s="7">
        <v>5391.5</v>
      </c>
    </row>
    <row r="9" spans="1:7" x14ac:dyDescent="0.2">
      <c r="A9" s="157"/>
      <c r="B9" s="29" t="s">
        <v>160</v>
      </c>
      <c r="C9" s="32" t="s">
        <v>159</v>
      </c>
      <c r="D9" s="5">
        <v>8</v>
      </c>
      <c r="E9" s="5">
        <v>60</v>
      </c>
      <c r="F9" s="5">
        <v>480</v>
      </c>
      <c r="G9" s="7">
        <v>126240</v>
      </c>
    </row>
    <row r="10" spans="1:7" ht="28.5" x14ac:dyDescent="0.2">
      <c r="A10" s="157"/>
      <c r="B10" s="117" t="s">
        <v>158</v>
      </c>
      <c r="C10" s="32" t="s">
        <v>200</v>
      </c>
      <c r="D10" s="5">
        <v>94</v>
      </c>
      <c r="E10" s="5">
        <v>2080</v>
      </c>
      <c r="F10" s="5">
        <v>195520</v>
      </c>
      <c r="G10" s="7">
        <v>51421760</v>
      </c>
    </row>
    <row r="11" spans="1:7" ht="28.5" x14ac:dyDescent="0.2">
      <c r="A11" s="157"/>
      <c r="B11" s="29" t="s">
        <v>158</v>
      </c>
      <c r="C11" s="32" t="s">
        <v>201</v>
      </c>
      <c r="D11" s="5">
        <v>31</v>
      </c>
      <c r="E11" s="5">
        <v>80</v>
      </c>
      <c r="F11" s="5">
        <v>2480</v>
      </c>
      <c r="G11" s="7">
        <v>652240</v>
      </c>
    </row>
    <row r="12" spans="1:7" ht="28.5" x14ac:dyDescent="0.2">
      <c r="A12" s="157"/>
      <c r="B12" s="29" t="s">
        <v>158</v>
      </c>
      <c r="C12" s="32" t="s">
        <v>202</v>
      </c>
      <c r="D12" s="5">
        <v>14</v>
      </c>
      <c r="E12" s="5">
        <v>208</v>
      </c>
      <c r="F12" s="5">
        <v>2912</v>
      </c>
      <c r="G12" s="7">
        <v>765856</v>
      </c>
    </row>
    <row r="13" spans="1:7" ht="28.5" x14ac:dyDescent="0.2">
      <c r="A13" s="157"/>
      <c r="B13" s="29" t="s">
        <v>158</v>
      </c>
      <c r="C13" s="32" t="s">
        <v>203</v>
      </c>
      <c r="D13" s="5">
        <v>4</v>
      </c>
      <c r="E13" s="5">
        <v>8</v>
      </c>
      <c r="F13" s="5">
        <v>32</v>
      </c>
      <c r="G13" s="7">
        <v>8416</v>
      </c>
    </row>
    <row r="14" spans="1:7" x14ac:dyDescent="0.2">
      <c r="A14" s="126"/>
      <c r="B14" s="118"/>
      <c r="C14" s="114"/>
      <c r="D14" s="114"/>
      <c r="E14" s="114"/>
      <c r="F14" s="115"/>
      <c r="G14" s="116"/>
    </row>
    <row r="15" spans="1:7" x14ac:dyDescent="0.2">
      <c r="A15" s="4">
        <v>3</v>
      </c>
      <c r="B15" s="117">
        <v>50.75</v>
      </c>
      <c r="C15" s="32" t="s">
        <v>119</v>
      </c>
      <c r="D15" s="5">
        <v>130</v>
      </c>
      <c r="E15" s="5">
        <v>73</v>
      </c>
      <c r="F15" s="5">
        <f>D15*E15</f>
        <v>9490</v>
      </c>
      <c r="G15" s="7">
        <f>F15*263</f>
        <v>2495870</v>
      </c>
    </row>
    <row r="16" spans="1:7" x14ac:dyDescent="0.2">
      <c r="A16" s="126"/>
      <c r="B16" s="127"/>
      <c r="C16" s="127"/>
      <c r="D16" s="127"/>
      <c r="E16" s="127"/>
      <c r="F16" s="128"/>
      <c r="G16" s="127"/>
    </row>
    <row r="17" spans="1:7" x14ac:dyDescent="0.2">
      <c r="A17" s="157">
        <v>4</v>
      </c>
      <c r="B17" s="29" t="s">
        <v>123</v>
      </c>
      <c r="C17" s="2" t="s">
        <v>141</v>
      </c>
      <c r="D17" s="5">
        <v>125</v>
      </c>
      <c r="E17" s="5">
        <v>0.1</v>
      </c>
      <c r="F17" s="5">
        <f>D17*E17</f>
        <v>12.5</v>
      </c>
      <c r="G17" s="30">
        <f>F17*263</f>
        <v>3287.5</v>
      </c>
    </row>
    <row r="18" spans="1:7" x14ac:dyDescent="0.2">
      <c r="A18" s="157"/>
      <c r="B18" s="29" t="s">
        <v>126</v>
      </c>
      <c r="C18" s="2" t="s">
        <v>142</v>
      </c>
      <c r="D18" s="5">
        <v>62</v>
      </c>
      <c r="E18" s="5">
        <v>100</v>
      </c>
      <c r="F18" s="5">
        <f t="shared" ref="F18:F24" si="0">D18*E18</f>
        <v>6200</v>
      </c>
      <c r="G18" s="30">
        <f t="shared" ref="G18:G24" si="1">F18*263</f>
        <v>1630600</v>
      </c>
    </row>
    <row r="19" spans="1:7" ht="28.5" x14ac:dyDescent="0.2">
      <c r="A19" s="157"/>
      <c r="B19" s="29" t="s">
        <v>126</v>
      </c>
      <c r="C19" s="2" t="s">
        <v>143</v>
      </c>
      <c r="D19" s="5">
        <v>12</v>
      </c>
      <c r="E19" s="5">
        <v>25</v>
      </c>
      <c r="F19" s="5">
        <f t="shared" si="0"/>
        <v>300</v>
      </c>
      <c r="G19" s="30">
        <f t="shared" si="1"/>
        <v>78900</v>
      </c>
    </row>
    <row r="20" spans="1:7" x14ac:dyDescent="0.2">
      <c r="A20" s="157"/>
      <c r="B20" s="29" t="s">
        <v>129</v>
      </c>
      <c r="C20" s="2" t="s">
        <v>130</v>
      </c>
      <c r="D20" s="5">
        <v>94</v>
      </c>
      <c r="E20" s="5">
        <v>0.8</v>
      </c>
      <c r="F20" s="5">
        <f t="shared" si="0"/>
        <v>75.2</v>
      </c>
      <c r="G20" s="30">
        <f t="shared" si="1"/>
        <v>19777.600000000002</v>
      </c>
    </row>
    <row r="21" spans="1:7" x14ac:dyDescent="0.2">
      <c r="A21" s="157"/>
      <c r="B21" s="29" t="s">
        <v>133</v>
      </c>
      <c r="C21" s="29" t="s">
        <v>134</v>
      </c>
      <c r="D21" s="5">
        <v>94</v>
      </c>
      <c r="E21" s="5">
        <v>0.2</v>
      </c>
      <c r="F21" s="5">
        <f t="shared" si="0"/>
        <v>18.8</v>
      </c>
      <c r="G21" s="30">
        <f t="shared" si="1"/>
        <v>4944.4000000000005</v>
      </c>
    </row>
    <row r="22" spans="1:7" x14ac:dyDescent="0.2">
      <c r="A22" s="157"/>
      <c r="B22" s="29" t="s">
        <v>135</v>
      </c>
      <c r="C22" s="29" t="s">
        <v>144</v>
      </c>
      <c r="D22" s="5">
        <v>94</v>
      </c>
      <c r="E22" s="5">
        <v>0.8</v>
      </c>
      <c r="F22" s="5">
        <f t="shared" si="0"/>
        <v>75.2</v>
      </c>
      <c r="G22" s="30">
        <f t="shared" si="1"/>
        <v>19777.600000000002</v>
      </c>
    </row>
    <row r="23" spans="1:7" ht="42.75" x14ac:dyDescent="0.2">
      <c r="A23" s="157"/>
      <c r="B23" s="119">
        <v>50.69</v>
      </c>
      <c r="C23" s="29" t="s">
        <v>145</v>
      </c>
      <c r="D23" s="5">
        <v>10</v>
      </c>
      <c r="E23" s="5">
        <v>1150</v>
      </c>
      <c r="F23" s="5">
        <f t="shared" si="0"/>
        <v>11500</v>
      </c>
      <c r="G23" s="30">
        <f t="shared" si="1"/>
        <v>3024500</v>
      </c>
    </row>
    <row r="24" spans="1:7" ht="42.75" x14ac:dyDescent="0.2">
      <c r="A24" s="157"/>
      <c r="B24" s="119" t="s">
        <v>146</v>
      </c>
      <c r="C24" s="29" t="s">
        <v>147</v>
      </c>
      <c r="D24" s="5">
        <v>10</v>
      </c>
      <c r="E24" s="5">
        <v>920</v>
      </c>
      <c r="F24" s="5">
        <f t="shared" si="0"/>
        <v>9200</v>
      </c>
      <c r="G24" s="30">
        <f t="shared" si="1"/>
        <v>2419600</v>
      </c>
    </row>
    <row r="25" spans="1:7" x14ac:dyDescent="0.2">
      <c r="A25" s="126"/>
      <c r="B25" s="118"/>
      <c r="C25" s="114"/>
      <c r="D25" s="114"/>
      <c r="E25" s="114"/>
      <c r="F25" s="115"/>
      <c r="G25" s="116"/>
    </row>
    <row r="26" spans="1:7" x14ac:dyDescent="0.2">
      <c r="A26" s="157">
        <v>5</v>
      </c>
      <c r="B26" s="29" t="s">
        <v>24</v>
      </c>
      <c r="C26" s="2" t="s">
        <v>27</v>
      </c>
      <c r="D26" s="5">
        <v>57</v>
      </c>
      <c r="E26" s="5">
        <v>40</v>
      </c>
      <c r="F26" s="5">
        <f>D26*E26</f>
        <v>2280</v>
      </c>
      <c r="G26" s="7">
        <f>F26*263</f>
        <v>599640</v>
      </c>
    </row>
    <row r="27" spans="1:7" ht="28.5" x14ac:dyDescent="0.2">
      <c r="A27" s="157"/>
      <c r="B27" s="120" t="s">
        <v>35</v>
      </c>
      <c r="C27" s="14" t="s">
        <v>41</v>
      </c>
      <c r="D27" s="5">
        <v>25</v>
      </c>
      <c r="E27" s="5">
        <v>2</v>
      </c>
      <c r="F27" s="5">
        <f t="shared" ref="F27:F36" si="2">D27*E27</f>
        <v>50</v>
      </c>
      <c r="G27" s="7">
        <f t="shared" ref="G27:G36" si="3">F27*263</f>
        <v>13150</v>
      </c>
    </row>
    <row r="28" spans="1:7" ht="28.5" x14ac:dyDescent="0.2">
      <c r="A28" s="157"/>
      <c r="B28" s="79" t="s">
        <v>28</v>
      </c>
      <c r="C28" s="14" t="s">
        <v>45</v>
      </c>
      <c r="D28" s="15">
        <v>100</v>
      </c>
      <c r="E28" s="15">
        <v>10000</v>
      </c>
      <c r="F28" s="15">
        <f t="shared" si="2"/>
        <v>1000000</v>
      </c>
      <c r="G28" s="16">
        <f t="shared" si="3"/>
        <v>263000000</v>
      </c>
    </row>
    <row r="29" spans="1:7" x14ac:dyDescent="0.2">
      <c r="A29" s="157"/>
      <c r="B29" s="79" t="s">
        <v>28</v>
      </c>
      <c r="C29" s="14" t="s">
        <v>46</v>
      </c>
      <c r="D29" s="15">
        <v>20</v>
      </c>
      <c r="E29" s="15">
        <v>2500</v>
      </c>
      <c r="F29" s="15">
        <f t="shared" si="2"/>
        <v>50000</v>
      </c>
      <c r="G29" s="16">
        <f t="shared" si="3"/>
        <v>13150000</v>
      </c>
    </row>
    <row r="30" spans="1:7" x14ac:dyDescent="0.2">
      <c r="A30" s="157"/>
      <c r="B30" s="79" t="s">
        <v>29</v>
      </c>
      <c r="C30" s="14" t="s">
        <v>55</v>
      </c>
      <c r="D30" s="15">
        <v>98</v>
      </c>
      <c r="E30" s="15">
        <v>2310</v>
      </c>
      <c r="F30" s="15">
        <f t="shared" si="2"/>
        <v>226380</v>
      </c>
      <c r="G30" s="16">
        <f t="shared" si="3"/>
        <v>59537940</v>
      </c>
    </row>
    <row r="31" spans="1:7" ht="85.5" x14ac:dyDescent="0.2">
      <c r="A31" s="157"/>
      <c r="B31" s="121" t="s">
        <v>30</v>
      </c>
      <c r="C31" s="14" t="s">
        <v>67</v>
      </c>
      <c r="D31" s="15">
        <v>118</v>
      </c>
      <c r="E31" s="15">
        <f>95*16</f>
        <v>1520</v>
      </c>
      <c r="F31" s="15">
        <f t="shared" ref="F31" si="4">D31*E31</f>
        <v>179360</v>
      </c>
      <c r="G31" s="16">
        <f t="shared" ref="G31" si="5">F31*263</f>
        <v>47171680</v>
      </c>
    </row>
    <row r="32" spans="1:7" ht="85.5" x14ac:dyDescent="0.2">
      <c r="A32" s="157"/>
      <c r="B32" s="121" t="s">
        <v>30</v>
      </c>
      <c r="C32" s="14" t="s">
        <v>68</v>
      </c>
      <c r="D32" s="15">
        <v>35</v>
      </c>
      <c r="E32" s="15">
        <f>16*30</f>
        <v>480</v>
      </c>
      <c r="F32" s="15">
        <f t="shared" si="2"/>
        <v>16800</v>
      </c>
      <c r="G32" s="16">
        <f t="shared" si="3"/>
        <v>4418400</v>
      </c>
    </row>
    <row r="33" spans="1:7" x14ac:dyDescent="0.2">
      <c r="A33" s="157"/>
      <c r="B33" s="79" t="s">
        <v>31</v>
      </c>
      <c r="C33" s="14" t="s">
        <v>32</v>
      </c>
      <c r="D33" s="15">
        <v>33</v>
      </c>
      <c r="E33" s="15">
        <f>F33/D33</f>
        <v>11.333333333333334</v>
      </c>
      <c r="F33" s="15">
        <v>374</v>
      </c>
      <c r="G33" s="16">
        <f t="shared" si="3"/>
        <v>98362</v>
      </c>
    </row>
    <row r="34" spans="1:7" x14ac:dyDescent="0.2">
      <c r="A34" s="157"/>
      <c r="B34" s="122">
        <v>50.61</v>
      </c>
      <c r="C34" s="14" t="s">
        <v>33</v>
      </c>
      <c r="D34" s="15">
        <v>4</v>
      </c>
      <c r="E34" s="15">
        <v>216</v>
      </c>
      <c r="F34" s="15">
        <f t="shared" si="2"/>
        <v>864</v>
      </c>
      <c r="G34" s="16">
        <f t="shared" si="3"/>
        <v>227232</v>
      </c>
    </row>
    <row r="35" spans="1:7" x14ac:dyDescent="0.2">
      <c r="A35" s="157"/>
      <c r="B35" s="117">
        <v>50.65</v>
      </c>
      <c r="C35" s="2" t="s">
        <v>63</v>
      </c>
      <c r="D35" s="5">
        <v>94</v>
      </c>
      <c r="E35" s="5">
        <v>4315</v>
      </c>
      <c r="F35" s="5">
        <f t="shared" si="2"/>
        <v>405610</v>
      </c>
      <c r="G35" s="7">
        <f t="shared" si="3"/>
        <v>106675430</v>
      </c>
    </row>
    <row r="36" spans="1:7" x14ac:dyDescent="0.2">
      <c r="A36" s="157"/>
      <c r="B36" s="117">
        <v>50.65</v>
      </c>
      <c r="C36" s="2" t="s">
        <v>64</v>
      </c>
      <c r="D36" s="5">
        <v>20</v>
      </c>
      <c r="E36" s="5">
        <v>128</v>
      </c>
      <c r="F36" s="5">
        <f t="shared" si="2"/>
        <v>2560</v>
      </c>
      <c r="G36" s="7">
        <f t="shared" si="3"/>
        <v>673280</v>
      </c>
    </row>
    <row r="37" spans="1:7" x14ac:dyDescent="0.2">
      <c r="A37" s="126"/>
      <c r="B37" s="129"/>
      <c r="C37" s="129"/>
      <c r="D37" s="129"/>
      <c r="E37" s="129"/>
      <c r="F37" s="130"/>
      <c r="G37" s="129"/>
    </row>
    <row r="38" spans="1:7" x14ac:dyDescent="0.2">
      <c r="A38" s="4">
        <v>6</v>
      </c>
      <c r="B38" s="29">
        <v>50.12</v>
      </c>
      <c r="C38" s="32" t="s">
        <v>151</v>
      </c>
      <c r="D38" s="5">
        <v>30</v>
      </c>
      <c r="E38" s="5">
        <v>40</v>
      </c>
      <c r="F38" s="5">
        <f>D38*E38</f>
        <v>1200</v>
      </c>
      <c r="G38" s="7">
        <f>F38*263</f>
        <v>315600</v>
      </c>
    </row>
    <row r="39" spans="1:7" x14ac:dyDescent="0.2">
      <c r="A39" s="126"/>
      <c r="B39" s="127"/>
      <c r="C39" s="127"/>
      <c r="D39" s="127"/>
      <c r="E39" s="127"/>
      <c r="F39" s="128"/>
      <c r="G39" s="127"/>
    </row>
    <row r="40" spans="1:7" x14ac:dyDescent="0.2">
      <c r="A40" s="157">
        <v>7</v>
      </c>
      <c r="B40" s="123" t="s">
        <v>115</v>
      </c>
      <c r="C40" s="2" t="s">
        <v>91</v>
      </c>
      <c r="D40" s="5">
        <v>94</v>
      </c>
      <c r="E40" s="5">
        <v>1</v>
      </c>
      <c r="F40" s="5">
        <f t="shared" ref="F40:F53" si="6">D40*E40</f>
        <v>94</v>
      </c>
      <c r="G40" s="7">
        <f t="shared" ref="G40:G53" si="7">F40*263</f>
        <v>24722</v>
      </c>
    </row>
    <row r="41" spans="1:7" ht="28.5" x14ac:dyDescent="0.2">
      <c r="A41" s="157"/>
      <c r="B41" s="29" t="s">
        <v>73</v>
      </c>
      <c r="C41" s="2" t="s">
        <v>111</v>
      </c>
      <c r="D41" s="5">
        <v>114</v>
      </c>
      <c r="E41" s="5">
        <v>1090</v>
      </c>
      <c r="F41" s="5">
        <f t="shared" si="6"/>
        <v>124260</v>
      </c>
      <c r="G41" s="7">
        <f t="shared" si="7"/>
        <v>32680380</v>
      </c>
    </row>
    <row r="42" spans="1:7" ht="28.5" x14ac:dyDescent="0.2">
      <c r="A42" s="157"/>
      <c r="B42" s="29" t="s">
        <v>73</v>
      </c>
      <c r="C42" s="2" t="s">
        <v>110</v>
      </c>
      <c r="D42" s="5">
        <v>31</v>
      </c>
      <c r="E42" s="5">
        <v>589</v>
      </c>
      <c r="F42" s="5">
        <f t="shared" si="6"/>
        <v>18259</v>
      </c>
      <c r="G42" s="7">
        <f t="shared" si="7"/>
        <v>4802117</v>
      </c>
    </row>
    <row r="43" spans="1:7" ht="28.5" x14ac:dyDescent="0.2">
      <c r="A43" s="157"/>
      <c r="B43" s="29" t="s">
        <v>73</v>
      </c>
      <c r="C43" s="2" t="s">
        <v>109</v>
      </c>
      <c r="D43" s="5">
        <v>24</v>
      </c>
      <c r="E43" s="5">
        <v>256</v>
      </c>
      <c r="F43" s="5">
        <f t="shared" si="6"/>
        <v>6144</v>
      </c>
      <c r="G43" s="7">
        <f t="shared" si="7"/>
        <v>1615872</v>
      </c>
    </row>
    <row r="44" spans="1:7" ht="28.5" x14ac:dyDescent="0.2">
      <c r="A44" s="157"/>
      <c r="B44" s="29" t="s">
        <v>73</v>
      </c>
      <c r="C44" s="2" t="s">
        <v>108</v>
      </c>
      <c r="D44" s="5">
        <v>4</v>
      </c>
      <c r="E44" s="5">
        <v>4</v>
      </c>
      <c r="F44" s="5">
        <f t="shared" si="6"/>
        <v>16</v>
      </c>
      <c r="G44" s="7">
        <f t="shared" si="7"/>
        <v>4208</v>
      </c>
    </row>
    <row r="45" spans="1:7" ht="28.5" x14ac:dyDescent="0.2">
      <c r="A45" s="157"/>
      <c r="B45" s="29" t="s">
        <v>168</v>
      </c>
      <c r="C45" s="2" t="s">
        <v>107</v>
      </c>
      <c r="D45" s="5">
        <v>2</v>
      </c>
      <c r="E45" s="5">
        <v>640</v>
      </c>
      <c r="F45" s="5">
        <f t="shared" si="6"/>
        <v>1280</v>
      </c>
      <c r="G45" s="7">
        <f t="shared" si="7"/>
        <v>336640</v>
      </c>
    </row>
    <row r="46" spans="1:7" x14ac:dyDescent="0.2">
      <c r="A46" s="157"/>
      <c r="B46" s="29" t="s">
        <v>106</v>
      </c>
      <c r="C46" s="2" t="s">
        <v>105</v>
      </c>
      <c r="D46" s="5">
        <v>118</v>
      </c>
      <c r="E46" s="5">
        <v>84</v>
      </c>
      <c r="F46" s="5">
        <f t="shared" si="6"/>
        <v>9912</v>
      </c>
      <c r="G46" s="7">
        <f t="shared" si="7"/>
        <v>2606856</v>
      </c>
    </row>
    <row r="47" spans="1:7" ht="28.5" x14ac:dyDescent="0.2">
      <c r="A47" s="157"/>
      <c r="B47" s="117" t="s">
        <v>104</v>
      </c>
      <c r="C47" s="2" t="s">
        <v>103</v>
      </c>
      <c r="D47" s="23">
        <v>4</v>
      </c>
      <c r="E47" s="23">
        <v>793.3</v>
      </c>
      <c r="F47" s="23">
        <f t="shared" si="6"/>
        <v>3173.2</v>
      </c>
      <c r="G47" s="7">
        <f t="shared" si="7"/>
        <v>834551.6</v>
      </c>
    </row>
    <row r="48" spans="1:7" ht="28.5" x14ac:dyDescent="0.2">
      <c r="A48" s="157"/>
      <c r="B48" s="117" t="s">
        <v>102</v>
      </c>
      <c r="C48" s="2" t="s">
        <v>101</v>
      </c>
      <c r="D48" s="5">
        <v>94</v>
      </c>
      <c r="E48" s="5">
        <v>2080</v>
      </c>
      <c r="F48" s="5">
        <f t="shared" si="6"/>
        <v>195520</v>
      </c>
      <c r="G48" s="7">
        <f t="shared" si="7"/>
        <v>51421760</v>
      </c>
    </row>
    <row r="49" spans="1:8" x14ac:dyDescent="0.2">
      <c r="A49" s="157"/>
      <c r="B49" s="123" t="s">
        <v>99</v>
      </c>
      <c r="C49" s="2" t="s">
        <v>100</v>
      </c>
      <c r="D49" s="5">
        <v>57</v>
      </c>
      <c r="E49" s="5">
        <v>780</v>
      </c>
      <c r="F49" s="5">
        <f t="shared" si="6"/>
        <v>44460</v>
      </c>
      <c r="G49" s="7">
        <f t="shared" si="7"/>
        <v>11692980</v>
      </c>
    </row>
    <row r="50" spans="1:8" x14ac:dyDescent="0.2">
      <c r="A50" s="157"/>
      <c r="B50" s="123" t="s">
        <v>99</v>
      </c>
      <c r="C50" s="2" t="s">
        <v>98</v>
      </c>
      <c r="D50" s="22">
        <v>0</v>
      </c>
      <c r="E50" s="22">
        <v>1440</v>
      </c>
      <c r="F50" s="5">
        <f t="shared" si="6"/>
        <v>0</v>
      </c>
      <c r="G50" s="7">
        <f t="shared" si="7"/>
        <v>0</v>
      </c>
    </row>
    <row r="51" spans="1:8" ht="28.5" x14ac:dyDescent="0.2">
      <c r="A51" s="157"/>
      <c r="B51" s="29" t="s">
        <v>97</v>
      </c>
      <c r="C51" s="2" t="s">
        <v>96</v>
      </c>
      <c r="D51" s="5">
        <v>94</v>
      </c>
      <c r="E51" s="5">
        <v>60</v>
      </c>
      <c r="F51" s="5">
        <f t="shared" si="6"/>
        <v>5640</v>
      </c>
      <c r="G51" s="7">
        <f t="shared" si="7"/>
        <v>1483320</v>
      </c>
    </row>
    <row r="52" spans="1:8" x14ac:dyDescent="0.2">
      <c r="A52" s="157"/>
      <c r="B52" s="29" t="s">
        <v>70</v>
      </c>
      <c r="C52" s="2" t="s">
        <v>95</v>
      </c>
      <c r="D52" s="5">
        <v>10</v>
      </c>
      <c r="E52" s="5">
        <v>100</v>
      </c>
      <c r="F52" s="5">
        <f t="shared" si="6"/>
        <v>1000</v>
      </c>
      <c r="G52" s="7">
        <f t="shared" si="7"/>
        <v>263000</v>
      </c>
    </row>
    <row r="53" spans="1:8" ht="28.5" x14ac:dyDescent="0.2">
      <c r="A53" s="157"/>
      <c r="B53" s="29" t="s">
        <v>94</v>
      </c>
      <c r="C53" s="2" t="s">
        <v>93</v>
      </c>
      <c r="D53" s="5">
        <v>0</v>
      </c>
      <c r="E53" s="5">
        <v>320</v>
      </c>
      <c r="F53" s="5">
        <f t="shared" si="6"/>
        <v>0</v>
      </c>
      <c r="G53" s="7">
        <f t="shared" si="7"/>
        <v>0</v>
      </c>
    </row>
    <row r="54" spans="1:8" customFormat="1" ht="15.75" x14ac:dyDescent="0.25">
      <c r="A54" s="33" t="s">
        <v>167</v>
      </c>
      <c r="B54" s="33"/>
      <c r="C54" s="94"/>
      <c r="D54" s="94"/>
      <c r="E54" s="94"/>
      <c r="F54" s="94">
        <f>SUM(F3:F53)</f>
        <v>2562928.4000000004</v>
      </c>
      <c r="G54" s="150">
        <f>SUM(G3:G53)</f>
        <v>674050169.20000005</v>
      </c>
      <c r="H54" s="33"/>
    </row>
  </sheetData>
  <mergeCells count="5">
    <mergeCell ref="B1:G1"/>
    <mergeCell ref="A3:A13"/>
    <mergeCell ref="A17:A24"/>
    <mergeCell ref="A26:A36"/>
    <mergeCell ref="A40:A53"/>
  </mergeCells>
  <pageMargins left="0.7" right="0.7" top="0.75" bottom="0.75" header="0.3" footer="0.3"/>
  <pageSetup scale="78" fitToHeight="0" orientation="landscape" r:id="rId1"/>
  <rowBreaks count="2" manualBreakCount="2">
    <brk id="25" max="6" man="1"/>
    <brk id="3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Normal="100" zoomScaleSheetLayoutView="100" workbookViewId="0">
      <pane ySplit="2" topLeftCell="A3" activePane="bottomLeft" state="frozen"/>
      <selection sqref="A1:I6"/>
      <selection pane="bottomLeft" activeCell="E6" sqref="E6"/>
    </sheetView>
  </sheetViews>
  <sheetFormatPr defaultColWidth="9" defaultRowHeight="14.25" x14ac:dyDescent="0.2"/>
  <cols>
    <col min="1" max="1" width="11.5" style="82" customWidth="1"/>
    <col min="2" max="2" width="12.625" style="82" customWidth="1"/>
    <col min="3" max="3" width="25.25" style="82" customWidth="1"/>
    <col min="4" max="8" width="11.5" style="141" customWidth="1"/>
    <col min="9" max="9" width="15.75" style="142" bestFit="1" customWidth="1"/>
    <col min="10" max="10" width="11.5" style="82" customWidth="1"/>
    <col min="11" max="16384" width="9" style="82"/>
  </cols>
  <sheetData>
    <row r="1" spans="1:10" ht="43.5" customHeight="1" x14ac:dyDescent="0.2">
      <c r="B1" s="159" t="s">
        <v>12</v>
      </c>
      <c r="C1" s="159"/>
      <c r="D1" s="159"/>
      <c r="E1" s="159"/>
      <c r="F1" s="159"/>
      <c r="G1" s="159"/>
      <c r="H1" s="159"/>
      <c r="I1" s="159"/>
      <c r="J1" s="159"/>
    </row>
    <row r="2" spans="1:10" ht="42.75" x14ac:dyDescent="0.2">
      <c r="A2" s="131" t="s">
        <v>193</v>
      </c>
      <c r="B2" s="131" t="s">
        <v>0</v>
      </c>
      <c r="C2" s="131" t="s">
        <v>10</v>
      </c>
      <c r="D2" s="112" t="s">
        <v>1</v>
      </c>
      <c r="E2" s="112" t="s">
        <v>2</v>
      </c>
      <c r="F2" s="112" t="s">
        <v>19</v>
      </c>
      <c r="G2" s="112" t="s">
        <v>3</v>
      </c>
      <c r="H2" s="112" t="s">
        <v>4</v>
      </c>
      <c r="I2" s="132" t="s">
        <v>22</v>
      </c>
      <c r="J2" s="107" t="s">
        <v>8</v>
      </c>
    </row>
    <row r="3" spans="1:10" ht="42.75" x14ac:dyDescent="0.2">
      <c r="A3" s="133">
        <v>5</v>
      </c>
      <c r="B3" s="133" t="s">
        <v>29</v>
      </c>
      <c r="C3" s="134" t="s">
        <v>54</v>
      </c>
      <c r="D3" s="135">
        <v>1</v>
      </c>
      <c r="E3" s="135">
        <v>1</v>
      </c>
      <c r="F3" s="135">
        <f>D3*E3</f>
        <v>1</v>
      </c>
      <c r="G3" s="135">
        <v>100</v>
      </c>
      <c r="H3" s="135">
        <f>F3*G3</f>
        <v>100</v>
      </c>
      <c r="I3" s="136">
        <f>H3*263</f>
        <v>26300</v>
      </c>
      <c r="J3" s="133"/>
    </row>
    <row r="4" spans="1:10" s="140" customFormat="1" ht="15" x14ac:dyDescent="0.25">
      <c r="A4" s="137" t="s">
        <v>13</v>
      </c>
      <c r="B4" s="137"/>
      <c r="C4" s="137"/>
      <c r="D4" s="138"/>
      <c r="E4" s="138"/>
      <c r="F4" s="138">
        <f>SUM(F3:F3)</f>
        <v>1</v>
      </c>
      <c r="G4" s="138"/>
      <c r="H4" s="138">
        <f>SUM(H3:H3)</f>
        <v>100</v>
      </c>
      <c r="I4" s="139">
        <f t="shared" ref="I4" si="0">H4*263</f>
        <v>26300</v>
      </c>
      <c r="J4" s="137"/>
    </row>
  </sheetData>
  <mergeCells count="1">
    <mergeCell ref="B1:J1"/>
  </mergeCells>
  <pageMargins left="0.7" right="0.7" top="0.75" bottom="0.75" header="0.3" footer="0.3"/>
  <pageSetup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Normal="100" zoomScaleSheetLayoutView="100" workbookViewId="0">
      <selection activeCell="J47" sqref="J47"/>
    </sheetView>
  </sheetViews>
  <sheetFormatPr defaultRowHeight="14.25" x14ac:dyDescent="0.2"/>
  <cols>
    <col min="1" max="1" width="17.125" customWidth="1"/>
    <col min="2" max="2" width="15" customWidth="1"/>
    <col min="3" max="3" width="21.125" customWidth="1"/>
    <col min="6" max="6" width="19.625" customWidth="1"/>
    <col min="7" max="7" width="15.125" customWidth="1"/>
    <col min="8" max="8" width="16.875" customWidth="1"/>
    <col min="10" max="10" width="14" customWidth="1"/>
    <col min="11" max="11" width="19.125" customWidth="1"/>
    <col min="12" max="12" width="14.75" customWidth="1"/>
    <col min="14" max="14" width="10.375" bestFit="1" customWidth="1"/>
    <col min="15" max="15" width="16" bestFit="1" customWidth="1"/>
    <col min="16" max="16" width="19.5" customWidth="1"/>
  </cols>
  <sheetData>
    <row r="1" spans="1:13" ht="15" customHeight="1" x14ac:dyDescent="0.2">
      <c r="A1" s="164" t="s">
        <v>166</v>
      </c>
      <c r="B1" s="165"/>
      <c r="C1" s="166"/>
      <c r="F1" s="42" t="s">
        <v>116</v>
      </c>
      <c r="G1" s="42"/>
      <c r="H1" s="42"/>
      <c r="J1" s="172" t="s">
        <v>169</v>
      </c>
      <c r="K1" s="172"/>
      <c r="M1" s="21"/>
    </row>
    <row r="2" spans="1:13" x14ac:dyDescent="0.2">
      <c r="A2" s="35"/>
      <c r="B2" s="36" t="s">
        <v>17</v>
      </c>
      <c r="C2" s="36" t="s">
        <v>18</v>
      </c>
      <c r="F2" s="42"/>
      <c r="G2" s="42" t="s">
        <v>17</v>
      </c>
      <c r="H2" s="42" t="s">
        <v>18</v>
      </c>
      <c r="J2" s="145" t="s">
        <v>0</v>
      </c>
      <c r="K2" s="146" t="s">
        <v>204</v>
      </c>
    </row>
    <row r="3" spans="1:13" x14ac:dyDescent="0.2">
      <c r="A3" s="36" t="s">
        <v>14</v>
      </c>
      <c r="B3" s="124">
        <f>SUM(Reporting!H3:H18)</f>
        <v>440901.66666666669</v>
      </c>
      <c r="C3" s="124">
        <f>SUM(Reporting!F3:F18)</f>
        <v>2152.3333333333335</v>
      </c>
      <c r="F3" s="42" t="s">
        <v>14</v>
      </c>
      <c r="G3" s="43">
        <f>SUM(Reporting!H20:H22)</f>
        <v>4095</v>
      </c>
      <c r="H3" s="43">
        <f>SUM(Reporting!F20:F22)</f>
        <v>105</v>
      </c>
      <c r="J3" s="8">
        <v>2</v>
      </c>
      <c r="K3" s="34">
        <v>24279</v>
      </c>
    </row>
    <row r="4" spans="1:13" x14ac:dyDescent="0.2">
      <c r="A4" s="36" t="s">
        <v>15</v>
      </c>
      <c r="B4" s="36">
        <f>SUM(Recordkeeping!F3:F13)</f>
        <v>230820.5</v>
      </c>
      <c r="C4" s="36">
        <v>153</v>
      </c>
      <c r="F4" s="42" t="s">
        <v>15</v>
      </c>
      <c r="G4" s="43">
        <f>SUM(Recordkeeping!F15)</f>
        <v>9490</v>
      </c>
      <c r="H4" s="43">
        <v>130</v>
      </c>
      <c r="J4" s="8">
        <v>3</v>
      </c>
      <c r="K4" s="34">
        <v>998</v>
      </c>
    </row>
    <row r="5" spans="1:13" x14ac:dyDescent="0.2">
      <c r="A5" s="36" t="s">
        <v>16</v>
      </c>
      <c r="B5" s="36">
        <v>0</v>
      </c>
      <c r="C5" s="36">
        <v>0</v>
      </c>
      <c r="F5" s="42" t="s">
        <v>13</v>
      </c>
      <c r="G5" s="43">
        <f>SUM(G3:G4)</f>
        <v>13585</v>
      </c>
      <c r="H5" s="43">
        <f>SUM(H3:H4)</f>
        <v>235</v>
      </c>
      <c r="J5" s="8">
        <v>4</v>
      </c>
      <c r="K5" s="34">
        <v>2881</v>
      </c>
    </row>
    <row r="6" spans="1:13" ht="15" x14ac:dyDescent="0.25">
      <c r="A6" s="37" t="s">
        <v>13</v>
      </c>
      <c r="B6" s="151">
        <f>SUM(B3:B5)</f>
        <v>671722.16666666674</v>
      </c>
      <c r="C6" s="151">
        <f>SUM(C3:C5)</f>
        <v>2305.3333333333335</v>
      </c>
      <c r="F6" s="44"/>
      <c r="G6" s="45"/>
      <c r="H6" s="46"/>
      <c r="J6" s="8">
        <v>5</v>
      </c>
      <c r="K6" s="34">
        <v>198226</v>
      </c>
    </row>
    <row r="7" spans="1:13" x14ac:dyDescent="0.2">
      <c r="A7" s="35"/>
      <c r="B7" s="38"/>
      <c r="C7" s="39"/>
      <c r="F7" s="44"/>
      <c r="G7" s="45"/>
      <c r="H7" s="46"/>
      <c r="J7" s="8">
        <v>6</v>
      </c>
      <c r="K7" s="34">
        <v>126</v>
      </c>
    </row>
    <row r="8" spans="1:13" x14ac:dyDescent="0.2">
      <c r="A8" s="35"/>
      <c r="B8" s="38"/>
      <c r="C8" s="39"/>
      <c r="F8" s="42" t="s">
        <v>117</v>
      </c>
      <c r="G8" s="42"/>
      <c r="H8" s="42"/>
      <c r="J8" s="8">
        <v>7</v>
      </c>
      <c r="K8" s="34">
        <v>43107</v>
      </c>
    </row>
    <row r="9" spans="1:13" ht="15" x14ac:dyDescent="0.25">
      <c r="A9" s="167" t="s">
        <v>165</v>
      </c>
      <c r="B9" s="167"/>
      <c r="C9" s="39"/>
      <c r="F9" s="42" t="s">
        <v>15</v>
      </c>
      <c r="G9" s="47">
        <v>998.34800000000007</v>
      </c>
      <c r="H9" s="42"/>
      <c r="J9" s="9" t="s">
        <v>167</v>
      </c>
      <c r="K9" s="75">
        <f>SUM(K3:K8)</f>
        <v>269617</v>
      </c>
    </row>
    <row r="10" spans="1:13" x14ac:dyDescent="0.2">
      <c r="A10" s="36" t="s">
        <v>15</v>
      </c>
      <c r="B10" s="40">
        <f>B4*0.0004*263</f>
        <v>24282.316600000002</v>
      </c>
      <c r="C10" s="39"/>
      <c r="F10" s="42" t="s">
        <v>13</v>
      </c>
      <c r="G10" s="47">
        <v>998.34800000000007</v>
      </c>
      <c r="H10" s="42"/>
    </row>
    <row r="11" spans="1:13" x14ac:dyDescent="0.2">
      <c r="A11" s="36" t="s">
        <v>13</v>
      </c>
      <c r="B11" s="40">
        <f>SUM(B10:B10)</f>
        <v>24282.316600000002</v>
      </c>
      <c r="C11" s="39"/>
      <c r="F11" s="44"/>
      <c r="G11" s="45"/>
      <c r="H11" s="46"/>
      <c r="J11" s="27"/>
      <c r="K11" s="27"/>
      <c r="L11" s="27"/>
    </row>
    <row r="12" spans="1:13" ht="14.25" customHeight="1" x14ac:dyDescent="0.2">
      <c r="A12" s="35"/>
      <c r="B12" s="38"/>
      <c r="C12" s="39"/>
      <c r="F12" s="44"/>
      <c r="G12" s="45"/>
      <c r="H12" s="46"/>
      <c r="J12" s="176" t="s">
        <v>170</v>
      </c>
      <c r="K12" s="177"/>
      <c r="L12" s="178"/>
    </row>
    <row r="13" spans="1:13" ht="14.25" customHeight="1" x14ac:dyDescent="0.2">
      <c r="A13" s="41"/>
      <c r="B13" s="38"/>
      <c r="C13" s="39"/>
      <c r="F13" s="169" t="s">
        <v>118</v>
      </c>
      <c r="G13" s="170"/>
      <c r="H13" s="171"/>
      <c r="J13" s="144" t="s">
        <v>0</v>
      </c>
      <c r="K13" s="144" t="s">
        <v>171</v>
      </c>
      <c r="L13" s="144" t="s">
        <v>21</v>
      </c>
    </row>
    <row r="14" spans="1:13" x14ac:dyDescent="0.2">
      <c r="A14" s="168" t="s">
        <v>164</v>
      </c>
      <c r="B14" s="168"/>
      <c r="C14" s="168"/>
      <c r="F14" s="42"/>
      <c r="G14" s="42" t="s">
        <v>17</v>
      </c>
      <c r="H14" s="42" t="s">
        <v>21</v>
      </c>
      <c r="J14" s="8"/>
      <c r="K14" s="24"/>
      <c r="L14" s="34"/>
    </row>
    <row r="15" spans="1:13" x14ac:dyDescent="0.2">
      <c r="A15" s="36"/>
      <c r="B15" s="36" t="s">
        <v>17</v>
      </c>
      <c r="C15" s="36" t="s">
        <v>21</v>
      </c>
      <c r="F15" s="42" t="s">
        <v>20</v>
      </c>
      <c r="G15" s="42">
        <v>1526</v>
      </c>
      <c r="H15" s="47">
        <v>401338</v>
      </c>
      <c r="J15" s="8">
        <v>2</v>
      </c>
      <c r="K15" s="24">
        <v>100953</v>
      </c>
      <c r="L15" s="34">
        <f t="shared" ref="L15:L21" si="0">+K15*263</f>
        <v>26550639</v>
      </c>
    </row>
    <row r="16" spans="1:13" x14ac:dyDescent="0.2">
      <c r="A16" s="36" t="s">
        <v>20</v>
      </c>
      <c r="B16" s="36">
        <v>100953</v>
      </c>
      <c r="C16" s="40">
        <f>B16*263</f>
        <v>26550639</v>
      </c>
      <c r="F16" s="48"/>
      <c r="G16" s="49"/>
      <c r="H16" s="50"/>
      <c r="J16" s="8">
        <v>3</v>
      </c>
      <c r="K16" s="24">
        <v>1526</v>
      </c>
      <c r="L16" s="34">
        <f t="shared" si="0"/>
        <v>401338</v>
      </c>
    </row>
    <row r="17" spans="1:15" x14ac:dyDescent="0.2">
      <c r="J17" s="8">
        <v>4</v>
      </c>
      <c r="K17" s="24">
        <v>41295</v>
      </c>
      <c r="L17" s="34">
        <f t="shared" si="0"/>
        <v>10860585</v>
      </c>
    </row>
    <row r="18" spans="1:15" x14ac:dyDescent="0.2">
      <c r="J18" s="8">
        <v>5</v>
      </c>
      <c r="K18" s="24">
        <v>82255</v>
      </c>
      <c r="L18" s="34">
        <f t="shared" si="0"/>
        <v>21633065</v>
      </c>
    </row>
    <row r="19" spans="1:15" x14ac:dyDescent="0.2">
      <c r="A19" s="161" t="s">
        <v>148</v>
      </c>
      <c r="B19" s="162"/>
      <c r="C19" s="163"/>
      <c r="F19" s="61" t="s">
        <v>36</v>
      </c>
      <c r="G19" s="61"/>
      <c r="H19" s="61"/>
      <c r="J19" s="8">
        <v>6</v>
      </c>
      <c r="K19" s="24">
        <v>2250</v>
      </c>
      <c r="L19" s="34">
        <f t="shared" si="0"/>
        <v>591750</v>
      </c>
    </row>
    <row r="20" spans="1:15" x14ac:dyDescent="0.2">
      <c r="A20" s="66"/>
      <c r="B20" s="66" t="s">
        <v>17</v>
      </c>
      <c r="C20" s="66" t="s">
        <v>18</v>
      </c>
      <c r="F20" s="61"/>
      <c r="G20" s="61" t="s">
        <v>17</v>
      </c>
      <c r="H20" s="61" t="s">
        <v>18</v>
      </c>
      <c r="J20" s="8">
        <v>7</v>
      </c>
      <c r="K20" s="24">
        <v>20275</v>
      </c>
      <c r="L20" s="34">
        <f t="shared" si="0"/>
        <v>5332325</v>
      </c>
    </row>
    <row r="21" spans="1:15" ht="15" x14ac:dyDescent="0.25">
      <c r="A21" s="66" t="s">
        <v>14</v>
      </c>
      <c r="B21" s="77">
        <f>SUM(Reporting!H24:H33)</f>
        <v>78048.03</v>
      </c>
      <c r="C21" s="77">
        <f>SUM(Reporting!F24:F33)</f>
        <v>35479</v>
      </c>
      <c r="F21" s="61" t="s">
        <v>14</v>
      </c>
      <c r="G21" s="72">
        <f>SUM(Reporting!H35:H54)</f>
        <v>335416.93333333329</v>
      </c>
      <c r="H21" s="72">
        <f>SUM(Reporting!F35:F54)</f>
        <v>1168</v>
      </c>
      <c r="J21" s="9" t="s">
        <v>167</v>
      </c>
      <c r="K21" s="76">
        <f>SUM(K15:K20)</f>
        <v>248554</v>
      </c>
      <c r="L21" s="75">
        <f t="shared" si="0"/>
        <v>65369702</v>
      </c>
    </row>
    <row r="22" spans="1:15" x14ac:dyDescent="0.2">
      <c r="A22" s="66" t="s">
        <v>15</v>
      </c>
      <c r="B22" s="77">
        <f>SUM(Recordkeeping!F17:F24)</f>
        <v>27381.7</v>
      </c>
      <c r="C22" s="77">
        <v>125</v>
      </c>
      <c r="F22" s="61" t="s">
        <v>15</v>
      </c>
      <c r="G22" s="72">
        <f>SUM(Recordkeeping!F26:F36)</f>
        <v>1884278</v>
      </c>
      <c r="H22" s="72">
        <v>153</v>
      </c>
    </row>
    <row r="23" spans="1:15" x14ac:dyDescent="0.2">
      <c r="A23" s="66" t="s">
        <v>13</v>
      </c>
      <c r="B23" s="77">
        <f>SUM(B20:B22)</f>
        <v>105429.73</v>
      </c>
      <c r="C23" s="77">
        <f>SUM(C20:C22)</f>
        <v>35604</v>
      </c>
      <c r="F23" s="61" t="s">
        <v>16</v>
      </c>
      <c r="G23" s="72">
        <f>'Third-Party Disclosure'!H3</f>
        <v>100</v>
      </c>
      <c r="H23" s="72">
        <f>'Third-Party Disclosure'!F3</f>
        <v>1</v>
      </c>
      <c r="J23" s="182" t="s">
        <v>173</v>
      </c>
      <c r="K23" s="183"/>
      <c r="L23" s="183"/>
      <c r="M23" s="183"/>
      <c r="N23" s="183"/>
      <c r="O23" s="184"/>
    </row>
    <row r="24" spans="1:15" x14ac:dyDescent="0.2">
      <c r="A24" s="67"/>
      <c r="B24" s="68"/>
      <c r="C24" s="69"/>
      <c r="F24" s="61" t="s">
        <v>13</v>
      </c>
      <c r="G24" s="72">
        <v>2219794.9333333331</v>
      </c>
      <c r="H24" s="72">
        <f>SUM(H21:H23)</f>
        <v>1322</v>
      </c>
      <c r="J24" s="143" t="s">
        <v>0</v>
      </c>
      <c r="K24" s="143" t="s">
        <v>14</v>
      </c>
      <c r="L24" s="143" t="s">
        <v>15</v>
      </c>
      <c r="M24" s="143" t="s">
        <v>172</v>
      </c>
      <c r="N24" s="143" t="s">
        <v>167</v>
      </c>
      <c r="O24" s="143" t="s">
        <v>190</v>
      </c>
    </row>
    <row r="25" spans="1:15" x14ac:dyDescent="0.2">
      <c r="A25" s="67"/>
      <c r="B25" s="68"/>
      <c r="C25" s="69"/>
      <c r="F25" s="62"/>
      <c r="G25" s="63"/>
      <c r="H25" s="64"/>
      <c r="J25" s="8"/>
      <c r="K25" s="24"/>
      <c r="L25" s="24"/>
      <c r="M25" s="24"/>
      <c r="N25" s="8"/>
      <c r="O25" s="34"/>
    </row>
    <row r="26" spans="1:15" x14ac:dyDescent="0.2">
      <c r="A26" s="66" t="s">
        <v>149</v>
      </c>
      <c r="B26" s="66"/>
      <c r="C26" s="69"/>
      <c r="F26" s="62"/>
      <c r="G26" s="63"/>
      <c r="H26" s="64"/>
      <c r="J26" s="8">
        <v>2</v>
      </c>
      <c r="K26" s="24">
        <f>B3</f>
        <v>440901.66666666669</v>
      </c>
      <c r="L26" s="24">
        <f>B4</f>
        <v>230820.5</v>
      </c>
      <c r="M26" s="24"/>
      <c r="N26" s="24">
        <f>SUM(K26:M26)</f>
        <v>671722.16666666674</v>
      </c>
      <c r="O26" s="34">
        <f>+N26*263</f>
        <v>176662929.83333334</v>
      </c>
    </row>
    <row r="27" spans="1:15" x14ac:dyDescent="0.2">
      <c r="A27" s="66" t="s">
        <v>15</v>
      </c>
      <c r="B27" s="70">
        <v>2880.5548400000002</v>
      </c>
      <c r="C27" s="69"/>
      <c r="F27" s="61" t="s">
        <v>37</v>
      </c>
      <c r="G27" s="61"/>
      <c r="H27" s="64"/>
      <c r="J27" s="8">
        <v>3</v>
      </c>
      <c r="K27" s="24">
        <f>G3</f>
        <v>4095</v>
      </c>
      <c r="L27" s="24">
        <f>G4</f>
        <v>9490</v>
      </c>
      <c r="M27" s="24"/>
      <c r="N27" s="24">
        <f t="shared" ref="N27:N34" si="1">SUM(K27:M27)</f>
        <v>13585</v>
      </c>
      <c r="O27" s="34">
        <f t="shared" ref="O27:O34" si="2">+N27*263</f>
        <v>3572855</v>
      </c>
    </row>
    <row r="28" spans="1:15" x14ac:dyDescent="0.2">
      <c r="A28" s="66" t="s">
        <v>13</v>
      </c>
      <c r="B28" s="70">
        <v>2880.5548400000002</v>
      </c>
      <c r="C28" s="69"/>
      <c r="F28" s="61" t="s">
        <v>15</v>
      </c>
      <c r="G28" s="65">
        <v>198226.04560000001</v>
      </c>
      <c r="H28" s="64"/>
      <c r="J28" s="8">
        <v>4</v>
      </c>
      <c r="K28" s="24">
        <f>B21</f>
        <v>78048.03</v>
      </c>
      <c r="L28" s="24">
        <f>B22</f>
        <v>27381.7</v>
      </c>
      <c r="M28" s="24"/>
      <c r="N28" s="24">
        <f t="shared" si="1"/>
        <v>105429.73</v>
      </c>
      <c r="O28" s="34">
        <f t="shared" si="2"/>
        <v>27728018.989999998</v>
      </c>
    </row>
    <row r="29" spans="1:15" x14ac:dyDescent="0.2">
      <c r="A29" s="67"/>
      <c r="B29" s="68"/>
      <c r="C29" s="69"/>
      <c r="F29" s="61" t="s">
        <v>13</v>
      </c>
      <c r="G29" s="65">
        <v>198226.04560000001</v>
      </c>
      <c r="H29" s="64"/>
      <c r="J29" s="8">
        <v>5</v>
      </c>
      <c r="K29" s="24">
        <f>G21</f>
        <v>335416.93333333329</v>
      </c>
      <c r="L29" s="24">
        <f>G22</f>
        <v>1884278</v>
      </c>
      <c r="M29" s="24">
        <f>G23</f>
        <v>100</v>
      </c>
      <c r="N29" s="24">
        <f t="shared" si="1"/>
        <v>2219794.9333333331</v>
      </c>
      <c r="O29" s="34">
        <f t="shared" si="2"/>
        <v>583806067.46666658</v>
      </c>
    </row>
    <row r="30" spans="1:15" x14ac:dyDescent="0.2">
      <c r="A30" s="67"/>
      <c r="B30" s="68"/>
      <c r="C30" s="69"/>
      <c r="F30" s="62"/>
      <c r="G30" s="63"/>
      <c r="H30" s="64"/>
      <c r="J30" s="8">
        <v>6</v>
      </c>
      <c r="K30" s="24">
        <f>B38</f>
        <v>10800</v>
      </c>
      <c r="L30" s="24">
        <f>B39</f>
        <v>1200</v>
      </c>
      <c r="M30" s="24"/>
      <c r="N30" s="24">
        <f t="shared" si="1"/>
        <v>12000</v>
      </c>
      <c r="O30" s="34">
        <f t="shared" si="2"/>
        <v>3156000</v>
      </c>
    </row>
    <row r="31" spans="1:15" x14ac:dyDescent="0.2">
      <c r="A31" s="66" t="s">
        <v>150</v>
      </c>
      <c r="B31" s="66"/>
      <c r="C31" s="66"/>
      <c r="F31" s="62"/>
      <c r="G31" s="63"/>
      <c r="H31" s="64"/>
      <c r="J31" s="8">
        <v>7</v>
      </c>
      <c r="K31" s="24">
        <f>G38</f>
        <v>276240</v>
      </c>
      <c r="L31" s="24">
        <f>G39</f>
        <v>409758.2</v>
      </c>
      <c r="M31" s="24"/>
      <c r="N31" s="24">
        <f t="shared" si="1"/>
        <v>685998.2</v>
      </c>
      <c r="O31" s="34">
        <f t="shared" si="2"/>
        <v>180417526.59999999</v>
      </c>
    </row>
    <row r="32" spans="1:15" ht="14.25" customHeight="1" x14ac:dyDescent="0.25">
      <c r="A32" s="66"/>
      <c r="B32" s="66" t="s">
        <v>17</v>
      </c>
      <c r="C32" s="66" t="s">
        <v>21</v>
      </c>
      <c r="F32" s="179" t="s">
        <v>38</v>
      </c>
      <c r="G32" s="180"/>
      <c r="H32" s="181"/>
      <c r="J32" s="9" t="s">
        <v>167</v>
      </c>
      <c r="K32" s="76">
        <f>SUM(K25:K31)</f>
        <v>1145501.6299999999</v>
      </c>
      <c r="L32" s="76">
        <f t="shared" ref="L32:M32" si="3">SUM(L25:L31)</f>
        <v>2562928.4000000004</v>
      </c>
      <c r="M32" s="76">
        <f t="shared" si="3"/>
        <v>100</v>
      </c>
      <c r="N32" s="76">
        <f t="shared" si="1"/>
        <v>3708530.0300000003</v>
      </c>
      <c r="O32" s="75">
        <f t="shared" si="2"/>
        <v>975343397.8900001</v>
      </c>
    </row>
    <row r="33" spans="1:15" ht="15" x14ac:dyDescent="0.25">
      <c r="A33" s="66" t="s">
        <v>20</v>
      </c>
      <c r="B33" s="66">
        <v>41295</v>
      </c>
      <c r="C33" s="70">
        <v>10860585</v>
      </c>
      <c r="F33" s="61"/>
      <c r="G33" s="61" t="s">
        <v>17</v>
      </c>
      <c r="H33" s="61" t="s">
        <v>21</v>
      </c>
      <c r="J33" s="28" t="s">
        <v>207</v>
      </c>
      <c r="K33" s="76">
        <v>1622929.5</v>
      </c>
      <c r="L33" s="76">
        <v>2732624.7</v>
      </c>
      <c r="M33" s="76"/>
      <c r="N33" s="154">
        <f t="shared" si="1"/>
        <v>4355554.2</v>
      </c>
      <c r="O33" s="75">
        <f t="shared" si="2"/>
        <v>1145510754.6000001</v>
      </c>
    </row>
    <row r="34" spans="1:15" ht="15" x14ac:dyDescent="0.25">
      <c r="F34" s="61" t="s">
        <v>20</v>
      </c>
      <c r="G34" s="73">
        <v>82255</v>
      </c>
      <c r="H34" s="65">
        <v>21633065</v>
      </c>
      <c r="J34" s="9" t="s">
        <v>175</v>
      </c>
      <c r="K34" s="76">
        <f>+K32-K33</f>
        <v>-477427.87000000011</v>
      </c>
      <c r="L34" s="76">
        <f t="shared" ref="L34:M34" si="4">+L32-L33</f>
        <v>-169696.29999999981</v>
      </c>
      <c r="M34" s="76">
        <f t="shared" si="4"/>
        <v>100</v>
      </c>
      <c r="N34" s="76">
        <f t="shared" si="1"/>
        <v>-647024.16999999993</v>
      </c>
      <c r="O34" s="75">
        <f t="shared" si="2"/>
        <v>-170167356.70999998</v>
      </c>
    </row>
    <row r="36" spans="1:15" x14ac:dyDescent="0.2">
      <c r="A36" s="56" t="s">
        <v>152</v>
      </c>
      <c r="B36" s="56"/>
      <c r="C36" s="56"/>
      <c r="F36" s="173" t="s">
        <v>114</v>
      </c>
      <c r="G36" s="174"/>
      <c r="H36" s="175"/>
    </row>
    <row r="37" spans="1:15" x14ac:dyDescent="0.2">
      <c r="A37" s="56"/>
      <c r="B37" s="56" t="s">
        <v>17</v>
      </c>
      <c r="C37" s="56" t="s">
        <v>18</v>
      </c>
      <c r="F37" s="51"/>
      <c r="G37" s="51" t="s">
        <v>17</v>
      </c>
      <c r="H37" s="51" t="s">
        <v>18</v>
      </c>
      <c r="J37" s="160"/>
      <c r="K37" s="160"/>
      <c r="L37" s="160"/>
      <c r="M37" s="160"/>
      <c r="N37" s="160"/>
    </row>
    <row r="38" spans="1:15" x14ac:dyDescent="0.2">
      <c r="A38" s="56" t="s">
        <v>14</v>
      </c>
      <c r="B38" s="71">
        <f>SUM(Reporting!H56)</f>
        <v>10800</v>
      </c>
      <c r="C38" s="71">
        <f>Reporting!F56</f>
        <v>30</v>
      </c>
      <c r="F38" s="51" t="s">
        <v>14</v>
      </c>
      <c r="G38" s="74">
        <f>SUM(Reporting!H58:H73)</f>
        <v>276240</v>
      </c>
      <c r="H38" s="74">
        <f>SUM(Reporting!F58:F73)</f>
        <v>4538.7</v>
      </c>
      <c r="J38" s="143" t="s">
        <v>0</v>
      </c>
      <c r="K38" s="143" t="s">
        <v>14</v>
      </c>
      <c r="L38" s="143" t="s">
        <v>15</v>
      </c>
      <c r="M38" s="143" t="s">
        <v>172</v>
      </c>
      <c r="N38" s="143" t="s">
        <v>13</v>
      </c>
    </row>
    <row r="39" spans="1:15" x14ac:dyDescent="0.2">
      <c r="A39" s="56" t="s">
        <v>15</v>
      </c>
      <c r="B39" s="71">
        <f>Recordkeeping!F38</f>
        <v>1200</v>
      </c>
      <c r="C39" s="71">
        <v>30</v>
      </c>
      <c r="F39" s="51" t="s">
        <v>15</v>
      </c>
      <c r="G39" s="74">
        <f>SUM(Recordkeeping!F40:F53)</f>
        <v>409758.2</v>
      </c>
      <c r="H39" s="74">
        <v>173</v>
      </c>
      <c r="J39" s="8"/>
      <c r="K39" s="24"/>
      <c r="L39" s="24"/>
      <c r="M39" s="24"/>
      <c r="N39" s="8"/>
    </row>
    <row r="40" spans="1:15" x14ac:dyDescent="0.2">
      <c r="A40" s="56" t="s">
        <v>13</v>
      </c>
      <c r="B40" s="71">
        <f>SUM(B38:B39)</f>
        <v>12000</v>
      </c>
      <c r="C40" s="71">
        <f>SUM(C38:C39)</f>
        <v>60</v>
      </c>
      <c r="F40" s="51" t="s">
        <v>13</v>
      </c>
      <c r="G40" s="74">
        <f>SUM(G38:G39)</f>
        <v>685998.2</v>
      </c>
      <c r="H40" s="74">
        <f>SUM(H38:H39)</f>
        <v>4711.7</v>
      </c>
      <c r="J40" s="8">
        <v>2</v>
      </c>
      <c r="K40" s="24">
        <f>C3</f>
        <v>2152.3333333333335</v>
      </c>
      <c r="L40" s="24"/>
      <c r="M40" s="24"/>
      <c r="N40" s="8"/>
    </row>
    <row r="41" spans="1:15" x14ac:dyDescent="0.2">
      <c r="A41" s="57"/>
      <c r="B41" s="58"/>
      <c r="C41" s="59"/>
      <c r="F41" s="52"/>
      <c r="G41" s="53"/>
      <c r="H41" s="54"/>
      <c r="J41" s="8">
        <v>3</v>
      </c>
      <c r="K41" s="24">
        <f>H3</f>
        <v>105</v>
      </c>
      <c r="L41" s="24"/>
      <c r="M41" s="24"/>
      <c r="N41" s="8"/>
    </row>
    <row r="42" spans="1:15" x14ac:dyDescent="0.2">
      <c r="A42" s="57"/>
      <c r="B42" s="58"/>
      <c r="C42" s="59"/>
      <c r="F42" s="52"/>
      <c r="G42" s="53"/>
      <c r="H42" s="54"/>
      <c r="J42" s="8">
        <v>4</v>
      </c>
      <c r="K42" s="24">
        <f>C21</f>
        <v>35479</v>
      </c>
      <c r="L42" s="24"/>
      <c r="M42" s="24"/>
      <c r="N42" s="8"/>
    </row>
    <row r="43" spans="1:15" x14ac:dyDescent="0.2">
      <c r="A43" s="56" t="s">
        <v>153</v>
      </c>
      <c r="B43" s="56"/>
      <c r="C43" s="59"/>
      <c r="F43" s="51" t="s">
        <v>113</v>
      </c>
      <c r="G43" s="51"/>
      <c r="H43" s="54"/>
      <c r="J43" s="8">
        <v>5</v>
      </c>
      <c r="K43" s="24">
        <f>H21</f>
        <v>1168</v>
      </c>
      <c r="L43" s="24"/>
      <c r="M43" s="24">
        <v>1</v>
      </c>
      <c r="N43" s="8"/>
    </row>
    <row r="44" spans="1:15" x14ac:dyDescent="0.2">
      <c r="A44" s="56" t="s">
        <v>15</v>
      </c>
      <c r="B44" s="60">
        <v>126.24000000000001</v>
      </c>
      <c r="C44" s="59"/>
      <c r="F44" s="51" t="s">
        <v>15</v>
      </c>
      <c r="G44" s="55">
        <v>43106.562640000004</v>
      </c>
      <c r="H44" s="54"/>
      <c r="J44" s="8">
        <v>6</v>
      </c>
      <c r="K44" s="24">
        <f>C38</f>
        <v>30</v>
      </c>
      <c r="L44" s="24"/>
      <c r="M44" s="24"/>
      <c r="N44" s="8"/>
    </row>
    <row r="45" spans="1:15" x14ac:dyDescent="0.2">
      <c r="A45" s="56" t="s">
        <v>13</v>
      </c>
      <c r="B45" s="60">
        <v>126.24000000000001</v>
      </c>
      <c r="C45" s="59"/>
      <c r="F45" s="51" t="s">
        <v>13</v>
      </c>
      <c r="G45" s="55">
        <v>43106.562640000004</v>
      </c>
      <c r="H45" s="54"/>
      <c r="J45" s="8">
        <v>7</v>
      </c>
      <c r="K45" s="24">
        <f>H38</f>
        <v>4538.7</v>
      </c>
      <c r="L45" s="24"/>
      <c r="M45" s="24"/>
      <c r="N45" s="8"/>
    </row>
    <row r="46" spans="1:15" ht="15" x14ac:dyDescent="0.25">
      <c r="A46" s="57"/>
      <c r="B46" s="58"/>
      <c r="C46" s="59"/>
      <c r="F46" s="52"/>
      <c r="G46" s="53"/>
      <c r="H46" s="54"/>
      <c r="J46" s="9" t="s">
        <v>208</v>
      </c>
      <c r="K46" s="76">
        <f>SUM(K39:K45)</f>
        <v>43473.033333333333</v>
      </c>
      <c r="L46" s="76">
        <v>149</v>
      </c>
      <c r="M46" s="76">
        <f t="shared" ref="M46" si="5">SUM(M39:M45)</f>
        <v>1</v>
      </c>
      <c r="N46" s="76">
        <f>SUM(K46:M46)</f>
        <v>43623.033333333333</v>
      </c>
    </row>
    <row r="47" spans="1:15" ht="15" x14ac:dyDescent="0.25">
      <c r="A47" s="57"/>
      <c r="B47" s="58"/>
      <c r="C47" s="59"/>
      <c r="F47" s="52"/>
      <c r="G47" s="53"/>
      <c r="H47" s="54"/>
      <c r="J47" s="28" t="s">
        <v>207</v>
      </c>
      <c r="K47" s="76">
        <f>45016-151</f>
        <v>44865</v>
      </c>
      <c r="L47" s="76">
        <v>151</v>
      </c>
      <c r="M47" s="76"/>
      <c r="N47" s="76">
        <f>SUM(K47:M47)</f>
        <v>45016</v>
      </c>
    </row>
    <row r="48" spans="1:15" ht="15" x14ac:dyDescent="0.25">
      <c r="A48" s="56" t="s">
        <v>154</v>
      </c>
      <c r="B48" s="56"/>
      <c r="C48" s="56"/>
      <c r="F48" s="51" t="s">
        <v>112</v>
      </c>
      <c r="G48" s="51"/>
      <c r="H48" s="51"/>
      <c r="J48" s="9" t="s">
        <v>175</v>
      </c>
      <c r="K48" s="83">
        <f>+K46-K47</f>
        <v>-1391.9666666666672</v>
      </c>
      <c r="L48" s="76">
        <f t="shared" ref="L48:M48" si="6">+L46-L47</f>
        <v>-2</v>
      </c>
      <c r="M48" s="76">
        <f t="shared" si="6"/>
        <v>1</v>
      </c>
      <c r="N48" s="76">
        <f>N46-N47</f>
        <v>-1392.9666666666672</v>
      </c>
    </row>
    <row r="49" spans="1:8" x14ac:dyDescent="0.2">
      <c r="A49" s="56"/>
      <c r="B49" s="56" t="s">
        <v>17</v>
      </c>
      <c r="C49" s="56" t="s">
        <v>21</v>
      </c>
      <c r="F49" s="51"/>
      <c r="G49" s="51" t="s">
        <v>17</v>
      </c>
      <c r="H49" s="51" t="s">
        <v>21</v>
      </c>
    </row>
    <row r="50" spans="1:8" x14ac:dyDescent="0.2">
      <c r="A50" s="56" t="s">
        <v>20</v>
      </c>
      <c r="B50" s="71">
        <v>2250</v>
      </c>
      <c r="C50" s="60">
        <v>591750</v>
      </c>
      <c r="F50" s="51" t="s">
        <v>20</v>
      </c>
      <c r="G50" s="74">
        <v>20275</v>
      </c>
      <c r="H50" s="55">
        <v>5332325</v>
      </c>
    </row>
    <row r="51" spans="1:8" x14ac:dyDescent="0.2">
      <c r="H51" s="31"/>
    </row>
    <row r="52" spans="1:8" x14ac:dyDescent="0.2">
      <c r="H52" s="31"/>
    </row>
    <row r="53" spans="1:8" ht="20.25" x14ac:dyDescent="0.3">
      <c r="F53" s="152"/>
      <c r="G53" s="152" t="s">
        <v>210</v>
      </c>
      <c r="H53" s="147" t="s">
        <v>211</v>
      </c>
    </row>
    <row r="54" spans="1:8" ht="20.25" x14ac:dyDescent="0.3">
      <c r="F54" s="153">
        <v>2018</v>
      </c>
      <c r="G54" s="148">
        <f>+K32+L32+M32</f>
        <v>3708530.0300000003</v>
      </c>
      <c r="H54" s="148">
        <f>N46</f>
        <v>43623.033333333333</v>
      </c>
    </row>
    <row r="55" spans="1:8" ht="20.25" x14ac:dyDescent="0.3">
      <c r="F55" s="147" t="s">
        <v>209</v>
      </c>
      <c r="G55" s="148">
        <v>4355554</v>
      </c>
      <c r="H55" s="148">
        <f>N47</f>
        <v>45016</v>
      </c>
    </row>
    <row r="56" spans="1:8" ht="20.25" x14ac:dyDescent="0.3">
      <c r="F56" s="148" t="s">
        <v>174</v>
      </c>
      <c r="G56" s="148">
        <f>+G54-G55</f>
        <v>-647023.96999999974</v>
      </c>
      <c r="H56" s="148">
        <f>+H54-H55</f>
        <v>-1392.9666666666672</v>
      </c>
    </row>
  </sheetData>
  <mergeCells count="11">
    <mergeCell ref="J37:N37"/>
    <mergeCell ref="A19:C19"/>
    <mergeCell ref="A1:C1"/>
    <mergeCell ref="A9:B9"/>
    <mergeCell ref="A14:C14"/>
    <mergeCell ref="F13:H13"/>
    <mergeCell ref="J1:K1"/>
    <mergeCell ref="F36:H36"/>
    <mergeCell ref="J12:L12"/>
    <mergeCell ref="F32:H32"/>
    <mergeCell ref="J23:O23"/>
  </mergeCells>
  <pageMargins left="0.7" right="0.7" top="0.75" bottom="0.75" header="0.3" footer="0.3"/>
  <pageSetup scale="91" orientation="landscape" r:id="rId1"/>
  <rowBreaks count="2" manualBreakCount="2">
    <brk id="34" max="16383" man="1"/>
    <brk id="50" max="16383" man="1"/>
  </rowBreaks>
  <colBreaks count="1" manualBreakCount="1">
    <brk id="8" max="1048575" man="1"/>
  </colBreaks>
  <ignoredErrors>
    <ignoredError sqref="N26 N27:N3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B6F22989693040A0FD428C16D11D8D" ma:contentTypeVersion="4" ma:contentTypeDescription="Create a new document." ma:contentTypeScope="" ma:versionID="b099ea8c66884d0fe83fd7ce7c579cfc">
  <xsd:schema xmlns:xsd="http://www.w3.org/2001/XMLSchema" xmlns:xs="http://www.w3.org/2001/XMLSchema" xmlns:p="http://schemas.microsoft.com/office/2006/metadata/properties" xmlns:ns2="1b5472cd-acd4-40a2-847f-9f330b2894d1" targetNamespace="http://schemas.microsoft.com/office/2006/metadata/properties" ma:root="true" ma:fieldsID="0daea76d85ad32a098186c8c94aaee6f" ns2:_="">
    <xsd:import namespace="1b5472cd-acd4-40a2-847f-9f330b2894d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472cd-acd4-40a2-847f-9f330b2894d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b5472cd-acd4-40a2-847f-9f330b2894d1">WF3D534FWZTE-2140536802-653</_dlc_DocId>
    <_dlc_DocIdUrl xmlns="1b5472cd-acd4-40a2-847f-9f330b2894d1">
      <Url>http://fusion.nrc.gov/OCIO/team/GEMS/ISB/ICT/_layouts/DocIdRedir.aspx?ID=WF3D534FWZTE-2140536802-653</Url>
      <Description>WF3D534FWZTE-2140536802-653</Description>
    </_dlc_DocIdUrl>
  </documentManagement>
</p:properties>
</file>

<file path=customXml/itemProps1.xml><?xml version="1.0" encoding="utf-8"?>
<ds:datastoreItem xmlns:ds="http://schemas.openxmlformats.org/officeDocument/2006/customXml" ds:itemID="{006E3B80-9C62-4121-86B0-67A5058FF2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472cd-acd4-40a2-847f-9f330b2894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0CFAED-C6D3-49B3-A771-8E0C65E030C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BF8711D-3A2B-4765-A6E7-B6139AF07A6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B36C215-EF57-4990-B5AC-FEDFAD568ADF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1b5472cd-acd4-40a2-847f-9f330b2894d1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Reporting</vt:lpstr>
      <vt:lpstr>Recordkeeping</vt:lpstr>
      <vt:lpstr>Third-Party Disclosure</vt:lpstr>
      <vt:lpstr>Totals</vt:lpstr>
      <vt:lpstr>Recordkeeping!Print_Area</vt:lpstr>
      <vt:lpstr>Reporting!Print_Area</vt:lpstr>
      <vt:lpstr>Recordkeeping!Print_Titles</vt:lpstr>
      <vt:lpstr>Reporting!Print_Titles</vt:lpstr>
    </vt:vector>
  </TitlesOfParts>
  <Company>USNRC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Cullison, David</dc:creator>
  <cp:lastModifiedBy>Benney, Kristen</cp:lastModifiedBy>
  <cp:lastPrinted>2018-01-25T16:22:52Z</cp:lastPrinted>
  <dcterms:created xsi:type="dcterms:W3CDTF">2017-04-24T18:03:19Z</dcterms:created>
  <dcterms:modified xsi:type="dcterms:W3CDTF">2018-02-01T11:39:42Z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0x010100EAB6F22989693040A0FD428C16D11D8D</vt:lpwstr>
  </property>
  <property fmtid="{D5CDD505-2E9C-101B-9397-08002B2CF9AE}" pid="3" name="_dlc_DocIdItemGuid">
    <vt:lpwstr>8e44a58e-9428-4b4a-8936-ddbb3a00fbaf</vt:lpwstr>
  </property>
</Properties>
</file>