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25200" windowHeight="1146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1" l="1"/>
  <c r="I17" i="2"/>
  <c r="F17" i="2"/>
  <c r="F11" i="2"/>
  <c r="G11" i="2" s="1"/>
  <c r="F12" i="2"/>
  <c r="G12" i="2" s="1"/>
  <c r="F13" i="2"/>
  <c r="G13" i="2" s="1"/>
  <c r="F14" i="2"/>
  <c r="G14" i="2" s="1"/>
  <c r="F15" i="2"/>
  <c r="G15" i="2" s="1"/>
  <c r="F16" i="2"/>
  <c r="G16" i="2" s="1"/>
  <c r="I8" i="2"/>
  <c r="H8" i="2"/>
  <c r="G8" i="2"/>
  <c r="F8" i="2"/>
  <c r="D11" i="2"/>
  <c r="D12" i="2"/>
  <c r="D13" i="2"/>
  <c r="D14" i="2"/>
  <c r="D15" i="2"/>
  <c r="D16" i="2"/>
  <c r="D8" i="2"/>
  <c r="I14" i="2" l="1"/>
  <c r="H16" i="2"/>
  <c r="I16" i="2" s="1"/>
  <c r="H14" i="2"/>
  <c r="H13" i="2"/>
  <c r="I13" i="2" s="1"/>
  <c r="H11" i="2"/>
  <c r="I11" i="2" s="1"/>
  <c r="H15" i="2"/>
  <c r="I15" i="2" s="1"/>
  <c r="H12" i="2"/>
  <c r="I12" i="2" s="1"/>
  <c r="I43" i="1"/>
  <c r="I41" i="1"/>
  <c r="F41" i="1"/>
  <c r="D13" i="1"/>
  <c r="F13" i="1" s="1"/>
  <c r="D14" i="1"/>
  <c r="F14" i="1" s="1"/>
  <c r="D15" i="1"/>
  <c r="F15" i="1" s="1"/>
  <c r="D16" i="1"/>
  <c r="F16" i="1" s="1"/>
  <c r="D18" i="1"/>
  <c r="F18" i="1" s="1"/>
  <c r="D26" i="1"/>
  <c r="F26" i="1" s="1"/>
  <c r="D28" i="1"/>
  <c r="F28" i="1" s="1"/>
  <c r="D29" i="1"/>
  <c r="F29" i="1" s="1"/>
  <c r="D30" i="1"/>
  <c r="F30" i="1" s="1"/>
  <c r="D31" i="1"/>
  <c r="F31" i="1" s="1"/>
  <c r="D32" i="1"/>
  <c r="F32" i="1" s="1"/>
  <c r="D33" i="1"/>
  <c r="F33" i="1" s="1"/>
  <c r="D34" i="1"/>
  <c r="F34" i="1" s="1"/>
  <c r="D35" i="1"/>
  <c r="F35" i="1" s="1"/>
  <c r="D38" i="1"/>
  <c r="F38" i="1" s="1"/>
  <c r="G38" i="1" s="1"/>
  <c r="I8" i="1"/>
  <c r="H8" i="1"/>
  <c r="G8" i="1"/>
  <c r="F8" i="1"/>
  <c r="D8" i="1"/>
  <c r="G33" i="1" l="1"/>
  <c r="H33" i="1"/>
  <c r="G29" i="1"/>
  <c r="I29" i="1" s="1"/>
  <c r="H29" i="1"/>
  <c r="H16" i="1"/>
  <c r="G16" i="1"/>
  <c r="H15" i="1"/>
  <c r="G15" i="1"/>
  <c r="I15" i="1" s="1"/>
  <c r="G28" i="1"/>
  <c r="H28" i="1"/>
  <c r="G32" i="1"/>
  <c r="H32" i="1"/>
  <c r="H14" i="1"/>
  <c r="G14" i="1"/>
  <c r="I14" i="1" s="1"/>
  <c r="G35" i="1"/>
  <c r="H35" i="1"/>
  <c r="G31" i="1"/>
  <c r="H31" i="1"/>
  <c r="G34" i="1"/>
  <c r="H34" i="1"/>
  <c r="G30" i="1"/>
  <c r="H30" i="1"/>
  <c r="H18" i="1"/>
  <c r="G18" i="1"/>
  <c r="I18" i="1" s="1"/>
  <c r="H13" i="1"/>
  <c r="G13" i="1"/>
  <c r="I33" i="1"/>
  <c r="I16" i="1"/>
  <c r="H38" i="1"/>
  <c r="I38" i="1" s="1"/>
  <c r="G26" i="1"/>
  <c r="H26" i="1"/>
  <c r="I34" i="1" l="1"/>
  <c r="F19" i="1"/>
  <c r="I35" i="1"/>
  <c r="I26" i="1"/>
  <c r="I40" i="1" s="1"/>
  <c r="I30" i="1"/>
  <c r="I31" i="1"/>
  <c r="I32" i="1"/>
  <c r="I13" i="1"/>
  <c r="I19" i="1" s="1"/>
  <c r="F40" i="1"/>
  <c r="I28" i="1"/>
</calcChain>
</file>

<file path=xl/sharedStrings.xml><?xml version="1.0" encoding="utf-8"?>
<sst xmlns="http://schemas.openxmlformats.org/spreadsheetml/2006/main" count="133" uniqueCount="114">
  <si>
    <t>Burden item</t>
  </si>
  <si>
    <t>(A)</t>
  </si>
  <si>
    <t>Person hours per occurrence</t>
  </si>
  <si>
    <t>(B)</t>
  </si>
  <si>
    <t>No. of occurrences per respondent per year</t>
  </si>
  <si>
    <t>(C)</t>
  </si>
  <si>
    <t>(H)</t>
  </si>
  <si>
    <r>
      <t>Total Cost per year</t>
    </r>
    <r>
      <rPr>
        <b/>
        <vertAlign val="superscript"/>
        <sz val="10"/>
        <color rgb="FF000000"/>
        <rFont val="Times New Roman"/>
        <family val="1"/>
      </rPr>
      <t xml:space="preserve"> b</t>
    </r>
  </si>
  <si>
    <t>1.  Applications</t>
  </si>
  <si>
    <t>N/A</t>
  </si>
  <si>
    <t>2.  Survey and Studies</t>
  </si>
  <si>
    <t>3.  Reporting requirements</t>
  </si>
  <si>
    <t>See 3E</t>
  </si>
  <si>
    <t>See 4E</t>
  </si>
  <si>
    <t>Subtotal for Reporting Requirements</t>
  </si>
  <si>
    <t>4.  Recordkeeping requirements</t>
  </si>
  <si>
    <t>Subtotal for Recordkeeping Requirements</t>
  </si>
  <si>
    <t xml:space="preserve">(D) </t>
  </si>
  <si>
    <t xml:space="preserve">(E) </t>
  </si>
  <si>
    <t xml:space="preserve">(F) </t>
  </si>
  <si>
    <t xml:space="preserve">(G) </t>
  </si>
  <si>
    <r>
      <t xml:space="preserve">Respondents per year </t>
    </r>
    <r>
      <rPr>
        <b/>
        <vertAlign val="superscript"/>
        <sz val="10"/>
        <color rgb="FF000000"/>
        <rFont val="Times New Roman"/>
        <family val="1"/>
      </rPr>
      <t>a</t>
    </r>
  </si>
  <si>
    <r>
      <t xml:space="preserve">A.  Familiarize with regulatory requirements </t>
    </r>
    <r>
      <rPr>
        <vertAlign val="superscript"/>
        <sz val="10"/>
        <color rgb="FF000000"/>
        <rFont val="Times New Roman"/>
        <family val="1"/>
      </rPr>
      <t>c</t>
    </r>
  </si>
  <si>
    <t>B.  Required activities</t>
  </si>
  <si>
    <t>C.  Create information</t>
  </si>
  <si>
    <t>D.  Gather existing information</t>
  </si>
  <si>
    <t>E.  Write Report</t>
  </si>
  <si>
    <t>Semiannual report on wastewater</t>
  </si>
  <si>
    <t>A.  Familiarize with regulatory requirements</t>
  </si>
  <si>
    <t>B.  Plan activities</t>
  </si>
  <si>
    <t xml:space="preserve">C.  Implement Activities </t>
  </si>
  <si>
    <t>D.  Develop record system</t>
  </si>
  <si>
    <t>E.  Time to enter information</t>
  </si>
  <si>
    <t>Records of continuous parameters  monitoring system (CPMS) data</t>
  </si>
  <si>
    <t>Records for equipment leaks</t>
  </si>
  <si>
    <t>All other records</t>
  </si>
  <si>
    <t>G.  Time for audits</t>
  </si>
  <si>
    <t>Assumptions:</t>
  </si>
  <si>
    <r>
      <t>c</t>
    </r>
    <r>
      <rPr>
        <sz val="10"/>
        <color theme="1"/>
        <rFont val="Times New Roman"/>
        <family val="1"/>
      </rPr>
      <t xml:space="preserve">  We have assumed that 80 percent of respondents will report no deviation.</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</si>
  <si>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groups.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</si>
  <si>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We have assumed all existing respondents will have to familiarize with the regulatory requirements each year.</t>
    </r>
  </si>
  <si>
    <r>
      <t xml:space="preserve">Semiannual report on no deviations </t>
    </r>
    <r>
      <rPr>
        <vertAlign val="superscript"/>
        <sz val="10"/>
        <color rgb="FF000000"/>
        <rFont val="Times New Roman"/>
        <family val="1"/>
      </rPr>
      <t>d</t>
    </r>
  </si>
  <si>
    <r>
      <t xml:space="preserve">Semiannual report on deviations </t>
    </r>
    <r>
      <rPr>
        <vertAlign val="superscript"/>
        <sz val="10"/>
        <color rgb="FF000000"/>
        <rFont val="Times New Roman"/>
        <family val="1"/>
      </rPr>
      <t>e</t>
    </r>
  </si>
  <si>
    <r>
      <t xml:space="preserve">Semiannual report of startup, shutdown, malfunction (SSM) </t>
    </r>
    <r>
      <rPr>
        <vertAlign val="superscript"/>
        <sz val="10"/>
        <color rgb="FF000000"/>
        <rFont val="Times New Roman"/>
        <family val="1"/>
      </rPr>
      <t>f</t>
    </r>
  </si>
  <si>
    <r>
      <t xml:space="preserve">Semiannual report on equipment leaks </t>
    </r>
    <r>
      <rPr>
        <vertAlign val="superscript"/>
        <sz val="10"/>
        <color rgb="FF000000"/>
        <rFont val="Times New Roman"/>
        <family val="1"/>
      </rPr>
      <t>g</t>
    </r>
  </si>
  <si>
    <r>
      <t xml:space="preserve">Semiannual report on all other reports </t>
    </r>
    <r>
      <rPr>
        <vertAlign val="superscript"/>
        <sz val="10"/>
        <color rgb="FF000000"/>
        <rFont val="Times New Roman"/>
        <family val="1"/>
      </rPr>
      <t>h</t>
    </r>
  </si>
  <si>
    <r>
      <t xml:space="preserve">Records of SSM </t>
    </r>
    <r>
      <rPr>
        <vertAlign val="superscript"/>
        <sz val="10"/>
        <color rgb="FF000000"/>
        <rFont val="Times New Roman"/>
        <family val="1"/>
      </rPr>
      <t>i</t>
    </r>
  </si>
  <si>
    <r>
      <t xml:space="preserve">Record continuous monitor parameters </t>
    </r>
    <r>
      <rPr>
        <vertAlign val="superscript"/>
        <sz val="10"/>
        <color rgb="FF000000"/>
        <rFont val="Times New Roman"/>
        <family val="1"/>
      </rPr>
      <t>j</t>
    </r>
  </si>
  <si>
    <r>
      <t xml:space="preserve">Compile data </t>
    </r>
    <r>
      <rPr>
        <vertAlign val="superscript"/>
        <sz val="10"/>
        <color rgb="FF000000"/>
        <rFont val="Times New Roman"/>
        <family val="1"/>
      </rPr>
      <t>k</t>
    </r>
  </si>
  <si>
    <r>
      <t xml:space="preserve">Records of closed-loop systems </t>
    </r>
    <r>
      <rPr>
        <vertAlign val="superscript"/>
        <sz val="10"/>
        <color rgb="FF000000"/>
        <rFont val="Times New Roman"/>
        <family val="1"/>
      </rPr>
      <t>l</t>
    </r>
  </si>
  <si>
    <r>
      <t xml:space="preserve">Records of nitrogen systems </t>
    </r>
    <r>
      <rPr>
        <vertAlign val="superscript"/>
        <sz val="10"/>
        <color rgb="FF000000"/>
        <rFont val="Times New Roman"/>
        <family val="1"/>
      </rPr>
      <t>m</t>
    </r>
  </si>
  <si>
    <r>
      <t xml:space="preserve">Records of material balances </t>
    </r>
    <r>
      <rPr>
        <vertAlign val="superscript"/>
        <sz val="10"/>
        <color rgb="FF000000"/>
        <rFont val="Times New Roman"/>
        <family val="1"/>
      </rPr>
      <t>n</t>
    </r>
  </si>
  <si>
    <r>
      <t xml:space="preserve">Records of supporting calculations </t>
    </r>
    <r>
      <rPr>
        <vertAlign val="superscript"/>
        <sz val="10"/>
        <color rgb="FF000000"/>
        <rFont val="Times New Roman"/>
        <family val="1"/>
      </rPr>
      <t>o</t>
    </r>
  </si>
  <si>
    <r>
      <t xml:space="preserve">Records for extended cookout </t>
    </r>
    <r>
      <rPr>
        <vertAlign val="superscript"/>
        <sz val="10"/>
        <color rgb="FF000000"/>
        <rFont val="Times New Roman"/>
        <family val="1"/>
      </rPr>
      <t>p</t>
    </r>
  </si>
  <si>
    <r>
      <t xml:space="preserve">F.  Time for refresher training of personnel </t>
    </r>
    <r>
      <rPr>
        <vertAlign val="superscript"/>
        <sz val="10"/>
        <color rgb="FF000000"/>
        <rFont val="Times New Roman"/>
        <family val="1"/>
      </rPr>
      <t>q</t>
    </r>
  </si>
  <si>
    <r>
      <t xml:space="preserve">TOTAL LABOR BURDEN AND COST (rounded) </t>
    </r>
    <r>
      <rPr>
        <b/>
        <vertAlign val="superscript"/>
        <sz val="10"/>
        <color rgb="FF000000"/>
        <rFont val="Times New Roman"/>
        <family val="1"/>
      </rPr>
      <t>r</t>
    </r>
  </si>
  <si>
    <r>
      <t xml:space="preserve">TOTAL CAPITAL AND O&amp;M COST (rounded) </t>
    </r>
    <r>
      <rPr>
        <b/>
        <vertAlign val="superscript"/>
        <sz val="10"/>
        <color rgb="FF000000"/>
        <rFont val="Times New Roman"/>
        <family val="1"/>
      </rPr>
      <t>r</t>
    </r>
  </si>
  <si>
    <r>
      <t xml:space="preserve">GRAND TOTAL (rounded) </t>
    </r>
    <r>
      <rPr>
        <b/>
        <vertAlign val="superscript"/>
        <sz val="10"/>
        <color rgb="FF000000"/>
        <rFont val="Times New Roman"/>
        <family val="1"/>
      </rPr>
      <t>r</t>
    </r>
  </si>
  <si>
    <r>
      <t>d</t>
    </r>
    <r>
      <rPr>
        <sz val="10"/>
        <color theme="1"/>
        <rFont val="Times New Roman"/>
        <family val="1"/>
      </rPr>
      <t xml:space="preserve">  We have assumed that 80 percent of respondents will report no deviation.</t>
    </r>
  </si>
  <si>
    <r>
      <t>e</t>
    </r>
    <r>
      <rPr>
        <sz val="10"/>
        <color theme="1"/>
        <rFont val="Times New Roman"/>
        <family val="1"/>
      </rPr>
      <t xml:space="preserve">  We have assumed that 20 percent of respondents will report a deviation.</t>
    </r>
  </si>
  <si>
    <r>
      <t>f</t>
    </r>
    <r>
      <rPr>
        <sz val="10"/>
        <color theme="1"/>
        <rFont val="Times New Roman"/>
        <family val="1"/>
      </rPr>
      <t xml:space="preserve">  We have assumed that all of the existing sources will be required to submit an SSM report.</t>
    </r>
  </si>
  <si>
    <r>
      <t>g</t>
    </r>
    <r>
      <rPr>
        <sz val="10"/>
        <color theme="1"/>
        <rFont val="Times New Roman"/>
        <family val="1"/>
      </rPr>
      <t xml:space="preserve">  We have assumed that it will take each respondent 303 hours on a semiannual basis to write reports for 4 cellulose ether facilities subject to leak detection and repair (LDAR) requirements.</t>
    </r>
  </si>
  <si>
    <r>
      <t>h</t>
    </r>
    <r>
      <rPr>
        <sz val="10"/>
        <color theme="1"/>
        <rFont val="Times New Roman"/>
        <family val="1"/>
      </rPr>
      <t xml:space="preserve">  All other reports, including changes of information, closed-vent systems, bypass lines, heat exchanger systems, and storage vessel control device maintenance, will be reported twice per year.</t>
    </r>
  </si>
  <si>
    <r>
      <t xml:space="preserve">i  </t>
    </r>
    <r>
      <rPr>
        <sz val="10"/>
        <color theme="1"/>
        <rFont val="Times New Roman"/>
        <family val="1"/>
      </rPr>
      <t>We have assumed that SSM records will be recorded on a weekly basis.</t>
    </r>
  </si>
  <si>
    <r>
      <t xml:space="preserve">j </t>
    </r>
    <r>
      <rPr>
        <sz val="10"/>
        <color theme="1"/>
        <rFont val="Times New Roman"/>
        <family val="1"/>
      </rPr>
      <t xml:space="preserve"> We have assumed that it will take each respondent one hour to record information on a daily basis on process vent, storage tank and wastewater monitoring and inspections.</t>
    </r>
  </si>
  <si>
    <r>
      <t xml:space="preserve">k </t>
    </r>
    <r>
      <rPr>
        <sz val="10"/>
        <color theme="1"/>
        <rFont val="Times New Roman"/>
        <family val="1"/>
      </rPr>
      <t xml:space="preserve"> We have assumed that each respondent will enter and verify information for the semiannual report twice per year.</t>
    </r>
  </si>
  <si>
    <r>
      <t>o</t>
    </r>
    <r>
      <rPr>
        <sz val="10"/>
        <color theme="1"/>
        <rFont val="Times New Roman"/>
        <family val="1"/>
      </rPr>
      <t xml:space="preserve">  We have assumed that it will take eight hours for each respondent to enter information on supporting calculations twice per year.</t>
    </r>
  </si>
  <si>
    <r>
      <t>q</t>
    </r>
    <r>
      <rPr>
        <sz val="10"/>
        <color theme="1"/>
        <rFont val="Times New Roman"/>
        <family val="1"/>
      </rPr>
      <t xml:space="preserve">  We have assumed that it will take each of the thirteen respondent two days (16 hours) to provide refresher training to personnel.</t>
    </r>
  </si>
  <si>
    <r>
      <t xml:space="preserve">r  </t>
    </r>
    <r>
      <rPr>
        <sz val="10"/>
        <color theme="1"/>
        <rFont val="Times New Roman"/>
        <family val="1"/>
      </rPr>
      <t xml:space="preserve">Totals have been rounded to 3 significant figures. Figures may not add exactly due to rounding. </t>
    </r>
  </si>
  <si>
    <t>Table 2: Average Annual EPA Burden and Cost – NESHAP for Cellulose Products Manufacturing (40 CFR Part 63, Subpart UUUU) (Renewal)</t>
  </si>
  <si>
    <t>Activity</t>
  </si>
  <si>
    <t xml:space="preserve">(A) </t>
  </si>
  <si>
    <t>EPA person-hours per occurrence</t>
  </si>
  <si>
    <t xml:space="preserve">(B) </t>
  </si>
  <si>
    <t>No. of occurrences per plant per year</t>
  </si>
  <si>
    <t xml:space="preserve">(C) </t>
  </si>
  <si>
    <r>
      <t xml:space="preserve">Cost, $ </t>
    </r>
    <r>
      <rPr>
        <b/>
        <vertAlign val="superscript"/>
        <sz val="10"/>
        <color rgb="FF000000"/>
        <rFont val="Times New Roman"/>
        <family val="1"/>
      </rPr>
      <t>b</t>
    </r>
  </si>
  <si>
    <t xml:space="preserve">Initial performance test </t>
  </si>
  <si>
    <t xml:space="preserve">Repeat performance test </t>
  </si>
  <si>
    <t xml:space="preserve">Excess emissions enforcement activities </t>
  </si>
  <si>
    <t>Review reports</t>
  </si>
  <si>
    <r>
      <t xml:space="preserve">Plants per year </t>
    </r>
    <r>
      <rPr>
        <b/>
        <vertAlign val="superscript"/>
        <sz val="10"/>
        <color rgb="FF000000"/>
        <rFont val="Times New Roman"/>
        <family val="1"/>
      </rPr>
      <t>a</t>
    </r>
    <r>
      <rPr>
        <b/>
        <sz val="10"/>
        <color rgb="FF000000"/>
        <rFont val="Times New Roman"/>
        <family val="1"/>
      </rPr>
      <t xml:space="preserve">  </t>
    </r>
  </si>
  <si>
    <t>Technical person-hours per year 
(E=CxD)</t>
  </si>
  <si>
    <t>Management person-hours per year (F=Ex0.05)</t>
  </si>
  <si>
    <t>Clerical person-hours per year (G=Ex0.1)</t>
  </si>
  <si>
    <t>EPA person hours per plant per year 
(C=AxB)</t>
  </si>
  <si>
    <t>Person hours per respondent per year 
(C=AxB)</t>
  </si>
  <si>
    <t>Technical person- hours per year 
(E=CxD)</t>
  </si>
  <si>
    <t>Management person hours per year 
(F=Ex0.05)</t>
  </si>
  <si>
    <t>Clerical person hours per year 
(G=Ex0.1)</t>
  </si>
  <si>
    <t>TOTAL ANNUAL BURDEN AND COST (rounded)  </t>
  </si>
  <si>
    <t xml:space="preserve">Review semiannual compliance report </t>
  </si>
  <si>
    <r>
      <t xml:space="preserve">Report of no deviations </t>
    </r>
    <r>
      <rPr>
        <vertAlign val="superscript"/>
        <sz val="10"/>
        <color rgb="FF000000"/>
        <rFont val="Times New Roman"/>
        <family val="1"/>
      </rPr>
      <t>c</t>
    </r>
  </si>
  <si>
    <r>
      <t xml:space="preserve">Report of deviations </t>
    </r>
    <r>
      <rPr>
        <vertAlign val="superscript"/>
        <sz val="10"/>
        <color rgb="FF000000"/>
        <rFont val="Times New Roman"/>
        <family val="1"/>
      </rPr>
      <t>d</t>
    </r>
  </si>
  <si>
    <r>
      <t xml:space="preserve">Report of SSM </t>
    </r>
    <r>
      <rPr>
        <vertAlign val="superscript"/>
        <sz val="10"/>
        <color rgb="FF000000"/>
        <rFont val="Times New Roman"/>
        <family val="1"/>
      </rPr>
      <t>e</t>
    </r>
  </si>
  <si>
    <r>
      <t xml:space="preserve">Reports of equipment leaks </t>
    </r>
    <r>
      <rPr>
        <vertAlign val="superscript"/>
        <sz val="10"/>
        <color rgb="FF000000"/>
        <rFont val="Times New Roman"/>
        <family val="1"/>
      </rPr>
      <t>f</t>
    </r>
  </si>
  <si>
    <r>
      <t xml:space="preserve">Report on wastewater </t>
    </r>
    <r>
      <rPr>
        <vertAlign val="superscript"/>
        <sz val="10"/>
        <color rgb="FF000000"/>
        <rFont val="Times New Roman"/>
        <family val="1"/>
      </rPr>
      <t>g</t>
    </r>
    <r>
      <rPr>
        <sz val="10"/>
        <color rgb="FF000000"/>
        <rFont val="Times New Roman"/>
        <family val="1"/>
      </rPr>
      <t xml:space="preserve"> </t>
    </r>
  </si>
  <si>
    <r>
      <t xml:space="preserve">Report on all other reports </t>
    </r>
    <r>
      <rPr>
        <vertAlign val="superscript"/>
        <sz val="10"/>
        <color rgb="FF000000"/>
        <rFont val="Times New Roman"/>
        <family val="1"/>
      </rPr>
      <t>h</t>
    </r>
  </si>
  <si>
    <r>
      <t xml:space="preserve">d  </t>
    </r>
    <r>
      <rPr>
        <sz val="10"/>
        <color theme="1"/>
        <rFont val="Times New Roman"/>
        <family val="1"/>
      </rPr>
      <t>We have assumed that 20 percent of respondents will report deviation.</t>
    </r>
  </si>
  <si>
    <r>
      <t>e</t>
    </r>
    <r>
      <rPr>
        <sz val="10"/>
        <color theme="1"/>
        <rFont val="Times New Roman"/>
        <family val="1"/>
      </rPr>
      <t xml:space="preserve">  We have assumed that all of the existing respondents will be required to submit an SSM report.</t>
    </r>
  </si>
  <si>
    <r>
      <t>b</t>
    </r>
    <r>
      <rPr>
        <sz val="10"/>
        <color theme="1"/>
        <rFont val="Times New Roman"/>
        <family val="1"/>
      </rPr>
      <t xml:space="preserve">  This cost is based on the following hourly labor rates times a 1.6 benefits multiplication factor to account for government overhead expenses: $64.80 for Managerial (GS-13, Step 5, $40.50 x 1.6), $48.08 for Technical (GS-12, Step 1, $30.05 x 1.6) and $26.02 Clerical (GS-6, Step 3, $16.26 x 1.6).  These rates are from the Office of Personnel Management (OPM) 2017 General Schedule which excludes locality rates of pay.</t>
    </r>
  </si>
  <si>
    <r>
      <t>a</t>
    </r>
    <r>
      <rPr>
        <sz val="10"/>
        <color theme="1"/>
        <rFont val="Times New Roman"/>
        <family val="1"/>
      </rPr>
      <t xml:space="preserve">  We have assumed that there are approximately 13 sources subject to the standard which includes the following facilities: 4 cellulose ether; 4 cellulosic sponge; 3 cellulose food casing; 1 rayon; and 1 cellophane.  There will be no additional new sources per year that will become subject to the rule over the three-year period of this ICR.</t>
    </r>
  </si>
  <si>
    <t>See 3A</t>
  </si>
  <si>
    <r>
      <t xml:space="preserve">Enter and verify information for semiannual report </t>
    </r>
    <r>
      <rPr>
        <vertAlign val="superscript"/>
        <sz val="10"/>
        <color rgb="FF000000"/>
        <rFont val="Times New Roman"/>
        <family val="1"/>
      </rPr>
      <t>k</t>
    </r>
  </si>
  <si>
    <r>
      <t>a</t>
    </r>
    <r>
      <rPr>
        <sz val="10"/>
        <color theme="1"/>
        <rFont val="Times New Roman"/>
        <family val="1"/>
      </rPr>
      <t xml:space="preserve">  We have assumed that there are approximately 13 sources that are subject to the standard which includes the following facilities: 4 cellulose ether; 4 cellulosic sponge; 3 cellulose food casing; 1 rayon; and 1 cellophane. </t>
    </r>
  </si>
  <si>
    <r>
      <t xml:space="preserve">f  </t>
    </r>
    <r>
      <rPr>
        <sz val="10"/>
        <color theme="1"/>
        <rFont val="Times New Roman"/>
        <family val="1"/>
      </rPr>
      <t>We have assumed that each of the 4 respondents for cellulose ether facilities will review their report on equipment leaks two times per year.</t>
    </r>
  </si>
  <si>
    <r>
      <t xml:space="preserve">g </t>
    </r>
    <r>
      <rPr>
        <sz val="10"/>
        <color theme="1"/>
        <rFont val="Times New Roman"/>
        <family val="1"/>
      </rPr>
      <t xml:space="preserve"> We have assumed that it will take each respondent eight hours to review reports of 4 cellulose ether facilities subject to LDAR and wastewater requirements.</t>
    </r>
  </si>
  <si>
    <r>
      <t>l</t>
    </r>
    <r>
      <rPr>
        <sz val="10"/>
        <color theme="1"/>
        <rFont val="Times New Roman"/>
        <family val="1"/>
      </rPr>
      <t xml:space="preserve">  We have assumed that it will take respondent two hours to enter information on 1 cellulose ether facility with a closed-loop system.</t>
    </r>
  </si>
  <si>
    <r>
      <t>p</t>
    </r>
    <r>
      <rPr>
        <sz val="10"/>
        <color theme="1"/>
        <rFont val="Times New Roman"/>
        <family val="1"/>
      </rPr>
      <t xml:space="preserve">  We have assumed that it will take respondents eight hours to enter information on 1 cellulose ether facility that uses extended cookout.</t>
    </r>
  </si>
  <si>
    <r>
      <t xml:space="preserve">m   </t>
    </r>
    <r>
      <rPr>
        <sz val="10"/>
        <color theme="1"/>
        <rFont val="Times New Roman"/>
        <family val="1"/>
      </rPr>
      <t>We have assumed that it will take each of the 9 respondents two hours to enter information on 9 viscose process facilities with CS</t>
    </r>
    <r>
      <rPr>
        <vertAlign val="subscript"/>
        <sz val="10"/>
        <color theme="1"/>
        <rFont val="Times New Roman"/>
        <family val="1"/>
      </rPr>
      <t>2</t>
    </r>
    <r>
      <rPr>
        <sz val="10"/>
        <color theme="1"/>
        <rFont val="Times New Roman"/>
        <family val="1"/>
      </rPr>
      <t>, unloading and storage operations.</t>
    </r>
  </si>
  <si>
    <r>
      <t>n</t>
    </r>
    <r>
      <rPr>
        <sz val="10"/>
        <color theme="1"/>
        <rFont val="Times New Roman"/>
        <family val="1"/>
      </rPr>
      <t xml:space="preserve">  We have assumed that it will take each of the 9 respondents eight hours to enter information on 9 viscose process facilities using material balances.</t>
    </r>
  </si>
  <si>
    <r>
      <t xml:space="preserve">h  </t>
    </r>
    <r>
      <rPr>
        <sz val="10"/>
        <color theme="1"/>
        <rFont val="Times New Roman"/>
        <family val="1"/>
      </rPr>
      <t>We have assumed that all other reports, including changes of information, closed-vent systems, bypass lines, heat exchanger systems, and storage vessel control device maintenance, will be reported twice a year.</t>
    </r>
  </si>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</sst>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1"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
      <vertAlign val="subscript"/>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left"/>
    </xf>
    <xf numFmtId="0" fontId="1" fillId="0" borderId="0" xfId="0" applyFont="1" applyAlignment="1">
      <alignment horizontal="left"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vertical="center"/>
    </xf>
    <xf numFmtId="8" fontId="5"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6" fontId="3" fillId="0" borderId="1" xfId="0" applyNumberFormat="1" applyFont="1" applyBorder="1" applyAlignment="1">
      <alignment horizontal="right" vertical="center"/>
    </xf>
    <xf numFmtId="0" fontId="3" fillId="0" borderId="1" xfId="0" applyFont="1" applyBorder="1" applyAlignment="1">
      <alignment vertical="center"/>
    </xf>
    <xf numFmtId="0" fontId="5" fillId="0" borderId="1" xfId="0" applyFont="1" applyBorder="1" applyAlignment="1">
      <alignment horizontal="left" vertical="center" indent="1"/>
    </xf>
    <xf numFmtId="0" fontId="5" fillId="0" borderId="1" xfId="0" applyFont="1" applyBorder="1" applyAlignment="1">
      <alignment horizontal="left" vertical="center" indent="2"/>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2" fillId="0" borderId="1" xfId="0" applyFont="1" applyBorder="1" applyAlignment="1">
      <alignment horizontal="center" vertical="center"/>
    </xf>
    <xf numFmtId="3" fontId="3" fillId="0" borderId="1" xfId="0" applyNumberFormat="1"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left" vertical="center" indent="3"/>
    </xf>
    <xf numFmtId="0" fontId="5" fillId="0" borderId="1" xfId="0" applyFont="1" applyFill="1" applyBorder="1" applyAlignment="1">
      <alignment horizontal="left" vertical="center" indent="2"/>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6" fontId="5" fillId="0" borderId="1" xfId="0" applyNumberFormat="1" applyFont="1" applyBorder="1" applyAlignment="1">
      <alignment horizontal="right" vertical="center"/>
    </xf>
    <xf numFmtId="0" fontId="9" fillId="0" borderId="0" xfId="0" applyFont="1"/>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heetViews>
  <sheetFormatPr defaultRowHeight="15" x14ac:dyDescent="0.25"/>
  <cols>
    <col min="1" max="1" width="57.5703125" customWidth="1"/>
    <col min="2" max="2" width="9.85546875" customWidth="1"/>
    <col min="3" max="3" width="11.42578125" customWidth="1"/>
    <col min="4" max="4" width="9.42578125" customWidth="1"/>
    <col min="5" max="5" width="10.85546875" customWidth="1"/>
    <col min="7" max="7" width="11" customWidth="1"/>
    <col min="9" max="9" width="11.140625" customWidth="1"/>
  </cols>
  <sheetData>
    <row r="1" spans="1:9" ht="15.75" x14ac:dyDescent="0.25">
      <c r="A1" s="2" t="s">
        <v>69</v>
      </c>
    </row>
    <row r="2" spans="1:9" x14ac:dyDescent="0.25">
      <c r="A2" s="1"/>
      <c r="F2">
        <v>108.28</v>
      </c>
      <c r="G2">
        <v>144.33000000000001</v>
      </c>
      <c r="H2">
        <v>53.34</v>
      </c>
    </row>
    <row r="3" spans="1:9" ht="15" customHeight="1" x14ac:dyDescent="0.25">
      <c r="A3" s="29" t="s">
        <v>0</v>
      </c>
      <c r="B3" s="3" t="s">
        <v>1</v>
      </c>
      <c r="C3" s="3" t="s">
        <v>3</v>
      </c>
      <c r="D3" s="3" t="s">
        <v>5</v>
      </c>
      <c r="E3" s="3" t="s">
        <v>17</v>
      </c>
      <c r="F3" s="3" t="s">
        <v>18</v>
      </c>
      <c r="G3" s="3" t="s">
        <v>19</v>
      </c>
      <c r="H3" s="3" t="s">
        <v>20</v>
      </c>
      <c r="I3" s="3" t="s">
        <v>6</v>
      </c>
    </row>
    <row r="4" spans="1:9" ht="63.75" x14ac:dyDescent="0.25">
      <c r="A4" s="29"/>
      <c r="B4" s="3" t="s">
        <v>2</v>
      </c>
      <c r="C4" s="3" t="s">
        <v>4</v>
      </c>
      <c r="D4" s="3" t="s">
        <v>86</v>
      </c>
      <c r="E4" s="3" t="s">
        <v>21</v>
      </c>
      <c r="F4" s="3" t="s">
        <v>87</v>
      </c>
      <c r="G4" s="3" t="s">
        <v>88</v>
      </c>
      <c r="H4" s="3" t="s">
        <v>89</v>
      </c>
      <c r="I4" s="3" t="s">
        <v>7</v>
      </c>
    </row>
    <row r="5" spans="1:9" x14ac:dyDescent="0.25">
      <c r="A5" s="4" t="s">
        <v>8</v>
      </c>
      <c r="B5" s="5" t="s">
        <v>9</v>
      </c>
      <c r="C5" s="6"/>
      <c r="D5" s="6"/>
      <c r="E5" s="6"/>
      <c r="F5" s="6"/>
      <c r="G5" s="6"/>
      <c r="H5" s="6"/>
      <c r="I5" s="6"/>
    </row>
    <row r="6" spans="1:9" x14ac:dyDescent="0.25">
      <c r="A6" s="4" t="s">
        <v>10</v>
      </c>
      <c r="B6" s="5" t="s">
        <v>9</v>
      </c>
      <c r="C6" s="6"/>
      <c r="D6" s="6"/>
      <c r="E6" s="6"/>
      <c r="F6" s="6"/>
      <c r="G6" s="6"/>
      <c r="H6" s="6"/>
      <c r="I6" s="6"/>
    </row>
    <row r="7" spans="1:9" x14ac:dyDescent="0.25">
      <c r="A7" s="4" t="s">
        <v>11</v>
      </c>
      <c r="B7" s="6"/>
      <c r="C7" s="6"/>
      <c r="D7" s="6"/>
      <c r="E7" s="6"/>
      <c r="F7" s="6"/>
      <c r="G7" s="6"/>
      <c r="H7" s="6"/>
      <c r="I7" s="6"/>
    </row>
    <row r="8" spans="1:9" ht="15.75" x14ac:dyDescent="0.25">
      <c r="A8" s="11" t="s">
        <v>22</v>
      </c>
      <c r="B8" s="5">
        <v>8</v>
      </c>
      <c r="C8" s="19">
        <v>1</v>
      </c>
      <c r="D8" s="19">
        <f>+B8*C8</f>
        <v>8</v>
      </c>
      <c r="E8" s="19">
        <v>13</v>
      </c>
      <c r="F8" s="19">
        <f>+D8*E8</f>
        <v>104</v>
      </c>
      <c r="G8" s="19">
        <f>+F8*0.05</f>
        <v>5.2</v>
      </c>
      <c r="H8" s="19">
        <f>+F8*0.1</f>
        <v>10.4</v>
      </c>
      <c r="I8" s="7">
        <f>+$F$2*F8+$G$2*G8+$H$2*H8</f>
        <v>12566.372000000001</v>
      </c>
    </row>
    <row r="9" spans="1:9" x14ac:dyDescent="0.25">
      <c r="A9" s="11" t="s">
        <v>23</v>
      </c>
      <c r="B9" s="5" t="s">
        <v>9</v>
      </c>
      <c r="C9" s="6"/>
      <c r="D9" s="19"/>
      <c r="E9" s="6"/>
      <c r="F9" s="6"/>
      <c r="G9" s="6"/>
      <c r="H9" s="6"/>
      <c r="I9" s="6"/>
    </row>
    <row r="10" spans="1:9" x14ac:dyDescent="0.25">
      <c r="A10" s="11" t="s">
        <v>24</v>
      </c>
      <c r="B10" s="5" t="s">
        <v>12</v>
      </c>
      <c r="C10" s="6"/>
      <c r="D10" s="19"/>
      <c r="E10" s="6"/>
      <c r="F10" s="6"/>
      <c r="G10" s="6"/>
      <c r="H10" s="6"/>
      <c r="I10" s="6"/>
    </row>
    <row r="11" spans="1:9" x14ac:dyDescent="0.25">
      <c r="A11" s="11" t="s">
        <v>25</v>
      </c>
      <c r="B11" s="5" t="s">
        <v>12</v>
      </c>
      <c r="C11" s="6"/>
      <c r="D11" s="19"/>
      <c r="E11" s="6"/>
      <c r="F11" s="6"/>
      <c r="G11" s="6"/>
      <c r="H11" s="6"/>
      <c r="I11" s="6"/>
    </row>
    <row r="12" spans="1:9" x14ac:dyDescent="0.25">
      <c r="A12" s="11" t="s">
        <v>26</v>
      </c>
      <c r="B12" s="6"/>
      <c r="C12" s="6"/>
      <c r="D12" s="19"/>
      <c r="E12" s="6"/>
      <c r="F12" s="6"/>
      <c r="G12" s="6"/>
      <c r="H12" s="6"/>
      <c r="I12" s="6"/>
    </row>
    <row r="13" spans="1:9" ht="15.75" x14ac:dyDescent="0.25">
      <c r="A13" s="12" t="s">
        <v>41</v>
      </c>
      <c r="B13" s="5">
        <v>8</v>
      </c>
      <c r="C13" s="5">
        <v>2</v>
      </c>
      <c r="D13" s="19">
        <f t="shared" ref="D13:D38" si="0">+B13*C13</f>
        <v>16</v>
      </c>
      <c r="E13" s="5">
        <v>10</v>
      </c>
      <c r="F13" s="5">
        <f t="shared" ref="F13:F18" si="1">+D13*E13</f>
        <v>160</v>
      </c>
      <c r="G13" s="5">
        <f t="shared" ref="G13:G18" si="2">+F13*0.05</f>
        <v>8</v>
      </c>
      <c r="H13" s="5">
        <f t="shared" ref="H13:H18" si="3">+F13*0.1</f>
        <v>16</v>
      </c>
      <c r="I13" s="7">
        <f t="shared" ref="I13:I18" si="4">+$F$2*F13+$G$2*G13+$H$2*H13</f>
        <v>19332.879999999997</v>
      </c>
    </row>
    <row r="14" spans="1:9" ht="15.75" x14ac:dyDescent="0.25">
      <c r="A14" s="12" t="s">
        <v>42</v>
      </c>
      <c r="B14" s="5">
        <v>16</v>
      </c>
      <c r="C14" s="5">
        <v>2</v>
      </c>
      <c r="D14" s="19">
        <f t="shared" si="0"/>
        <v>32</v>
      </c>
      <c r="E14" s="5">
        <v>3</v>
      </c>
      <c r="F14" s="5">
        <f t="shared" si="1"/>
        <v>96</v>
      </c>
      <c r="G14" s="5">
        <f t="shared" si="2"/>
        <v>4.8000000000000007</v>
      </c>
      <c r="H14" s="5">
        <f t="shared" si="3"/>
        <v>9.6000000000000014</v>
      </c>
      <c r="I14" s="7">
        <f t="shared" si="4"/>
        <v>11599.728000000001</v>
      </c>
    </row>
    <row r="15" spans="1:9" ht="15.75" x14ac:dyDescent="0.25">
      <c r="A15" s="12" t="s">
        <v>43</v>
      </c>
      <c r="B15" s="5">
        <v>8</v>
      </c>
      <c r="C15" s="5">
        <v>2</v>
      </c>
      <c r="D15" s="19">
        <f t="shared" si="0"/>
        <v>16</v>
      </c>
      <c r="E15" s="5">
        <v>13</v>
      </c>
      <c r="F15" s="5">
        <f t="shared" si="1"/>
        <v>208</v>
      </c>
      <c r="G15" s="5">
        <f t="shared" si="2"/>
        <v>10.4</v>
      </c>
      <c r="H15" s="5">
        <f t="shared" si="3"/>
        <v>20.8</v>
      </c>
      <c r="I15" s="7">
        <f t="shared" si="4"/>
        <v>25132.744000000002</v>
      </c>
    </row>
    <row r="16" spans="1:9" ht="15.75" x14ac:dyDescent="0.25">
      <c r="A16" s="12" t="s">
        <v>44</v>
      </c>
      <c r="B16" s="5">
        <v>303</v>
      </c>
      <c r="C16" s="5">
        <v>2</v>
      </c>
      <c r="D16" s="19">
        <f t="shared" si="0"/>
        <v>606</v>
      </c>
      <c r="E16" s="5">
        <v>4</v>
      </c>
      <c r="F16" s="8">
        <f t="shared" si="1"/>
        <v>2424</v>
      </c>
      <c r="G16" s="5">
        <f t="shared" si="2"/>
        <v>121.2</v>
      </c>
      <c r="H16" s="5">
        <f t="shared" si="3"/>
        <v>242.4</v>
      </c>
      <c r="I16" s="7">
        <f t="shared" si="4"/>
        <v>292893.13200000004</v>
      </c>
    </row>
    <row r="17" spans="1:9" x14ac:dyDescent="0.25">
      <c r="A17" s="12" t="s">
        <v>27</v>
      </c>
      <c r="B17" s="5" t="s">
        <v>13</v>
      </c>
      <c r="C17" s="6"/>
      <c r="D17" s="19"/>
      <c r="E17" s="6"/>
      <c r="F17" s="6"/>
      <c r="G17" s="6"/>
      <c r="H17" s="6"/>
      <c r="I17" s="6"/>
    </row>
    <row r="18" spans="1:9" ht="15.75" x14ac:dyDescent="0.25">
      <c r="A18" s="12" t="s">
        <v>45</v>
      </c>
      <c r="B18" s="5">
        <v>8</v>
      </c>
      <c r="C18" s="5">
        <v>2</v>
      </c>
      <c r="D18" s="19">
        <f t="shared" si="0"/>
        <v>16</v>
      </c>
      <c r="E18" s="5">
        <v>13</v>
      </c>
      <c r="F18" s="5">
        <f t="shared" si="1"/>
        <v>208</v>
      </c>
      <c r="G18" s="5">
        <f t="shared" si="2"/>
        <v>10.4</v>
      </c>
      <c r="H18" s="5">
        <f t="shared" si="3"/>
        <v>20.8</v>
      </c>
      <c r="I18" s="7">
        <f t="shared" si="4"/>
        <v>25132.744000000002</v>
      </c>
    </row>
    <row r="19" spans="1:9" x14ac:dyDescent="0.25">
      <c r="A19" s="10" t="s">
        <v>14</v>
      </c>
      <c r="B19" s="10"/>
      <c r="C19" s="10"/>
      <c r="D19" s="19"/>
      <c r="E19" s="10"/>
      <c r="F19" s="28">
        <f>+SUM(F5:H18)</f>
        <v>3680</v>
      </c>
      <c r="G19" s="28"/>
      <c r="H19" s="28"/>
      <c r="I19" s="9">
        <f>SUM(I5:I18)</f>
        <v>386657.60000000003</v>
      </c>
    </row>
    <row r="20" spans="1:9" x14ac:dyDescent="0.25">
      <c r="A20" s="4" t="s">
        <v>15</v>
      </c>
      <c r="B20" s="6"/>
      <c r="C20" s="6"/>
      <c r="D20" s="19"/>
      <c r="E20" s="6"/>
      <c r="F20" s="6"/>
      <c r="G20" s="6"/>
      <c r="H20" s="6"/>
      <c r="I20" s="6"/>
    </row>
    <row r="21" spans="1:9" x14ac:dyDescent="0.25">
      <c r="A21" s="11" t="s">
        <v>28</v>
      </c>
      <c r="B21" s="5" t="s">
        <v>102</v>
      </c>
      <c r="C21" s="6"/>
      <c r="D21" s="19"/>
      <c r="E21" s="6"/>
      <c r="F21" s="6"/>
      <c r="G21" s="6"/>
      <c r="H21" s="6"/>
      <c r="I21" s="6"/>
    </row>
    <row r="22" spans="1:9" x14ac:dyDescent="0.25">
      <c r="A22" s="11" t="s">
        <v>29</v>
      </c>
      <c r="B22" s="5" t="s">
        <v>9</v>
      </c>
      <c r="C22" s="6"/>
      <c r="D22" s="19"/>
      <c r="E22" s="6"/>
      <c r="F22" s="6"/>
      <c r="G22" s="6"/>
      <c r="H22" s="6"/>
      <c r="I22" s="6"/>
    </row>
    <row r="23" spans="1:9" x14ac:dyDescent="0.25">
      <c r="A23" s="11" t="s">
        <v>30</v>
      </c>
      <c r="B23" s="5" t="s">
        <v>9</v>
      </c>
      <c r="C23" s="6"/>
      <c r="D23" s="19"/>
      <c r="E23" s="6"/>
      <c r="F23" s="6"/>
      <c r="G23" s="6"/>
      <c r="H23" s="6"/>
      <c r="I23" s="6"/>
    </row>
    <row r="24" spans="1:9" x14ac:dyDescent="0.25">
      <c r="A24" s="11" t="s">
        <v>31</v>
      </c>
      <c r="B24" s="5" t="s">
        <v>9</v>
      </c>
      <c r="C24" s="6"/>
      <c r="D24" s="19"/>
      <c r="E24" s="6"/>
      <c r="F24" s="6"/>
      <c r="G24" s="6"/>
      <c r="H24" s="6"/>
      <c r="I24" s="6"/>
    </row>
    <row r="25" spans="1:9" x14ac:dyDescent="0.25">
      <c r="A25" s="11" t="s">
        <v>32</v>
      </c>
      <c r="B25" s="6"/>
      <c r="C25" s="6"/>
      <c r="D25" s="19"/>
      <c r="E25" s="6"/>
      <c r="F25" s="6"/>
      <c r="G25" s="6"/>
      <c r="H25" s="6"/>
      <c r="I25" s="6"/>
    </row>
    <row r="26" spans="1:9" ht="15.75" x14ac:dyDescent="0.25">
      <c r="A26" s="12" t="s">
        <v>46</v>
      </c>
      <c r="B26" s="5">
        <v>1.5</v>
      </c>
      <c r="C26" s="5">
        <v>52</v>
      </c>
      <c r="D26" s="19">
        <f t="shared" si="0"/>
        <v>78</v>
      </c>
      <c r="E26" s="5">
        <v>13</v>
      </c>
      <c r="F26" s="8">
        <f t="shared" ref="F26" si="5">+D26*E26</f>
        <v>1014</v>
      </c>
      <c r="G26" s="5">
        <f t="shared" ref="G26:G38" si="6">+F26*0.05</f>
        <v>50.7</v>
      </c>
      <c r="H26" s="5">
        <f t="shared" ref="H26" si="7">+F26*0.1</f>
        <v>101.4</v>
      </c>
      <c r="I26" s="7">
        <f t="shared" ref="I26" si="8">+$F$2*F26+$G$2*G26+$H$2*H26</f>
        <v>122522.12700000001</v>
      </c>
    </row>
    <row r="27" spans="1:9" x14ac:dyDescent="0.25">
      <c r="A27" s="23" t="s">
        <v>33</v>
      </c>
      <c r="B27" s="24"/>
      <c r="C27" s="24"/>
      <c r="D27" s="25"/>
      <c r="E27" s="24"/>
      <c r="F27" s="24"/>
      <c r="G27" s="24"/>
      <c r="H27" s="24"/>
      <c r="I27" s="24"/>
    </row>
    <row r="28" spans="1:9" ht="15.75" x14ac:dyDescent="0.25">
      <c r="A28" s="22" t="s">
        <v>47</v>
      </c>
      <c r="B28" s="5">
        <v>1</v>
      </c>
      <c r="C28" s="5">
        <v>365</v>
      </c>
      <c r="D28" s="19">
        <f t="shared" si="0"/>
        <v>365</v>
      </c>
      <c r="E28" s="5">
        <v>13</v>
      </c>
      <c r="F28" s="8">
        <f t="shared" ref="F28:F38" si="9">+D28*E28</f>
        <v>4745</v>
      </c>
      <c r="G28" s="5">
        <f t="shared" si="6"/>
        <v>237.25</v>
      </c>
      <c r="H28" s="5">
        <f t="shared" ref="H28:H38" si="10">+F28*0.1</f>
        <v>474.5</v>
      </c>
      <c r="I28" s="7">
        <f t="shared" ref="I28:I38" si="11">+$F$2*F28+$G$2*G28+$H$2*H28</f>
        <v>573340.72249999992</v>
      </c>
    </row>
    <row r="29" spans="1:9" ht="15.75" x14ac:dyDescent="0.25">
      <c r="A29" s="22" t="s">
        <v>48</v>
      </c>
      <c r="B29" s="5">
        <v>24</v>
      </c>
      <c r="C29" s="5">
        <v>2</v>
      </c>
      <c r="D29" s="19">
        <f t="shared" si="0"/>
        <v>48</v>
      </c>
      <c r="E29" s="5">
        <v>13</v>
      </c>
      <c r="F29" s="5">
        <f t="shared" si="9"/>
        <v>624</v>
      </c>
      <c r="G29" s="5">
        <f t="shared" si="6"/>
        <v>31.200000000000003</v>
      </c>
      <c r="H29" s="5">
        <f t="shared" si="10"/>
        <v>62.400000000000006</v>
      </c>
      <c r="I29" s="7">
        <f t="shared" si="11"/>
        <v>75398.232000000004</v>
      </c>
    </row>
    <row r="30" spans="1:9" ht="15.75" x14ac:dyDescent="0.25">
      <c r="A30" s="22" t="s">
        <v>103</v>
      </c>
      <c r="B30" s="5">
        <v>16</v>
      </c>
      <c r="C30" s="5">
        <v>2</v>
      </c>
      <c r="D30" s="19">
        <f t="shared" si="0"/>
        <v>32</v>
      </c>
      <c r="E30" s="5">
        <v>13</v>
      </c>
      <c r="F30" s="5">
        <f t="shared" si="9"/>
        <v>416</v>
      </c>
      <c r="G30" s="5">
        <f t="shared" si="6"/>
        <v>20.8</v>
      </c>
      <c r="H30" s="5">
        <f t="shared" si="10"/>
        <v>41.6</v>
      </c>
      <c r="I30" s="7">
        <f t="shared" si="11"/>
        <v>50265.488000000005</v>
      </c>
    </row>
    <row r="31" spans="1:9" ht="15.75" x14ac:dyDescent="0.25">
      <c r="A31" s="12" t="s">
        <v>49</v>
      </c>
      <c r="B31" s="5">
        <v>2</v>
      </c>
      <c r="C31" s="5">
        <v>2</v>
      </c>
      <c r="D31" s="19">
        <f t="shared" si="0"/>
        <v>4</v>
      </c>
      <c r="E31" s="5">
        <v>1</v>
      </c>
      <c r="F31" s="5">
        <f t="shared" si="9"/>
        <v>4</v>
      </c>
      <c r="G31" s="5">
        <f t="shared" si="6"/>
        <v>0.2</v>
      </c>
      <c r="H31" s="5">
        <f t="shared" si="10"/>
        <v>0.4</v>
      </c>
      <c r="I31" s="7">
        <f t="shared" si="11"/>
        <v>483.322</v>
      </c>
    </row>
    <row r="32" spans="1:9" ht="15.75" x14ac:dyDescent="0.25">
      <c r="A32" s="12" t="s">
        <v>50</v>
      </c>
      <c r="B32" s="5">
        <v>2</v>
      </c>
      <c r="C32" s="5">
        <v>2</v>
      </c>
      <c r="D32" s="19">
        <f t="shared" si="0"/>
        <v>4</v>
      </c>
      <c r="E32" s="5">
        <v>9</v>
      </c>
      <c r="F32" s="5">
        <f t="shared" si="9"/>
        <v>36</v>
      </c>
      <c r="G32" s="5">
        <f t="shared" si="6"/>
        <v>1.8</v>
      </c>
      <c r="H32" s="5">
        <f t="shared" si="10"/>
        <v>3.6</v>
      </c>
      <c r="I32" s="7">
        <f t="shared" si="11"/>
        <v>4349.8980000000001</v>
      </c>
    </row>
    <row r="33" spans="1:12" ht="15.75" x14ac:dyDescent="0.25">
      <c r="A33" s="12" t="s">
        <v>51</v>
      </c>
      <c r="B33" s="5">
        <v>8</v>
      </c>
      <c r="C33" s="5">
        <v>2</v>
      </c>
      <c r="D33" s="19">
        <f t="shared" si="0"/>
        <v>16</v>
      </c>
      <c r="E33" s="5">
        <v>9</v>
      </c>
      <c r="F33" s="5">
        <f t="shared" si="9"/>
        <v>144</v>
      </c>
      <c r="G33" s="5">
        <f t="shared" si="6"/>
        <v>7.2</v>
      </c>
      <c r="H33" s="5">
        <f t="shared" si="10"/>
        <v>14.4</v>
      </c>
      <c r="I33" s="7">
        <f t="shared" si="11"/>
        <v>17399.592000000001</v>
      </c>
    </row>
    <row r="34" spans="1:12" ht="15.75" x14ac:dyDescent="0.25">
      <c r="A34" s="12" t="s">
        <v>52</v>
      </c>
      <c r="B34" s="5">
        <v>8</v>
      </c>
      <c r="C34" s="5">
        <v>2</v>
      </c>
      <c r="D34" s="19">
        <f t="shared" si="0"/>
        <v>16</v>
      </c>
      <c r="E34" s="5">
        <v>13</v>
      </c>
      <c r="F34" s="5">
        <f t="shared" si="9"/>
        <v>208</v>
      </c>
      <c r="G34" s="5">
        <f t="shared" si="6"/>
        <v>10.4</v>
      </c>
      <c r="H34" s="5">
        <f t="shared" si="10"/>
        <v>20.8</v>
      </c>
      <c r="I34" s="7">
        <f t="shared" si="11"/>
        <v>25132.744000000002</v>
      </c>
    </row>
    <row r="35" spans="1:12" ht="15.75" x14ac:dyDescent="0.25">
      <c r="A35" s="12" t="s">
        <v>53</v>
      </c>
      <c r="B35" s="5">
        <v>8</v>
      </c>
      <c r="C35" s="5">
        <v>2</v>
      </c>
      <c r="D35" s="19">
        <f t="shared" si="0"/>
        <v>16</v>
      </c>
      <c r="E35" s="5">
        <v>1</v>
      </c>
      <c r="F35" s="5">
        <f t="shared" si="9"/>
        <v>16</v>
      </c>
      <c r="G35" s="5">
        <f t="shared" si="6"/>
        <v>0.8</v>
      </c>
      <c r="H35" s="5">
        <f t="shared" si="10"/>
        <v>1.6</v>
      </c>
      <c r="I35" s="7">
        <f t="shared" si="11"/>
        <v>1933.288</v>
      </c>
    </row>
    <row r="36" spans="1:12" x14ac:dyDescent="0.25">
      <c r="A36" s="12" t="s">
        <v>34</v>
      </c>
      <c r="B36" s="5" t="s">
        <v>12</v>
      </c>
      <c r="C36" s="6"/>
      <c r="D36" s="19"/>
      <c r="E36" s="6"/>
      <c r="F36" s="6"/>
      <c r="G36" s="6"/>
      <c r="H36" s="6"/>
      <c r="I36" s="6"/>
    </row>
    <row r="37" spans="1:12" x14ac:dyDescent="0.25">
      <c r="A37" s="12" t="s">
        <v>35</v>
      </c>
      <c r="B37" s="5" t="s">
        <v>12</v>
      </c>
      <c r="C37" s="6"/>
      <c r="D37" s="19"/>
      <c r="E37" s="6"/>
      <c r="F37" s="6"/>
      <c r="G37" s="6"/>
      <c r="H37" s="6"/>
      <c r="I37" s="6"/>
    </row>
    <row r="38" spans="1:12" ht="15.75" x14ac:dyDescent="0.25">
      <c r="A38" s="11" t="s">
        <v>54</v>
      </c>
      <c r="B38" s="5">
        <v>16</v>
      </c>
      <c r="C38" s="5">
        <v>1</v>
      </c>
      <c r="D38" s="19">
        <f t="shared" si="0"/>
        <v>16</v>
      </c>
      <c r="E38" s="5">
        <v>13</v>
      </c>
      <c r="F38" s="5">
        <f t="shared" si="9"/>
        <v>208</v>
      </c>
      <c r="G38" s="5">
        <f t="shared" si="6"/>
        <v>10.4</v>
      </c>
      <c r="H38" s="5">
        <f t="shared" si="10"/>
        <v>20.8</v>
      </c>
      <c r="I38" s="7">
        <f t="shared" si="11"/>
        <v>25132.744000000002</v>
      </c>
    </row>
    <row r="39" spans="1:12" x14ac:dyDescent="0.25">
      <c r="A39" s="11" t="s">
        <v>36</v>
      </c>
      <c r="B39" s="5" t="s">
        <v>9</v>
      </c>
      <c r="C39" s="6"/>
      <c r="D39" s="6"/>
      <c r="E39" s="6"/>
      <c r="F39" s="6"/>
      <c r="G39" s="6"/>
      <c r="H39" s="6"/>
      <c r="I39" s="6"/>
    </row>
    <row r="40" spans="1:12" x14ac:dyDescent="0.25">
      <c r="A40" s="10" t="s">
        <v>16</v>
      </c>
      <c r="B40" s="10"/>
      <c r="C40" s="10"/>
      <c r="D40" s="10"/>
      <c r="E40" s="10"/>
      <c r="F40" s="28">
        <f>SUM(F20:H39)</f>
        <v>8527.2499999999982</v>
      </c>
      <c r="G40" s="28"/>
      <c r="H40" s="28"/>
      <c r="I40" s="9">
        <f>SUM(I20:I39)</f>
        <v>895958.15749999974</v>
      </c>
      <c r="K40" t="s">
        <v>112</v>
      </c>
      <c r="L40" t="s">
        <v>113</v>
      </c>
    </row>
    <row r="41" spans="1:12" ht="15.75" x14ac:dyDescent="0.25">
      <c r="A41" s="10" t="s">
        <v>55</v>
      </c>
      <c r="B41" s="10"/>
      <c r="C41" s="10"/>
      <c r="D41" s="10"/>
      <c r="E41" s="10"/>
      <c r="F41" s="28">
        <f>ROUND(F19+F40,-2)</f>
        <v>12200</v>
      </c>
      <c r="G41" s="28"/>
      <c r="H41" s="28"/>
      <c r="I41" s="9">
        <f>ROUND(SUM(I19+I40),-4)</f>
        <v>1280000</v>
      </c>
      <c r="K41">
        <v>94</v>
      </c>
      <c r="L41">
        <f>+F41/K41</f>
        <v>129.78723404255319</v>
      </c>
    </row>
    <row r="42" spans="1:12" ht="15.75" x14ac:dyDescent="0.25">
      <c r="A42" s="10" t="s">
        <v>56</v>
      </c>
      <c r="B42" s="10"/>
      <c r="C42" s="10"/>
      <c r="D42" s="10"/>
      <c r="E42" s="10"/>
      <c r="F42" s="20"/>
      <c r="G42" s="20"/>
      <c r="H42" s="20"/>
      <c r="I42" s="9">
        <v>1010</v>
      </c>
    </row>
    <row r="43" spans="1:12" ht="15.75" x14ac:dyDescent="0.25">
      <c r="A43" s="10" t="s">
        <v>57</v>
      </c>
      <c r="B43" s="10"/>
      <c r="C43" s="10"/>
      <c r="D43" s="10"/>
      <c r="E43" s="10"/>
      <c r="F43" s="20"/>
      <c r="G43" s="20"/>
      <c r="H43" s="20"/>
      <c r="I43" s="9">
        <f>+ROUND(I41+I42,-4)</f>
        <v>1280000</v>
      </c>
    </row>
    <row r="45" spans="1:12" x14ac:dyDescent="0.25">
      <c r="A45" s="15" t="s">
        <v>37</v>
      </c>
    </row>
    <row r="46" spans="1:12" ht="18.75" x14ac:dyDescent="0.25">
      <c r="A46" s="16" t="s">
        <v>101</v>
      </c>
    </row>
    <row r="47" spans="1:12" ht="18.75" x14ac:dyDescent="0.25">
      <c r="A47" s="16" t="s">
        <v>39</v>
      </c>
    </row>
    <row r="48" spans="1:12" ht="15.75" x14ac:dyDescent="0.25">
      <c r="A48" s="17" t="s">
        <v>40</v>
      </c>
    </row>
    <row r="49" spans="1:1" ht="18.75" x14ac:dyDescent="0.25">
      <c r="A49" s="16" t="s">
        <v>58</v>
      </c>
    </row>
    <row r="50" spans="1:1" ht="18.75" x14ac:dyDescent="0.25">
      <c r="A50" s="16" t="s">
        <v>59</v>
      </c>
    </row>
    <row r="51" spans="1:1" ht="18.75" x14ac:dyDescent="0.25">
      <c r="A51" s="16" t="s">
        <v>60</v>
      </c>
    </row>
    <row r="52" spans="1:1" ht="18.75" x14ac:dyDescent="0.25">
      <c r="A52" s="16" t="s">
        <v>61</v>
      </c>
    </row>
    <row r="53" spans="1:1" ht="18.75" x14ac:dyDescent="0.25">
      <c r="A53" s="16" t="s">
        <v>62</v>
      </c>
    </row>
    <row r="54" spans="1:1" ht="18.75" x14ac:dyDescent="0.25">
      <c r="A54" s="16" t="s">
        <v>63</v>
      </c>
    </row>
    <row r="55" spans="1:1" ht="18.75" x14ac:dyDescent="0.25">
      <c r="A55" s="16" t="s">
        <v>64</v>
      </c>
    </row>
    <row r="56" spans="1:1" ht="18.75" x14ac:dyDescent="0.25">
      <c r="A56" s="16" t="s">
        <v>65</v>
      </c>
    </row>
    <row r="57" spans="1:1" ht="18.75" x14ac:dyDescent="0.25">
      <c r="A57" s="16" t="s">
        <v>107</v>
      </c>
    </row>
    <row r="58" spans="1:1" ht="15.75" x14ac:dyDescent="0.25">
      <c r="A58" s="18" t="s">
        <v>109</v>
      </c>
    </row>
    <row r="59" spans="1:1" ht="15.75" x14ac:dyDescent="0.25">
      <c r="A59" s="18" t="s">
        <v>110</v>
      </c>
    </row>
    <row r="60" spans="1:1" ht="15.75" x14ac:dyDescent="0.25">
      <c r="A60" s="18" t="s">
        <v>66</v>
      </c>
    </row>
    <row r="61" spans="1:1" ht="15.75" x14ac:dyDescent="0.25">
      <c r="A61" s="18" t="s">
        <v>108</v>
      </c>
    </row>
    <row r="62" spans="1:1" ht="15.75" x14ac:dyDescent="0.25">
      <c r="A62" s="18" t="s">
        <v>67</v>
      </c>
    </row>
    <row r="63" spans="1:1" ht="15.75" x14ac:dyDescent="0.25">
      <c r="A63" s="18" t="s">
        <v>68</v>
      </c>
    </row>
  </sheetData>
  <mergeCells count="4">
    <mergeCell ref="F40:H40"/>
    <mergeCell ref="F41:H41"/>
    <mergeCell ref="A3:A4"/>
    <mergeCell ref="F19:H1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7" workbookViewId="0">
      <selection activeCell="E11" sqref="E11"/>
    </sheetView>
  </sheetViews>
  <sheetFormatPr defaultRowHeight="15" x14ac:dyDescent="0.25"/>
  <cols>
    <col min="1" max="1" width="42.85546875" customWidth="1"/>
    <col min="2" max="2" width="10.140625" customWidth="1"/>
    <col min="3" max="3" width="10.42578125" customWidth="1"/>
    <col min="7" max="7" width="11.140625" customWidth="1"/>
  </cols>
  <sheetData>
    <row r="1" spans="1:9" ht="15.75" x14ac:dyDescent="0.25">
      <c r="A1" s="2" t="s">
        <v>69</v>
      </c>
    </row>
    <row r="2" spans="1:9" x14ac:dyDescent="0.25">
      <c r="F2">
        <v>48.08</v>
      </c>
      <c r="G2">
        <v>64.8</v>
      </c>
      <c r="H2">
        <v>26.02</v>
      </c>
    </row>
    <row r="3" spans="1:9" ht="15" customHeight="1" x14ac:dyDescent="0.25">
      <c r="A3" s="30" t="s">
        <v>70</v>
      </c>
      <c r="B3" s="3" t="s">
        <v>71</v>
      </c>
      <c r="C3" s="3" t="s">
        <v>73</v>
      </c>
      <c r="D3" s="3" t="s">
        <v>75</v>
      </c>
      <c r="E3" s="3" t="s">
        <v>17</v>
      </c>
      <c r="F3" s="3" t="s">
        <v>18</v>
      </c>
      <c r="G3" s="3" t="s">
        <v>19</v>
      </c>
      <c r="H3" s="3" t="s">
        <v>20</v>
      </c>
      <c r="I3" s="3" t="s">
        <v>6</v>
      </c>
    </row>
    <row r="4" spans="1:9" ht="76.5" x14ac:dyDescent="0.25">
      <c r="A4" s="30"/>
      <c r="B4" s="3" t="s">
        <v>72</v>
      </c>
      <c r="C4" s="3" t="s">
        <v>74</v>
      </c>
      <c r="D4" s="3" t="s">
        <v>85</v>
      </c>
      <c r="E4" s="3" t="s">
        <v>81</v>
      </c>
      <c r="F4" s="3" t="s">
        <v>82</v>
      </c>
      <c r="G4" s="3" t="s">
        <v>83</v>
      </c>
      <c r="H4" s="3" t="s">
        <v>84</v>
      </c>
      <c r="I4" s="3" t="s">
        <v>76</v>
      </c>
    </row>
    <row r="5" spans="1:9" x14ac:dyDescent="0.25">
      <c r="A5" s="4" t="s">
        <v>70</v>
      </c>
      <c r="B5" s="5"/>
      <c r="C5" s="5"/>
      <c r="D5" s="5"/>
      <c r="E5" s="5"/>
      <c r="F5" s="5"/>
      <c r="G5" s="5"/>
      <c r="H5" s="5"/>
      <c r="I5" s="21"/>
    </row>
    <row r="6" spans="1:9" x14ac:dyDescent="0.25">
      <c r="A6" s="11" t="s">
        <v>77</v>
      </c>
      <c r="B6" s="5" t="s">
        <v>9</v>
      </c>
      <c r="C6" s="5"/>
      <c r="D6" s="5"/>
      <c r="E6" s="5"/>
      <c r="F6" s="5"/>
      <c r="G6" s="5"/>
      <c r="H6" s="5"/>
      <c r="I6" s="21"/>
    </row>
    <row r="7" spans="1:9" x14ac:dyDescent="0.25">
      <c r="A7" s="11" t="s">
        <v>78</v>
      </c>
      <c r="B7" s="5" t="s">
        <v>9</v>
      </c>
      <c r="C7" s="5"/>
      <c r="D7" s="5"/>
      <c r="E7" s="5"/>
      <c r="F7" s="5"/>
      <c r="G7" s="5"/>
      <c r="H7" s="5"/>
      <c r="I7" s="21"/>
    </row>
    <row r="8" spans="1:9" x14ac:dyDescent="0.25">
      <c r="A8" s="11" t="s">
        <v>79</v>
      </c>
      <c r="B8" s="5">
        <v>120</v>
      </c>
      <c r="C8" s="5">
        <v>1</v>
      </c>
      <c r="D8" s="5">
        <f>+B8*C8</f>
        <v>120</v>
      </c>
      <c r="E8" s="5">
        <v>0</v>
      </c>
      <c r="F8" s="5">
        <f>+D8*E8</f>
        <v>0</v>
      </c>
      <c r="G8" s="5">
        <f>+F8*0.05</f>
        <v>0</v>
      </c>
      <c r="H8" s="5">
        <f>+F8*0.1</f>
        <v>0</v>
      </c>
      <c r="I8" s="26">
        <f>+$F$2*F8+$G$2*G8+$H$2*H8</f>
        <v>0</v>
      </c>
    </row>
    <row r="9" spans="1:9" x14ac:dyDescent="0.25">
      <c r="A9" s="4" t="s">
        <v>80</v>
      </c>
      <c r="B9" s="5"/>
      <c r="C9" s="5"/>
      <c r="D9" s="5"/>
      <c r="E9" s="5"/>
      <c r="F9" s="5"/>
      <c r="G9" s="5"/>
      <c r="H9" s="5"/>
      <c r="I9" s="21"/>
    </row>
    <row r="10" spans="1:9" x14ac:dyDescent="0.25">
      <c r="A10" s="11" t="s">
        <v>91</v>
      </c>
      <c r="B10" s="5"/>
      <c r="C10" s="5"/>
      <c r="D10" s="5"/>
      <c r="E10" s="5"/>
      <c r="F10" s="5"/>
      <c r="G10" s="5"/>
      <c r="H10" s="5"/>
      <c r="I10" s="21"/>
    </row>
    <row r="11" spans="1:9" ht="15.75" x14ac:dyDescent="0.25">
      <c r="A11" s="12" t="s">
        <v>92</v>
      </c>
      <c r="B11" s="5">
        <v>2</v>
      </c>
      <c r="C11" s="5">
        <v>2</v>
      </c>
      <c r="D11" s="5">
        <f t="shared" ref="D11:D16" si="0">+B11*C11</f>
        <v>4</v>
      </c>
      <c r="E11" s="5">
        <v>10</v>
      </c>
      <c r="F11" s="5">
        <f t="shared" ref="F11:F16" si="1">+D11*E11</f>
        <v>40</v>
      </c>
      <c r="G11" s="5">
        <f t="shared" ref="G11:G16" si="2">+F11*0.05</f>
        <v>2</v>
      </c>
      <c r="H11" s="5">
        <f t="shared" ref="H11:H16" si="3">+F11*0.1</f>
        <v>4</v>
      </c>
      <c r="I11" s="7">
        <f t="shared" ref="I11:I16" si="4">+$F$2*F11+$G$2*G11+$H$2*H11</f>
        <v>2156.8799999999997</v>
      </c>
    </row>
    <row r="12" spans="1:9" ht="15.75" x14ac:dyDescent="0.25">
      <c r="A12" s="12" t="s">
        <v>93</v>
      </c>
      <c r="B12" s="5">
        <v>8</v>
      </c>
      <c r="C12" s="5">
        <v>2</v>
      </c>
      <c r="D12" s="5">
        <f t="shared" si="0"/>
        <v>16</v>
      </c>
      <c r="E12" s="5">
        <v>3</v>
      </c>
      <c r="F12" s="5">
        <f t="shared" si="1"/>
        <v>48</v>
      </c>
      <c r="G12" s="5">
        <f t="shared" si="2"/>
        <v>2.4000000000000004</v>
      </c>
      <c r="H12" s="5">
        <f t="shared" si="3"/>
        <v>4.8000000000000007</v>
      </c>
      <c r="I12" s="7">
        <f t="shared" si="4"/>
        <v>2588.2560000000003</v>
      </c>
    </row>
    <row r="13" spans="1:9" ht="15.75" x14ac:dyDescent="0.25">
      <c r="A13" s="12" t="s">
        <v>94</v>
      </c>
      <c r="B13" s="5">
        <v>2</v>
      </c>
      <c r="C13" s="5">
        <v>2</v>
      </c>
      <c r="D13" s="5">
        <f t="shared" si="0"/>
        <v>4</v>
      </c>
      <c r="E13" s="5">
        <v>13</v>
      </c>
      <c r="F13" s="5">
        <f t="shared" si="1"/>
        <v>52</v>
      </c>
      <c r="G13" s="5">
        <f t="shared" si="2"/>
        <v>2.6</v>
      </c>
      <c r="H13" s="5">
        <f t="shared" si="3"/>
        <v>5.2</v>
      </c>
      <c r="I13" s="7">
        <f t="shared" si="4"/>
        <v>2803.944</v>
      </c>
    </row>
    <row r="14" spans="1:9" ht="15.75" x14ac:dyDescent="0.25">
      <c r="A14" s="12" t="s">
        <v>95</v>
      </c>
      <c r="B14" s="5">
        <v>8</v>
      </c>
      <c r="C14" s="5">
        <v>2</v>
      </c>
      <c r="D14" s="5">
        <f t="shared" si="0"/>
        <v>16</v>
      </c>
      <c r="E14" s="5">
        <v>4</v>
      </c>
      <c r="F14" s="5">
        <f t="shared" si="1"/>
        <v>64</v>
      </c>
      <c r="G14" s="5">
        <f t="shared" si="2"/>
        <v>3.2</v>
      </c>
      <c r="H14" s="5">
        <f t="shared" si="3"/>
        <v>6.4</v>
      </c>
      <c r="I14" s="7">
        <f t="shared" si="4"/>
        <v>3451.0079999999998</v>
      </c>
    </row>
    <row r="15" spans="1:9" ht="15.75" x14ac:dyDescent="0.25">
      <c r="A15" s="12" t="s">
        <v>96</v>
      </c>
      <c r="B15" s="5">
        <v>8</v>
      </c>
      <c r="C15" s="5">
        <v>2</v>
      </c>
      <c r="D15" s="5">
        <f t="shared" si="0"/>
        <v>16</v>
      </c>
      <c r="E15" s="5">
        <v>4</v>
      </c>
      <c r="F15" s="5">
        <f t="shared" si="1"/>
        <v>64</v>
      </c>
      <c r="G15" s="5">
        <f t="shared" si="2"/>
        <v>3.2</v>
      </c>
      <c r="H15" s="5">
        <f t="shared" si="3"/>
        <v>6.4</v>
      </c>
      <c r="I15" s="7">
        <f t="shared" si="4"/>
        <v>3451.0079999999998</v>
      </c>
    </row>
    <row r="16" spans="1:9" ht="15.75" x14ac:dyDescent="0.25">
      <c r="A16" s="12" t="s">
        <v>97</v>
      </c>
      <c r="B16" s="5">
        <v>2</v>
      </c>
      <c r="C16" s="5">
        <v>2</v>
      </c>
      <c r="D16" s="5">
        <f t="shared" si="0"/>
        <v>4</v>
      </c>
      <c r="E16" s="5">
        <v>13</v>
      </c>
      <c r="F16" s="5">
        <f t="shared" si="1"/>
        <v>52</v>
      </c>
      <c r="G16" s="5">
        <f t="shared" si="2"/>
        <v>2.6</v>
      </c>
      <c r="H16" s="5">
        <f t="shared" si="3"/>
        <v>5.2</v>
      </c>
      <c r="I16" s="7">
        <f t="shared" si="4"/>
        <v>2803.944</v>
      </c>
    </row>
    <row r="17" spans="1:9" x14ac:dyDescent="0.25">
      <c r="A17" s="10" t="s">
        <v>90</v>
      </c>
      <c r="B17" s="10"/>
      <c r="C17" s="10"/>
      <c r="D17" s="10"/>
      <c r="E17" s="10"/>
      <c r="F17" s="29">
        <f>ROUND(SUM(F5:H16),0)</f>
        <v>368</v>
      </c>
      <c r="G17" s="29"/>
      <c r="H17" s="29"/>
      <c r="I17" s="9">
        <f>ROUND(SUM(I5:I16),-2)</f>
        <v>17300</v>
      </c>
    </row>
    <row r="19" spans="1:9" x14ac:dyDescent="0.25">
      <c r="A19" s="13" t="s">
        <v>37</v>
      </c>
    </row>
    <row r="20" spans="1:9" ht="15.75" x14ac:dyDescent="0.25">
      <c r="A20" s="14" t="s">
        <v>104</v>
      </c>
    </row>
    <row r="21" spans="1:9" ht="15.75" x14ac:dyDescent="0.25">
      <c r="A21" s="14" t="s">
        <v>100</v>
      </c>
    </row>
    <row r="22" spans="1:9" ht="15.75" x14ac:dyDescent="0.25">
      <c r="A22" s="14" t="s">
        <v>38</v>
      </c>
    </row>
    <row r="23" spans="1:9" ht="15.75" x14ac:dyDescent="0.25">
      <c r="A23" s="14" t="s">
        <v>98</v>
      </c>
    </row>
    <row r="24" spans="1:9" ht="15.75" x14ac:dyDescent="0.25">
      <c r="A24" s="14" t="s">
        <v>99</v>
      </c>
    </row>
    <row r="25" spans="1:9" ht="15.75" x14ac:dyDescent="0.25">
      <c r="A25" s="14" t="s">
        <v>105</v>
      </c>
    </row>
    <row r="26" spans="1:9" ht="15.75" x14ac:dyDescent="0.25">
      <c r="A26" s="14" t="s">
        <v>106</v>
      </c>
    </row>
    <row r="27" spans="1:9" ht="16.5" x14ac:dyDescent="0.25">
      <c r="A27" s="27" t="s">
        <v>111</v>
      </c>
    </row>
    <row r="28" spans="1:9" ht="15.75" x14ac:dyDescent="0.25">
      <c r="A28" s="18"/>
    </row>
  </sheetData>
  <mergeCells count="2">
    <mergeCell ref="A3:A4"/>
    <mergeCell ref="F17:H1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2017-04-27T14:38:05Z</dcterms:created>
  <dcterms:modified xsi:type="dcterms:W3CDTF">2018-02-06T17:23:11Z</dcterms:modified>
</cp:coreProperties>
</file>