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eschultz\Desktop\yeast icr\"/>
    </mc:Choice>
  </mc:AlternateContent>
  <bookViews>
    <workbookView xWindow="0" yWindow="0" windowWidth="19200" windowHeight="7530"/>
  </bookViews>
  <sheets>
    <sheet name="table 1" sheetId="1" r:id="rId1"/>
    <sheet name="table 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J31" i="1"/>
  <c r="L33" i="1"/>
  <c r="L32" i="1"/>
  <c r="L31" i="1"/>
  <c r="L29" i="1"/>
  <c r="L28" i="1"/>
  <c r="L27" i="1"/>
  <c r="L26" i="1"/>
  <c r="L24" i="1"/>
  <c r="L21" i="1"/>
  <c r="L20" i="1"/>
  <c r="L18" i="1"/>
  <c r="L17" i="1"/>
  <c r="L15" i="1"/>
  <c r="L14" i="1"/>
  <c r="L11" i="1"/>
  <c r="L10" i="1"/>
  <c r="L9" i="1"/>
  <c r="L7" i="1"/>
  <c r="L4" i="1"/>
  <c r="L34" i="1"/>
  <c r="K34" i="1"/>
  <c r="K33" i="1"/>
  <c r="K32" i="1"/>
  <c r="K31" i="1"/>
  <c r="K29" i="1"/>
  <c r="K28" i="1"/>
  <c r="K27" i="1"/>
  <c r="K26" i="1"/>
  <c r="K24" i="1"/>
  <c r="K21" i="1"/>
  <c r="K20" i="1"/>
  <c r="K18" i="1"/>
  <c r="K17" i="1"/>
  <c r="K15" i="1"/>
  <c r="K14" i="1"/>
  <c r="K11" i="1"/>
  <c r="K10" i="1"/>
  <c r="K9" i="1"/>
  <c r="K7" i="1"/>
  <c r="K4" i="1"/>
  <c r="M4" i="1"/>
  <c r="M10" i="1"/>
  <c r="M11" i="1"/>
  <c r="E31" i="1"/>
  <c r="E32" i="1"/>
  <c r="E4" i="1"/>
  <c r="J4" i="1" s="1"/>
  <c r="F4" i="1"/>
  <c r="G10" i="2"/>
  <c r="F3" i="2"/>
  <c r="G11" i="2"/>
  <c r="L3" i="2"/>
  <c r="M9" i="1"/>
  <c r="L5" i="2" l="1"/>
  <c r="L6" i="2"/>
  <c r="L7" i="2"/>
  <c r="L8" i="2"/>
  <c r="L9" i="2"/>
  <c r="L10" i="2"/>
  <c r="L11" i="2"/>
  <c r="K5" i="2"/>
  <c r="K6" i="2"/>
  <c r="K7" i="2"/>
  <c r="K8" i="2"/>
  <c r="K9" i="2"/>
  <c r="K10" i="2"/>
  <c r="K11" i="2"/>
  <c r="D13" i="2"/>
  <c r="E13" i="2"/>
  <c r="F13" i="2"/>
  <c r="G13" i="2"/>
  <c r="C13" i="2"/>
  <c r="F10" i="2"/>
  <c r="G8" i="2"/>
  <c r="F8" i="2"/>
  <c r="G7" i="2"/>
  <c r="F7" i="2"/>
  <c r="G5" i="2"/>
  <c r="F5" i="2"/>
  <c r="G6" i="2"/>
  <c r="G9" i="2"/>
  <c r="F6" i="2"/>
  <c r="F9" i="2"/>
  <c r="F11" i="2"/>
  <c r="G3" i="2"/>
  <c r="K3" i="2"/>
  <c r="L13" i="2" l="1"/>
  <c r="K13" i="2"/>
  <c r="F32" i="1"/>
  <c r="F29" i="1"/>
  <c r="F28" i="1"/>
  <c r="F27" i="1"/>
  <c r="M27" i="1" s="1"/>
  <c r="F24" i="1"/>
  <c r="F21" i="1"/>
  <c r="F20" i="1"/>
  <c r="F15" i="1"/>
  <c r="F14" i="1"/>
  <c r="F33" i="1"/>
  <c r="F31" i="1"/>
  <c r="F26" i="1"/>
  <c r="F18" i="1"/>
  <c r="F17" i="1"/>
  <c r="F11" i="1"/>
  <c r="F7" i="1"/>
  <c r="M7" i="1" s="1"/>
  <c r="M32" i="1" l="1"/>
  <c r="M29" i="1"/>
  <c r="M28" i="1"/>
  <c r="M24" i="1"/>
  <c r="M21" i="1"/>
  <c r="M20" i="1"/>
  <c r="M15" i="1"/>
  <c r="M14" i="1"/>
  <c r="M31" i="1"/>
  <c r="M26" i="1"/>
  <c r="M18" i="1"/>
  <c r="M17" i="1"/>
  <c r="M33" i="1"/>
  <c r="J26" i="1"/>
  <c r="J18" i="1"/>
  <c r="E33" i="1"/>
  <c r="J33" i="1" s="1"/>
  <c r="J32" i="1"/>
  <c r="E29" i="1"/>
  <c r="J29" i="1" s="1"/>
  <c r="E28" i="1"/>
  <c r="J28" i="1" s="1"/>
  <c r="E27" i="1"/>
  <c r="J27" i="1" s="1"/>
  <c r="E26" i="1"/>
  <c r="E24" i="1"/>
  <c r="J24" i="1" s="1"/>
  <c r="E21" i="1"/>
  <c r="J21" i="1" s="1"/>
  <c r="E20" i="1"/>
  <c r="J20" i="1" s="1"/>
  <c r="E18" i="1"/>
  <c r="E17" i="1"/>
  <c r="J17" i="1" s="1"/>
  <c r="E15" i="1"/>
  <c r="J15" i="1" s="1"/>
  <c r="E14" i="1"/>
  <c r="J14" i="1" s="1"/>
  <c r="E11" i="1"/>
  <c r="J11" i="1" s="1"/>
  <c r="E7" i="1"/>
  <c r="J7" i="1" s="1"/>
  <c r="J34" i="1" l="1"/>
</calcChain>
</file>

<file path=xl/sharedStrings.xml><?xml version="1.0" encoding="utf-8"?>
<sst xmlns="http://schemas.openxmlformats.org/spreadsheetml/2006/main" count="85" uniqueCount="73">
  <si>
    <t>INFORMATION COLLECTION ACTIVITY</t>
  </si>
  <si>
    <t>Capital/ Startup Cost</t>
  </si>
  <si>
    <t>Number of Resp.</t>
  </si>
  <si>
    <t>Total Hours/ Year</t>
  </si>
  <si>
    <t>Total Cost/ Year</t>
  </si>
  <si>
    <t>Resp. Hours/ Year</t>
  </si>
  <si>
    <t>Labor Cost/ Year</t>
  </si>
  <si>
    <t>Hours and Cost Per Respondent</t>
  </si>
  <si>
    <t>Total Hours and Costs</t>
  </si>
  <si>
    <t>Reading the Regulations</t>
  </si>
  <si>
    <t>Read the regulations</t>
  </si>
  <si>
    <t>Compliance Requirements</t>
  </si>
  <si>
    <t>Brew ethanol monitors</t>
  </si>
  <si>
    <t>VOC CEMS</t>
  </si>
  <si>
    <t>Install VOC CEMS</t>
  </si>
  <si>
    <t>Maintain VOC CEMS (average annual O&amp;M costs)</t>
  </si>
  <si>
    <t>Conduct regular performance evaluation - RATA</t>
  </si>
  <si>
    <t>Reporting Requirements</t>
  </si>
  <si>
    <t>Compliance Status</t>
  </si>
  <si>
    <t>Recordkeeping Requirements</t>
  </si>
  <si>
    <t>Store, file and maintain records</t>
  </si>
  <si>
    <t>Record monitoring system measurements</t>
  </si>
  <si>
    <t>Record monitoring system inspection, calibration &amp; validation checks</t>
  </si>
  <si>
    <t>Report results of performance test</t>
  </si>
  <si>
    <t>Record failures to meet an emission standard</t>
  </si>
  <si>
    <t>Records of deviations from monitoring system requirements</t>
  </si>
  <si>
    <t>Submit notification of performance test</t>
  </si>
  <si>
    <t>Submit notification of performance evaluation</t>
  </si>
  <si>
    <t>Report performance evaluation results</t>
  </si>
  <si>
    <t>Submit semiannual compliance reports</t>
  </si>
  <si>
    <t>Develop records demonstrating continuous compliance</t>
  </si>
  <si>
    <t>Keep records of each batch &amp; applicable equipment</t>
  </si>
  <si>
    <t>Aquire, install and train personnel on recordkeeping systems</t>
  </si>
  <si>
    <t>Frequency</t>
  </si>
  <si>
    <t>Once</t>
  </si>
  <si>
    <t>Annual</t>
  </si>
  <si>
    <t xml:space="preserve">Conduct  performance test &amp; determine brew ethanol correlation </t>
  </si>
  <si>
    <t>Twice per year</t>
  </si>
  <si>
    <t>Once (+ updates as needed)</t>
  </si>
  <si>
    <t>Record performance evaluation results</t>
  </si>
  <si>
    <t>Record performance test results and brew-to-exhaust correlation</t>
  </si>
  <si>
    <t>O&amp;M Cost/ Year</t>
  </si>
  <si>
    <t>Develop and maintain monitoring system QC program,  including performance evaluation test plan and program of corrective action for malfunctioning CEMS</t>
  </si>
  <si>
    <t>included below</t>
  </si>
  <si>
    <t>included above</t>
  </si>
  <si>
    <t>Mgmt $131.46/ Hour</t>
  </si>
  <si>
    <t>Tech $84.40/ Hour</t>
  </si>
  <si>
    <t>Cler $36.18/ Hour</t>
  </si>
  <si>
    <t>Submit notification of compliance status (for brew ethanol monitors)</t>
  </si>
  <si>
    <t>Performance Tests (for brew ethanol monitors)</t>
  </si>
  <si>
    <t>Performance Evaluations (for CEMS)</t>
  </si>
  <si>
    <t>Mgmt $74.56/ Hour</t>
  </si>
  <si>
    <t>Tech $55.33/ Hour</t>
  </si>
  <si>
    <t>Cler $29.94/ Hour</t>
  </si>
  <si>
    <t>Observe annual performance tests</t>
  </si>
  <si>
    <t>As needed</t>
  </si>
  <si>
    <t>Review notifications of construction/reconstruction and startup (none anticipated)</t>
  </si>
  <si>
    <t>Review notifications of performance tests</t>
  </si>
  <si>
    <t>Review notifications of performance evaluations</t>
  </si>
  <si>
    <t>Once every 3 years</t>
  </si>
  <si>
    <t>Review performance test reports</t>
  </si>
  <si>
    <t>Review performance evaluation reports</t>
  </si>
  <si>
    <t>Review semiannual compliance reports</t>
  </si>
  <si>
    <t>Review QC plans</t>
  </si>
  <si>
    <t>Review requests for alternative monitoring or test methods (none anticipated)</t>
  </si>
  <si>
    <t>Totals</t>
  </si>
  <si>
    <t>Capital &amp; Startup Cost/Year</t>
  </si>
  <si>
    <t>Total Resp. Hours/ Year</t>
  </si>
  <si>
    <t>Total Labor Cost/ Year</t>
  </si>
  <si>
    <t>Non-Labor Costs/Year</t>
  </si>
  <si>
    <t>Labor Costs/Year</t>
  </si>
  <si>
    <t>Hours and Cost Per Respondent Per Year</t>
  </si>
  <si>
    <t>Total Hours and Costs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</si>
</sst>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0" xfId="0" applyNumberFormat="1"/>
    <xf numFmtId="165" fontId="1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wrapText="1"/>
    </xf>
    <xf numFmtId="165" fontId="0" fillId="0" borderId="1" xfId="1" applyNumberFormat="1" applyFont="1" applyFill="1" applyBorder="1" applyAlignment="1">
      <alignment wrapText="1"/>
    </xf>
    <xf numFmtId="165" fontId="0" fillId="0" borderId="0" xfId="1" applyNumberFormat="1" applyFont="1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65" fontId="0" fillId="0" borderId="5" xfId="1" applyNumberFormat="1" applyFont="1" applyBorder="1"/>
    <xf numFmtId="165" fontId="1" fillId="0" borderId="6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165" fontId="0" fillId="0" borderId="6" xfId="1" applyNumberFormat="1" applyFont="1" applyBorder="1" applyAlignment="1">
      <alignment wrapText="1"/>
    </xf>
    <xf numFmtId="165" fontId="0" fillId="0" borderId="2" xfId="1" applyNumberFormat="1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0" fillId="0" borderId="0" xfId="1" applyNumberFormat="1" applyFont="1" applyBorder="1"/>
    <xf numFmtId="165" fontId="0" fillId="0" borderId="8" xfId="1" applyNumberFormat="1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1" fillId="0" borderId="14" xfId="0" applyFont="1" applyBorder="1" applyAlignment="1">
      <alignment horizontal="center" vertical="center" wrapText="1"/>
    </xf>
    <xf numFmtId="165" fontId="1" fillId="0" borderId="15" xfId="1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65" fontId="0" fillId="0" borderId="15" xfId="1" applyNumberFormat="1" applyFont="1" applyBorder="1" applyAlignment="1">
      <alignment wrapText="1"/>
    </xf>
    <xf numFmtId="0" fontId="0" fillId="0" borderId="14" xfId="0" applyFill="1" applyBorder="1" applyAlignment="1">
      <alignment wrapText="1"/>
    </xf>
    <xf numFmtId="44" fontId="0" fillId="0" borderId="0" xfId="1" applyNumberFormat="1" applyFont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64" fontId="0" fillId="0" borderId="17" xfId="0" applyNumberFormat="1" applyBorder="1" applyAlignment="1">
      <alignment wrapText="1"/>
    </xf>
    <xf numFmtId="165" fontId="0" fillId="0" borderId="17" xfId="1" applyNumberFormat="1" applyFont="1" applyBorder="1" applyAlignment="1">
      <alignment wrapText="1"/>
    </xf>
    <xf numFmtId="0" fontId="0" fillId="0" borderId="18" xfId="0" applyBorder="1" applyAlignment="1">
      <alignment wrapText="1"/>
    </xf>
    <xf numFmtId="165" fontId="0" fillId="0" borderId="19" xfId="1" applyNumberFormat="1" applyFont="1" applyBorder="1" applyAlignment="1">
      <alignment wrapText="1"/>
    </xf>
    <xf numFmtId="0" fontId="0" fillId="0" borderId="21" xfId="0" applyBorder="1"/>
    <xf numFmtId="1" fontId="0" fillId="0" borderId="21" xfId="0" applyNumberFormat="1" applyBorder="1"/>
    <xf numFmtId="165" fontId="0" fillId="0" borderId="21" xfId="1" applyNumberFormat="1" applyFont="1" applyBorder="1"/>
    <xf numFmtId="1" fontId="0" fillId="0" borderId="21" xfId="1" applyNumberFormat="1" applyFont="1" applyBorder="1"/>
    <xf numFmtId="165" fontId="0" fillId="0" borderId="22" xfId="1" applyNumberFormat="1" applyFont="1" applyBorder="1"/>
    <xf numFmtId="0" fontId="1" fillId="0" borderId="20" xfId="0" applyFont="1" applyBorder="1"/>
    <xf numFmtId="0" fontId="1" fillId="0" borderId="21" xfId="0" applyFont="1" applyBorder="1"/>
    <xf numFmtId="164" fontId="1" fillId="0" borderId="21" xfId="0" applyNumberFormat="1" applyFont="1" applyBorder="1"/>
    <xf numFmtId="165" fontId="1" fillId="0" borderId="21" xfId="1" applyNumberFormat="1" applyFont="1" applyBorder="1"/>
    <xf numFmtId="165" fontId="1" fillId="0" borderId="23" xfId="1" applyNumberFormat="1" applyFont="1" applyBorder="1"/>
    <xf numFmtId="0" fontId="1" fillId="0" borderId="24" xfId="0" applyFont="1" applyBorder="1"/>
    <xf numFmtId="0" fontId="1" fillId="0" borderId="20" xfId="0" applyFont="1" applyFill="1" applyBorder="1" applyAlignment="1">
      <alignment wrapText="1"/>
    </xf>
    <xf numFmtId="165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165" fontId="1" fillId="0" borderId="26" xfId="1" applyNumberFormat="1" applyFont="1" applyBorder="1"/>
    <xf numFmtId="165" fontId="0" fillId="0" borderId="28" xfId="1" applyNumberFormat="1" applyFont="1" applyBorder="1" applyAlignment="1">
      <alignment wrapText="1"/>
    </xf>
    <xf numFmtId="165" fontId="0" fillId="0" borderId="29" xfId="1" applyNumberFormat="1" applyFont="1" applyBorder="1" applyAlignment="1">
      <alignment wrapText="1"/>
    </xf>
    <xf numFmtId="165" fontId="0" fillId="0" borderId="30" xfId="1" applyNumberFormat="1" applyFont="1" applyBorder="1" applyAlignment="1">
      <alignment wrapText="1"/>
    </xf>
    <xf numFmtId="165" fontId="1" fillId="0" borderId="27" xfId="1" applyNumberFormat="1" applyFont="1" applyBorder="1"/>
    <xf numFmtId="165" fontId="0" fillId="0" borderId="32" xfId="1" applyNumberFormat="1" applyFont="1" applyBorder="1" applyAlignment="1">
      <alignment wrapText="1"/>
    </xf>
    <xf numFmtId="165" fontId="0" fillId="0" borderId="27" xfId="1" applyNumberFormat="1" applyFont="1" applyBorder="1" applyAlignment="1">
      <alignment wrapText="1"/>
    </xf>
    <xf numFmtId="165" fontId="0" fillId="0" borderId="27" xfId="1" applyNumberFormat="1" applyFont="1" applyBorder="1" applyAlignment="1">
      <alignment horizontal="left" wrapText="1"/>
    </xf>
    <xf numFmtId="165" fontId="1" fillId="0" borderId="27" xfId="1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2" borderId="14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1" xfId="0" applyFill="1" applyBorder="1" applyAlignment="1">
      <alignment horizontal="left" wrapText="1"/>
    </xf>
    <xf numFmtId="0" fontId="1" fillId="2" borderId="14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2" borderId="31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tabSelected="1" zoomScaleNormal="100" workbookViewId="0">
      <selection activeCell="A13" sqref="A13:M13"/>
    </sheetView>
  </sheetViews>
  <sheetFormatPr defaultRowHeight="15" x14ac:dyDescent="0.25"/>
  <cols>
    <col min="1" max="1" width="44.5703125" customWidth="1"/>
    <col min="2" max="2" width="9.140625" customWidth="1"/>
    <col min="5" max="5" width="11.5703125" style="9" bestFit="1" customWidth="1"/>
    <col min="6" max="6" width="11.5703125" style="13" bestFit="1" customWidth="1"/>
    <col min="7" max="7" width="14.140625" style="13" bestFit="1" customWidth="1"/>
    <col min="8" max="8" width="14.140625" style="17" bestFit="1" customWidth="1"/>
    <col min="10" max="10" width="9.140625" style="9"/>
    <col min="11" max="11" width="10.7109375" style="9" customWidth="1"/>
    <col min="12" max="12" width="11.5703125" style="9" customWidth="1"/>
    <col min="13" max="13" width="13.42578125" style="13" customWidth="1"/>
    <col min="14" max="14" width="10" bestFit="1" customWidth="1"/>
  </cols>
  <sheetData>
    <row r="1" spans="1:14" ht="15.75" thickBot="1" x14ac:dyDescent="0.3">
      <c r="A1" s="26"/>
      <c r="B1" s="64" t="s">
        <v>71</v>
      </c>
      <c r="C1" s="64"/>
      <c r="D1" s="64"/>
      <c r="E1" s="64"/>
      <c r="F1" s="64"/>
      <c r="G1" s="64"/>
      <c r="H1" s="65"/>
      <c r="I1" s="66" t="s">
        <v>72</v>
      </c>
      <c r="J1" s="64"/>
      <c r="K1" s="67"/>
      <c r="L1" s="67"/>
      <c r="M1" s="68"/>
    </row>
    <row r="2" spans="1:14" ht="45.75" thickBot="1" x14ac:dyDescent="0.3">
      <c r="A2" s="28" t="s">
        <v>0</v>
      </c>
      <c r="B2" s="3" t="s">
        <v>45</v>
      </c>
      <c r="C2" s="3" t="s">
        <v>46</v>
      </c>
      <c r="D2" s="3" t="s">
        <v>47</v>
      </c>
      <c r="E2" s="6" t="s">
        <v>67</v>
      </c>
      <c r="F2" s="10" t="s">
        <v>68</v>
      </c>
      <c r="G2" s="10" t="s">
        <v>66</v>
      </c>
      <c r="H2" s="18" t="s">
        <v>41</v>
      </c>
      <c r="I2" s="15" t="s">
        <v>2</v>
      </c>
      <c r="J2" s="6" t="s">
        <v>3</v>
      </c>
      <c r="K2" s="53" t="s">
        <v>70</v>
      </c>
      <c r="L2" s="53" t="s">
        <v>69</v>
      </c>
      <c r="M2" s="63" t="s">
        <v>4</v>
      </c>
      <c r="N2" s="1"/>
    </row>
    <row r="3" spans="1:14" ht="15.75" thickBot="1" x14ac:dyDescent="0.3">
      <c r="A3" s="69" t="s">
        <v>9</v>
      </c>
      <c r="B3" s="70"/>
      <c r="C3" s="70"/>
      <c r="D3" s="70"/>
      <c r="E3" s="70"/>
      <c r="F3" s="70"/>
      <c r="G3" s="70"/>
      <c r="H3" s="70"/>
      <c r="I3" s="70"/>
      <c r="J3" s="70"/>
      <c r="K3" s="71"/>
      <c r="L3" s="71"/>
      <c r="M3" s="72"/>
    </row>
    <row r="4" spans="1:14" ht="15.75" thickBot="1" x14ac:dyDescent="0.3">
      <c r="A4" s="30" t="s">
        <v>10</v>
      </c>
      <c r="B4" s="4">
        <v>0.75</v>
      </c>
      <c r="C4" s="4">
        <v>15</v>
      </c>
      <c r="D4" s="4">
        <v>1.5</v>
      </c>
      <c r="E4" s="7">
        <f>SUM(B4:D4)/3</f>
        <v>5.75</v>
      </c>
      <c r="F4" s="11">
        <f>((B4*131.46)+(C4*84.4)+(D4*36.18))/3</f>
        <v>472.95499999999998</v>
      </c>
      <c r="G4" s="11"/>
      <c r="H4" s="19"/>
      <c r="I4" s="20">
        <v>4</v>
      </c>
      <c r="J4" s="7">
        <f>I4*E4</f>
        <v>23</v>
      </c>
      <c r="K4" s="19">
        <f>I4*F4</f>
        <v>1891.82</v>
      </c>
      <c r="L4" s="19">
        <f>(G4+H4)*I4</f>
        <v>0</v>
      </c>
      <c r="M4" s="62">
        <f>SUM(F4:H4)*I4</f>
        <v>1891.82</v>
      </c>
    </row>
    <row r="5" spans="1:14" x14ac:dyDescent="0.25">
      <c r="A5" s="73" t="s">
        <v>11</v>
      </c>
      <c r="B5" s="74"/>
      <c r="C5" s="74"/>
      <c r="D5" s="74"/>
      <c r="E5" s="74"/>
      <c r="F5" s="74"/>
      <c r="G5" s="74"/>
      <c r="H5" s="74"/>
      <c r="I5" s="74"/>
      <c r="J5" s="74"/>
      <c r="K5" s="75"/>
      <c r="L5" s="75"/>
      <c r="M5" s="76"/>
    </row>
    <row r="6" spans="1:14" ht="15.75" thickBot="1" x14ac:dyDescent="0.3">
      <c r="A6" s="77" t="s">
        <v>12</v>
      </c>
      <c r="B6" s="78"/>
      <c r="C6" s="78"/>
      <c r="D6" s="78"/>
      <c r="E6" s="78"/>
      <c r="F6" s="78"/>
      <c r="G6" s="78"/>
      <c r="H6" s="78"/>
      <c r="I6" s="78"/>
      <c r="J6" s="78"/>
      <c r="K6" s="79"/>
      <c r="L6" s="79"/>
      <c r="M6" s="81"/>
    </row>
    <row r="7" spans="1:14" ht="30.75" thickBot="1" x14ac:dyDescent="0.3">
      <c r="A7" s="30" t="s">
        <v>36</v>
      </c>
      <c r="B7" s="4">
        <v>1.5</v>
      </c>
      <c r="C7" s="4">
        <v>30</v>
      </c>
      <c r="D7" s="4">
        <v>3</v>
      </c>
      <c r="E7" s="7">
        <f>SUM(B7:D7)</f>
        <v>34.5</v>
      </c>
      <c r="F7" s="11">
        <f>((B7*131.46)+(C7*84.4)+(D7*36.18))</f>
        <v>2837.73</v>
      </c>
      <c r="G7" s="11"/>
      <c r="H7" s="19">
        <v>19500</v>
      </c>
      <c r="I7" s="20">
        <v>1</v>
      </c>
      <c r="J7" s="7">
        <f>I7*E7</f>
        <v>34.5</v>
      </c>
      <c r="K7" s="19">
        <f>I7*F7</f>
        <v>2837.73</v>
      </c>
      <c r="L7" s="19">
        <f>(G7+H7)*I7</f>
        <v>19500</v>
      </c>
      <c r="M7" s="61">
        <f>SUM(F7:H7)*I7</f>
        <v>22337.73</v>
      </c>
    </row>
    <row r="8" spans="1:14" ht="15.75" thickBot="1" x14ac:dyDescent="0.3">
      <c r="A8" s="77" t="s">
        <v>13</v>
      </c>
      <c r="B8" s="78"/>
      <c r="C8" s="78"/>
      <c r="D8" s="78"/>
      <c r="E8" s="78"/>
      <c r="F8" s="78"/>
      <c r="G8" s="78"/>
      <c r="H8" s="78"/>
      <c r="I8" s="78"/>
      <c r="J8" s="78"/>
      <c r="K8" s="79"/>
      <c r="L8" s="79"/>
      <c r="M8" s="80"/>
    </row>
    <row r="9" spans="1:14" x14ac:dyDescent="0.25">
      <c r="A9" s="30" t="s">
        <v>14</v>
      </c>
      <c r="B9" s="4"/>
      <c r="C9" s="4"/>
      <c r="D9" s="4"/>
      <c r="E9" s="7"/>
      <c r="F9" s="11"/>
      <c r="G9" s="11">
        <v>86770</v>
      </c>
      <c r="H9" s="19"/>
      <c r="I9" s="20">
        <v>1</v>
      </c>
      <c r="J9" s="7"/>
      <c r="K9" s="19">
        <f>I9*F9</f>
        <v>0</v>
      </c>
      <c r="L9" s="19">
        <f>(G9+H9)*I9</f>
        <v>86770</v>
      </c>
      <c r="M9" s="56">
        <f>SUM(F9:H9)*I9</f>
        <v>86770</v>
      </c>
    </row>
    <row r="10" spans="1:14" ht="30" x14ac:dyDescent="0.25">
      <c r="A10" s="30" t="s">
        <v>15</v>
      </c>
      <c r="B10" s="4"/>
      <c r="C10" s="4"/>
      <c r="D10" s="4"/>
      <c r="E10" s="7"/>
      <c r="F10" s="11"/>
      <c r="G10" s="11"/>
      <c r="H10" s="19">
        <v>186860</v>
      </c>
      <c r="I10" s="20">
        <v>3</v>
      </c>
      <c r="J10" s="7"/>
      <c r="K10" s="19">
        <f>I10*F10</f>
        <v>0</v>
      </c>
      <c r="L10" s="19">
        <f>(G10+H10)*I10</f>
        <v>560580</v>
      </c>
      <c r="M10" s="57">
        <f>SUM(F10:H10)*I10</f>
        <v>560580</v>
      </c>
    </row>
    <row r="11" spans="1:14" ht="15.75" thickBot="1" x14ac:dyDescent="0.3">
      <c r="A11" s="30" t="s">
        <v>16</v>
      </c>
      <c r="B11" s="5">
        <v>0.4</v>
      </c>
      <c r="C11" s="5">
        <v>8</v>
      </c>
      <c r="D11" s="5">
        <v>0.8</v>
      </c>
      <c r="E11" s="7">
        <f>SUM(B11:D11)/3</f>
        <v>3.0666666666666669</v>
      </c>
      <c r="F11" s="11">
        <f>((B11*131.46)+(C11*84.4)+(D11*36.18))/3</f>
        <v>252.24266666666668</v>
      </c>
      <c r="G11" s="11"/>
      <c r="H11" s="21">
        <v>7070</v>
      </c>
      <c r="I11" s="16">
        <v>4</v>
      </c>
      <c r="J11" s="7">
        <f>I11*E11</f>
        <v>12.266666666666667</v>
      </c>
      <c r="K11" s="19">
        <f>I11*F11</f>
        <v>1008.9706666666667</v>
      </c>
      <c r="L11" s="19">
        <f>(G11+H11)*I11</f>
        <v>28280</v>
      </c>
      <c r="M11" s="60">
        <f>SUM(F11:H11)*I11</f>
        <v>29288.970666666668</v>
      </c>
    </row>
    <row r="12" spans="1:14" x14ac:dyDescent="0.25">
      <c r="A12" s="73" t="s">
        <v>17</v>
      </c>
      <c r="B12" s="74"/>
      <c r="C12" s="74"/>
      <c r="D12" s="74"/>
      <c r="E12" s="74"/>
      <c r="F12" s="74"/>
      <c r="G12" s="74"/>
      <c r="H12" s="74"/>
      <c r="I12" s="74"/>
      <c r="J12" s="74"/>
      <c r="K12" s="75"/>
      <c r="L12" s="75"/>
      <c r="M12" s="76"/>
    </row>
    <row r="13" spans="1:14" ht="15.75" thickBot="1" x14ac:dyDescent="0.3">
      <c r="A13" s="77" t="s">
        <v>49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  <c r="L13" s="79"/>
      <c r="M13" s="81"/>
    </row>
    <row r="14" spans="1:14" x14ac:dyDescent="0.25">
      <c r="A14" s="30" t="s">
        <v>26</v>
      </c>
      <c r="B14" s="4">
        <v>0.05</v>
      </c>
      <c r="C14" s="4">
        <v>1</v>
      </c>
      <c r="D14" s="4">
        <v>0.1</v>
      </c>
      <c r="E14" s="7">
        <f>SUM(B14:D14)</f>
        <v>1.1500000000000001</v>
      </c>
      <c r="F14" s="11">
        <f>((B14*131.46)+(C14*84.4)+(D14*36.18))</f>
        <v>94.591000000000008</v>
      </c>
      <c r="G14" s="11"/>
      <c r="H14" s="19"/>
      <c r="I14" s="20">
        <v>1</v>
      </c>
      <c r="J14" s="7">
        <f>I14*E14</f>
        <v>1.1500000000000001</v>
      </c>
      <c r="K14" s="19">
        <f>I14*F14</f>
        <v>94.591000000000008</v>
      </c>
      <c r="L14" s="19">
        <f>(G14+H14)*I14</f>
        <v>0</v>
      </c>
      <c r="M14" s="56">
        <f>SUM(F14:H14)*I14</f>
        <v>94.591000000000008</v>
      </c>
    </row>
    <row r="15" spans="1:14" ht="15.75" thickBot="1" x14ac:dyDescent="0.3">
      <c r="A15" s="30" t="s">
        <v>23</v>
      </c>
      <c r="B15" s="4">
        <v>0.1</v>
      </c>
      <c r="C15" s="4">
        <v>2</v>
      </c>
      <c r="D15" s="4">
        <v>0.2</v>
      </c>
      <c r="E15" s="7">
        <f>SUM(B15:D15)</f>
        <v>2.3000000000000003</v>
      </c>
      <c r="F15" s="11">
        <f>((B15*131.46)+(C15*84.4)+(D15*36.18))</f>
        <v>189.18200000000002</v>
      </c>
      <c r="G15" s="11"/>
      <c r="H15" s="19"/>
      <c r="I15" s="20">
        <v>1</v>
      </c>
      <c r="J15" s="7">
        <f>I15*E15</f>
        <v>2.3000000000000003</v>
      </c>
      <c r="K15" s="19">
        <f>I15*F15</f>
        <v>189.18200000000002</v>
      </c>
      <c r="L15" s="19">
        <f>(G15+H15)*I15</f>
        <v>0</v>
      </c>
      <c r="M15" s="60">
        <f>SUM(F15:H15)*I15</f>
        <v>189.18200000000002</v>
      </c>
    </row>
    <row r="16" spans="1:14" ht="15.75" thickBot="1" x14ac:dyDescent="0.3">
      <c r="A16" s="77" t="s">
        <v>50</v>
      </c>
      <c r="B16" s="78"/>
      <c r="C16" s="78"/>
      <c r="D16" s="78"/>
      <c r="E16" s="78"/>
      <c r="F16" s="78"/>
      <c r="G16" s="78"/>
      <c r="H16" s="78"/>
      <c r="I16" s="78"/>
      <c r="J16" s="78"/>
      <c r="K16" s="79"/>
      <c r="L16" s="79"/>
      <c r="M16" s="80"/>
    </row>
    <row r="17" spans="1:13" x14ac:dyDescent="0.25">
      <c r="A17" s="30" t="s">
        <v>27</v>
      </c>
      <c r="B17" s="4">
        <v>0.1</v>
      </c>
      <c r="C17" s="4">
        <v>2</v>
      </c>
      <c r="D17" s="4">
        <v>0.2</v>
      </c>
      <c r="E17" s="7">
        <f>SUM(B17:D17)/3</f>
        <v>0.76666666666666672</v>
      </c>
      <c r="F17" s="11">
        <f>((B17*131.46)+(C17*84.4)+(D17*36.18))/3</f>
        <v>63.06066666666667</v>
      </c>
      <c r="G17" s="11"/>
      <c r="H17" s="19"/>
      <c r="I17" s="20">
        <v>4</v>
      </c>
      <c r="J17" s="7">
        <f>I17*E17</f>
        <v>3.0666666666666669</v>
      </c>
      <c r="K17" s="19">
        <f>I17*F17</f>
        <v>252.24266666666668</v>
      </c>
      <c r="L17" s="19">
        <f>(G17+H17)*I17</f>
        <v>0</v>
      </c>
      <c r="M17" s="56">
        <f>SUM(F17:H17)*I17</f>
        <v>252.24266666666668</v>
      </c>
    </row>
    <row r="18" spans="1:13" ht="15.75" thickBot="1" x14ac:dyDescent="0.3">
      <c r="A18" s="30" t="s">
        <v>28</v>
      </c>
      <c r="B18" s="4">
        <v>0.1</v>
      </c>
      <c r="C18" s="4">
        <v>2</v>
      </c>
      <c r="D18" s="4">
        <v>0.2</v>
      </c>
      <c r="E18" s="7">
        <f>SUM(B18:D18)/3</f>
        <v>0.76666666666666672</v>
      </c>
      <c r="F18" s="11">
        <f>((B18*131.46)+(C18*84.4)+(D18*36.18))/3</f>
        <v>63.06066666666667</v>
      </c>
      <c r="G18" s="11"/>
      <c r="H18" s="19"/>
      <c r="I18" s="20">
        <v>4</v>
      </c>
      <c r="J18" s="7">
        <f>I18*E18</f>
        <v>3.0666666666666669</v>
      </c>
      <c r="K18" s="19">
        <f>I18*F18</f>
        <v>252.24266666666668</v>
      </c>
      <c r="L18" s="19">
        <f>(G18+H18)*I18</f>
        <v>0</v>
      </c>
      <c r="M18" s="60">
        <f>SUM(F18:H18)*I18</f>
        <v>252.24266666666668</v>
      </c>
    </row>
    <row r="19" spans="1:13" ht="15.75" thickBot="1" x14ac:dyDescent="0.3">
      <c r="A19" s="77" t="s">
        <v>18</v>
      </c>
      <c r="B19" s="78"/>
      <c r="C19" s="78"/>
      <c r="D19" s="78"/>
      <c r="E19" s="78"/>
      <c r="F19" s="78"/>
      <c r="G19" s="78"/>
      <c r="H19" s="78"/>
      <c r="I19" s="78"/>
      <c r="J19" s="78"/>
      <c r="K19" s="79"/>
      <c r="L19" s="79"/>
      <c r="M19" s="80"/>
    </row>
    <row r="20" spans="1:13" ht="30" x14ac:dyDescent="0.25">
      <c r="A20" s="30" t="s">
        <v>48</v>
      </c>
      <c r="B20" s="4">
        <v>0.2</v>
      </c>
      <c r="C20" s="4">
        <v>4</v>
      </c>
      <c r="D20" s="4">
        <v>0.4</v>
      </c>
      <c r="E20" s="7">
        <f>SUM(B20:D20)</f>
        <v>4.6000000000000005</v>
      </c>
      <c r="F20" s="11">
        <f>((B20*131.46)+(C20*84.4)+(D20*36.18))</f>
        <v>378.36400000000003</v>
      </c>
      <c r="G20" s="11"/>
      <c r="H20" s="19"/>
      <c r="I20" s="20">
        <v>1</v>
      </c>
      <c r="J20" s="7">
        <f>I20*E20</f>
        <v>4.6000000000000005</v>
      </c>
      <c r="K20" s="19">
        <f>I20*F20</f>
        <v>378.36400000000003</v>
      </c>
      <c r="L20" s="19">
        <f>(G20+H20)*I20</f>
        <v>0</v>
      </c>
      <c r="M20" s="56">
        <f>SUM(F20:H20)*I20</f>
        <v>378.36400000000003</v>
      </c>
    </row>
    <row r="21" spans="1:13" ht="15.75" thickBot="1" x14ac:dyDescent="0.3">
      <c r="A21" s="30" t="s">
        <v>29</v>
      </c>
      <c r="B21" s="4">
        <v>0.4</v>
      </c>
      <c r="C21" s="4">
        <v>8</v>
      </c>
      <c r="D21" s="4">
        <v>0.8</v>
      </c>
      <c r="E21" s="7">
        <f>SUM(B21:D21)</f>
        <v>9.2000000000000011</v>
      </c>
      <c r="F21" s="11">
        <f>((B21*131.46)+(C21*84.4)+(D21*36.18))</f>
        <v>756.72800000000007</v>
      </c>
      <c r="G21" s="11"/>
      <c r="H21" s="19"/>
      <c r="I21" s="20">
        <v>4</v>
      </c>
      <c r="J21" s="7">
        <f>I21*E21</f>
        <v>36.800000000000004</v>
      </c>
      <c r="K21" s="19">
        <f>I21*F21</f>
        <v>3026.9120000000003</v>
      </c>
      <c r="L21" s="19">
        <f>(G21+H21)*I21</f>
        <v>0</v>
      </c>
      <c r="M21" s="60">
        <f>SUM(F21:H21)*I21</f>
        <v>3026.9120000000003</v>
      </c>
    </row>
    <row r="22" spans="1:13" ht="15.75" thickBot="1" x14ac:dyDescent="0.3">
      <c r="A22" s="73" t="s">
        <v>19</v>
      </c>
      <c r="B22" s="74"/>
      <c r="C22" s="74"/>
      <c r="D22" s="74"/>
      <c r="E22" s="74"/>
      <c r="F22" s="74"/>
      <c r="G22" s="74"/>
      <c r="H22" s="74"/>
      <c r="I22" s="74"/>
      <c r="J22" s="74"/>
      <c r="K22" s="75"/>
      <c r="L22" s="75"/>
      <c r="M22" s="85"/>
    </row>
    <row r="23" spans="1:13" ht="30" x14ac:dyDescent="0.25">
      <c r="A23" s="30" t="s">
        <v>31</v>
      </c>
      <c r="B23" s="82" t="s">
        <v>43</v>
      </c>
      <c r="C23" s="83"/>
      <c r="D23" s="83"/>
      <c r="E23" s="83"/>
      <c r="F23" s="84"/>
      <c r="G23" s="11"/>
      <c r="H23" s="21"/>
      <c r="I23" s="16"/>
      <c r="J23" s="7"/>
      <c r="K23" s="54"/>
      <c r="L23" s="54"/>
      <c r="M23" s="56"/>
    </row>
    <row r="24" spans="1:13" s="2" customFormat="1" ht="30" x14ac:dyDescent="0.25">
      <c r="A24" s="32" t="s">
        <v>30</v>
      </c>
      <c r="B24" s="5">
        <v>2.4</v>
      </c>
      <c r="C24" s="5">
        <v>48</v>
      </c>
      <c r="D24" s="5">
        <v>4.8</v>
      </c>
      <c r="E24" s="8">
        <f>SUM(B24:D24)</f>
        <v>55.199999999999996</v>
      </c>
      <c r="F24" s="11">
        <f>((B24*131.46)+(C24*84.4)+(D24*36.18))</f>
        <v>4540.3680000000004</v>
      </c>
      <c r="G24" s="12"/>
      <c r="H24" s="22"/>
      <c r="I24" s="23">
        <v>4</v>
      </c>
      <c r="J24" s="7">
        <f>I24*E24</f>
        <v>220.79999999999998</v>
      </c>
      <c r="K24" s="19">
        <f>I24*F24</f>
        <v>18161.472000000002</v>
      </c>
      <c r="L24" s="19">
        <f>(G24+H24)*I24</f>
        <v>0</v>
      </c>
      <c r="M24" s="57">
        <f>SUM(F24:H24)*I24</f>
        <v>18161.472000000002</v>
      </c>
    </row>
    <row r="25" spans="1:13" x14ac:dyDescent="0.25">
      <c r="A25" s="30" t="s">
        <v>24</v>
      </c>
      <c r="B25" s="82" t="s">
        <v>44</v>
      </c>
      <c r="C25" s="83"/>
      <c r="D25" s="83"/>
      <c r="E25" s="83"/>
      <c r="F25" s="84"/>
      <c r="G25" s="11"/>
      <c r="H25" s="19"/>
      <c r="I25" s="20"/>
      <c r="J25" s="7"/>
      <c r="K25" s="54"/>
      <c r="L25" s="54"/>
      <c r="M25" s="57"/>
    </row>
    <row r="26" spans="1:13" x14ac:dyDescent="0.25">
      <c r="A26" s="30" t="s">
        <v>39</v>
      </c>
      <c r="B26" s="4">
        <v>0.1</v>
      </c>
      <c r="C26" s="4">
        <v>2</v>
      </c>
      <c r="D26" s="4">
        <v>0.2</v>
      </c>
      <c r="E26" s="7">
        <f>SUM(B26:D26)/3</f>
        <v>0.76666666666666672</v>
      </c>
      <c r="F26" s="11">
        <f>((B26*131.46)+(C26*84.4)+(D26*36.18))/3</f>
        <v>63.06066666666667</v>
      </c>
      <c r="G26" s="11"/>
      <c r="H26" s="21"/>
      <c r="I26" s="16">
        <v>4</v>
      </c>
      <c r="J26" s="7">
        <f>I26*E26</f>
        <v>3.0666666666666669</v>
      </c>
      <c r="K26" s="19">
        <f>I26*F26</f>
        <v>252.24266666666668</v>
      </c>
      <c r="L26" s="19">
        <f>(G26+H26)*I26</f>
        <v>0</v>
      </c>
      <c r="M26" s="57">
        <f>SUM(F26:H26)*I26</f>
        <v>252.24266666666668</v>
      </c>
    </row>
    <row r="27" spans="1:13" ht="30" x14ac:dyDescent="0.25">
      <c r="A27" s="30" t="s">
        <v>40</v>
      </c>
      <c r="B27" s="4">
        <v>0.1</v>
      </c>
      <c r="C27" s="4">
        <v>2</v>
      </c>
      <c r="D27" s="4">
        <v>0.2</v>
      </c>
      <c r="E27" s="7">
        <f>SUM(B27:D27)</f>
        <v>2.3000000000000003</v>
      </c>
      <c r="F27" s="11">
        <f>((B27*131.46)+(C27*84.4)+(D27*36.18))</f>
        <v>189.18200000000002</v>
      </c>
      <c r="G27" s="11"/>
      <c r="H27" s="19"/>
      <c r="I27" s="20">
        <v>1</v>
      </c>
      <c r="J27" s="7">
        <f>I27*E27</f>
        <v>2.3000000000000003</v>
      </c>
      <c r="K27" s="19">
        <f>I27*F27</f>
        <v>189.18200000000002</v>
      </c>
      <c r="L27" s="19">
        <f>(G27+H27)*I27</f>
        <v>0</v>
      </c>
      <c r="M27" s="57">
        <f>SUM(F27:H27)*I27</f>
        <v>189.18200000000002</v>
      </c>
    </row>
    <row r="28" spans="1:13" x14ac:dyDescent="0.25">
      <c r="A28" s="30" t="s">
        <v>21</v>
      </c>
      <c r="B28" s="4">
        <v>8.75</v>
      </c>
      <c r="C28" s="4">
        <v>175</v>
      </c>
      <c r="D28" s="4">
        <v>17.5</v>
      </c>
      <c r="E28" s="7">
        <f>SUM(B28:D28)</f>
        <v>201.25</v>
      </c>
      <c r="F28" s="11">
        <f>((B28*131.46)+(C28*84.4)+(D28*36.18))</f>
        <v>16553.425000000003</v>
      </c>
      <c r="G28" s="11"/>
      <c r="H28" s="19"/>
      <c r="I28" s="20">
        <v>4</v>
      </c>
      <c r="J28" s="7">
        <f>I28*E28</f>
        <v>805</v>
      </c>
      <c r="K28" s="19">
        <f>I28*F28</f>
        <v>66213.700000000012</v>
      </c>
      <c r="L28" s="19">
        <f>(G28+H28)*I28</f>
        <v>0</v>
      </c>
      <c r="M28" s="57">
        <f>SUM(F28:H28)*I28</f>
        <v>66213.700000000012</v>
      </c>
    </row>
    <row r="29" spans="1:13" ht="30" x14ac:dyDescent="0.25">
      <c r="A29" s="30" t="s">
        <v>22</v>
      </c>
      <c r="B29" s="4">
        <v>1.2</v>
      </c>
      <c r="C29" s="4">
        <v>24</v>
      </c>
      <c r="D29" s="4">
        <v>2.4</v>
      </c>
      <c r="E29" s="7">
        <f>SUM(B29:D29)</f>
        <v>27.599999999999998</v>
      </c>
      <c r="F29" s="11">
        <f>((B29*131.46)+(C29*84.4)+(D29*36.18))</f>
        <v>2270.1840000000002</v>
      </c>
      <c r="G29" s="11"/>
      <c r="H29" s="21"/>
      <c r="I29" s="16">
        <v>4</v>
      </c>
      <c r="J29" s="7">
        <f>I29*E29</f>
        <v>110.39999999999999</v>
      </c>
      <c r="K29" s="19">
        <f>I29*F29</f>
        <v>9080.7360000000008</v>
      </c>
      <c r="L29" s="19">
        <f>(G29+H29)*I29</f>
        <v>0</v>
      </c>
      <c r="M29" s="57">
        <f>SUM(F29:H29)*I29</f>
        <v>9080.7360000000008</v>
      </c>
    </row>
    <row r="30" spans="1:13" ht="30" x14ac:dyDescent="0.25">
      <c r="A30" s="30" t="s">
        <v>25</v>
      </c>
      <c r="B30" s="82" t="s">
        <v>44</v>
      </c>
      <c r="C30" s="83"/>
      <c r="D30" s="83"/>
      <c r="E30" s="83"/>
      <c r="F30" s="84"/>
      <c r="G30" s="11"/>
      <c r="H30" s="19"/>
      <c r="I30" s="20"/>
      <c r="J30" s="7"/>
      <c r="K30" s="54"/>
      <c r="L30" s="54"/>
      <c r="M30" s="57"/>
    </row>
    <row r="31" spans="1:13" ht="60" x14ac:dyDescent="0.25">
      <c r="A31" s="30" t="s">
        <v>42</v>
      </c>
      <c r="B31" s="4">
        <v>0.75</v>
      </c>
      <c r="C31" s="4">
        <v>15</v>
      </c>
      <c r="D31" s="4">
        <v>1.5</v>
      </c>
      <c r="E31" s="7">
        <f>SUM(B31:D31)/3</f>
        <v>5.75</v>
      </c>
      <c r="F31" s="11">
        <f>((B31*131.46)+(C31*84.4)+(D31*36.18))/3</f>
        <v>472.95499999999998</v>
      </c>
      <c r="G31" s="11"/>
      <c r="H31" s="19"/>
      <c r="I31" s="20">
        <v>4</v>
      </c>
      <c r="J31" s="7">
        <f>I31*E31</f>
        <v>23</v>
      </c>
      <c r="K31" s="19">
        <f>I31*F31</f>
        <v>1891.82</v>
      </c>
      <c r="L31" s="19">
        <f>(G31+H31)*I31</f>
        <v>0</v>
      </c>
      <c r="M31" s="57">
        <f>SUM(F31:H31)*I31</f>
        <v>1891.82</v>
      </c>
    </row>
    <row r="32" spans="1:13" x14ac:dyDescent="0.25">
      <c r="A32" s="30" t="s">
        <v>20</v>
      </c>
      <c r="B32" s="4">
        <v>0.6</v>
      </c>
      <c r="C32" s="4">
        <v>12</v>
      </c>
      <c r="D32" s="4">
        <v>1.2</v>
      </c>
      <c r="E32" s="7">
        <f>SUM(B32:D32)</f>
        <v>13.799999999999999</v>
      </c>
      <c r="F32" s="11">
        <f>((B32*131.46)+(C32*84.4)+(D32*36.18))</f>
        <v>1135.0920000000001</v>
      </c>
      <c r="G32" s="11"/>
      <c r="H32" s="19"/>
      <c r="I32" s="20">
        <v>4</v>
      </c>
      <c r="J32" s="7">
        <f>I32*E32</f>
        <v>55.199999999999996</v>
      </c>
      <c r="K32" s="19">
        <f>I32*F32</f>
        <v>4540.3680000000004</v>
      </c>
      <c r="L32" s="19">
        <f>(G32+H32)*I32</f>
        <v>0</v>
      </c>
      <c r="M32" s="57">
        <f>SUM(F32:H32)*I32</f>
        <v>4540.3680000000004</v>
      </c>
    </row>
    <row r="33" spans="1:14" ht="30.75" thickBot="1" x14ac:dyDescent="0.3">
      <c r="A33" s="34" t="s">
        <v>32</v>
      </c>
      <c r="B33" s="35">
        <v>1</v>
      </c>
      <c r="C33" s="35">
        <v>20</v>
      </c>
      <c r="D33" s="35">
        <v>2</v>
      </c>
      <c r="E33" s="36">
        <f>SUM(B33:D33)/3</f>
        <v>7.666666666666667</v>
      </c>
      <c r="F33" s="37">
        <f>((B33*131.46)+(C33*84.4)+(D33*36.18))/3</f>
        <v>630.60666666666668</v>
      </c>
      <c r="G33" s="37"/>
      <c r="H33" s="25"/>
      <c r="I33" s="38">
        <v>4</v>
      </c>
      <c r="J33" s="36">
        <f>I33*E33</f>
        <v>30.666666666666668</v>
      </c>
      <c r="K33" s="19">
        <f>I33*F33</f>
        <v>2522.4266666666667</v>
      </c>
      <c r="L33" s="19">
        <f>(G33+H33)*I33</f>
        <v>0</v>
      </c>
      <c r="M33" s="58">
        <f>SUM(F33:H33)*I33</f>
        <v>2522.4266666666667</v>
      </c>
    </row>
    <row r="34" spans="1:14" s="14" customFormat="1" ht="15.75" thickBot="1" x14ac:dyDescent="0.3">
      <c r="A34" s="45" t="s">
        <v>65</v>
      </c>
      <c r="B34" s="46"/>
      <c r="C34" s="46"/>
      <c r="D34" s="46"/>
      <c r="E34" s="47"/>
      <c r="F34" s="48"/>
      <c r="G34" s="48"/>
      <c r="H34" s="49"/>
      <c r="I34" s="50"/>
      <c r="J34" s="47">
        <f>SUM(J4,J7,J9,J10,J11,J14,J15,J17,J18,J20,J21,J24,J26,J27,J28,J29,J31,J32,J33)</f>
        <v>1371.1833333333334</v>
      </c>
      <c r="K34" s="55">
        <f>SUM(K23:K33,K20:K21,K17:K18,K14:K15,K9:K11,K7,K4)</f>
        <v>112784.00233333337</v>
      </c>
      <c r="L34" s="55">
        <f>SUM(L23:L33,L20:L21,L17:L18,L14:L15,L9:L11,L7,L4)</f>
        <v>695130</v>
      </c>
      <c r="M34" s="59">
        <f>SUM(M4,M7,M9,M10,M11,M14,M15,M17,M18,M20,M21,M24,M26,M27,M28,M29,M31,M32,M33)</f>
        <v>807914.00233333325</v>
      </c>
    </row>
    <row r="35" spans="1:14" x14ac:dyDescent="0.25">
      <c r="H35" s="24"/>
    </row>
    <row r="36" spans="1:14" x14ac:dyDescent="0.25">
      <c r="H36" s="24"/>
      <c r="M36" s="33"/>
      <c r="N36" s="52"/>
    </row>
    <row r="37" spans="1:14" x14ac:dyDescent="0.25">
      <c r="H37" s="24"/>
    </row>
    <row r="38" spans="1:14" x14ac:dyDescent="0.25">
      <c r="H38" s="24"/>
    </row>
    <row r="39" spans="1:14" x14ac:dyDescent="0.25">
      <c r="H39" s="24"/>
    </row>
    <row r="40" spans="1:14" x14ac:dyDescent="0.25">
      <c r="H40" s="24"/>
    </row>
    <row r="41" spans="1:14" x14ac:dyDescent="0.25">
      <c r="H41" s="24"/>
      <c r="J41"/>
      <c r="K41"/>
      <c r="L41"/>
    </row>
    <row r="42" spans="1:14" x14ac:dyDescent="0.25">
      <c r="H42" s="24"/>
    </row>
    <row r="43" spans="1:14" x14ac:dyDescent="0.25">
      <c r="H43" s="24"/>
    </row>
    <row r="44" spans="1:14" x14ac:dyDescent="0.25">
      <c r="H44" s="24"/>
    </row>
    <row r="45" spans="1:14" x14ac:dyDescent="0.25">
      <c r="H45" s="24"/>
    </row>
    <row r="46" spans="1:14" x14ac:dyDescent="0.25">
      <c r="H46" s="24"/>
    </row>
    <row r="47" spans="1:14" x14ac:dyDescent="0.25">
      <c r="H47" s="24"/>
    </row>
    <row r="48" spans="1:14" x14ac:dyDescent="0.25">
      <c r="H48" s="24"/>
    </row>
    <row r="49" spans="8:8" x14ac:dyDescent="0.25">
      <c r="H49" s="24"/>
    </row>
    <row r="50" spans="8:8" x14ac:dyDescent="0.25">
      <c r="H50" s="24"/>
    </row>
    <row r="51" spans="8:8" x14ac:dyDescent="0.25">
      <c r="H51" s="24"/>
    </row>
    <row r="52" spans="8:8" x14ac:dyDescent="0.25">
      <c r="H52" s="24"/>
    </row>
    <row r="53" spans="8:8" x14ac:dyDescent="0.25">
      <c r="H53" s="24"/>
    </row>
    <row r="54" spans="8:8" x14ac:dyDescent="0.25">
      <c r="H54" s="24"/>
    </row>
    <row r="55" spans="8:8" x14ac:dyDescent="0.25">
      <c r="H55" s="24"/>
    </row>
    <row r="56" spans="8:8" x14ac:dyDescent="0.25">
      <c r="H56" s="24"/>
    </row>
    <row r="57" spans="8:8" x14ac:dyDescent="0.25">
      <c r="H57" s="24"/>
    </row>
    <row r="58" spans="8:8" x14ac:dyDescent="0.25">
      <c r="H58" s="24"/>
    </row>
    <row r="59" spans="8:8" x14ac:dyDescent="0.25">
      <c r="H59" s="24"/>
    </row>
    <row r="60" spans="8:8" x14ac:dyDescent="0.25">
      <c r="H60" s="24"/>
    </row>
    <row r="61" spans="8:8" x14ac:dyDescent="0.25">
      <c r="H61" s="24"/>
    </row>
    <row r="62" spans="8:8" x14ac:dyDescent="0.25">
      <c r="H62" s="24"/>
    </row>
    <row r="63" spans="8:8" x14ac:dyDescent="0.25">
      <c r="H63" s="24"/>
    </row>
    <row r="64" spans="8:8" x14ac:dyDescent="0.25">
      <c r="H64" s="24"/>
    </row>
    <row r="65" spans="8:8" x14ac:dyDescent="0.25">
      <c r="H65" s="24"/>
    </row>
    <row r="66" spans="8:8" x14ac:dyDescent="0.25">
      <c r="H66" s="24"/>
    </row>
    <row r="67" spans="8:8" x14ac:dyDescent="0.25">
      <c r="H67" s="24"/>
    </row>
    <row r="68" spans="8:8" x14ac:dyDescent="0.25">
      <c r="H68" s="24"/>
    </row>
    <row r="69" spans="8:8" x14ac:dyDescent="0.25">
      <c r="H69" s="24"/>
    </row>
    <row r="70" spans="8:8" x14ac:dyDescent="0.25">
      <c r="H70" s="24"/>
    </row>
    <row r="71" spans="8:8" x14ac:dyDescent="0.25">
      <c r="H71" s="24"/>
    </row>
    <row r="72" spans="8:8" x14ac:dyDescent="0.25">
      <c r="H72" s="24"/>
    </row>
    <row r="73" spans="8:8" x14ac:dyDescent="0.25">
      <c r="H73" s="24"/>
    </row>
    <row r="74" spans="8:8" x14ac:dyDescent="0.25">
      <c r="H74" s="24"/>
    </row>
    <row r="75" spans="8:8" x14ac:dyDescent="0.25">
      <c r="H75" s="24"/>
    </row>
    <row r="76" spans="8:8" x14ac:dyDescent="0.25">
      <c r="H76" s="24"/>
    </row>
    <row r="77" spans="8:8" x14ac:dyDescent="0.25">
      <c r="H77" s="24"/>
    </row>
    <row r="78" spans="8:8" x14ac:dyDescent="0.25">
      <c r="H78" s="24"/>
    </row>
    <row r="79" spans="8:8" x14ac:dyDescent="0.25">
      <c r="H79" s="24"/>
    </row>
    <row r="80" spans="8:8" x14ac:dyDescent="0.25">
      <c r="H80" s="24"/>
    </row>
    <row r="81" spans="8:8" x14ac:dyDescent="0.25">
      <c r="H81" s="24"/>
    </row>
    <row r="82" spans="8:8" x14ac:dyDescent="0.25">
      <c r="H82" s="24"/>
    </row>
    <row r="83" spans="8:8" x14ac:dyDescent="0.25">
      <c r="H83" s="24"/>
    </row>
    <row r="84" spans="8:8" x14ac:dyDescent="0.25">
      <c r="H84" s="24"/>
    </row>
    <row r="85" spans="8:8" x14ac:dyDescent="0.25">
      <c r="H85" s="24"/>
    </row>
    <row r="86" spans="8:8" x14ac:dyDescent="0.25">
      <c r="H86" s="24"/>
    </row>
    <row r="87" spans="8:8" x14ac:dyDescent="0.25">
      <c r="H87" s="24"/>
    </row>
    <row r="88" spans="8:8" x14ac:dyDescent="0.25">
      <c r="H88" s="24"/>
    </row>
    <row r="89" spans="8:8" x14ac:dyDescent="0.25">
      <c r="H89" s="24"/>
    </row>
    <row r="90" spans="8:8" x14ac:dyDescent="0.25">
      <c r="H90" s="24"/>
    </row>
    <row r="91" spans="8:8" x14ac:dyDescent="0.25">
      <c r="H91" s="24"/>
    </row>
    <row r="92" spans="8:8" x14ac:dyDescent="0.25">
      <c r="H92" s="24"/>
    </row>
    <row r="93" spans="8:8" x14ac:dyDescent="0.25">
      <c r="H93" s="24"/>
    </row>
    <row r="94" spans="8:8" x14ac:dyDescent="0.25">
      <c r="H94" s="24"/>
    </row>
    <row r="95" spans="8:8" x14ac:dyDescent="0.25">
      <c r="H95" s="24"/>
    </row>
    <row r="96" spans="8:8" x14ac:dyDescent="0.25">
      <c r="H96" s="24"/>
    </row>
    <row r="97" spans="8:8" x14ac:dyDescent="0.25">
      <c r="H97" s="24"/>
    </row>
    <row r="98" spans="8:8" x14ac:dyDescent="0.25">
      <c r="H98" s="24"/>
    </row>
    <row r="99" spans="8:8" x14ac:dyDescent="0.25">
      <c r="H99" s="24"/>
    </row>
    <row r="100" spans="8:8" x14ac:dyDescent="0.25">
      <c r="H100" s="24"/>
    </row>
    <row r="101" spans="8:8" x14ac:dyDescent="0.25">
      <c r="H101" s="24"/>
    </row>
    <row r="102" spans="8:8" x14ac:dyDescent="0.25">
      <c r="H102" s="24"/>
    </row>
    <row r="103" spans="8:8" x14ac:dyDescent="0.25">
      <c r="H103" s="24"/>
    </row>
    <row r="104" spans="8:8" x14ac:dyDescent="0.25">
      <c r="H104" s="24"/>
    </row>
    <row r="105" spans="8:8" x14ac:dyDescent="0.25">
      <c r="H105" s="24"/>
    </row>
    <row r="106" spans="8:8" x14ac:dyDescent="0.25">
      <c r="H106" s="24"/>
    </row>
    <row r="107" spans="8:8" x14ac:dyDescent="0.25">
      <c r="H107" s="24"/>
    </row>
    <row r="108" spans="8:8" x14ac:dyDescent="0.25">
      <c r="H108" s="24"/>
    </row>
    <row r="109" spans="8:8" x14ac:dyDescent="0.25">
      <c r="H109" s="24"/>
    </row>
    <row r="110" spans="8:8" x14ac:dyDescent="0.25">
      <c r="H110" s="24"/>
    </row>
    <row r="111" spans="8:8" x14ac:dyDescent="0.25">
      <c r="H111" s="24"/>
    </row>
    <row r="112" spans="8:8" x14ac:dyDescent="0.25">
      <c r="H112" s="24"/>
    </row>
    <row r="113" spans="8:8" x14ac:dyDescent="0.25">
      <c r="H113" s="24"/>
    </row>
    <row r="114" spans="8:8" x14ac:dyDescent="0.25">
      <c r="H114" s="24"/>
    </row>
    <row r="115" spans="8:8" x14ac:dyDescent="0.25">
      <c r="H115" s="24"/>
    </row>
    <row r="116" spans="8:8" x14ac:dyDescent="0.25">
      <c r="H116" s="24"/>
    </row>
    <row r="117" spans="8:8" x14ac:dyDescent="0.25">
      <c r="H117" s="24"/>
    </row>
    <row r="118" spans="8:8" x14ac:dyDescent="0.25">
      <c r="H118" s="24"/>
    </row>
    <row r="119" spans="8:8" x14ac:dyDescent="0.25">
      <c r="H119" s="24"/>
    </row>
    <row r="120" spans="8:8" x14ac:dyDescent="0.25">
      <c r="H120" s="24"/>
    </row>
    <row r="121" spans="8:8" x14ac:dyDescent="0.25">
      <c r="H121" s="24"/>
    </row>
    <row r="122" spans="8:8" x14ac:dyDescent="0.25">
      <c r="H122" s="24"/>
    </row>
    <row r="123" spans="8:8" x14ac:dyDescent="0.25">
      <c r="H123" s="24"/>
    </row>
    <row r="124" spans="8:8" x14ac:dyDescent="0.25">
      <c r="H124" s="24"/>
    </row>
    <row r="125" spans="8:8" x14ac:dyDescent="0.25">
      <c r="H125" s="24"/>
    </row>
    <row r="126" spans="8:8" x14ac:dyDescent="0.25">
      <c r="H126" s="24"/>
    </row>
    <row r="127" spans="8:8" x14ac:dyDescent="0.25">
      <c r="H127" s="24"/>
    </row>
    <row r="128" spans="8:8" x14ac:dyDescent="0.25">
      <c r="H128" s="24"/>
    </row>
    <row r="129" spans="8:8" x14ac:dyDescent="0.25">
      <c r="H129" s="24"/>
    </row>
    <row r="130" spans="8:8" x14ac:dyDescent="0.25">
      <c r="H130" s="24"/>
    </row>
    <row r="131" spans="8:8" x14ac:dyDescent="0.25">
      <c r="H131" s="24"/>
    </row>
    <row r="132" spans="8:8" x14ac:dyDescent="0.25">
      <c r="H132" s="24"/>
    </row>
    <row r="133" spans="8:8" x14ac:dyDescent="0.25">
      <c r="H133" s="24"/>
    </row>
    <row r="134" spans="8:8" x14ac:dyDescent="0.25">
      <c r="H134" s="24"/>
    </row>
    <row r="135" spans="8:8" x14ac:dyDescent="0.25">
      <c r="H135" s="24"/>
    </row>
    <row r="136" spans="8:8" x14ac:dyDescent="0.25">
      <c r="H136" s="24"/>
    </row>
    <row r="137" spans="8:8" x14ac:dyDescent="0.25">
      <c r="H137" s="24"/>
    </row>
    <row r="138" spans="8:8" x14ac:dyDescent="0.25">
      <c r="H138" s="24"/>
    </row>
    <row r="139" spans="8:8" x14ac:dyDescent="0.25">
      <c r="H139" s="24"/>
    </row>
    <row r="140" spans="8:8" x14ac:dyDescent="0.25">
      <c r="H140" s="24"/>
    </row>
    <row r="141" spans="8:8" x14ac:dyDescent="0.25">
      <c r="H141" s="24"/>
    </row>
    <row r="142" spans="8:8" x14ac:dyDescent="0.25">
      <c r="H142" s="24"/>
    </row>
    <row r="143" spans="8:8" x14ac:dyDescent="0.25">
      <c r="H143" s="24"/>
    </row>
    <row r="144" spans="8:8" x14ac:dyDescent="0.25">
      <c r="H144" s="24"/>
    </row>
    <row r="145" spans="8:8" x14ac:dyDescent="0.25">
      <c r="H145" s="24"/>
    </row>
    <row r="146" spans="8:8" x14ac:dyDescent="0.25">
      <c r="H146" s="24"/>
    </row>
    <row r="147" spans="8:8" x14ac:dyDescent="0.25">
      <c r="H147" s="24"/>
    </row>
    <row r="148" spans="8:8" x14ac:dyDescent="0.25">
      <c r="H148" s="24"/>
    </row>
    <row r="149" spans="8:8" x14ac:dyDescent="0.25">
      <c r="H149" s="24"/>
    </row>
    <row r="150" spans="8:8" x14ac:dyDescent="0.25">
      <c r="H150" s="24"/>
    </row>
    <row r="151" spans="8:8" x14ac:dyDescent="0.25">
      <c r="H151" s="24"/>
    </row>
    <row r="152" spans="8:8" x14ac:dyDescent="0.25">
      <c r="H152" s="24"/>
    </row>
    <row r="153" spans="8:8" x14ac:dyDescent="0.25">
      <c r="H153" s="24"/>
    </row>
    <row r="154" spans="8:8" x14ac:dyDescent="0.25">
      <c r="H154" s="24"/>
    </row>
    <row r="155" spans="8:8" x14ac:dyDescent="0.25">
      <c r="H155" s="24"/>
    </row>
  </sheetData>
  <mergeCells count="14">
    <mergeCell ref="B23:F23"/>
    <mergeCell ref="B25:F25"/>
    <mergeCell ref="B30:F30"/>
    <mergeCell ref="A13:M13"/>
    <mergeCell ref="A16:M16"/>
    <mergeCell ref="A19:M19"/>
    <mergeCell ref="A22:M22"/>
    <mergeCell ref="B1:H1"/>
    <mergeCell ref="I1:M1"/>
    <mergeCell ref="A3:M3"/>
    <mergeCell ref="A5:M5"/>
    <mergeCell ref="A12:M12"/>
    <mergeCell ref="A8:M8"/>
    <mergeCell ref="A6:M6"/>
  </mergeCells>
  <printOptions headings="1"/>
  <pageMargins left="0.7" right="0.7" top="0.75" bottom="0.75" header="0.3" footer="0.3"/>
  <pageSetup scale="68" orientation="landscape" r:id="rId1"/>
  <headerFooter>
    <oddHeader>&amp;CTable 1: Annual Respondent Burden and Cost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zoomScaleNormal="100" workbookViewId="0">
      <selection activeCell="L13" sqref="A1:L13"/>
    </sheetView>
  </sheetViews>
  <sheetFormatPr defaultRowHeight="15" x14ac:dyDescent="0.25"/>
  <cols>
    <col min="1" max="1" width="28.85546875" customWidth="1"/>
    <col min="2" max="2" width="18.28515625" customWidth="1"/>
    <col min="6" max="6" width="9.5703125" bestFit="1" customWidth="1"/>
    <col min="7" max="7" width="10.5703125" bestFit="1" customWidth="1"/>
  </cols>
  <sheetData>
    <row r="1" spans="1:12" x14ac:dyDescent="0.25">
      <c r="A1" s="26"/>
      <c r="B1" s="27"/>
      <c r="C1" s="64" t="s">
        <v>7</v>
      </c>
      <c r="D1" s="64"/>
      <c r="E1" s="64"/>
      <c r="F1" s="64"/>
      <c r="G1" s="64"/>
      <c r="H1" s="64"/>
      <c r="I1" s="65"/>
      <c r="J1" s="66" t="s">
        <v>8</v>
      </c>
      <c r="K1" s="64"/>
      <c r="L1" s="86"/>
    </row>
    <row r="2" spans="1:12" ht="45" x14ac:dyDescent="0.25">
      <c r="A2" s="28" t="s">
        <v>0</v>
      </c>
      <c r="B2" s="3" t="s">
        <v>33</v>
      </c>
      <c r="C2" s="3" t="s">
        <v>51</v>
      </c>
      <c r="D2" s="3" t="s">
        <v>52</v>
      </c>
      <c r="E2" s="3" t="s">
        <v>53</v>
      </c>
      <c r="F2" s="6" t="s">
        <v>5</v>
      </c>
      <c r="G2" s="10" t="s">
        <v>6</v>
      </c>
      <c r="H2" s="10" t="s">
        <v>1</v>
      </c>
      <c r="I2" s="18" t="s">
        <v>41</v>
      </c>
      <c r="J2" s="15" t="s">
        <v>2</v>
      </c>
      <c r="K2" s="6" t="s">
        <v>3</v>
      </c>
      <c r="L2" s="29" t="s">
        <v>4</v>
      </c>
    </row>
    <row r="3" spans="1:12" x14ac:dyDescent="0.25">
      <c r="A3" s="30" t="s">
        <v>10</v>
      </c>
      <c r="B3" s="4" t="s">
        <v>34</v>
      </c>
      <c r="C3" s="4">
        <v>0.75</v>
      </c>
      <c r="D3" s="4">
        <v>15</v>
      </c>
      <c r="E3" s="4">
        <v>1.5</v>
      </c>
      <c r="F3" s="7">
        <f>SUM(C3:E3)/3</f>
        <v>5.75</v>
      </c>
      <c r="G3" s="11">
        <f>((C3*74.56)+(D3*55.33)+(E3*29.94))/3</f>
        <v>310.25999999999993</v>
      </c>
      <c r="H3" s="11"/>
      <c r="I3" s="19"/>
      <c r="J3" s="20">
        <v>6</v>
      </c>
      <c r="K3" s="7">
        <f>J3*F3</f>
        <v>34.5</v>
      </c>
      <c r="L3" s="31">
        <f>SUM(G3:I3)*J3</f>
        <v>1861.5599999999995</v>
      </c>
    </row>
    <row r="4" spans="1:12" ht="45" x14ac:dyDescent="0.25">
      <c r="A4" s="30" t="s">
        <v>56</v>
      </c>
      <c r="B4" s="4" t="s">
        <v>55</v>
      </c>
      <c r="C4" s="4"/>
      <c r="D4" s="4"/>
      <c r="E4" s="4"/>
      <c r="F4" s="7"/>
      <c r="G4" s="11"/>
      <c r="H4" s="11"/>
      <c r="I4" s="19"/>
      <c r="J4" s="20">
        <v>0</v>
      </c>
      <c r="K4" s="7"/>
      <c r="L4" s="31"/>
    </row>
    <row r="5" spans="1:12" ht="30" x14ac:dyDescent="0.25">
      <c r="A5" s="30" t="s">
        <v>57</v>
      </c>
      <c r="B5" s="4" t="s">
        <v>35</v>
      </c>
      <c r="C5" s="4">
        <v>0.1</v>
      </c>
      <c r="D5" s="4">
        <v>0.5</v>
      </c>
      <c r="E5" s="4">
        <v>0.1</v>
      </c>
      <c r="F5" s="7">
        <f>SUM(C5:E5)</f>
        <v>0.7</v>
      </c>
      <c r="G5" s="11">
        <f>((C5*74.56)+(D5*55.33)+(E5*29.94))</f>
        <v>38.115000000000002</v>
      </c>
      <c r="H5" s="11"/>
      <c r="I5" s="19"/>
      <c r="J5" s="20">
        <v>2</v>
      </c>
      <c r="K5" s="7">
        <f t="shared" ref="K5:K11" si="0">J5*F5</f>
        <v>1.4</v>
      </c>
      <c r="L5" s="31">
        <f t="shared" ref="L5:L11" si="1">SUM(G5:I5)*J5</f>
        <v>76.23</v>
      </c>
    </row>
    <row r="6" spans="1:12" ht="30" x14ac:dyDescent="0.25">
      <c r="A6" s="30" t="s">
        <v>58</v>
      </c>
      <c r="B6" s="4" t="s">
        <v>59</v>
      </c>
      <c r="C6" s="4">
        <v>0.1</v>
      </c>
      <c r="D6" s="4">
        <v>0.5</v>
      </c>
      <c r="E6" s="4">
        <v>0.1</v>
      </c>
      <c r="F6" s="7">
        <f t="shared" ref="F6:F11" si="2">SUM(C6:E6)/3</f>
        <v>0.23333333333333331</v>
      </c>
      <c r="G6" s="11">
        <f t="shared" ref="G6:G11" si="3">((C6*74.56)+(D6*55.33)+(E6*29.94))/3</f>
        <v>12.705</v>
      </c>
      <c r="H6" s="11"/>
      <c r="I6" s="19"/>
      <c r="J6" s="20">
        <v>6</v>
      </c>
      <c r="K6" s="7">
        <f t="shared" si="0"/>
        <v>1.4</v>
      </c>
      <c r="L6" s="31">
        <f t="shared" si="1"/>
        <v>76.23</v>
      </c>
    </row>
    <row r="7" spans="1:12" ht="30" x14ac:dyDescent="0.25">
      <c r="A7" s="30" t="s">
        <v>54</v>
      </c>
      <c r="B7" s="4" t="s">
        <v>35</v>
      </c>
      <c r="C7" s="4">
        <v>0.75</v>
      </c>
      <c r="D7" s="4">
        <v>15</v>
      </c>
      <c r="E7" s="4">
        <v>1.5</v>
      </c>
      <c r="F7" s="7">
        <f>SUM(C7:E7)</f>
        <v>17.25</v>
      </c>
      <c r="G7" s="11">
        <f>((C7*74.56)+(D7*55.33)+(E7*29.94))</f>
        <v>930.77999999999986</v>
      </c>
      <c r="H7" s="11"/>
      <c r="I7" s="19"/>
      <c r="J7" s="20">
        <v>2</v>
      </c>
      <c r="K7" s="7">
        <f t="shared" si="0"/>
        <v>34.5</v>
      </c>
      <c r="L7" s="31">
        <f t="shared" si="1"/>
        <v>1861.5599999999997</v>
      </c>
    </row>
    <row r="8" spans="1:12" ht="30" x14ac:dyDescent="0.25">
      <c r="A8" s="30" t="s">
        <v>60</v>
      </c>
      <c r="B8" s="4" t="s">
        <v>35</v>
      </c>
      <c r="C8" s="4">
        <v>0.25</v>
      </c>
      <c r="D8" s="4">
        <v>5</v>
      </c>
      <c r="E8" s="4">
        <v>0.5</v>
      </c>
      <c r="F8" s="7">
        <f>SUM(C8:E8)</f>
        <v>5.75</v>
      </c>
      <c r="G8" s="11">
        <f>((C8*74.56)+(D8*55.33)+(E8*29.94))</f>
        <v>310.26</v>
      </c>
      <c r="H8" s="11"/>
      <c r="I8" s="19"/>
      <c r="J8" s="20">
        <v>2</v>
      </c>
      <c r="K8" s="7">
        <f t="shared" si="0"/>
        <v>11.5</v>
      </c>
      <c r="L8" s="31">
        <f t="shared" si="1"/>
        <v>620.52</v>
      </c>
    </row>
    <row r="9" spans="1:12" ht="30" x14ac:dyDescent="0.25">
      <c r="A9" s="34" t="s">
        <v>61</v>
      </c>
      <c r="B9" s="4" t="s">
        <v>59</v>
      </c>
      <c r="C9" s="4">
        <v>0.25</v>
      </c>
      <c r="D9" s="4">
        <v>5</v>
      </c>
      <c r="E9" s="4">
        <v>0.5</v>
      </c>
      <c r="F9" s="7">
        <f t="shared" si="2"/>
        <v>1.9166666666666667</v>
      </c>
      <c r="G9" s="11">
        <f t="shared" si="3"/>
        <v>103.42</v>
      </c>
      <c r="H9" s="11"/>
      <c r="I9" s="19"/>
      <c r="J9" s="20">
        <v>6</v>
      </c>
      <c r="K9" s="7">
        <f t="shared" si="0"/>
        <v>11.5</v>
      </c>
      <c r="L9" s="31">
        <f t="shared" si="1"/>
        <v>620.52</v>
      </c>
    </row>
    <row r="10" spans="1:12" ht="30" x14ac:dyDescent="0.25">
      <c r="A10" s="34" t="s">
        <v>62</v>
      </c>
      <c r="B10" s="4" t="s">
        <v>37</v>
      </c>
      <c r="C10" s="4">
        <v>0.5</v>
      </c>
      <c r="D10" s="4">
        <v>10</v>
      </c>
      <c r="E10" s="4">
        <v>1</v>
      </c>
      <c r="F10" s="7">
        <f>SUM(C10:E10)</f>
        <v>11.5</v>
      </c>
      <c r="G10" s="11">
        <f>((C10*74.56)+(D10*55.33)+(E10*29.94))</f>
        <v>620.52</v>
      </c>
      <c r="H10" s="11"/>
      <c r="I10" s="19"/>
      <c r="J10" s="20">
        <v>6</v>
      </c>
      <c r="K10" s="7">
        <f t="shared" si="0"/>
        <v>69</v>
      </c>
      <c r="L10" s="31">
        <f t="shared" si="1"/>
        <v>3723.12</v>
      </c>
    </row>
    <row r="11" spans="1:12" ht="30" x14ac:dyDescent="0.25">
      <c r="A11" s="34" t="s">
        <v>63</v>
      </c>
      <c r="B11" s="35" t="s">
        <v>38</v>
      </c>
      <c r="C11" s="35">
        <v>0.25</v>
      </c>
      <c r="D11" s="35">
        <v>5</v>
      </c>
      <c r="E11" s="35">
        <v>0.5</v>
      </c>
      <c r="F11" s="7">
        <f t="shared" si="2"/>
        <v>1.9166666666666667</v>
      </c>
      <c r="G11" s="11">
        <f t="shared" si="3"/>
        <v>103.42</v>
      </c>
      <c r="H11" s="37"/>
      <c r="I11" s="25"/>
      <c r="J11" s="38">
        <v>6</v>
      </c>
      <c r="K11" s="7">
        <f t="shared" si="0"/>
        <v>11.5</v>
      </c>
      <c r="L11" s="31">
        <f t="shared" si="1"/>
        <v>620.52</v>
      </c>
    </row>
    <row r="12" spans="1:12" ht="45.75" thickBot="1" x14ac:dyDescent="0.3">
      <c r="A12" s="34" t="s">
        <v>64</v>
      </c>
      <c r="B12" s="35" t="s">
        <v>55</v>
      </c>
      <c r="C12" s="35"/>
      <c r="D12" s="35"/>
      <c r="E12" s="35"/>
      <c r="F12" s="36"/>
      <c r="G12" s="37"/>
      <c r="H12" s="37"/>
      <c r="I12" s="25"/>
      <c r="J12" s="38">
        <v>0</v>
      </c>
      <c r="K12" s="36"/>
      <c r="L12" s="39"/>
    </row>
    <row r="13" spans="1:12" ht="15.75" thickBot="1" x14ac:dyDescent="0.3">
      <c r="A13" s="51" t="s">
        <v>65</v>
      </c>
      <c r="B13" s="40"/>
      <c r="C13" s="41">
        <f>SUM(C3:C12)</f>
        <v>2.95</v>
      </c>
      <c r="D13" s="40">
        <f t="shared" ref="D13:G13" si="4">SUM(D3:D12)</f>
        <v>56</v>
      </c>
      <c r="E13" s="41">
        <f t="shared" si="4"/>
        <v>5.7</v>
      </c>
      <c r="F13" s="41">
        <f t="shared" si="4"/>
        <v>45.016666666666666</v>
      </c>
      <c r="G13" s="42">
        <f t="shared" si="4"/>
        <v>2429.4799999999996</v>
      </c>
      <c r="H13" s="40"/>
      <c r="I13" s="40"/>
      <c r="J13" s="40"/>
      <c r="K13" s="43">
        <f t="shared" ref="K13:L13" si="5">SUM(K3:K12)</f>
        <v>175.3</v>
      </c>
      <c r="L13" s="44">
        <f t="shared" si="5"/>
        <v>9460.2599999999984</v>
      </c>
    </row>
  </sheetData>
  <mergeCells count="2">
    <mergeCell ref="C1:I1"/>
    <mergeCell ref="J1:L1"/>
  </mergeCells>
  <printOptions headings="1"/>
  <pageMargins left="0.7" right="0.7" top="0.75" bottom="0.75" header="0.3" footer="0.3"/>
  <pageSetup scale="84" orientation="landscape" r:id="rId1"/>
  <headerFooter>
    <oddHeader>&amp;CTable 2: Annual Agency Burden and Cost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Costa</dc:creator>
  <cp:lastModifiedBy>Eric Schultz</cp:lastModifiedBy>
  <cp:lastPrinted>2017-11-08T22:29:57Z</cp:lastPrinted>
  <dcterms:created xsi:type="dcterms:W3CDTF">2017-08-07T15:38:33Z</dcterms:created>
  <dcterms:modified xsi:type="dcterms:W3CDTF">2017-11-09T00:10:42Z</dcterms:modified>
</cp:coreProperties>
</file>