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05" windowWidth="20730" windowHeight="11760"/>
  </bookViews>
  <sheets>
    <sheet name="2016" sheetId="5" r:id="rId1"/>
  </sheets>
  <calcPr calcId="145621"/>
</workbook>
</file>

<file path=xl/calcChain.xml><?xml version="1.0" encoding="utf-8"?>
<calcChain xmlns="http://schemas.openxmlformats.org/spreadsheetml/2006/main">
  <c r="F7" i="5" l="1"/>
  <c r="C38" i="5" l="1"/>
  <c r="F12" i="5" l="1"/>
  <c r="H12" i="5" s="1"/>
  <c r="J12" i="5" s="1"/>
  <c r="H26" i="5" l="1"/>
  <c r="D15" i="5" l="1"/>
  <c r="E7" i="5"/>
  <c r="E9" i="5"/>
  <c r="E8" i="5"/>
  <c r="J29" i="5"/>
  <c r="D5" i="5" l="1"/>
  <c r="E25" i="5"/>
  <c r="F25" i="5" l="1"/>
  <c r="H30" i="5" l="1"/>
  <c r="H25" i="5"/>
  <c r="J25" i="5" s="1"/>
  <c r="F8" i="5"/>
  <c r="H8" i="5" s="1"/>
  <c r="J8" i="5" s="1"/>
  <c r="F5" i="5"/>
  <c r="K31" i="5"/>
  <c r="F31" i="5"/>
  <c r="C37" i="5"/>
  <c r="J30" i="5"/>
  <c r="G29" i="5"/>
  <c r="I31" i="5"/>
  <c r="I21" i="5"/>
  <c r="D21" i="5"/>
  <c r="D18" i="5"/>
  <c r="I18" i="5"/>
  <c r="F17" i="5"/>
  <c r="F18" i="5" s="1"/>
  <c r="F14" i="5"/>
  <c r="H14" i="5" s="1"/>
  <c r="F13" i="5"/>
  <c r="H13" i="5" s="1"/>
  <c r="F11" i="5"/>
  <c r="H11" i="5" s="1"/>
  <c r="J11" i="5" s="1"/>
  <c r="F10" i="5"/>
  <c r="H10" i="5" s="1"/>
  <c r="J10" i="5" s="1"/>
  <c r="F9" i="5"/>
  <c r="H9" i="5" s="1"/>
  <c r="J9" i="5" s="1"/>
  <c r="H7" i="5"/>
  <c r="J7" i="5" s="1"/>
  <c r="F6" i="5"/>
  <c r="H6" i="5" s="1"/>
  <c r="E18" i="5" l="1"/>
  <c r="E37" i="5"/>
  <c r="D37" i="5" s="1"/>
  <c r="E31" i="5"/>
  <c r="J6" i="5"/>
  <c r="I15" i="5"/>
  <c r="J14" i="5"/>
  <c r="J13" i="5"/>
  <c r="K15" i="5"/>
  <c r="F15" i="5"/>
  <c r="H5" i="5"/>
  <c r="J5" i="5" s="1"/>
  <c r="D22" i="5"/>
  <c r="D32" i="5" s="1"/>
  <c r="H17" i="5"/>
  <c r="J17" i="5" s="1"/>
  <c r="J18" i="5" s="1"/>
  <c r="F20" i="5"/>
  <c r="I22" i="5" l="1"/>
  <c r="I32" i="5" s="1"/>
  <c r="H15" i="5"/>
  <c r="H18" i="5"/>
  <c r="G18" i="5" s="1"/>
  <c r="K18" i="5"/>
  <c r="E15" i="5"/>
  <c r="F21" i="5"/>
  <c r="H20" i="5"/>
  <c r="J20" i="5" s="1"/>
  <c r="J21" i="5" s="1"/>
  <c r="C36" i="5"/>
  <c r="J15" i="5"/>
  <c r="F22" i="5" l="1"/>
  <c r="E21" i="5"/>
  <c r="E22" i="5" s="1"/>
  <c r="E32" i="5" s="1"/>
  <c r="J22" i="5"/>
  <c r="G15" i="5"/>
  <c r="K21" i="5"/>
  <c r="K22" i="5" s="1"/>
  <c r="K32" i="5" s="1"/>
  <c r="H21" i="5"/>
  <c r="F32" i="5" l="1"/>
  <c r="H22" i="5"/>
  <c r="G22" i="5" s="1"/>
  <c r="G21" i="5"/>
  <c r="E36" i="5"/>
  <c r="E38" i="5" s="1"/>
  <c r="D36" i="5" l="1"/>
  <c r="G36" i="5"/>
  <c r="F36" i="5" s="1"/>
  <c r="C42" i="5"/>
  <c r="C43" i="5" s="1"/>
  <c r="D38" i="5"/>
  <c r="J26" i="5" l="1"/>
  <c r="J28" i="5"/>
  <c r="G28" i="5"/>
  <c r="J27" i="5"/>
  <c r="G27" i="5"/>
  <c r="H31" i="5"/>
  <c r="G31" i="5" s="1"/>
  <c r="G32" i="5" s="1"/>
  <c r="H32" i="5" l="1"/>
  <c r="G37" i="5"/>
  <c r="G38" i="5" s="1"/>
  <c r="F38" i="5" s="1"/>
  <c r="J31" i="5"/>
  <c r="J32" i="5" s="1"/>
  <c r="F37" i="5" l="1"/>
  <c r="D42" i="5"/>
  <c r="D43" i="5" s="1"/>
</calcChain>
</file>

<file path=xl/sharedStrings.xml><?xml version="1.0" encoding="utf-8"?>
<sst xmlns="http://schemas.openxmlformats.org/spreadsheetml/2006/main" count="90" uniqueCount="82">
  <si>
    <t>State Plan</t>
  </si>
  <si>
    <t>Affected Public:  INDIVIDUALS/HOUSEHOLDS (Applicants for Program Benefits)</t>
  </si>
  <si>
    <t xml:space="preserve"> </t>
  </si>
  <si>
    <t>Estimated # Respondents</t>
  </si>
  <si>
    <t>Responses Per Respondent</t>
  </si>
  <si>
    <t>Estimated Avg. # of Hours Per Response</t>
  </si>
  <si>
    <t>Estimated Total Hours (Col. DxE)</t>
  </si>
  <si>
    <t>Total Reporting Burden</t>
  </si>
  <si>
    <t>Total Recordkeeping Burden</t>
  </si>
  <si>
    <t>Currently approved burden</t>
  </si>
  <si>
    <t>Burden Requested with this ICR</t>
  </si>
  <si>
    <t>Difference</t>
  </si>
  <si>
    <t>Responses</t>
  </si>
  <si>
    <t>Hours</t>
  </si>
  <si>
    <t>REPORTING BURDEN ESTIMATES</t>
  </si>
  <si>
    <t>Affected Public:  STATE &amp; LOCAL AGENCIES (Including Indian Tribal Organizations and U.S. Territories)</t>
  </si>
  <si>
    <t>Affected Public:  STATE &amp; LOCAL AGENCIES (Including Indian Tribal Organizations and U.S.Territories)</t>
  </si>
  <si>
    <t>GRAND SUBTOTAL: REPORTING</t>
  </si>
  <si>
    <t>RECORDKEEPING BURDEN ESTIMATES</t>
  </si>
  <si>
    <t>GRAND TOTAL:  REPORTING AND RECORDKEEPING</t>
  </si>
  <si>
    <t>Regulatory Section</t>
  </si>
  <si>
    <t>Information Collected</t>
  </si>
  <si>
    <t>Form(s)</t>
  </si>
  <si>
    <t>Estimated Number of Respondents</t>
  </si>
  <si>
    <t>Annual Responses per Respondent</t>
  </si>
  <si>
    <t>Total Annual Responses</t>
  </si>
  <si>
    <t>Hours per Response</t>
  </si>
  <si>
    <t>Total Annual Burden Hours</t>
  </si>
  <si>
    <r>
      <rPr>
        <b/>
        <i/>
        <sz val="10"/>
        <color theme="1"/>
        <rFont val="Arial"/>
        <family val="2"/>
      </rPr>
      <t xml:space="preserve">Previous Submission: </t>
    </r>
    <r>
      <rPr>
        <b/>
        <sz val="10"/>
        <color theme="1"/>
        <rFont val="Arial"/>
        <family val="2"/>
      </rPr>
      <t>Total Annual Burden Hours</t>
    </r>
  </si>
  <si>
    <t>Difference Due to Adjustments</t>
  </si>
  <si>
    <t>Difference Due to Program Changes</t>
  </si>
  <si>
    <t>Reason for Difference (See also Narrative Statement)</t>
  </si>
  <si>
    <t>GRAND SUBTOTAL: RECORDKEEPING</t>
  </si>
  <si>
    <t>Subtotal Reporting: Individuals/Households</t>
  </si>
  <si>
    <t>Authorized outlets</t>
  </si>
  <si>
    <t>Subtotal Reporting: Authorized outlets</t>
  </si>
  <si>
    <t>ESTIMATE OF THE COLLECTION OF INFORMATION BURDEN TABLE</t>
  </si>
  <si>
    <t>248.10(a)(2),(3),(b)</t>
  </si>
  <si>
    <t>248.10(e)</t>
  </si>
  <si>
    <t>Coupon Management System</t>
  </si>
  <si>
    <t>248.10(f)</t>
  </si>
  <si>
    <t>248.10(h)</t>
  </si>
  <si>
    <t>Financial Management System</t>
  </si>
  <si>
    <t>State Agency Corrective Action Plan</t>
  </si>
  <si>
    <t>248.17(b)(2)(ii)</t>
  </si>
  <si>
    <t>248.18(b)</t>
  </si>
  <si>
    <t>Audit Responses</t>
  </si>
  <si>
    <t>Affected Public: Authorized Outlets (Farmers/Markets/Roadside Stands)</t>
  </si>
  <si>
    <t>248.10(b)</t>
  </si>
  <si>
    <t>Nutrition Education</t>
  </si>
  <si>
    <t>Authorized Outlet Agreements</t>
  </si>
  <si>
    <t>Record of Financial Expenditures</t>
  </si>
  <si>
    <t>248.16(a)</t>
  </si>
  <si>
    <t>248.23(a)</t>
  </si>
  <si>
    <t>Record of Program Operations</t>
  </si>
  <si>
    <t>Fair Hearings</t>
  </si>
  <si>
    <t>Local Agency Applications</t>
  </si>
  <si>
    <t>248.2, 248.3(e), 246.5</t>
  </si>
  <si>
    <t>Increase in State agencies from 47 to 49.</t>
  </si>
  <si>
    <t>Certification Data for Participants</t>
  </si>
  <si>
    <t>248.6, 246.7(c)</t>
  </si>
  <si>
    <t xml:space="preserve">Coupon Reconciliation </t>
  </si>
  <si>
    <t>Monitoring and Review of Authorized Outlets</t>
  </si>
  <si>
    <t>TOTAL BURDEN FOR #0584-0447</t>
  </si>
  <si>
    <t>Authorization - Review of Outlet Applications (Farmers, Farmers' Market, Roadside Stand)</t>
  </si>
  <si>
    <t>Monitoring/Review of Authorized Outlets</t>
  </si>
  <si>
    <t>Decrease in the estimated hours to monitor each authorized outlet (hours per response).</t>
  </si>
  <si>
    <t xml:space="preserve">Decrease in the estimated number of Management Evaluations (MEs) requiring corrective action plans for deficiencies. </t>
  </si>
  <si>
    <t>Decrease in the estimated number of audit responses due to a decrease in the estimated number of OIG inspections.</t>
  </si>
  <si>
    <t xml:space="preserve">Burden hours associated with coupon reconciliation were previously reported under the WIC burden. Under this revision, and future revisions, coupon reconciliation data will be reported in the FMNP burden. </t>
  </si>
  <si>
    <t>248.6, 246.7</t>
  </si>
  <si>
    <t xml:space="preserve">Burden hours associated with FMNP certification data were previously reported under the WIC burden.  Under this revision, and future revisions, FMNP certification data for participants will be reported in the FMNP burden. </t>
  </si>
  <si>
    <t xml:space="preserve">Burden hours associated with FMNP authorization were previously reported under the WIC burden.  Under this revision, and future revisions, FMNP authorization will be reported in the FMNP burden. </t>
  </si>
  <si>
    <t xml:space="preserve">Burden hours associated with a record of program operations were not included under the prior FMNP burden revision.  Under this revision, and future revisions, burden hours associated with a record of program operations will be reported in the FMNP burden. </t>
  </si>
  <si>
    <t>Burden hours associated with FMNP local agency applications were previously reported under the Special Supplemental Nutrition Program for Women, Infants, and Children (WIC) burden. Under this revision, and future revisions, FMNP local agency application burden hours will be reported under the FMNP burden.</t>
  </si>
  <si>
    <t xml:space="preserve">Burden hours associated with FMNP certification data was previously reported under the WIC burden.  Under this revision, and future revisions, FMNP certification data for participants will be reported in the FMNP burden. </t>
  </si>
  <si>
    <t xml:space="preserve">Increase in the number of farmers, farmers' markets, roadside stands.  </t>
  </si>
  <si>
    <t xml:space="preserve">Burden hours associated with fair hearing record-keeping was not included under the prior FMNP burden revision.   Under this revision, and future burden revisions, burden hours associated with fair hearing record-keeping will be reported in the FMNP burden. </t>
  </si>
  <si>
    <t xml:space="preserve">Total Annual Responses </t>
  </si>
  <si>
    <t>Subtotal Reporting: State and Local Agencies (Including Indian Tribal Orgranizations and U.S. Territories)</t>
  </si>
  <si>
    <t>248.11(c)</t>
  </si>
  <si>
    <t xml:space="preserve">Increase in the estimated burden to perform nutrition education (hours per response).  Change made in the calculation of burden hours for record-keeping associated with nutrition education to reflect documentation of nutrition education per participant.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</si>
</sst>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_);_(* \(#,##0\);_(* &quot;-&quot;??_);_(@_)"/>
    <numFmt numFmtId="167" formatCode="#,##0.000"/>
    <numFmt numFmtId="168" formatCode="_(* #,##0.000_);_(* \(#,##0.000\);_(* &quot;-&quot;??_);_(@_)"/>
    <numFmt numFmtId="169" formatCode="#,##0.000_);\(#,##0.000\)"/>
    <numFmt numFmtId="170" formatCode="#,##0.0000000"/>
    <numFmt numFmtId="171" formatCode="#,##0.00000_);\(#,##0.00000\)"/>
    <numFmt numFmtId="172" formatCode="0.000000"/>
    <numFmt numFmtId="174" formatCode="_(* #,##0.000000_);_(* \(#,##0.000000\);_(* &quot;-&quot;??_);_(@_)"/>
    <numFmt numFmtId="176" formatCode="#,##0.0000_);\(#,##0.0000\)"/>
  </numFmts>
  <fonts count="1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10"/>
      <color indexed="8"/>
      <name val="Arial"/>
      <family val="2"/>
    </font>
    <font>
      <sz val="10"/>
      <color indexed="8"/>
      <name val="Arial"/>
      <family val="2"/>
    </font>
    <font>
      <b/>
      <i/>
      <sz val="10"/>
      <color theme="1"/>
      <name val="Arial"/>
      <family val="2"/>
    </font>
    <font>
      <sz val="10"/>
      <color rgb="FFFF0000"/>
      <name val="Arial"/>
      <family val="2"/>
    </font>
    <font>
      <sz val="10"/>
      <color theme="1"/>
      <name val="Calibri"/>
      <family val="2"/>
      <scheme val="minor"/>
    </font>
    <font>
      <b/>
      <sz val="14"/>
      <color theme="1"/>
      <name val="Arial"/>
      <family val="2"/>
    </font>
  </fonts>
  <fills count="8">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6">
    <xf numFmtId="0" fontId="0" fillId="0" borderId="0"/>
    <xf numFmtId="43" fontId="3" fillId="0" borderId="0" applyFont="0" applyFill="0" applyBorder="0" applyAlignment="0" applyProtection="0"/>
    <xf numFmtId="0" fontId="5" fillId="0" borderId="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40">
    <xf numFmtId="0" fontId="0" fillId="0" borderId="0" xfId="0"/>
    <xf numFmtId="0" fontId="0" fillId="0" borderId="0" xfId="0" applyBorder="1"/>
    <xf numFmtId="0" fontId="0" fillId="0" borderId="0" xfId="0" applyFill="1" applyBorder="1"/>
    <xf numFmtId="0" fontId="4" fillId="0" borderId="0" xfId="0" applyFont="1" applyBorder="1"/>
    <xf numFmtId="0" fontId="6" fillId="0" borderId="0" xfId="2" applyFont="1" applyBorder="1" applyAlignment="1">
      <alignment horizontal="left" vertical="center"/>
    </xf>
    <xf numFmtId="3" fontId="6" fillId="0" borderId="0" xfId="2" applyNumberFormat="1" applyFont="1" applyBorder="1" applyAlignment="1">
      <alignment vertical="center"/>
    </xf>
    <xf numFmtId="171" fontId="5" fillId="0" borderId="0" xfId="2" applyNumberFormat="1" applyFont="1" applyBorder="1" applyAlignment="1">
      <alignment vertical="center"/>
    </xf>
    <xf numFmtId="168" fontId="6" fillId="0" borderId="0" xfId="2" applyNumberFormat="1" applyFont="1" applyBorder="1" applyAlignment="1">
      <alignment vertical="center"/>
    </xf>
    <xf numFmtId="170" fontId="5" fillId="0" borderId="0" xfId="2" applyNumberFormat="1" applyFont="1" applyBorder="1" applyAlignment="1">
      <alignment vertical="center"/>
    </xf>
    <xf numFmtId="43" fontId="6" fillId="0" borderId="0" xfId="5" applyFont="1" applyBorder="1"/>
    <xf numFmtId="172" fontId="6" fillId="0" borderId="0" xfId="2" applyNumberFormat="1" applyFont="1" applyBorder="1"/>
    <xf numFmtId="0" fontId="6" fillId="0" borderId="20" xfId="2" applyFont="1" applyFill="1" applyBorder="1"/>
    <xf numFmtId="0" fontId="0" fillId="0" borderId="0" xfId="0" applyBorder="1" applyAlignment="1">
      <alignment vertical="center"/>
    </xf>
    <xf numFmtId="0" fontId="1" fillId="0" borderId="2" xfId="0" applyFont="1" applyBorder="1" applyAlignment="1">
      <alignment horizontal="center" vertical="center" wrapText="1"/>
    </xf>
    <xf numFmtId="0" fontId="6" fillId="0" borderId="2" xfId="2" applyFont="1" applyBorder="1" applyAlignment="1">
      <alignment horizontal="center" vertical="center" wrapText="1"/>
    </xf>
    <xf numFmtId="0" fontId="1" fillId="0" borderId="2" xfId="0" applyFont="1" applyFill="1" applyBorder="1" applyAlignment="1">
      <alignment horizontal="center" vertical="center" wrapText="1"/>
    </xf>
    <xf numFmtId="0" fontId="1" fillId="4" borderId="2" xfId="0" applyFont="1" applyFill="1" applyBorder="1"/>
    <xf numFmtId="0" fontId="1" fillId="6" borderId="2" xfId="0" applyFont="1" applyFill="1" applyBorder="1" applyAlignment="1">
      <alignment horizontal="center" vertical="center" wrapText="1"/>
    </xf>
    <xf numFmtId="43" fontId="2" fillId="0" borderId="2" xfId="1" applyFont="1" applyBorder="1" applyAlignment="1">
      <alignment horizontal="right"/>
    </xf>
    <xf numFmtId="43" fontId="1" fillId="4" borderId="2" xfId="1" applyFont="1" applyFill="1" applyBorder="1" applyAlignment="1">
      <alignment horizontal="right"/>
    </xf>
    <xf numFmtId="43" fontId="2" fillId="0" borderId="2" xfId="1" applyFont="1" applyBorder="1"/>
    <xf numFmtId="0" fontId="2" fillId="5" borderId="2" xfId="0" applyFont="1" applyFill="1" applyBorder="1"/>
    <xf numFmtId="0" fontId="2" fillId="0" borderId="0" xfId="0" applyFont="1" applyBorder="1" applyAlignment="1">
      <alignment horizontal="left"/>
    </xf>
    <xf numFmtId="0" fontId="2" fillId="0" borderId="0" xfId="0" applyFont="1" applyBorder="1"/>
    <xf numFmtId="3" fontId="2" fillId="0" borderId="0" xfId="0" applyNumberFormat="1" applyFont="1" applyBorder="1"/>
    <xf numFmtId="164" fontId="1" fillId="5" borderId="2" xfId="1" applyNumberFormat="1" applyFont="1" applyFill="1" applyBorder="1" applyAlignment="1">
      <alignment horizontal="right"/>
    </xf>
    <xf numFmtId="164" fontId="1" fillId="4" borderId="2" xfId="1" applyNumberFormat="1" applyFont="1" applyFill="1" applyBorder="1"/>
    <xf numFmtId="168" fontId="1" fillId="4" borderId="2" xfId="0" applyNumberFormat="1" applyFont="1" applyFill="1" applyBorder="1" applyAlignment="1">
      <alignment horizontal="right"/>
    </xf>
    <xf numFmtId="164" fontId="2" fillId="0" borderId="0" xfId="0" applyNumberFormat="1" applyFont="1" applyBorder="1"/>
    <xf numFmtId="174" fontId="2" fillId="0" borderId="0" xfId="0" applyNumberFormat="1" applyFont="1" applyBorder="1"/>
    <xf numFmtId="43" fontId="6" fillId="0" borderId="0" xfId="5" applyFont="1" applyFill="1" applyBorder="1"/>
    <xf numFmtId="164" fontId="6" fillId="0" borderId="0" xfId="5" applyNumberFormat="1" applyFont="1" applyFill="1" applyBorder="1"/>
    <xf numFmtId="0" fontId="2" fillId="0" borderId="0" xfId="0" applyFont="1" applyBorder="1" applyAlignment="1">
      <alignment wrapText="1"/>
    </xf>
    <xf numFmtId="43" fontId="2" fillId="0" borderId="2" xfId="1" applyFont="1" applyFill="1" applyBorder="1"/>
    <xf numFmtId="0" fontId="1" fillId="5" borderId="2" xfId="0" applyFont="1" applyFill="1" applyBorder="1"/>
    <xf numFmtId="164" fontId="11" fillId="0" borderId="2" xfId="1" applyNumberFormat="1" applyFont="1" applyBorder="1"/>
    <xf numFmtId="0" fontId="12" fillId="0" borderId="0" xfId="0" applyFont="1" applyBorder="1"/>
    <xf numFmtId="169" fontId="2" fillId="0" borderId="0" xfId="0" applyNumberFormat="1" applyFont="1" applyBorder="1"/>
    <xf numFmtId="43" fontId="2" fillId="0" borderId="0" xfId="0" applyNumberFormat="1" applyFont="1" applyBorder="1"/>
    <xf numFmtId="164" fontId="11" fillId="0" borderId="2" xfId="0" applyNumberFormat="1" applyFont="1" applyFill="1" applyBorder="1"/>
    <xf numFmtId="37" fontId="1" fillId="0" borderId="2" xfId="1" applyNumberFormat="1" applyFont="1" applyFill="1" applyBorder="1" applyAlignment="1">
      <alignment horizontal="right"/>
    </xf>
    <xf numFmtId="0" fontId="1" fillId="0" borderId="2" xfId="0" applyFont="1" applyFill="1" applyBorder="1"/>
    <xf numFmtId="0" fontId="2" fillId="0" borderId="2" xfId="0" applyFont="1" applyFill="1" applyBorder="1"/>
    <xf numFmtId="0" fontId="9" fillId="0" borderId="7" xfId="2" applyFont="1" applyFill="1" applyBorder="1" applyAlignment="1">
      <alignment horizontal="center" vertical="center" wrapText="1"/>
    </xf>
    <xf numFmtId="0" fontId="9" fillId="0" borderId="10"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8" fillId="0" borderId="11" xfId="2" applyFont="1" applyFill="1" applyBorder="1" applyAlignment="1">
      <alignment vertical="center"/>
    </xf>
    <xf numFmtId="0" fontId="8" fillId="0" borderId="14" xfId="2" applyFont="1" applyFill="1" applyBorder="1" applyAlignment="1">
      <alignment horizontal="left" vertical="center"/>
    </xf>
    <xf numFmtId="0" fontId="6" fillId="0" borderId="7" xfId="2" applyFont="1" applyFill="1" applyBorder="1" applyAlignment="1">
      <alignment horizontal="left" vertical="center"/>
    </xf>
    <xf numFmtId="0" fontId="2" fillId="0" borderId="8" xfId="0" applyFont="1" applyFill="1" applyBorder="1"/>
    <xf numFmtId="0" fontId="9" fillId="0" borderId="18" xfId="2" applyFont="1" applyFill="1" applyBorder="1" applyAlignment="1">
      <alignment horizontal="center" vertical="center" wrapText="1"/>
    </xf>
    <xf numFmtId="0" fontId="6" fillId="0" borderId="22" xfId="2" applyFont="1" applyFill="1" applyBorder="1"/>
    <xf numFmtId="0" fontId="6" fillId="0" borderId="19" xfId="2" applyFont="1" applyFill="1" applyBorder="1"/>
    <xf numFmtId="0" fontId="2" fillId="0" borderId="0" xfId="0" applyFont="1" applyFill="1" applyBorder="1"/>
    <xf numFmtId="0" fontId="2" fillId="7" borderId="2" xfId="0" applyFont="1" applyFill="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right" vertical="center"/>
    </xf>
    <xf numFmtId="164" fontId="2" fillId="7" borderId="2" xfId="1" applyNumberFormat="1" applyFont="1" applyFill="1" applyBorder="1" applyAlignment="1">
      <alignment horizontal="right" vertical="center"/>
    </xf>
    <xf numFmtId="164" fontId="2" fillId="6" borderId="2" xfId="1" applyNumberFormat="1" applyFont="1" applyFill="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7" borderId="2" xfId="0" applyFont="1" applyFill="1" applyBorder="1" applyAlignment="1">
      <alignment horizontal="center" vertical="center"/>
    </xf>
    <xf numFmtId="43" fontId="2" fillId="7" borderId="2" xfId="1" applyFont="1" applyFill="1" applyBorder="1" applyAlignment="1">
      <alignment horizontal="right"/>
    </xf>
    <xf numFmtId="0" fontId="1" fillId="0" borderId="2" xfId="0" applyFont="1" applyBorder="1" applyAlignment="1">
      <alignment horizontal="left" vertical="center" wrapText="1"/>
    </xf>
    <xf numFmtId="0" fontId="2" fillId="7" borderId="2" xfId="0" applyFont="1" applyFill="1" applyBorder="1" applyAlignment="1">
      <alignment horizontal="left" vertical="center"/>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2" fillId="0" borderId="2" xfId="0" applyFont="1" applyBorder="1" applyAlignment="1">
      <alignment horizontal="left" vertical="center"/>
    </xf>
    <xf numFmtId="0" fontId="1" fillId="0" borderId="2" xfId="0" applyFont="1" applyBorder="1" applyAlignment="1">
      <alignment horizontal="left" vertical="center"/>
    </xf>
    <xf numFmtId="169" fontId="9" fillId="7" borderId="11" xfId="2" applyNumberFormat="1" applyFont="1" applyFill="1" applyBorder="1" applyAlignment="1">
      <alignment horizontal="center" vertical="center"/>
    </xf>
    <xf numFmtId="167" fontId="9" fillId="7" borderId="17" xfId="2" applyNumberFormat="1" applyFont="1" applyFill="1" applyBorder="1" applyAlignment="1">
      <alignment horizontal="center" vertical="center"/>
    </xf>
    <xf numFmtId="169" fontId="5" fillId="7" borderId="7" xfId="2" applyNumberFormat="1" applyFont="1" applyFill="1" applyBorder="1" applyAlignment="1">
      <alignment horizontal="center" vertical="center"/>
    </xf>
    <xf numFmtId="167" fontId="5" fillId="7" borderId="10" xfId="2" applyNumberFormat="1" applyFont="1" applyFill="1" applyBorder="1" applyAlignment="1">
      <alignment horizontal="center" vertical="center"/>
    </xf>
    <xf numFmtId="0" fontId="1" fillId="7" borderId="2" xfId="0" applyFont="1" applyFill="1" applyBorder="1" applyAlignment="1">
      <alignment horizontal="left" vertical="center"/>
    </xf>
    <xf numFmtId="0" fontId="2" fillId="7" borderId="2" xfId="0" applyFont="1" applyFill="1" applyBorder="1" applyAlignment="1">
      <alignment horizontal="left" vertical="center" wrapText="1"/>
    </xf>
    <xf numFmtId="0" fontId="2" fillId="7" borderId="2" xfId="0" applyFont="1" applyFill="1" applyBorder="1" applyAlignment="1">
      <alignment vertical="center" wrapText="1"/>
    </xf>
    <xf numFmtId="43" fontId="2" fillId="7" borderId="2" xfId="1" applyNumberFormat="1" applyFont="1" applyFill="1" applyBorder="1" applyAlignment="1">
      <alignment horizontal="right" vertical="center"/>
    </xf>
    <xf numFmtId="164" fontId="5" fillId="7" borderId="2" xfId="1" applyNumberFormat="1" applyFont="1" applyFill="1" applyBorder="1" applyAlignment="1">
      <alignment vertical="center"/>
    </xf>
    <xf numFmtId="164" fontId="5" fillId="7" borderId="0" xfId="0" applyNumberFormat="1" applyFont="1" applyFill="1" applyBorder="1"/>
    <xf numFmtId="0" fontId="2" fillId="7" borderId="2" xfId="0" applyFont="1" applyFill="1" applyBorder="1" applyAlignment="1">
      <alignment vertical="center"/>
    </xf>
    <xf numFmtId="43" fontId="2" fillId="7" borderId="2" xfId="1" applyFont="1" applyFill="1" applyBorder="1"/>
    <xf numFmtId="0" fontId="1" fillId="4" borderId="2" xfId="0" applyFont="1" applyFill="1" applyBorder="1" applyAlignment="1">
      <alignment vertical="center"/>
    </xf>
    <xf numFmtId="43" fontId="1" fillId="4" borderId="2" xfId="1" applyNumberFormat="1" applyFont="1" applyFill="1" applyBorder="1" applyAlignment="1">
      <alignment horizontal="right"/>
    </xf>
    <xf numFmtId="0" fontId="2" fillId="4" borderId="2" xfId="0" applyFont="1" applyFill="1" applyBorder="1"/>
    <xf numFmtId="0" fontId="2" fillId="7" borderId="2" xfId="0" applyNumberFormat="1" applyFont="1" applyFill="1" applyBorder="1" applyAlignment="1">
      <alignment vertical="center"/>
    </xf>
    <xf numFmtId="176" fontId="5" fillId="7" borderId="2" xfId="1" applyNumberFormat="1" applyFont="1" applyFill="1" applyBorder="1" applyAlignment="1">
      <alignment horizontal="right" vertical="center"/>
    </xf>
    <xf numFmtId="39" fontId="5" fillId="6" borderId="2" xfId="1" applyNumberFormat="1" applyFont="1" applyFill="1" applyBorder="1" applyAlignment="1">
      <alignment horizontal="right" vertical="center"/>
    </xf>
    <xf numFmtId="39" fontId="6" fillId="0" borderId="9" xfId="2" applyNumberFormat="1" applyFont="1" applyFill="1" applyBorder="1" applyAlignment="1">
      <alignment vertical="center"/>
    </xf>
    <xf numFmtId="4" fontId="2" fillId="0" borderId="2" xfId="1" applyNumberFormat="1" applyFont="1" applyBorder="1" applyAlignment="1">
      <alignment horizontal="right" vertical="center"/>
    </xf>
    <xf numFmtId="4" fontId="2" fillId="6" borderId="2" xfId="1" applyNumberFormat="1" applyFont="1" applyFill="1" applyBorder="1" applyAlignment="1">
      <alignment horizontal="right" vertical="center"/>
    </xf>
    <xf numFmtId="4" fontId="5" fillId="0" borderId="2" xfId="1" applyNumberFormat="1" applyFont="1" applyBorder="1" applyAlignment="1">
      <alignment vertical="center"/>
    </xf>
    <xf numFmtId="4" fontId="2" fillId="0" borderId="0" xfId="0" applyNumberFormat="1" applyFont="1" applyFill="1" applyBorder="1" applyAlignment="1">
      <alignment vertical="center"/>
    </xf>
    <xf numFmtId="4" fontId="1" fillId="4" borderId="2" xfId="1" applyNumberFormat="1" applyFont="1" applyFill="1" applyBorder="1" applyAlignment="1">
      <alignment horizontal="right"/>
    </xf>
    <xf numFmtId="4" fontId="1" fillId="4" borderId="2" xfId="1" applyNumberFormat="1" applyFont="1" applyFill="1" applyBorder="1" applyAlignment="1">
      <alignment horizontal="center"/>
    </xf>
    <xf numFmtId="4" fontId="1" fillId="4" borderId="2" xfId="1" applyNumberFormat="1" applyFont="1" applyFill="1" applyBorder="1"/>
    <xf numFmtId="4" fontId="2" fillId="7" borderId="2" xfId="1" applyNumberFormat="1" applyFont="1" applyFill="1" applyBorder="1" applyAlignment="1">
      <alignment vertical="center"/>
    </xf>
    <xf numFmtId="4" fontId="2" fillId="0" borderId="2" xfId="1" applyNumberFormat="1" applyFont="1" applyBorder="1" applyAlignment="1">
      <alignment vertical="center"/>
    </xf>
    <xf numFmtId="4" fontId="2" fillId="6" borderId="2" xfId="1" applyNumberFormat="1" applyFont="1" applyFill="1" applyBorder="1" applyAlignment="1">
      <alignment vertical="center"/>
    </xf>
    <xf numFmtId="4" fontId="2" fillId="0" borderId="2" xfId="1" applyNumberFormat="1" applyFont="1" applyFill="1" applyBorder="1" applyAlignment="1">
      <alignment vertical="center"/>
    </xf>
    <xf numFmtId="4" fontId="2" fillId="0" borderId="2" xfId="0" applyNumberFormat="1" applyFont="1" applyFill="1" applyBorder="1" applyAlignment="1">
      <alignment vertical="center"/>
    </xf>
    <xf numFmtId="4" fontId="1" fillId="4" borderId="2" xfId="1" applyNumberFormat="1" applyFont="1" applyFill="1" applyBorder="1" applyAlignment="1">
      <alignment vertical="center"/>
    </xf>
    <xf numFmtId="4" fontId="1" fillId="4" borderId="2" xfId="1" applyNumberFormat="1" applyFont="1" applyFill="1" applyBorder="1" applyAlignment="1">
      <alignment horizontal="right" vertical="center"/>
    </xf>
    <xf numFmtId="4" fontId="2" fillId="7" borderId="2" xfId="1" applyNumberFormat="1" applyFont="1" applyFill="1" applyBorder="1" applyAlignment="1">
      <alignment horizontal="right" vertical="center"/>
    </xf>
    <xf numFmtId="4" fontId="1" fillId="5" borderId="2" xfId="1" applyNumberFormat="1" applyFont="1" applyFill="1" applyBorder="1" applyAlignment="1">
      <alignment horizontal="right"/>
    </xf>
    <xf numFmtId="4" fontId="1" fillId="0" borderId="2" xfId="1" applyNumberFormat="1" applyFont="1" applyFill="1" applyBorder="1" applyAlignment="1">
      <alignment horizontal="right"/>
    </xf>
    <xf numFmtId="39" fontId="6" fillId="0" borderId="6" xfId="5" applyNumberFormat="1" applyFont="1" applyFill="1" applyBorder="1" applyAlignment="1"/>
    <xf numFmtId="39" fontId="6" fillId="0" borderId="15" xfId="1" applyNumberFormat="1" applyFont="1" applyFill="1" applyBorder="1" applyAlignment="1"/>
    <xf numFmtId="39" fontId="6" fillId="0" borderId="2" xfId="5" applyNumberFormat="1" applyFont="1" applyFill="1" applyBorder="1" applyAlignment="1"/>
    <xf numFmtId="39" fontId="6" fillId="0" borderId="16" xfId="1" applyNumberFormat="1" applyFont="1" applyFill="1" applyBorder="1" applyAlignment="1"/>
    <xf numFmtId="39" fontId="6" fillId="0" borderId="17" xfId="5" applyNumberFormat="1" applyFont="1" applyFill="1" applyBorder="1" applyAlignment="1"/>
    <xf numFmtId="39" fontId="6" fillId="0" borderId="21" xfId="5" applyNumberFormat="1" applyFont="1" applyFill="1" applyBorder="1" applyAlignment="1"/>
    <xf numFmtId="4" fontId="8" fillId="0" borderId="12" xfId="5" applyNumberFormat="1" applyFont="1" applyFill="1" applyBorder="1" applyAlignment="1">
      <alignment vertical="center"/>
    </xf>
    <xf numFmtId="4" fontId="8" fillId="0" borderId="13" xfId="2" applyNumberFormat="1" applyFont="1" applyFill="1" applyBorder="1" applyAlignment="1">
      <alignment vertical="center"/>
    </xf>
    <xf numFmtId="39" fontId="9" fillId="0" borderId="11" xfId="5" applyNumberFormat="1" applyFont="1" applyFill="1" applyBorder="1" applyAlignment="1">
      <alignment vertical="center"/>
    </xf>
    <xf numFmtId="39" fontId="5" fillId="0" borderId="17" xfId="2" applyNumberFormat="1" applyFont="1" applyFill="1" applyBorder="1" applyAlignment="1">
      <alignment vertical="center"/>
    </xf>
    <xf numFmtId="39" fontId="6" fillId="0" borderId="7" xfId="2" applyNumberFormat="1" applyFont="1" applyFill="1" applyBorder="1" applyAlignment="1">
      <alignment vertical="center"/>
    </xf>
    <xf numFmtId="4" fontId="9" fillId="0" borderId="11" xfId="2" applyNumberFormat="1" applyFont="1" applyFill="1" applyBorder="1" applyAlignment="1">
      <alignment vertical="center"/>
    </xf>
    <xf numFmtId="4" fontId="9" fillId="0" borderId="17" xfId="2" applyNumberFormat="1" applyFont="1" applyFill="1" applyBorder="1" applyAlignment="1">
      <alignment vertical="center"/>
    </xf>
    <xf numFmtId="4" fontId="6" fillId="0" borderId="7" xfId="2" applyNumberFormat="1" applyFont="1" applyFill="1" applyBorder="1" applyAlignment="1">
      <alignment vertical="center"/>
    </xf>
    <xf numFmtId="0" fontId="1" fillId="0" borderId="5" xfId="0" applyFont="1" applyFill="1" applyBorder="1" applyAlignment="1">
      <alignment horizontal="center" wrapText="1"/>
    </xf>
    <xf numFmtId="0" fontId="2" fillId="0" borderId="3" xfId="0" applyFont="1" applyFill="1" applyBorder="1" applyAlignment="1">
      <alignment horizontal="center" wrapText="1"/>
    </xf>
    <xf numFmtId="43" fontId="1" fillId="3" borderId="5" xfId="1" applyFont="1" applyFill="1" applyBorder="1" applyAlignment="1">
      <alignment horizontal="center" vertical="center"/>
    </xf>
    <xf numFmtId="43" fontId="1" fillId="3" borderId="4" xfId="1" applyFont="1" applyFill="1" applyBorder="1" applyAlignment="1">
      <alignment horizontal="center" vertical="center"/>
    </xf>
    <xf numFmtId="43" fontId="1" fillId="3" borderId="3" xfId="1" applyFont="1" applyFill="1" applyBorder="1" applyAlignment="1">
      <alignment horizontal="center" vertical="center"/>
    </xf>
    <xf numFmtId="0" fontId="1" fillId="4" borderId="5" xfId="0" applyFont="1" applyFill="1" applyBorder="1" applyAlignment="1">
      <alignment horizontal="center" wrapText="1"/>
    </xf>
    <xf numFmtId="0" fontId="2" fillId="4" borderId="3" xfId="0" applyFont="1" applyFill="1" applyBorder="1" applyAlignment="1">
      <alignment horizontal="center" wrapText="1"/>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cellXfs>
  <cellStyles count="6">
    <cellStyle name="Comma" xfId="1" builtinId="3"/>
    <cellStyle name="Comma 2" xfId="3"/>
    <cellStyle name="Comma 2 2" xfId="5"/>
    <cellStyle name="Comma 3" xfId="4"/>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topLeftCell="C1" zoomScaleNormal="100" workbookViewId="0">
      <pane ySplit="2" topLeftCell="A3" activePane="bottomLeft" state="frozen"/>
      <selection pane="bottomLeft" activeCell="F7" sqref="F7"/>
    </sheetView>
  </sheetViews>
  <sheetFormatPr defaultColWidth="9.140625" defaultRowHeight="15" x14ac:dyDescent="0.25"/>
  <cols>
    <col min="1" max="1" width="17.42578125" style="22" customWidth="1"/>
    <col min="2" max="2" width="41.7109375" style="23" customWidth="1"/>
    <col min="3" max="3" width="13.7109375" style="23" customWidth="1"/>
    <col min="4" max="4" width="15.28515625" style="23" customWidth="1"/>
    <col min="5" max="5" width="21.5703125" style="23" customWidth="1"/>
    <col min="6" max="6" width="17.28515625" style="23" customWidth="1"/>
    <col min="7" max="7" width="14" style="23" bestFit="1" customWidth="1"/>
    <col min="8" max="8" width="13.7109375" style="23" customWidth="1"/>
    <col min="9" max="9" width="15.42578125" style="23" customWidth="1"/>
    <col min="10" max="10" width="16.85546875" style="23" customWidth="1"/>
    <col min="11" max="11" width="12.7109375" style="23" customWidth="1"/>
    <col min="12" max="12" width="21.140625" style="23" customWidth="1"/>
    <col min="13" max="13" width="3.28515625" style="1" customWidth="1"/>
    <col min="14" max="16384" width="9.140625" style="1"/>
  </cols>
  <sheetData>
    <row r="1" spans="1:12" s="12" customFormat="1" ht="18" x14ac:dyDescent="0.25">
      <c r="A1" s="136" t="s">
        <v>36</v>
      </c>
      <c r="B1" s="136"/>
      <c r="C1" s="136"/>
      <c r="D1" s="136"/>
      <c r="E1" s="136"/>
      <c r="F1" s="136"/>
      <c r="G1" s="136"/>
      <c r="H1" s="136"/>
      <c r="I1" s="136"/>
      <c r="J1" s="136"/>
      <c r="K1" s="136"/>
      <c r="L1" s="136"/>
    </row>
    <row r="2" spans="1:12" s="12" customFormat="1" ht="120.6" customHeight="1" x14ac:dyDescent="0.25">
      <c r="A2" s="13" t="s">
        <v>20</v>
      </c>
      <c r="B2" s="13" t="s">
        <v>21</v>
      </c>
      <c r="C2" s="14" t="s">
        <v>22</v>
      </c>
      <c r="D2" s="13" t="s">
        <v>23</v>
      </c>
      <c r="E2" s="13" t="s">
        <v>24</v>
      </c>
      <c r="F2" s="17" t="s">
        <v>25</v>
      </c>
      <c r="G2" s="13" t="s">
        <v>26</v>
      </c>
      <c r="H2" s="17" t="s">
        <v>27</v>
      </c>
      <c r="I2" s="15" t="s">
        <v>28</v>
      </c>
      <c r="J2" s="15" t="s">
        <v>29</v>
      </c>
      <c r="K2" s="15" t="s">
        <v>30</v>
      </c>
      <c r="L2" s="15" t="s">
        <v>31</v>
      </c>
    </row>
    <row r="3" spans="1:12" s="12" customFormat="1" x14ac:dyDescent="0.25">
      <c r="A3" s="130" t="s">
        <v>14</v>
      </c>
      <c r="B3" s="131"/>
      <c r="C3" s="131"/>
      <c r="D3" s="131"/>
      <c r="E3" s="131"/>
      <c r="F3" s="131"/>
      <c r="G3" s="131"/>
      <c r="H3" s="131"/>
      <c r="I3" s="131"/>
      <c r="J3" s="131"/>
      <c r="K3" s="131"/>
      <c r="L3" s="132"/>
    </row>
    <row r="4" spans="1:12" s="12" customFormat="1" x14ac:dyDescent="0.25">
      <c r="A4" s="133" t="s">
        <v>15</v>
      </c>
      <c r="B4" s="133"/>
      <c r="C4" s="133"/>
      <c r="D4" s="133"/>
      <c r="E4" s="133"/>
      <c r="F4" s="133"/>
      <c r="G4" s="133"/>
      <c r="H4" s="133"/>
      <c r="I4" s="133"/>
      <c r="J4" s="133"/>
      <c r="K4" s="133"/>
      <c r="L4" s="133"/>
    </row>
    <row r="5" spans="1:12" ht="224.25" customHeight="1" x14ac:dyDescent="0.25">
      <c r="A5" s="64" t="s">
        <v>57</v>
      </c>
      <c r="B5" s="65" t="s">
        <v>56</v>
      </c>
      <c r="C5" s="60"/>
      <c r="D5" s="97">
        <f>(49*20)</f>
        <v>980</v>
      </c>
      <c r="E5" s="98">
        <v>0.5</v>
      </c>
      <c r="F5" s="99">
        <f>D5*E5</f>
        <v>490</v>
      </c>
      <c r="G5" s="98">
        <v>2</v>
      </c>
      <c r="H5" s="99">
        <f>F5*G5</f>
        <v>980</v>
      </c>
      <c r="I5" s="92">
        <v>0</v>
      </c>
      <c r="J5" s="98">
        <f>H5-I5</f>
        <v>980</v>
      </c>
      <c r="K5" s="18"/>
      <c r="L5" s="54" t="s">
        <v>74</v>
      </c>
    </row>
    <row r="6" spans="1:12" ht="68.25" customHeight="1" x14ac:dyDescent="0.25">
      <c r="A6" s="64">
        <v>248.4</v>
      </c>
      <c r="B6" s="69" t="s">
        <v>0</v>
      </c>
      <c r="C6" s="62"/>
      <c r="D6" s="98">
        <v>49</v>
      </c>
      <c r="E6" s="98">
        <v>1</v>
      </c>
      <c r="F6" s="99">
        <f t="shared" ref="F6:F14" si="0">D6*E6</f>
        <v>49</v>
      </c>
      <c r="G6" s="98">
        <v>40</v>
      </c>
      <c r="H6" s="99">
        <f t="shared" ref="H6:H14" si="1">F6*G6</f>
        <v>1960</v>
      </c>
      <c r="I6" s="98">
        <v>1880</v>
      </c>
      <c r="J6" s="98">
        <f t="shared" ref="J6:J14" si="2">H6-I6</f>
        <v>80</v>
      </c>
      <c r="K6" s="18"/>
      <c r="L6" s="55" t="s">
        <v>58</v>
      </c>
    </row>
    <row r="7" spans="1:12" ht="155.25" customHeight="1" x14ac:dyDescent="0.25">
      <c r="A7" s="64" t="s">
        <v>60</v>
      </c>
      <c r="B7" s="65" t="s">
        <v>59</v>
      </c>
      <c r="C7" s="60"/>
      <c r="D7" s="98">
        <v>49</v>
      </c>
      <c r="E7" s="98">
        <f>1646589/49</f>
        <v>33603.857142857145</v>
      </c>
      <c r="F7" s="99">
        <f>D7*E7</f>
        <v>1646589</v>
      </c>
      <c r="G7" s="98">
        <v>0.25</v>
      </c>
      <c r="H7" s="99">
        <f>F7*G7</f>
        <v>411647.25</v>
      </c>
      <c r="I7" s="98">
        <v>0</v>
      </c>
      <c r="J7" s="93">
        <f>H7-I7</f>
        <v>411647.25</v>
      </c>
      <c r="K7" s="39"/>
      <c r="L7" s="54" t="s">
        <v>75</v>
      </c>
    </row>
    <row r="8" spans="1:12" ht="51" x14ac:dyDescent="0.25">
      <c r="A8" s="66" t="s">
        <v>37</v>
      </c>
      <c r="B8" s="67" t="s">
        <v>64</v>
      </c>
      <c r="C8" s="61"/>
      <c r="D8" s="100">
        <v>49</v>
      </c>
      <c r="E8" s="100">
        <f>(12560/49)</f>
        <v>256.32653061224488</v>
      </c>
      <c r="F8" s="99">
        <f>D8*E8</f>
        <v>12560</v>
      </c>
      <c r="G8" s="100">
        <v>1</v>
      </c>
      <c r="H8" s="99">
        <f>F8*G8</f>
        <v>12560</v>
      </c>
      <c r="I8" s="100">
        <v>7851.69</v>
      </c>
      <c r="J8" s="101">
        <f>H8-I8</f>
        <v>4708.3100000000004</v>
      </c>
      <c r="K8" s="33"/>
      <c r="L8" s="55" t="s">
        <v>76</v>
      </c>
    </row>
    <row r="9" spans="1:12" ht="63.75" x14ac:dyDescent="0.25">
      <c r="A9" s="68" t="s">
        <v>38</v>
      </c>
      <c r="B9" s="65" t="s">
        <v>65</v>
      </c>
      <c r="C9" s="62"/>
      <c r="D9" s="97">
        <v>49</v>
      </c>
      <c r="E9" s="97">
        <f>((25120)/49)*0.1</f>
        <v>51.265306122448976</v>
      </c>
      <c r="F9" s="99">
        <f t="shared" si="0"/>
        <v>2512</v>
      </c>
      <c r="G9" s="97">
        <v>1.5</v>
      </c>
      <c r="H9" s="99">
        <f t="shared" si="1"/>
        <v>3768</v>
      </c>
      <c r="I9" s="97">
        <v>4758.6000000000004</v>
      </c>
      <c r="J9" s="97">
        <f t="shared" si="2"/>
        <v>-990.60000000000036</v>
      </c>
      <c r="K9" s="63"/>
      <c r="L9" s="54" t="s">
        <v>66</v>
      </c>
    </row>
    <row r="10" spans="1:12" ht="48.75" customHeight="1" x14ac:dyDescent="0.25">
      <c r="A10" s="64" t="s">
        <v>40</v>
      </c>
      <c r="B10" s="69" t="s">
        <v>39</v>
      </c>
      <c r="C10" s="56"/>
      <c r="D10" s="98">
        <v>49</v>
      </c>
      <c r="E10" s="98">
        <v>1</v>
      </c>
      <c r="F10" s="99">
        <f t="shared" si="0"/>
        <v>49</v>
      </c>
      <c r="G10" s="98">
        <v>5</v>
      </c>
      <c r="H10" s="99">
        <f t="shared" si="1"/>
        <v>245</v>
      </c>
      <c r="I10" s="98">
        <v>235</v>
      </c>
      <c r="J10" s="98">
        <f t="shared" si="2"/>
        <v>10</v>
      </c>
      <c r="K10" s="18"/>
      <c r="L10" s="55" t="s">
        <v>58</v>
      </c>
    </row>
    <row r="11" spans="1:12" ht="127.5" x14ac:dyDescent="0.25">
      <c r="A11" s="64" t="s">
        <v>41</v>
      </c>
      <c r="B11" s="65" t="s">
        <v>61</v>
      </c>
      <c r="C11" s="56"/>
      <c r="D11" s="98">
        <v>49</v>
      </c>
      <c r="E11" s="98">
        <v>1</v>
      </c>
      <c r="F11" s="99">
        <f t="shared" si="0"/>
        <v>49</v>
      </c>
      <c r="G11" s="98">
        <v>3</v>
      </c>
      <c r="H11" s="99">
        <f t="shared" si="1"/>
        <v>147</v>
      </c>
      <c r="I11" s="98">
        <v>0</v>
      </c>
      <c r="J11" s="98">
        <f t="shared" si="2"/>
        <v>147</v>
      </c>
      <c r="K11" s="18"/>
      <c r="L11" s="54" t="s">
        <v>69</v>
      </c>
    </row>
    <row r="12" spans="1:12" ht="25.5" x14ac:dyDescent="0.25">
      <c r="A12" s="64">
        <v>248.11</v>
      </c>
      <c r="B12" s="69" t="s">
        <v>42</v>
      </c>
      <c r="C12" s="69"/>
      <c r="D12" s="98">
        <v>49</v>
      </c>
      <c r="E12" s="98">
        <v>1</v>
      </c>
      <c r="F12" s="99">
        <f t="shared" si="0"/>
        <v>49</v>
      </c>
      <c r="G12" s="98">
        <v>10</v>
      </c>
      <c r="H12" s="99">
        <f t="shared" si="1"/>
        <v>490</v>
      </c>
      <c r="I12" s="98">
        <v>470</v>
      </c>
      <c r="J12" s="98">
        <f t="shared" si="2"/>
        <v>20</v>
      </c>
      <c r="K12" s="18"/>
      <c r="L12" s="55" t="s">
        <v>58</v>
      </c>
    </row>
    <row r="13" spans="1:12" ht="89.25" x14ac:dyDescent="0.25">
      <c r="A13" s="64" t="s">
        <v>44</v>
      </c>
      <c r="B13" s="69" t="s">
        <v>43</v>
      </c>
      <c r="C13" s="69"/>
      <c r="D13" s="98">
        <v>7</v>
      </c>
      <c r="E13" s="98">
        <v>1</v>
      </c>
      <c r="F13" s="99">
        <f t="shared" si="0"/>
        <v>7</v>
      </c>
      <c r="G13" s="98">
        <v>10</v>
      </c>
      <c r="H13" s="99">
        <f t="shared" si="1"/>
        <v>70</v>
      </c>
      <c r="I13" s="98">
        <v>90</v>
      </c>
      <c r="J13" s="98">
        <f t="shared" si="2"/>
        <v>-20</v>
      </c>
      <c r="K13" s="18"/>
      <c r="L13" s="55" t="s">
        <v>67</v>
      </c>
    </row>
    <row r="14" spans="1:12" ht="76.5" x14ac:dyDescent="0.25">
      <c r="A14" s="64" t="s">
        <v>45</v>
      </c>
      <c r="B14" s="69" t="s">
        <v>46</v>
      </c>
      <c r="C14" s="56"/>
      <c r="D14" s="98">
        <v>1</v>
      </c>
      <c r="E14" s="98">
        <v>1</v>
      </c>
      <c r="F14" s="99">
        <f t="shared" si="0"/>
        <v>1</v>
      </c>
      <c r="G14" s="98">
        <v>15</v>
      </c>
      <c r="H14" s="99">
        <f t="shared" si="1"/>
        <v>15</v>
      </c>
      <c r="I14" s="98">
        <v>195</v>
      </c>
      <c r="J14" s="98">
        <f t="shared" si="2"/>
        <v>-180</v>
      </c>
      <c r="K14" s="18"/>
      <c r="L14" s="55" t="s">
        <v>68</v>
      </c>
    </row>
    <row r="15" spans="1:12" s="3" customFormat="1" ht="42.75" customHeight="1" x14ac:dyDescent="0.25">
      <c r="A15" s="126" t="s">
        <v>79</v>
      </c>
      <c r="B15" s="127"/>
      <c r="C15" s="27"/>
      <c r="D15" s="102">
        <f>49+980</f>
        <v>1029</v>
      </c>
      <c r="E15" s="102">
        <f>+F15/D15</f>
        <v>1615.5053449951408</v>
      </c>
      <c r="F15" s="102">
        <f>SUM(F5:F14)</f>
        <v>1662355</v>
      </c>
      <c r="G15" s="102">
        <f>+H15/F15</f>
        <v>0.25980145636762303</v>
      </c>
      <c r="H15" s="102">
        <f>SUM(H5:H14)</f>
        <v>431882.25</v>
      </c>
      <c r="I15" s="102">
        <f>SUM(I5:I14)</f>
        <v>15480.289999999999</v>
      </c>
      <c r="J15" s="102">
        <f>SUM(J5:J14)</f>
        <v>416401.96</v>
      </c>
      <c r="K15" s="19">
        <f>SUM(K5:K14)</f>
        <v>0</v>
      </c>
      <c r="L15" s="16"/>
    </row>
    <row r="16" spans="1:12" ht="40.5" customHeight="1" x14ac:dyDescent="0.25">
      <c r="A16" s="137" t="s">
        <v>1</v>
      </c>
      <c r="B16" s="138"/>
      <c r="C16" s="138"/>
      <c r="D16" s="138"/>
      <c r="E16" s="138"/>
      <c r="F16" s="138"/>
      <c r="G16" s="138"/>
      <c r="H16" s="138"/>
      <c r="I16" s="138"/>
      <c r="J16" s="138"/>
      <c r="K16" s="138"/>
      <c r="L16" s="139"/>
    </row>
    <row r="17" spans="1:12" ht="140.25" x14ac:dyDescent="0.25">
      <c r="A17" s="70" t="s">
        <v>70</v>
      </c>
      <c r="B17" s="65" t="s">
        <v>59</v>
      </c>
      <c r="C17" s="59"/>
      <c r="D17" s="90">
        <v>1646589</v>
      </c>
      <c r="E17" s="90">
        <v>1</v>
      </c>
      <c r="F17" s="91">
        <f>D17*E17</f>
        <v>1646589</v>
      </c>
      <c r="G17" s="90">
        <v>0.05</v>
      </c>
      <c r="H17" s="91">
        <f>F17*G17</f>
        <v>82329.450000000012</v>
      </c>
      <c r="I17" s="92">
        <v>0</v>
      </c>
      <c r="J17" s="93">
        <f>H17-I17</f>
        <v>82329.450000000012</v>
      </c>
      <c r="K17" s="35"/>
      <c r="L17" s="54" t="s">
        <v>71</v>
      </c>
    </row>
    <row r="18" spans="1:12" s="3" customFormat="1" x14ac:dyDescent="0.25">
      <c r="A18" s="126" t="s">
        <v>33</v>
      </c>
      <c r="B18" s="127"/>
      <c r="C18" s="16"/>
      <c r="D18" s="94">
        <f>D17</f>
        <v>1646589</v>
      </c>
      <c r="E18" s="95">
        <f>+F18/D18</f>
        <v>1</v>
      </c>
      <c r="F18" s="94">
        <f>F17</f>
        <v>1646589</v>
      </c>
      <c r="G18" s="95">
        <f>+H18/F18</f>
        <v>5.000000000000001E-2</v>
      </c>
      <c r="H18" s="94">
        <f>H17</f>
        <v>82329.450000000012</v>
      </c>
      <c r="I18" s="96">
        <f>I17</f>
        <v>0</v>
      </c>
      <c r="J18" s="96">
        <f>+J17</f>
        <v>82329.450000000012</v>
      </c>
      <c r="K18" s="26">
        <f>+K17</f>
        <v>0</v>
      </c>
      <c r="L18" s="16"/>
    </row>
    <row r="19" spans="1:12" ht="37.5" customHeight="1" x14ac:dyDescent="0.25">
      <c r="A19" s="123" t="s">
        <v>47</v>
      </c>
      <c r="B19" s="124"/>
      <c r="C19" s="124"/>
      <c r="D19" s="124"/>
      <c r="E19" s="124"/>
      <c r="F19" s="124"/>
      <c r="G19" s="124"/>
      <c r="H19" s="124"/>
      <c r="I19" s="124"/>
      <c r="J19" s="124"/>
      <c r="K19" s="124"/>
      <c r="L19" s="125"/>
    </row>
    <row r="20" spans="1:12" ht="127.5" x14ac:dyDescent="0.25">
      <c r="A20" s="75" t="s">
        <v>48</v>
      </c>
      <c r="B20" s="76" t="s">
        <v>34</v>
      </c>
      <c r="C20" s="77"/>
      <c r="D20" s="57">
        <v>12560</v>
      </c>
      <c r="E20" s="78">
        <v>1</v>
      </c>
      <c r="F20" s="58">
        <f>D20*E20</f>
        <v>12560</v>
      </c>
      <c r="G20" s="87">
        <v>8.3500000000000005E-2</v>
      </c>
      <c r="H20" s="88">
        <f>F20*G20</f>
        <v>1048.76</v>
      </c>
      <c r="I20" s="79"/>
      <c r="J20" s="86">
        <f>H20-I20</f>
        <v>1048.76</v>
      </c>
      <c r="K20" s="80"/>
      <c r="L20" s="54" t="s">
        <v>72</v>
      </c>
    </row>
    <row r="21" spans="1:12" s="3" customFormat="1" x14ac:dyDescent="0.25">
      <c r="A21" s="126" t="s">
        <v>35</v>
      </c>
      <c r="B21" s="127"/>
      <c r="C21" s="16"/>
      <c r="D21" s="103">
        <f>D20</f>
        <v>12560</v>
      </c>
      <c r="E21" s="103">
        <f>+F21/D21</f>
        <v>1</v>
      </c>
      <c r="F21" s="103">
        <f>F20</f>
        <v>12560</v>
      </c>
      <c r="G21" s="103">
        <f>+H21/F21</f>
        <v>8.3500000000000005E-2</v>
      </c>
      <c r="H21" s="103">
        <f>H20</f>
        <v>1048.76</v>
      </c>
      <c r="I21" s="103">
        <f>I20</f>
        <v>0</v>
      </c>
      <c r="J21" s="103">
        <f>+J20</f>
        <v>1048.76</v>
      </c>
      <c r="K21" s="26">
        <f>+K20</f>
        <v>0</v>
      </c>
      <c r="L21" s="16"/>
    </row>
    <row r="22" spans="1:12" ht="67.5" customHeight="1" x14ac:dyDescent="0.25">
      <c r="A22" s="128" t="s">
        <v>17</v>
      </c>
      <c r="B22" s="129"/>
      <c r="C22" s="83"/>
      <c r="D22" s="103">
        <f>SUM(D15+D18+D21)</f>
        <v>1660178</v>
      </c>
      <c r="E22" s="103">
        <f>E21+E18+E15</f>
        <v>1617.5053449951408</v>
      </c>
      <c r="F22" s="103">
        <f t="shared" ref="F22" si="3">SUM(F15+F18+F21)</f>
        <v>3321504</v>
      </c>
      <c r="G22" s="103">
        <f>+H22/F22</f>
        <v>0.15512865858358141</v>
      </c>
      <c r="H22" s="103">
        <f>SUM(H15+H18+H21)</f>
        <v>515260.46</v>
      </c>
      <c r="I22" s="103">
        <f>SUM(I15+I18+I21)</f>
        <v>15480.289999999999</v>
      </c>
      <c r="J22" s="103">
        <f>SUM(J15+J18+J21)</f>
        <v>499780.17000000004</v>
      </c>
      <c r="K22" s="84">
        <f>SUM(K15+K18+K21)</f>
        <v>0</v>
      </c>
      <c r="L22" s="85"/>
    </row>
    <row r="23" spans="1:12" s="2" customFormat="1" ht="35.25" customHeight="1" x14ac:dyDescent="0.25">
      <c r="A23" s="130" t="s">
        <v>18</v>
      </c>
      <c r="B23" s="131"/>
      <c r="C23" s="131"/>
      <c r="D23" s="131"/>
      <c r="E23" s="131"/>
      <c r="F23" s="131"/>
      <c r="G23" s="131"/>
      <c r="H23" s="131"/>
      <c r="I23" s="131"/>
      <c r="J23" s="131"/>
      <c r="K23" s="131"/>
      <c r="L23" s="132"/>
    </row>
    <row r="24" spans="1:12" ht="30.75" customHeight="1" x14ac:dyDescent="0.25">
      <c r="A24" s="133" t="s">
        <v>16</v>
      </c>
      <c r="B24" s="133"/>
      <c r="C24" s="133"/>
      <c r="D24" s="133"/>
      <c r="E24" s="133"/>
      <c r="F24" s="133"/>
      <c r="G24" s="133"/>
      <c r="H24" s="133"/>
      <c r="I24" s="133"/>
      <c r="J24" s="133"/>
      <c r="K24" s="133"/>
      <c r="L24" s="133"/>
    </row>
    <row r="25" spans="1:12" ht="165.75" x14ac:dyDescent="0.25">
      <c r="A25" s="75">
        <v>248.9</v>
      </c>
      <c r="B25" s="81" t="s">
        <v>49</v>
      </c>
      <c r="C25" s="81"/>
      <c r="D25" s="104">
        <v>49</v>
      </c>
      <c r="E25" s="104">
        <f>1646589/49</f>
        <v>33603.857142857145</v>
      </c>
      <c r="F25" s="91">
        <f>D25*E25</f>
        <v>1646589</v>
      </c>
      <c r="G25" s="104">
        <v>0.25</v>
      </c>
      <c r="H25" s="91">
        <f>F25*G25</f>
        <v>411647.25</v>
      </c>
      <c r="I25" s="97">
        <v>47</v>
      </c>
      <c r="J25" s="97">
        <f>+H25-I25</f>
        <v>411600.25</v>
      </c>
      <c r="K25" s="82"/>
      <c r="L25" s="54" t="s">
        <v>81</v>
      </c>
    </row>
    <row r="26" spans="1:12" ht="25.5" x14ac:dyDescent="0.25">
      <c r="A26" s="70" t="s">
        <v>48</v>
      </c>
      <c r="B26" s="59" t="s">
        <v>50</v>
      </c>
      <c r="C26" s="59"/>
      <c r="D26" s="90">
        <v>49</v>
      </c>
      <c r="E26" s="90">
        <v>1</v>
      </c>
      <c r="F26" s="91">
        <v>49</v>
      </c>
      <c r="G26" s="90">
        <v>2</v>
      </c>
      <c r="H26" s="91">
        <f>F26*G26</f>
        <v>98</v>
      </c>
      <c r="I26" s="98">
        <v>94</v>
      </c>
      <c r="J26" s="98">
        <f t="shared" ref="J26:J30" si="4">+H26-I26</f>
        <v>4</v>
      </c>
      <c r="K26" s="20"/>
      <c r="L26" s="55" t="s">
        <v>58</v>
      </c>
    </row>
    <row r="27" spans="1:12" ht="25.5" x14ac:dyDescent="0.25">
      <c r="A27" s="70" t="s">
        <v>38</v>
      </c>
      <c r="B27" s="59" t="s">
        <v>62</v>
      </c>
      <c r="C27" s="59"/>
      <c r="D27" s="90">
        <v>49</v>
      </c>
      <c r="E27" s="90">
        <v>1</v>
      </c>
      <c r="F27" s="91">
        <v>49</v>
      </c>
      <c r="G27" s="90">
        <f t="shared" ref="G27:G29" si="5">+H27/F27</f>
        <v>2</v>
      </c>
      <c r="H27" s="91">
        <v>98</v>
      </c>
      <c r="I27" s="98">
        <v>94</v>
      </c>
      <c r="J27" s="98">
        <f t="shared" si="4"/>
        <v>4</v>
      </c>
      <c r="K27" s="20"/>
      <c r="L27" s="55" t="s">
        <v>58</v>
      </c>
    </row>
    <row r="28" spans="1:12" ht="25.5" x14ac:dyDescent="0.25">
      <c r="A28" s="70" t="s">
        <v>80</v>
      </c>
      <c r="B28" s="59" t="s">
        <v>51</v>
      </c>
      <c r="C28" s="59"/>
      <c r="D28" s="90">
        <v>49</v>
      </c>
      <c r="E28" s="90">
        <v>1</v>
      </c>
      <c r="F28" s="91">
        <v>49</v>
      </c>
      <c r="G28" s="90">
        <f t="shared" si="5"/>
        <v>2</v>
      </c>
      <c r="H28" s="91">
        <v>98</v>
      </c>
      <c r="I28" s="98">
        <v>94</v>
      </c>
      <c r="J28" s="98">
        <f t="shared" si="4"/>
        <v>4</v>
      </c>
      <c r="K28" s="20"/>
      <c r="L28" s="55" t="s">
        <v>58</v>
      </c>
    </row>
    <row r="29" spans="1:12" ht="165.75" x14ac:dyDescent="0.25">
      <c r="A29" s="70" t="s">
        <v>52</v>
      </c>
      <c r="B29" s="59" t="s">
        <v>55</v>
      </c>
      <c r="C29" s="59"/>
      <c r="D29" s="90">
        <v>49</v>
      </c>
      <c r="E29" s="90">
        <v>1</v>
      </c>
      <c r="F29" s="91">
        <v>49</v>
      </c>
      <c r="G29" s="90">
        <f t="shared" si="5"/>
        <v>1</v>
      </c>
      <c r="H29" s="91">
        <v>49</v>
      </c>
      <c r="I29" s="98">
        <v>0</v>
      </c>
      <c r="J29" s="98">
        <f t="shared" si="4"/>
        <v>49</v>
      </c>
      <c r="K29" s="20"/>
      <c r="L29" s="55" t="s">
        <v>77</v>
      </c>
    </row>
    <row r="30" spans="1:12" ht="165.75" x14ac:dyDescent="0.25">
      <c r="A30" s="70" t="s">
        <v>53</v>
      </c>
      <c r="B30" s="59" t="s">
        <v>54</v>
      </c>
      <c r="C30" s="59"/>
      <c r="D30" s="90">
        <v>49</v>
      </c>
      <c r="E30" s="90">
        <v>1</v>
      </c>
      <c r="F30" s="91">
        <v>49</v>
      </c>
      <c r="G30" s="90">
        <v>40</v>
      </c>
      <c r="H30" s="91">
        <f>F30*G30</f>
        <v>1960</v>
      </c>
      <c r="I30" s="98">
        <v>0</v>
      </c>
      <c r="J30" s="98">
        <f t="shared" si="4"/>
        <v>1960</v>
      </c>
      <c r="K30" s="20"/>
      <c r="L30" s="55" t="s">
        <v>73</v>
      </c>
    </row>
    <row r="31" spans="1:12" x14ac:dyDescent="0.25">
      <c r="A31" s="134" t="s">
        <v>32</v>
      </c>
      <c r="B31" s="135"/>
      <c r="C31" s="34"/>
      <c r="D31" s="105">
        <v>49</v>
      </c>
      <c r="E31" s="105">
        <f>+F31/D31</f>
        <v>33608.857142857145</v>
      </c>
      <c r="F31" s="105">
        <f t="shared" ref="F31:K31" si="6">SUM(F25:F30)</f>
        <v>1646834</v>
      </c>
      <c r="G31" s="105">
        <f>+H31/F31</f>
        <v>0.25136124831039436</v>
      </c>
      <c r="H31" s="105">
        <f t="shared" si="6"/>
        <v>413950.25</v>
      </c>
      <c r="I31" s="105">
        <f t="shared" si="6"/>
        <v>329</v>
      </c>
      <c r="J31" s="105">
        <f t="shared" si="6"/>
        <v>413621.25</v>
      </c>
      <c r="K31" s="25">
        <f t="shared" si="6"/>
        <v>0</v>
      </c>
      <c r="L31" s="21"/>
    </row>
    <row r="32" spans="1:12" ht="29.45" customHeight="1" x14ac:dyDescent="0.25">
      <c r="A32" s="121" t="s">
        <v>19</v>
      </c>
      <c r="B32" s="122"/>
      <c r="C32" s="41"/>
      <c r="D32" s="106">
        <f>SUM(D22+D31)</f>
        <v>1660227</v>
      </c>
      <c r="E32" s="106">
        <f>E22+E31</f>
        <v>35226.362487852282</v>
      </c>
      <c r="F32" s="106">
        <f t="shared" ref="F32:K32" si="7">SUM(F22+F31)</f>
        <v>4968338</v>
      </c>
      <c r="G32" s="106">
        <f>G22+G31</f>
        <v>0.40648990689397579</v>
      </c>
      <c r="H32" s="106">
        <f t="shared" si="7"/>
        <v>929210.71</v>
      </c>
      <c r="I32" s="106">
        <f t="shared" si="7"/>
        <v>15809.289999999999</v>
      </c>
      <c r="J32" s="106">
        <f>SUM(J31+J22)</f>
        <v>913401.42</v>
      </c>
      <c r="K32" s="40">
        <f t="shared" si="7"/>
        <v>0</v>
      </c>
      <c r="L32" s="42"/>
    </row>
    <row r="33" spans="2:11" x14ac:dyDescent="0.25">
      <c r="D33" s="24"/>
    </row>
    <row r="34" spans="2:11" ht="15.75" thickBot="1" x14ac:dyDescent="0.3">
      <c r="D34" s="28"/>
      <c r="E34" s="29"/>
      <c r="F34" s="28"/>
      <c r="G34" s="29"/>
      <c r="H34" s="28"/>
      <c r="I34" s="28"/>
      <c r="J34" s="28"/>
      <c r="K34" s="28"/>
    </row>
    <row r="35" spans="2:11" ht="39" thickBot="1" x14ac:dyDescent="0.3">
      <c r="B35" s="43" t="s">
        <v>2</v>
      </c>
      <c r="C35" s="43" t="s">
        <v>3</v>
      </c>
      <c r="D35" s="43" t="s">
        <v>4</v>
      </c>
      <c r="E35" s="43" t="s">
        <v>78</v>
      </c>
      <c r="F35" s="44" t="s">
        <v>5</v>
      </c>
      <c r="G35" s="45" t="s">
        <v>6</v>
      </c>
      <c r="I35" s="32"/>
      <c r="J35" s="37"/>
    </row>
    <row r="36" spans="2:11" x14ac:dyDescent="0.25">
      <c r="B36" s="46" t="s">
        <v>7</v>
      </c>
      <c r="C36" s="118">
        <f>+D22</f>
        <v>1660178</v>
      </c>
      <c r="D36" s="71">
        <f>+E36/C36</f>
        <v>2.0006914921171104</v>
      </c>
      <c r="E36" s="115">
        <f>+F22</f>
        <v>3321504</v>
      </c>
      <c r="F36" s="71">
        <f>+G36/E36</f>
        <v>0.15512865858358141</v>
      </c>
      <c r="G36" s="113">
        <f>+H22</f>
        <v>515260.46</v>
      </c>
    </row>
    <row r="37" spans="2:11" ht="15.75" thickBot="1" x14ac:dyDescent="0.3">
      <c r="B37" s="47" t="s">
        <v>8</v>
      </c>
      <c r="C37" s="119">
        <f>+D31</f>
        <v>49</v>
      </c>
      <c r="D37" s="72">
        <f>+E37/C37</f>
        <v>33608.857142857145</v>
      </c>
      <c r="E37" s="116">
        <f>+F31</f>
        <v>1646834</v>
      </c>
      <c r="F37" s="72">
        <f>+G37/E37</f>
        <v>0.25136124831039436</v>
      </c>
      <c r="G37" s="114">
        <f>+H31</f>
        <v>413950.25</v>
      </c>
    </row>
    <row r="38" spans="2:11" ht="15.75" thickBot="1" x14ac:dyDescent="0.3">
      <c r="B38" s="48" t="s">
        <v>63</v>
      </c>
      <c r="C38" s="120">
        <f>C36</f>
        <v>1660178</v>
      </c>
      <c r="D38" s="73">
        <f>+E38/C38</f>
        <v>2.9926537997732772</v>
      </c>
      <c r="E38" s="117">
        <f>SUM(E36:E37)</f>
        <v>4968338</v>
      </c>
      <c r="F38" s="74">
        <f>+G38/E38</f>
        <v>0.18702646840855031</v>
      </c>
      <c r="G38" s="89">
        <f>SUM(G36:G37)</f>
        <v>929210.71</v>
      </c>
      <c r="J38" s="28"/>
    </row>
    <row r="39" spans="2:11" ht="15.75" thickBot="1" x14ac:dyDescent="0.3">
      <c r="B39" s="4"/>
      <c r="C39" s="5"/>
      <c r="D39" s="6"/>
      <c r="E39" s="7"/>
      <c r="F39" s="8"/>
      <c r="G39" s="7"/>
      <c r="J39" s="38"/>
    </row>
    <row r="40" spans="2:11" ht="15.75" thickBot="1" x14ac:dyDescent="0.3">
      <c r="B40" s="49"/>
      <c r="C40" s="43" t="s">
        <v>12</v>
      </c>
      <c r="D40" s="50" t="s">
        <v>13</v>
      </c>
    </row>
    <row r="41" spans="2:11" x14ac:dyDescent="0.25">
      <c r="B41" s="51" t="s">
        <v>9</v>
      </c>
      <c r="C41" s="107">
        <v>18434</v>
      </c>
      <c r="D41" s="108">
        <v>23661</v>
      </c>
      <c r="E41" s="9"/>
      <c r="F41" s="10"/>
      <c r="G41" s="30"/>
    </row>
    <row r="42" spans="2:11" x14ac:dyDescent="0.25">
      <c r="B42" s="52" t="s">
        <v>10</v>
      </c>
      <c r="C42" s="109">
        <f>+E38</f>
        <v>4968338</v>
      </c>
      <c r="D42" s="110">
        <f>+G38</f>
        <v>929210.71</v>
      </c>
      <c r="E42" s="9"/>
      <c r="F42" s="10"/>
      <c r="G42" s="31"/>
    </row>
    <row r="43" spans="2:11" ht="15.75" thickBot="1" x14ac:dyDescent="0.3">
      <c r="B43" s="11" t="s">
        <v>11</v>
      </c>
      <c r="C43" s="111">
        <f>+C42-C41</f>
        <v>4949904</v>
      </c>
      <c r="D43" s="112">
        <f>+D42-D41</f>
        <v>905549.71</v>
      </c>
      <c r="E43" s="9"/>
      <c r="F43" s="10"/>
      <c r="G43" s="9"/>
    </row>
    <row r="47" spans="2:11" x14ac:dyDescent="0.25">
      <c r="B47" s="53"/>
      <c r="C47" s="53"/>
      <c r="D47" s="53"/>
      <c r="E47" s="53"/>
      <c r="F47" s="53"/>
      <c r="G47" s="53"/>
    </row>
    <row r="51" spans="13:13" x14ac:dyDescent="0.25">
      <c r="M51" s="36"/>
    </row>
    <row r="52" spans="13:13" x14ac:dyDescent="0.25">
      <c r="M52" s="36"/>
    </row>
    <row r="53" spans="13:13" x14ac:dyDescent="0.25">
      <c r="M53" s="36"/>
    </row>
    <row r="54" spans="13:13" x14ac:dyDescent="0.25">
      <c r="M54" s="36"/>
    </row>
    <row r="55" spans="13:13" x14ac:dyDescent="0.25">
      <c r="M55" s="36"/>
    </row>
    <row r="56" spans="13:13" x14ac:dyDescent="0.25">
      <c r="M56" s="36"/>
    </row>
    <row r="57" spans="13:13" x14ac:dyDescent="0.25">
      <c r="M57" s="36"/>
    </row>
    <row r="58" spans="13:13" x14ac:dyDescent="0.25">
      <c r="M58" s="36"/>
    </row>
    <row r="59" spans="13:13" x14ac:dyDescent="0.25">
      <c r="M59" s="36"/>
    </row>
    <row r="60" spans="13:13" x14ac:dyDescent="0.25">
      <c r="M60" s="36"/>
    </row>
    <row r="61" spans="13:13" x14ac:dyDescent="0.25">
      <c r="M61" s="36"/>
    </row>
    <row r="62" spans="13:13" x14ac:dyDescent="0.25">
      <c r="M62" s="36"/>
    </row>
    <row r="63" spans="13:13" x14ac:dyDescent="0.25">
      <c r="M63" s="36"/>
    </row>
    <row r="64" spans="13:13" x14ac:dyDescent="0.25">
      <c r="M64" s="36"/>
    </row>
    <row r="65" spans="13:13" x14ac:dyDescent="0.25">
      <c r="M65" s="36"/>
    </row>
  </sheetData>
  <mergeCells count="13">
    <mergeCell ref="A18:B18"/>
    <mergeCell ref="A1:L1"/>
    <mergeCell ref="A3:L3"/>
    <mergeCell ref="A4:L4"/>
    <mergeCell ref="A15:B15"/>
    <mergeCell ref="A16:L16"/>
    <mergeCell ref="A32:B32"/>
    <mergeCell ref="A19:L19"/>
    <mergeCell ref="A21:B21"/>
    <mergeCell ref="A22:B22"/>
    <mergeCell ref="A23:L23"/>
    <mergeCell ref="A24:L24"/>
    <mergeCell ref="A31:B31"/>
  </mergeCells>
  <pageMargins left="0.7" right="0.7" top="0.75" bottom="0.75" header="0.3" footer="0.3"/>
  <pageSetup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Ragland-Greene, Rachelle - FNS</cp:lastModifiedBy>
  <cp:lastPrinted>2017-11-08T12:29:37Z</cp:lastPrinted>
  <dcterms:created xsi:type="dcterms:W3CDTF">2012-09-04T15:22:05Z</dcterms:created>
  <dcterms:modified xsi:type="dcterms:W3CDTF">2017-11-21T20:33:37Z</dcterms:modified>
</cp:coreProperties>
</file>