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66925"/>
  <mc:AlternateContent xmlns:mc="http://schemas.openxmlformats.org/markup-compatibility/2006">
    <mc:Choice Requires="x15">
      <x15ac:absPath xmlns:x15ac="http://schemas.microsoft.com/office/spreadsheetml/2010/11/ac" url="Q:\OECA\ICR Renewals\FY2017 (WA 2-04)\Expires 2017-06\2384.04\"/>
    </mc:Choice>
  </mc:AlternateContent>
  <bookViews>
    <workbookView xWindow="0" yWindow="0" windowWidth="20490" windowHeight="6930"/>
  </bookViews>
  <sheets>
    <sheet name="Table 1" sheetId="1" r:id="rId1"/>
    <sheet name="Table 2" sheetId="2" r:id="rId2"/>
    <sheet name="CapitalO&amp;M" sheetId="4" r:id="rId3"/>
    <sheet name="No of Resp" sheetId="3"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6" i="1" l="1"/>
  <c r="G10" i="4" l="1"/>
  <c r="D10" i="4"/>
  <c r="G11" i="4" l="1"/>
  <c r="I67" i="1" s="1"/>
  <c r="I68" i="1" s="1"/>
  <c r="G9" i="4" l="1"/>
  <c r="G8" i="4"/>
  <c r="G5" i="4"/>
  <c r="G6" i="4"/>
  <c r="G7" i="4"/>
  <c r="G4" i="4"/>
  <c r="D5" i="4"/>
  <c r="D6" i="4"/>
  <c r="D7" i="4"/>
  <c r="D8" i="4"/>
  <c r="D9" i="4"/>
  <c r="D4" i="4"/>
  <c r="F9" i="3" l="1"/>
  <c r="F8" i="2" l="1"/>
  <c r="G8" i="2"/>
  <c r="H8" i="2"/>
  <c r="I8" i="2"/>
  <c r="F9" i="2"/>
  <c r="G9" i="2"/>
  <c r="H9" i="2"/>
  <c r="I9" i="2"/>
  <c r="F13" i="2"/>
  <c r="G13" i="2"/>
  <c r="H13" i="2"/>
  <c r="I13" i="2"/>
  <c r="F14" i="2"/>
  <c r="G14" i="2"/>
  <c r="H14" i="2"/>
  <c r="I14" i="2"/>
  <c r="F15" i="2"/>
  <c r="G15" i="2"/>
  <c r="H15" i="2"/>
  <c r="I15" i="2"/>
  <c r="F16" i="2"/>
  <c r="F17" i="2"/>
  <c r="G17" i="2"/>
  <c r="H17" i="2"/>
  <c r="I17" i="2"/>
  <c r="F18" i="2"/>
  <c r="G18" i="2"/>
  <c r="H18" i="2"/>
  <c r="I18" i="2"/>
  <c r="F19" i="2"/>
  <c r="G19" i="2"/>
  <c r="H19" i="2"/>
  <c r="I19" i="2"/>
  <c r="I6" i="2"/>
  <c r="H6" i="2"/>
  <c r="G6" i="2"/>
  <c r="F6" i="2"/>
  <c r="D8" i="2"/>
  <c r="D9" i="2"/>
  <c r="D13" i="2"/>
  <c r="D14" i="2"/>
  <c r="D15" i="2"/>
  <c r="D16" i="2"/>
  <c r="D17" i="2"/>
  <c r="D18" i="2"/>
  <c r="D19" i="2"/>
  <c r="D6" i="2"/>
  <c r="H16" i="2" l="1"/>
  <c r="G16" i="2"/>
  <c r="I16" i="2" s="1"/>
  <c r="I20" i="2" s="1"/>
  <c r="D13" i="1"/>
  <c r="F13" i="1" s="1"/>
  <c r="D14" i="1"/>
  <c r="F14" i="1" s="1"/>
  <c r="D15" i="1"/>
  <c r="F15" i="1" s="1"/>
  <c r="D17" i="1"/>
  <c r="F17" i="1" s="1"/>
  <c r="D18" i="1"/>
  <c r="F18" i="1" s="1"/>
  <c r="D20" i="1"/>
  <c r="F20" i="1" s="1"/>
  <c r="D21" i="1"/>
  <c r="F21" i="1" s="1"/>
  <c r="D26" i="1"/>
  <c r="F26" i="1" s="1"/>
  <c r="D27" i="1"/>
  <c r="F27" i="1" s="1"/>
  <c r="D28" i="1"/>
  <c r="F28" i="1" s="1"/>
  <c r="D30" i="1"/>
  <c r="F30" i="1" s="1"/>
  <c r="D31" i="1"/>
  <c r="F31" i="1" s="1"/>
  <c r="D33" i="1"/>
  <c r="F33" i="1" s="1"/>
  <c r="D35" i="1"/>
  <c r="F35" i="1" s="1"/>
  <c r="D36" i="1"/>
  <c r="F36" i="1" s="1"/>
  <c r="D39" i="1"/>
  <c r="F39" i="1" s="1"/>
  <c r="D41" i="1"/>
  <c r="F41" i="1" s="1"/>
  <c r="D42" i="1"/>
  <c r="F42" i="1" s="1"/>
  <c r="D43" i="1"/>
  <c r="F43" i="1" s="1"/>
  <c r="D44" i="1"/>
  <c r="F44" i="1" s="1"/>
  <c r="D53" i="1"/>
  <c r="F53" i="1" s="1"/>
  <c r="D54" i="1"/>
  <c r="F54" i="1" s="1"/>
  <c r="G54" i="1" s="1"/>
  <c r="D55" i="1"/>
  <c r="F55" i="1" s="1"/>
  <c r="D58" i="1"/>
  <c r="F58" i="1" s="1"/>
  <c r="D59" i="1"/>
  <c r="F59" i="1" s="1"/>
  <c r="G59" i="1" s="1"/>
  <c r="D60" i="1"/>
  <c r="F60" i="1" s="1"/>
  <c r="G60" i="1" s="1"/>
  <c r="D62" i="1"/>
  <c r="F62" i="1" s="1"/>
  <c r="D8" i="1"/>
  <c r="F8" i="1" s="1"/>
  <c r="F20" i="2" l="1"/>
  <c r="H8" i="1"/>
  <c r="G8" i="1"/>
  <c r="G42" i="1"/>
  <c r="H42" i="1"/>
  <c r="G20" i="1"/>
  <c r="H20" i="1"/>
  <c r="G14" i="1"/>
  <c r="H14" i="1"/>
  <c r="G28" i="1"/>
  <c r="H28" i="1"/>
  <c r="G35" i="1"/>
  <c r="H35" i="1"/>
  <c r="G43" i="1"/>
  <c r="H43" i="1"/>
  <c r="G36" i="1"/>
  <c r="H36" i="1"/>
  <c r="G30" i="1"/>
  <c r="H30" i="1"/>
  <c r="G15" i="1"/>
  <c r="H15" i="1"/>
  <c r="G41" i="1"/>
  <c r="H41" i="1"/>
  <c r="G33" i="1"/>
  <c r="H33" i="1"/>
  <c r="G27" i="1"/>
  <c r="H27" i="1"/>
  <c r="G18" i="1"/>
  <c r="H18" i="1"/>
  <c r="G13" i="1"/>
  <c r="H13" i="1"/>
  <c r="G62" i="1"/>
  <c r="H62" i="1"/>
  <c r="G58" i="1"/>
  <c r="H58" i="1"/>
  <c r="G44" i="1"/>
  <c r="H44" i="1"/>
  <c r="G39" i="1"/>
  <c r="H39" i="1"/>
  <c r="G31" i="1"/>
  <c r="H31" i="1"/>
  <c r="G26" i="1"/>
  <c r="H26" i="1"/>
  <c r="G17" i="1"/>
  <c r="H17" i="1"/>
  <c r="G55" i="1"/>
  <c r="H55" i="1"/>
  <c r="G21" i="1"/>
  <c r="H21" i="1"/>
  <c r="I28" i="1"/>
  <c r="H60" i="1"/>
  <c r="I60" i="1" s="1"/>
  <c r="H59" i="1"/>
  <c r="I59" i="1" s="1"/>
  <c r="H54" i="1"/>
  <c r="I54" i="1" s="1"/>
  <c r="H53" i="1"/>
  <c r="G53" i="1"/>
  <c r="I8" i="1" l="1"/>
  <c r="I55" i="1"/>
  <c r="I21" i="1"/>
  <c r="I35" i="1"/>
  <c r="I14" i="1"/>
  <c r="I42" i="1"/>
  <c r="I53" i="1"/>
  <c r="I58" i="1"/>
  <c r="I20" i="1"/>
  <c r="I13" i="1"/>
  <c r="I27" i="1"/>
  <c r="I41" i="1"/>
  <c r="I62" i="1"/>
  <c r="I18" i="1"/>
  <c r="I33" i="1"/>
  <c r="F45" i="1"/>
  <c r="I17" i="1"/>
  <c r="I31" i="1"/>
  <c r="I44" i="1"/>
  <c r="I15" i="1"/>
  <c r="I36" i="1"/>
  <c r="I26" i="1"/>
  <c r="I39" i="1"/>
  <c r="F65" i="1"/>
  <c r="I30" i="1"/>
  <c r="I43" i="1"/>
  <c r="I65" i="1" l="1"/>
  <c r="I45" i="1"/>
  <c r="F66" i="1"/>
  <c r="I66" i="1" l="1"/>
</calcChain>
</file>

<file path=xl/sharedStrings.xml><?xml version="1.0" encoding="utf-8"?>
<sst xmlns="http://schemas.openxmlformats.org/spreadsheetml/2006/main" count="203" uniqueCount="158">
  <si>
    <t>Burden Item</t>
  </si>
  <si>
    <t xml:space="preserve">(A) </t>
  </si>
  <si>
    <t xml:space="preserve">Respondent Hours per Occurrence </t>
  </si>
  <si>
    <t xml:space="preserve">(B) </t>
  </si>
  <si>
    <t>Number of Occurrences Per Respondent Per Year</t>
  </si>
  <si>
    <t xml:space="preserve">(C) </t>
  </si>
  <si>
    <t xml:space="preserve">(D) </t>
  </si>
  <si>
    <t>1. Applications</t>
  </si>
  <si>
    <t>N/A</t>
  </si>
  <si>
    <t>2. Surveys and Studies</t>
  </si>
  <si>
    <t>3. Reporting Requirements</t>
  </si>
  <si>
    <t>B. Required Activities</t>
  </si>
  <si>
    <t>a) Initial monitoring</t>
  </si>
  <si>
    <t>b) Annual monitoring</t>
  </si>
  <si>
    <t>C. Create Information</t>
  </si>
  <si>
    <t>D. Gather Information</t>
  </si>
  <si>
    <t>E. Report Preparation</t>
  </si>
  <si>
    <t>a) Pollutants, fugitive ash emissions</t>
  </si>
  <si>
    <t>b) Fugitive Ash Emissions</t>
  </si>
  <si>
    <t>4) Report of initial CMS demonstration</t>
  </si>
  <si>
    <t xml:space="preserve"> </t>
  </si>
  <si>
    <t>a) Without site specific parameter petition</t>
  </si>
  <si>
    <t>10) Annual Report:</t>
  </si>
  <si>
    <t>Subtotal for Reporting Requirements</t>
  </si>
  <si>
    <t>Subtotal for Recordkeeping Requirements</t>
  </si>
  <si>
    <t xml:space="preserve">Table 1: Annual Respondent Burden and Cost – NSPS for Commercial and Industrial Solid Waste Incineration (CISWI) Units
 (40 CFR Part 60, Subpart CCCC) (Renewal) 
</t>
  </si>
  <si>
    <t xml:space="preserve">(E) </t>
  </si>
  <si>
    <t xml:space="preserve">(F) </t>
  </si>
  <si>
    <t xml:space="preserve">(G) </t>
  </si>
  <si>
    <t>(H)</t>
  </si>
  <si>
    <t>See O&amp;M Costs</t>
  </si>
  <si>
    <t>See Capital/ Startup Costs</t>
  </si>
  <si>
    <t>See 3A</t>
  </si>
  <si>
    <t>See 3B</t>
  </si>
  <si>
    <t>See 3E</t>
  </si>
  <si>
    <t>See 3B(1)</t>
  </si>
  <si>
    <t>See 3B(5b)</t>
  </si>
  <si>
    <t>Hours Per Respondent Per Year 
(C=AxB)</t>
  </si>
  <si>
    <t>Technical Hours Per Year 
(E=CxD)</t>
  </si>
  <si>
    <t>Management Hours Per Year 
(F=Ex0.05)</t>
  </si>
  <si>
    <t>Clerical Hours Per Year 
(G=Ex0.1)</t>
  </si>
  <si>
    <r>
      <t xml:space="preserve">Number of Respondents Per Year </t>
    </r>
    <r>
      <rPr>
        <b/>
        <vertAlign val="superscript"/>
        <sz val="9"/>
        <color rgb="FF000000"/>
        <rFont val="Times New Roman"/>
        <family val="1"/>
      </rPr>
      <t>a</t>
    </r>
  </si>
  <si>
    <r>
      <t xml:space="preserve">Total Labor Costs Per Year </t>
    </r>
    <r>
      <rPr>
        <b/>
        <vertAlign val="superscript"/>
        <sz val="9"/>
        <color rgb="FF000000"/>
        <rFont val="Times New Roman"/>
        <family val="1"/>
      </rPr>
      <t>b</t>
    </r>
  </si>
  <si>
    <r>
      <t xml:space="preserve">A. Familiarize with regulatory requirements </t>
    </r>
    <r>
      <rPr>
        <vertAlign val="superscript"/>
        <sz val="9"/>
        <color rgb="FF000000"/>
        <rFont val="Times New Roman"/>
        <family val="1"/>
      </rPr>
      <t>c</t>
    </r>
  </si>
  <si>
    <t>Assumptions:</t>
  </si>
  <si>
    <t>b  This ICR uses the following labor rates based on Department of Labor, Bureau of Labor Statistics (BLS) data “Table 2 Civilian Workers, by Occupational and Industry group. --$138.43 per hour for Executive, Administrative, and Managerial labor; $106.45 per hour for Technical labor, and $52.77 per hour for Clerical labor. The rates have been increased by 110 percent to account for the benefit packages available to those employed by private industry.</t>
  </si>
  <si>
    <t>a  We assume there are 8 existing sources subject to the rule and 1 additional source per year will become subject to the rule during the three year period of this ICR.</t>
  </si>
  <si>
    <t>d  One-time only costs (1 new respondent per year).</t>
  </si>
  <si>
    <t xml:space="preserve">g  Assumed that 10 percent of the facilities would have an exceedance during the year.  </t>
  </si>
  <si>
    <r>
      <t xml:space="preserve">a) Establish and teach operator qualification course </t>
    </r>
    <r>
      <rPr>
        <vertAlign val="superscript"/>
        <sz val="9"/>
        <color rgb="FF000000"/>
        <rFont val="Times New Roman"/>
        <family val="1"/>
      </rPr>
      <t>d</t>
    </r>
  </si>
  <si>
    <r>
      <t xml:space="preserve">b) Obtain operator qualification </t>
    </r>
    <r>
      <rPr>
        <vertAlign val="superscript"/>
        <sz val="9"/>
        <color rgb="FF000000"/>
        <rFont val="Times New Roman"/>
        <family val="1"/>
      </rPr>
      <t>d</t>
    </r>
  </si>
  <si>
    <r>
      <t xml:space="preserve">2) Notification of initial CMS Demonstration </t>
    </r>
    <r>
      <rPr>
        <vertAlign val="superscript"/>
        <sz val="9"/>
        <color rgb="FF000000"/>
        <rFont val="Times New Roman"/>
        <family val="1"/>
      </rPr>
      <t>d</t>
    </r>
  </si>
  <si>
    <r>
      <t xml:space="preserve">5) Report prior to construction (includes siting analysis) </t>
    </r>
    <r>
      <rPr>
        <vertAlign val="superscript"/>
        <sz val="9"/>
        <color rgb="FF000000"/>
        <rFont val="Times New Roman"/>
        <family val="1"/>
      </rPr>
      <t>d</t>
    </r>
  </si>
  <si>
    <r>
      <t xml:space="preserve">9) Waste management plan </t>
    </r>
    <r>
      <rPr>
        <vertAlign val="superscript"/>
        <sz val="9"/>
        <color rgb="FF000000"/>
        <rFont val="Times New Roman"/>
        <family val="1"/>
      </rPr>
      <t>d</t>
    </r>
  </si>
  <si>
    <r>
      <t xml:space="preserve">1) Notification of initial performance test </t>
    </r>
    <r>
      <rPr>
        <vertAlign val="superscript"/>
        <sz val="9"/>
        <color rgb="FF000000"/>
        <rFont val="Times New Roman"/>
        <family val="1"/>
      </rPr>
      <t>d</t>
    </r>
  </si>
  <si>
    <r>
      <t xml:space="preserve">3) Report of initial performance test </t>
    </r>
    <r>
      <rPr>
        <vertAlign val="superscript"/>
        <sz val="9"/>
        <color rgb="FF000000"/>
        <rFont val="Times New Roman"/>
        <family val="1"/>
      </rPr>
      <t>d</t>
    </r>
  </si>
  <si>
    <t>1) Initial stack test and report (PM, dioxins/furans, opacity, HCl, Cd, Pb, Hg, CO, NOx, and SO2)</t>
  </si>
  <si>
    <t xml:space="preserve">3) Operator training and qualification      </t>
  </si>
  <si>
    <t>d) Initial review of site-specific information</t>
  </si>
  <si>
    <r>
      <t xml:space="preserve">4) Establish operating parameters (maximum and minimum) </t>
    </r>
    <r>
      <rPr>
        <vertAlign val="superscript"/>
        <sz val="9"/>
        <color rgb="FF000000"/>
        <rFont val="Times New Roman"/>
        <family val="1"/>
      </rPr>
      <t>d</t>
    </r>
  </si>
  <si>
    <t xml:space="preserve">5) Continuous parameter monitoring (including CEMS)  </t>
  </si>
  <si>
    <t>7) Report of initial stack test</t>
  </si>
  <si>
    <t>8) Report established values for site-specific operating parameters</t>
  </si>
  <si>
    <r>
      <t xml:space="preserve">13) Semiannual report of emissions/parameter exceedances </t>
    </r>
    <r>
      <rPr>
        <vertAlign val="superscript"/>
        <sz val="9"/>
        <color rgb="FF000000"/>
        <rFont val="Times New Roman"/>
        <family val="1"/>
      </rPr>
      <t>g</t>
    </r>
  </si>
  <si>
    <t>4. Recordkeeping Requirements</t>
  </si>
  <si>
    <t>A. Familiarize with regulatory requirements</t>
  </si>
  <si>
    <t>B. Plan Activities</t>
  </si>
  <si>
    <t>C. Implement Activities</t>
  </si>
  <si>
    <t>D. Develop Record System</t>
  </si>
  <si>
    <t>E. Record Information</t>
  </si>
  <si>
    <t>1) Records of operating parameters</t>
  </si>
  <si>
    <t>2) Records of periods for which minimum amount of data on operating parameters were not obtained</t>
  </si>
  <si>
    <t>3) Records of malfunction of the unit</t>
  </si>
  <si>
    <r>
      <t xml:space="preserve">4) Records of exceedances of the operating parameters </t>
    </r>
    <r>
      <rPr>
        <vertAlign val="superscript"/>
        <sz val="9"/>
        <color rgb="FF000000"/>
        <rFont val="Times New Roman"/>
        <family val="1"/>
      </rPr>
      <t>g</t>
    </r>
  </si>
  <si>
    <t>5) Records of stack tests</t>
  </si>
  <si>
    <t>6) Records of siting analysis</t>
  </si>
  <si>
    <t>10) Records of monitoring device calibration</t>
  </si>
  <si>
    <t>F. Personnel Training</t>
  </si>
  <si>
    <t>G. Time for Audits</t>
  </si>
  <si>
    <t>2) Annual stack test and test report (PM, HCl, Opacity, and Fugitive Ash)</t>
  </si>
  <si>
    <t>b) With site specific parameter petition</t>
  </si>
  <si>
    <r>
      <t xml:space="preserve">6) Report prior to initial start-up </t>
    </r>
    <r>
      <rPr>
        <vertAlign val="superscript"/>
        <sz val="9"/>
        <color rgb="FF000000"/>
        <rFont val="Times New Roman"/>
        <family val="1"/>
      </rPr>
      <t>d, e</t>
    </r>
  </si>
  <si>
    <r>
      <t xml:space="preserve">11) Notification for qualified operators that are off-site for more than 2 weeks </t>
    </r>
    <r>
      <rPr>
        <vertAlign val="superscript"/>
        <sz val="9"/>
        <color rgb="FF000000"/>
        <rFont val="Times New Roman"/>
        <family val="1"/>
      </rPr>
      <t>f</t>
    </r>
  </si>
  <si>
    <r>
      <t xml:space="preserve">12) Status report for qualified operators that are off-site for more than 2 weeks </t>
    </r>
    <r>
      <rPr>
        <vertAlign val="superscript"/>
        <sz val="9"/>
        <color rgb="FF000000"/>
        <rFont val="Times New Roman"/>
        <family val="1"/>
      </rPr>
      <t>f</t>
    </r>
  </si>
  <si>
    <r>
      <t xml:space="preserve">11) Records of site-specific documentation </t>
    </r>
    <r>
      <rPr>
        <vertAlign val="superscript"/>
        <sz val="9"/>
        <color rgb="FF000000"/>
        <rFont val="Times New Roman"/>
        <family val="1"/>
      </rPr>
      <t>e</t>
    </r>
  </si>
  <si>
    <t xml:space="preserve">9) Records of persons who meet operator qualification criteria </t>
  </si>
  <si>
    <t>8) Records of persons who have completed operator training</t>
  </si>
  <si>
    <t>7) Records of persons who have reviewed operating procedures</t>
  </si>
  <si>
    <t>c) Annual refresher course</t>
  </si>
  <si>
    <t>e) Annual review of site-specific information</t>
  </si>
  <si>
    <t>a) Results of performance tests conducted during the year</t>
  </si>
  <si>
    <t>e  Assumed that one-third of the facilities will petition for site-specific parameters.</t>
  </si>
  <si>
    <t>f  We assume that 10 percent of the facilities would not have a qualified operator available for more than two weeks at least once a year (Note: each deviation requires 2 notifications, 1 for when the deviation occurs and 1 for when operation resumes).   We also assume that each deviation will require only two status reports.</t>
  </si>
  <si>
    <t>h  Totals have been rounded to 3 significant figures. Figures may not add exactly due to rounding.</t>
  </si>
  <si>
    <r>
      <t xml:space="preserve">TOTAL LABOR BURDEN AND COST (rounded) </t>
    </r>
    <r>
      <rPr>
        <b/>
        <vertAlign val="superscript"/>
        <sz val="9"/>
        <color rgb="FF000000"/>
        <rFont val="Times New Roman"/>
        <family val="1"/>
      </rPr>
      <t>h</t>
    </r>
  </si>
  <si>
    <r>
      <t xml:space="preserve">TOTAL CAPITAL AND O&amp;M COST (rounded) </t>
    </r>
    <r>
      <rPr>
        <b/>
        <vertAlign val="superscript"/>
        <sz val="9"/>
        <color rgb="FF000000"/>
        <rFont val="Times New Roman"/>
        <family val="1"/>
      </rPr>
      <t>h</t>
    </r>
  </si>
  <si>
    <r>
      <t xml:space="preserve">GRAND TOTAL (rounded) </t>
    </r>
    <r>
      <rPr>
        <b/>
        <vertAlign val="superscript"/>
        <sz val="9"/>
        <color rgb="FF000000"/>
        <rFont val="Times New Roman"/>
        <family val="1"/>
      </rPr>
      <t>h</t>
    </r>
  </si>
  <si>
    <t xml:space="preserve">Table 2: Average Annual EPA Burden and Cost – NSPS for Commercial and Industrial Solid Waste Incineration (CISWI)
     Units (40 CFR Part 60, Subpart CCCC) (Renewal)
</t>
  </si>
  <si>
    <t>EPA Hours per Occurrence</t>
  </si>
  <si>
    <t xml:space="preserve">(H) </t>
  </si>
  <si>
    <t>3. Required Activities</t>
  </si>
  <si>
    <t>E. Report Reviews</t>
  </si>
  <si>
    <t>F. Prepare annual summary report</t>
  </si>
  <si>
    <t>EPA Hours Per Respondent Per Year 
(C=AxB)</t>
  </si>
  <si>
    <r>
      <t xml:space="preserve">Number of Respondents Per Year </t>
    </r>
    <r>
      <rPr>
        <b/>
        <vertAlign val="superscript"/>
        <sz val="9"/>
        <color theme="1"/>
        <rFont val="Times New Roman"/>
        <family val="1"/>
      </rPr>
      <t>a</t>
    </r>
  </si>
  <si>
    <t>Technical Hours Per Year 
(E=CXD)</t>
  </si>
  <si>
    <r>
      <t xml:space="preserve">Total Costs, $ </t>
    </r>
    <r>
      <rPr>
        <b/>
        <vertAlign val="superscript"/>
        <sz val="9"/>
        <color theme="1"/>
        <rFont val="Times New Roman"/>
        <family val="1"/>
      </rPr>
      <t>b</t>
    </r>
  </si>
  <si>
    <t>b  This ICR uses the following labor rates: $47.63 for technical, $64.16 for managerial, and $25.76 for clerical labor.  These rates are from the Office of Personnel Management (OPM), 2016 General Schedule, which excludes locality rates of pay.  The rates have been increased by 60 percent to account for the benefit packages available to government employees.</t>
  </si>
  <si>
    <t>4) Review annual compliance report</t>
  </si>
  <si>
    <t>2. Familiarize with regulatory requirements</t>
  </si>
  <si>
    <r>
      <t xml:space="preserve">A. Observe initial stack tests (PM, dioxins/furans, opacity, HCl, Cd, Pb, Hg, CO, NOx, and SO2) </t>
    </r>
    <r>
      <rPr>
        <vertAlign val="superscript"/>
        <sz val="9"/>
        <color theme="1"/>
        <rFont val="Times New Roman"/>
        <family val="1"/>
      </rPr>
      <t>c</t>
    </r>
  </si>
  <si>
    <r>
      <t xml:space="preserve">B. Excess emissions -- Enforcement Activities </t>
    </r>
    <r>
      <rPr>
        <vertAlign val="superscript"/>
        <sz val="9"/>
        <color theme="1"/>
        <rFont val="Times New Roman"/>
        <family val="1"/>
      </rPr>
      <t>d</t>
    </r>
  </si>
  <si>
    <r>
      <t xml:space="preserve">1) Review waste management plan and siting analysis </t>
    </r>
    <r>
      <rPr>
        <vertAlign val="superscript"/>
        <sz val="9"/>
        <color theme="1"/>
        <rFont val="Times New Roman"/>
        <family val="1"/>
      </rPr>
      <t>e</t>
    </r>
  </si>
  <si>
    <r>
      <t xml:space="preserve">2) Review report submitted prior to initial startup </t>
    </r>
    <r>
      <rPr>
        <vertAlign val="superscript"/>
        <sz val="9"/>
        <color theme="1"/>
        <rFont val="Times New Roman"/>
        <family val="1"/>
      </rPr>
      <t>e</t>
    </r>
  </si>
  <si>
    <r>
      <t xml:space="preserve">3) Review initial stack test report </t>
    </r>
    <r>
      <rPr>
        <vertAlign val="superscript"/>
        <sz val="9"/>
        <color theme="1"/>
        <rFont val="Times New Roman"/>
        <family val="1"/>
      </rPr>
      <t>e</t>
    </r>
  </si>
  <si>
    <r>
      <t xml:space="preserve">5) Review semi-annual excess emission and parameter exceedance report </t>
    </r>
    <r>
      <rPr>
        <vertAlign val="superscript"/>
        <sz val="9"/>
        <color theme="1"/>
        <rFont val="Times New Roman"/>
        <family val="1"/>
      </rPr>
      <t>d</t>
    </r>
  </si>
  <si>
    <r>
      <t xml:space="preserve">6) Review notifications and status reports for qualified operators off-site </t>
    </r>
    <r>
      <rPr>
        <vertAlign val="superscript"/>
        <sz val="9"/>
        <color theme="1"/>
        <rFont val="Times New Roman"/>
        <family val="1"/>
      </rPr>
      <t>f</t>
    </r>
  </si>
  <si>
    <t xml:space="preserve">c  Assumes EPA personnel attend 20 percent of the stack tests </t>
  </si>
  <si>
    <t>d  Assume that 10 percent of the facilities have an exceedance during the year.</t>
  </si>
  <si>
    <t>e  One-time only costs for each respondent.</t>
  </si>
  <si>
    <t>g  Totals have been rounded to 3 significant figures. Figures may not add exactly due to rounding.</t>
  </si>
  <si>
    <r>
      <t xml:space="preserve">TOTAL ANNUAL BURDEN AND COST (rounded) </t>
    </r>
    <r>
      <rPr>
        <b/>
        <vertAlign val="superscript"/>
        <sz val="9"/>
        <color theme="1"/>
        <rFont val="Times New Roman"/>
        <family val="1"/>
      </rPr>
      <t>g</t>
    </r>
  </si>
  <si>
    <t>Number of Respondents</t>
  </si>
  <si>
    <t>Respondents That Submit Reports</t>
  </si>
  <si>
    <t>Respondents That Do Not Submit Any Reports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</si>
  <si>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</si>
  <si>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</si>
  <si>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</si>
  <si>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</si>
  <si>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</si>
  <si>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</si>
  <si>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</si>
  <si>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</si>
  <si>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</si>
  <si>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</si>
  <si>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Average</t>
  </si>
  <si>
    <t>Number of Respondents
(E=A+B+C-D)</t>
  </si>
  <si>
    <t>c  We assume that all sources will have to familiarize with the regulatory requirements each year.</t>
  </si>
  <si>
    <t>Capital/Startup vs. Operation and Maintenance (O&amp;M) Costs</t>
  </si>
  <si>
    <t>Continuous Monitoring Device</t>
  </si>
  <si>
    <t>Capital/Startup Cost for One Respondent</t>
  </si>
  <si>
    <t>Number of New Respondents</t>
  </si>
  <si>
    <t>Total Capital/Startup Cost,  (B X C)</t>
  </si>
  <si>
    <t>Annual O&amp;M Costs for One Respondent</t>
  </si>
  <si>
    <t>(F)</t>
  </si>
  <si>
    <t>Number of Respondents  with O&amp;M</t>
  </si>
  <si>
    <t>(G)</t>
  </si>
  <si>
    <t>Bag Leak Detectors</t>
  </si>
  <si>
    <t>CO CEMS</t>
  </si>
  <si>
    <t>ACI Monitors</t>
  </si>
  <si>
    <t>Stack Tests</t>
  </si>
  <si>
    <t>Postage for Performance Tests</t>
  </si>
  <si>
    <t>Postage for Semiannual reports</t>
  </si>
  <si>
    <t>Total</t>
  </si>
  <si>
    <t>Total O&amp;M, 
(E X F)</t>
  </si>
  <si>
    <t>Total Capital and O&amp;M Cost</t>
  </si>
  <si>
    <t>responses</t>
  </si>
  <si>
    <t>hr/response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</si>
</sst>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8" formatCode="&quot;$&quot;#,##0.00_);[Red]\(&quot;$&quot;#,##0.00\)"/>
    <numFmt numFmtId="164" formatCode="0.0"/>
  </numFmts>
  <fonts count="19" x14ac:knownFonts="1">
    <font>
      <sz val="11"/>
      <color theme="1"/>
      <name val="Calibri"/>
      <family val="2"/>
      <scheme val="minor"/>
    </font>
    <font>
      <b/>
      <sz val="11"/>
      <color theme="1"/>
      <name val="Calibri"/>
      <family val="2"/>
      <scheme val="minor"/>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i/>
      <sz val="9"/>
      <color rgb="FF000000"/>
      <name val="Times New Roman"/>
      <family val="1"/>
    </font>
    <font>
      <b/>
      <sz val="10"/>
      <color rgb="FF000000"/>
      <name val="Times New Roman"/>
      <family val="1"/>
    </font>
    <font>
      <sz val="10"/>
      <color rgb="FF000000"/>
      <name val="Times New Roman"/>
      <family val="1"/>
    </font>
    <font>
      <b/>
      <sz val="9"/>
      <color theme="1"/>
      <name val="Times New Roman"/>
      <family val="1"/>
    </font>
    <font>
      <sz val="9"/>
      <color theme="1"/>
      <name val="Times New Roman"/>
      <family val="1"/>
    </font>
    <font>
      <vertAlign val="superscript"/>
      <sz val="9"/>
      <color theme="1"/>
      <name val="Times New Roman"/>
      <family val="1"/>
    </font>
    <font>
      <b/>
      <sz val="9"/>
      <color rgb="FF0000FF"/>
      <name val="Times New Roman"/>
      <family val="1"/>
    </font>
    <font>
      <b/>
      <vertAlign val="superscript"/>
      <sz val="9"/>
      <color theme="1"/>
      <name val="Times New Roman"/>
      <family val="1"/>
    </font>
    <font>
      <b/>
      <sz val="12"/>
      <color rgb="FF000000"/>
      <name val="Times New Roman"/>
      <family val="1"/>
    </font>
    <font>
      <vertAlign val="superscript"/>
      <sz val="10"/>
      <color rgb="FF000000"/>
      <name val="Times New Roman"/>
      <family val="1"/>
    </font>
    <font>
      <sz val="9"/>
      <name val="Times New Roman"/>
      <family val="1"/>
    </font>
    <font>
      <b/>
      <sz val="1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0" borderId="0" xfId="0" applyFont="1" applyAlignment="1"/>
    <xf numFmtId="0" fontId="3"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xf>
    <xf numFmtId="0" fontId="2" fillId="0" borderId="1" xfId="0" applyFont="1" applyBorder="1" applyAlignment="1">
      <alignment vertical="center"/>
    </xf>
    <xf numFmtId="0" fontId="5" fillId="0" borderId="1" xfId="0" applyFont="1" applyBorder="1" applyAlignment="1">
      <alignment horizontal="left" vertical="center" wrapText="1" indent="1"/>
    </xf>
    <xf numFmtId="8" fontId="5" fillId="0" borderId="1" xfId="0" applyNumberFormat="1" applyFont="1" applyBorder="1" applyAlignment="1">
      <alignment horizontal="right" vertical="center"/>
    </xf>
    <xf numFmtId="0" fontId="5" fillId="0" borderId="1" xfId="0" applyFont="1" applyBorder="1" applyAlignment="1">
      <alignment horizontal="left" vertical="center" wrapText="1" indent="2"/>
    </xf>
    <xf numFmtId="6" fontId="5" fillId="0" borderId="1" xfId="0" applyNumberFormat="1" applyFont="1" applyBorder="1" applyAlignment="1">
      <alignment horizontal="right" vertical="center"/>
    </xf>
    <xf numFmtId="0" fontId="7" fillId="0" borderId="1" xfId="0" applyFont="1" applyBorder="1" applyAlignment="1">
      <alignment vertical="center" wrapText="1"/>
    </xf>
    <xf numFmtId="0" fontId="5" fillId="0" borderId="1" xfId="0" applyFont="1" applyBorder="1" applyAlignment="1">
      <alignment vertical="center"/>
    </xf>
    <xf numFmtId="0" fontId="2" fillId="0" borderId="1" xfId="0" applyFont="1" applyBorder="1"/>
    <xf numFmtId="0" fontId="3" fillId="0" borderId="1" xfId="0" applyFont="1" applyBorder="1" applyAlignment="1">
      <alignment vertical="center"/>
    </xf>
    <xf numFmtId="0" fontId="3" fillId="0" borderId="1" xfId="0" applyFont="1" applyBorder="1" applyAlignment="1">
      <alignment vertical="center" wrapText="1"/>
    </xf>
    <xf numFmtId="6" fontId="3"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indent="3"/>
    </xf>
    <xf numFmtId="0" fontId="8" fillId="0" borderId="0" xfId="0" applyFont="1" applyAlignment="1">
      <alignment vertical="center"/>
    </xf>
    <xf numFmtId="0" fontId="9" fillId="0" borderId="0" xfId="0" applyFont="1" applyAlignment="1">
      <alignment vertical="center"/>
    </xf>
    <xf numFmtId="3" fontId="3" fillId="0" borderId="1" xfId="0" applyNumberFormat="1" applyFont="1" applyBorder="1" applyAlignment="1">
      <alignment horizontal="center" vertical="center"/>
    </xf>
    <xf numFmtId="0" fontId="2" fillId="0" borderId="0" xfId="0" applyFont="1" applyAlignment="1">
      <alignment vertical="center"/>
    </xf>
    <xf numFmtId="2" fontId="5" fillId="0" borderId="1" xfId="0" applyNumberFormat="1" applyFont="1" applyBorder="1" applyAlignment="1">
      <alignment horizontal="center" vertical="center"/>
    </xf>
    <xf numFmtId="0" fontId="2" fillId="0" borderId="0" xfId="0" applyFont="1"/>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xf>
    <xf numFmtId="6" fontId="11" fillId="0" borderId="1" xfId="0" applyNumberFormat="1" applyFont="1" applyBorder="1" applyAlignment="1">
      <alignment horizontal="right" vertical="center"/>
    </xf>
    <xf numFmtId="0" fontId="11" fillId="0" borderId="1" xfId="0" applyFont="1" applyBorder="1" applyAlignment="1">
      <alignment horizontal="left" vertical="center" wrapText="1" indent="1"/>
    </xf>
    <xf numFmtId="8" fontId="11" fillId="0" borderId="1" xfId="0" applyNumberFormat="1" applyFont="1" applyBorder="1" applyAlignment="1">
      <alignment horizontal="right" vertical="center"/>
    </xf>
    <xf numFmtId="0" fontId="11" fillId="0" borderId="1" xfId="0" applyFont="1" applyBorder="1" applyAlignment="1">
      <alignment horizontal="left" vertical="center" wrapText="1" indent="2"/>
    </xf>
    <xf numFmtId="0" fontId="10" fillId="0" borderId="1" xfId="0" applyFont="1" applyBorder="1" applyAlignment="1">
      <alignment vertical="center" wrapText="1"/>
    </xf>
    <xf numFmtId="0" fontId="10" fillId="0" borderId="1" xfId="0" applyFont="1" applyBorder="1" applyAlignment="1">
      <alignment horizontal="center" vertical="center"/>
    </xf>
    <xf numFmtId="0" fontId="13" fillId="0" borderId="1" xfId="0" applyFont="1" applyBorder="1" applyAlignment="1">
      <alignment horizontal="center" vertical="center"/>
    </xf>
    <xf numFmtId="6" fontId="10" fillId="0" borderId="1" xfId="0" applyNumberFormat="1" applyFont="1" applyBorder="1" applyAlignment="1">
      <alignment horizontal="right"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5" fillId="0" borderId="1" xfId="0" applyFont="1" applyBorder="1" applyAlignment="1">
      <alignment vertical="center" wrapText="1"/>
    </xf>
    <xf numFmtId="0" fontId="17" fillId="0" borderId="1" xfId="0" applyFont="1" applyBorder="1" applyAlignment="1">
      <alignment horizontal="center" vertical="center" wrapText="1"/>
    </xf>
    <xf numFmtId="164" fontId="5" fillId="0" borderId="1" xfId="0" applyNumberFormat="1" applyFont="1" applyBorder="1" applyAlignment="1">
      <alignment horizontal="center" vertical="center"/>
    </xf>
    <xf numFmtId="6" fontId="9" fillId="0" borderId="1" xfId="0" applyNumberFormat="1" applyFont="1" applyBorder="1" applyAlignment="1">
      <alignment horizontal="center" vertical="center" wrapText="1"/>
    </xf>
    <xf numFmtId="6" fontId="9" fillId="0" borderId="1" xfId="0" applyNumberFormat="1" applyFont="1" applyBorder="1" applyAlignment="1">
      <alignment horizontal="right" vertical="center" wrapText="1"/>
    </xf>
    <xf numFmtId="8" fontId="9" fillId="0" borderId="1" xfId="0" applyNumberFormat="1" applyFont="1" applyBorder="1" applyAlignment="1">
      <alignment horizontal="center" vertical="center" wrapText="1"/>
    </xf>
    <xf numFmtId="0" fontId="8" fillId="0" borderId="1" xfId="0" applyFont="1" applyBorder="1" applyAlignment="1">
      <alignment vertical="center" wrapText="1"/>
    </xf>
    <xf numFmtId="6" fontId="8" fillId="0" borderId="1" xfId="0" applyNumberFormat="1" applyFont="1" applyBorder="1" applyAlignment="1">
      <alignment horizontal="center" vertical="center" wrapText="1"/>
    </xf>
    <xf numFmtId="6" fontId="8" fillId="0" borderId="1" xfId="0" applyNumberFormat="1" applyFont="1" applyBorder="1" applyAlignment="1">
      <alignment horizontal="right" vertical="center" wrapText="1"/>
    </xf>
    <xf numFmtId="0" fontId="18" fillId="0" borderId="1" xfId="0" applyFont="1" applyFill="1" applyBorder="1" applyAlignment="1">
      <alignment vertical="center" wrapText="1"/>
    </xf>
    <xf numFmtId="0" fontId="0" fillId="0" borderId="1" xfId="0" applyBorder="1"/>
    <xf numFmtId="6" fontId="0" fillId="0" borderId="0" xfId="0" applyNumberFormat="1"/>
    <xf numFmtId="1" fontId="0" fillId="0" borderId="0" xfId="0" applyNumberFormat="1"/>
    <xf numFmtId="0" fontId="5" fillId="0" borderId="1" xfId="0" applyFont="1" applyBorder="1" applyAlignment="1">
      <alignment horizontal="left" vertical="center"/>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xf>
    <xf numFmtId="1" fontId="3"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xf>
    <xf numFmtId="0" fontId="15" fillId="0" borderId="1" xfId="0" applyFont="1" applyBorder="1" applyAlignment="1">
      <alignment horizontal="center" vertical="center" wrapText="1"/>
    </xf>
    <xf numFmtId="0" fontId="5"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tabSelected="1" topLeftCell="A52" zoomScaleNormal="100" workbookViewId="0">
      <selection activeCell="K67" sqref="K67"/>
    </sheetView>
  </sheetViews>
  <sheetFormatPr defaultRowHeight="15" x14ac:dyDescent="0.25"/>
  <cols>
    <col min="1" max="1" width="54.5703125" customWidth="1"/>
    <col min="2" max="2" width="9.85546875" customWidth="1"/>
    <col min="3" max="3" width="10.42578125" customWidth="1"/>
    <col min="4" max="4" width="9.5703125" customWidth="1"/>
    <col min="5" max="5" width="10.140625" customWidth="1"/>
    <col min="7" max="7" width="10.7109375" customWidth="1"/>
    <col min="9" max="9" width="10.140625" bestFit="1" customWidth="1"/>
  </cols>
  <sheetData>
    <row r="1" spans="1:9" x14ac:dyDescent="0.25">
      <c r="A1" s="1" t="s">
        <v>25</v>
      </c>
    </row>
    <row r="2" spans="1:9" x14ac:dyDescent="0.25">
      <c r="F2">
        <v>106.45</v>
      </c>
      <c r="G2">
        <v>138.43</v>
      </c>
      <c r="H2">
        <v>52.77</v>
      </c>
    </row>
    <row r="3" spans="1:9" x14ac:dyDescent="0.25">
      <c r="A3" s="51" t="s">
        <v>0</v>
      </c>
      <c r="B3" s="2" t="s">
        <v>1</v>
      </c>
      <c r="C3" s="2" t="s">
        <v>3</v>
      </c>
      <c r="D3" s="2" t="s">
        <v>5</v>
      </c>
      <c r="E3" s="2" t="s">
        <v>6</v>
      </c>
      <c r="F3" s="2" t="s">
        <v>26</v>
      </c>
      <c r="G3" s="2" t="s">
        <v>27</v>
      </c>
      <c r="H3" s="2" t="s">
        <v>28</v>
      </c>
      <c r="I3" s="2" t="s">
        <v>29</v>
      </c>
    </row>
    <row r="4" spans="1:9" ht="60" x14ac:dyDescent="0.25">
      <c r="A4" s="51"/>
      <c r="B4" s="2" t="s">
        <v>2</v>
      </c>
      <c r="C4" s="2" t="s">
        <v>4</v>
      </c>
      <c r="D4" s="2" t="s">
        <v>37</v>
      </c>
      <c r="E4" s="2" t="s">
        <v>41</v>
      </c>
      <c r="F4" s="2" t="s">
        <v>38</v>
      </c>
      <c r="G4" s="2" t="s">
        <v>39</v>
      </c>
      <c r="H4" s="2" t="s">
        <v>40</v>
      </c>
      <c r="I4" s="2" t="s">
        <v>42</v>
      </c>
    </row>
    <row r="5" spans="1:9" x14ac:dyDescent="0.25">
      <c r="A5" s="3" t="s">
        <v>7</v>
      </c>
      <c r="B5" s="4" t="s">
        <v>8</v>
      </c>
      <c r="C5" s="5"/>
      <c r="D5" s="5"/>
      <c r="E5" s="5"/>
      <c r="F5" s="5"/>
      <c r="G5" s="5"/>
      <c r="H5" s="5"/>
      <c r="I5" s="5"/>
    </row>
    <row r="6" spans="1:9" x14ac:dyDescent="0.25">
      <c r="A6" s="3" t="s">
        <v>9</v>
      </c>
      <c r="B6" s="4" t="s">
        <v>8</v>
      </c>
      <c r="C6" s="5"/>
      <c r="D6" s="5"/>
      <c r="E6" s="5"/>
      <c r="F6" s="5"/>
      <c r="G6" s="5"/>
      <c r="H6" s="5"/>
      <c r="I6" s="5"/>
    </row>
    <row r="7" spans="1:9" x14ac:dyDescent="0.25">
      <c r="A7" s="3" t="s">
        <v>10</v>
      </c>
      <c r="B7" s="5"/>
      <c r="C7" s="5"/>
      <c r="D7" s="5"/>
      <c r="E7" s="5"/>
      <c r="F7" s="5"/>
      <c r="G7" s="5"/>
      <c r="H7" s="5"/>
      <c r="I7" s="5"/>
    </row>
    <row r="8" spans="1:9" x14ac:dyDescent="0.25">
      <c r="A8" s="6" t="s">
        <v>43</v>
      </c>
      <c r="B8" s="4">
        <v>1</v>
      </c>
      <c r="C8" s="4">
        <v>1</v>
      </c>
      <c r="D8" s="4">
        <f>B8*C8</f>
        <v>1</v>
      </c>
      <c r="E8" s="4">
        <v>8</v>
      </c>
      <c r="F8" s="4">
        <f>D8*E8</f>
        <v>8</v>
      </c>
      <c r="G8" s="4">
        <f>+F8*0.05</f>
        <v>0.4</v>
      </c>
      <c r="H8" s="4">
        <f>+F8*0.1</f>
        <v>0.8</v>
      </c>
      <c r="I8" s="7">
        <f>+$F$2*F8+$G$2*G8+$H$2*H8</f>
        <v>949.18799999999999</v>
      </c>
    </row>
    <row r="9" spans="1:9" x14ac:dyDescent="0.25">
      <c r="A9" s="6" t="s">
        <v>11</v>
      </c>
      <c r="B9" s="5"/>
      <c r="C9" s="5"/>
      <c r="D9" s="4"/>
      <c r="E9" s="5"/>
      <c r="F9" s="4"/>
      <c r="G9" s="4"/>
      <c r="H9" s="4"/>
      <c r="I9" s="7"/>
    </row>
    <row r="10" spans="1:9" ht="24" x14ac:dyDescent="0.25">
      <c r="A10" s="8" t="s">
        <v>56</v>
      </c>
      <c r="B10" s="50" t="s">
        <v>31</v>
      </c>
      <c r="C10" s="5"/>
      <c r="D10" s="4"/>
      <c r="E10" s="5"/>
      <c r="F10" s="4"/>
      <c r="G10" s="4"/>
      <c r="H10" s="4"/>
      <c r="I10" s="7"/>
    </row>
    <row r="11" spans="1:9" ht="24" x14ac:dyDescent="0.25">
      <c r="A11" s="8" t="s">
        <v>79</v>
      </c>
      <c r="B11" s="50" t="s">
        <v>30</v>
      </c>
      <c r="C11" s="5"/>
      <c r="D11" s="4"/>
      <c r="E11" s="5"/>
      <c r="F11" s="4"/>
      <c r="G11" s="4"/>
      <c r="H11" s="4"/>
      <c r="I11" s="7"/>
    </row>
    <row r="12" spans="1:9" x14ac:dyDescent="0.25">
      <c r="A12" s="8" t="s">
        <v>57</v>
      </c>
      <c r="B12" s="5"/>
      <c r="C12" s="5"/>
      <c r="D12" s="4"/>
      <c r="E12" s="5"/>
      <c r="F12" s="4"/>
      <c r="G12" s="4"/>
      <c r="H12" s="4"/>
      <c r="I12" s="7"/>
    </row>
    <row r="13" spans="1:9" x14ac:dyDescent="0.25">
      <c r="A13" s="17" t="s">
        <v>49</v>
      </c>
      <c r="B13" s="4">
        <v>64</v>
      </c>
      <c r="C13" s="4">
        <v>1</v>
      </c>
      <c r="D13" s="4">
        <f t="shared" ref="D13:D62" si="0">B13*C13</f>
        <v>64</v>
      </c>
      <c r="E13" s="4">
        <v>1</v>
      </c>
      <c r="F13" s="4">
        <f t="shared" ref="F13:F44" si="1">D13*E13</f>
        <v>64</v>
      </c>
      <c r="G13" s="4">
        <f t="shared" ref="G13:G44" si="2">+F13*0.05</f>
        <v>3.2</v>
      </c>
      <c r="H13" s="4">
        <f t="shared" ref="H13:H44" si="3">+F13*0.1</f>
        <v>6.4</v>
      </c>
      <c r="I13" s="7">
        <f t="shared" ref="I13:I44" si="4">+$F$2*F13+$G$2*G13+$H$2*H13</f>
        <v>7593.5039999999999</v>
      </c>
    </row>
    <row r="14" spans="1:9" x14ac:dyDescent="0.25">
      <c r="A14" s="17" t="s">
        <v>50</v>
      </c>
      <c r="B14" s="4">
        <v>72</v>
      </c>
      <c r="C14" s="4">
        <v>1</v>
      </c>
      <c r="D14" s="4">
        <f t="shared" si="0"/>
        <v>72</v>
      </c>
      <c r="E14" s="4">
        <v>1</v>
      </c>
      <c r="F14" s="4">
        <f t="shared" si="1"/>
        <v>72</v>
      </c>
      <c r="G14" s="4">
        <f t="shared" si="2"/>
        <v>3.6</v>
      </c>
      <c r="H14" s="4">
        <f t="shared" si="3"/>
        <v>7.2</v>
      </c>
      <c r="I14" s="7">
        <f t="shared" si="4"/>
        <v>8542.6920000000009</v>
      </c>
    </row>
    <row r="15" spans="1:9" x14ac:dyDescent="0.25">
      <c r="A15" s="17" t="s">
        <v>88</v>
      </c>
      <c r="B15" s="4">
        <v>12</v>
      </c>
      <c r="C15" s="4">
        <v>1</v>
      </c>
      <c r="D15" s="4">
        <f t="shared" si="0"/>
        <v>12</v>
      </c>
      <c r="E15" s="4">
        <v>8</v>
      </c>
      <c r="F15" s="4">
        <f t="shared" si="1"/>
        <v>96</v>
      </c>
      <c r="G15" s="4">
        <f t="shared" si="2"/>
        <v>4.8000000000000007</v>
      </c>
      <c r="H15" s="4">
        <f t="shared" si="3"/>
        <v>9.6000000000000014</v>
      </c>
      <c r="I15" s="7">
        <f t="shared" si="4"/>
        <v>11390.256000000001</v>
      </c>
    </row>
    <row r="16" spans="1:9" x14ac:dyDescent="0.25">
      <c r="A16" s="17" t="s">
        <v>58</v>
      </c>
      <c r="B16" s="4" t="s">
        <v>32</v>
      </c>
      <c r="C16" s="5"/>
      <c r="D16" s="4"/>
      <c r="E16" s="5"/>
      <c r="F16" s="4"/>
      <c r="G16" s="4"/>
      <c r="H16" s="4"/>
      <c r="I16" s="7"/>
    </row>
    <row r="17" spans="1:9" x14ac:dyDescent="0.25">
      <c r="A17" s="17" t="s">
        <v>89</v>
      </c>
      <c r="B17" s="4">
        <v>8</v>
      </c>
      <c r="C17" s="4">
        <v>1</v>
      </c>
      <c r="D17" s="4">
        <f t="shared" si="0"/>
        <v>8</v>
      </c>
      <c r="E17" s="4">
        <v>8</v>
      </c>
      <c r="F17" s="4">
        <f t="shared" si="1"/>
        <v>64</v>
      </c>
      <c r="G17" s="4">
        <f t="shared" si="2"/>
        <v>3.2</v>
      </c>
      <c r="H17" s="4">
        <f t="shared" si="3"/>
        <v>6.4</v>
      </c>
      <c r="I17" s="7">
        <f t="shared" si="4"/>
        <v>7593.5039999999999</v>
      </c>
    </row>
    <row r="18" spans="1:9" x14ac:dyDescent="0.25">
      <c r="A18" s="8" t="s">
        <v>59</v>
      </c>
      <c r="B18" s="4">
        <v>40</v>
      </c>
      <c r="C18" s="4">
        <v>1</v>
      </c>
      <c r="D18" s="4">
        <f t="shared" si="0"/>
        <v>40</v>
      </c>
      <c r="E18" s="4">
        <v>1</v>
      </c>
      <c r="F18" s="4">
        <f t="shared" si="1"/>
        <v>40</v>
      </c>
      <c r="G18" s="4">
        <f t="shared" si="2"/>
        <v>2</v>
      </c>
      <c r="H18" s="4">
        <f t="shared" si="3"/>
        <v>4</v>
      </c>
      <c r="I18" s="7">
        <f t="shared" si="4"/>
        <v>4745.9399999999996</v>
      </c>
    </row>
    <row r="19" spans="1:9" x14ac:dyDescent="0.25">
      <c r="A19" s="8" t="s">
        <v>60</v>
      </c>
      <c r="B19" s="5"/>
      <c r="C19" s="5"/>
      <c r="D19" s="4"/>
      <c r="E19" s="5"/>
      <c r="F19" s="4"/>
      <c r="G19" s="4"/>
      <c r="H19" s="4"/>
      <c r="I19" s="7"/>
    </row>
    <row r="20" spans="1:9" x14ac:dyDescent="0.25">
      <c r="A20" s="17" t="s">
        <v>12</v>
      </c>
      <c r="B20" s="4">
        <v>17</v>
      </c>
      <c r="C20" s="4">
        <v>1</v>
      </c>
      <c r="D20" s="4">
        <f t="shared" si="0"/>
        <v>17</v>
      </c>
      <c r="E20" s="4">
        <v>1</v>
      </c>
      <c r="F20" s="4">
        <f t="shared" si="1"/>
        <v>17</v>
      </c>
      <c r="G20" s="4">
        <f t="shared" si="2"/>
        <v>0.85000000000000009</v>
      </c>
      <c r="H20" s="4">
        <f t="shared" si="3"/>
        <v>1.7000000000000002</v>
      </c>
      <c r="I20" s="7">
        <f t="shared" si="4"/>
        <v>2017.0245000000002</v>
      </c>
    </row>
    <row r="21" spans="1:9" x14ac:dyDescent="0.25">
      <c r="A21" s="17" t="s">
        <v>13</v>
      </c>
      <c r="B21" s="4">
        <v>17</v>
      </c>
      <c r="C21" s="4">
        <v>1</v>
      </c>
      <c r="D21" s="4">
        <f t="shared" si="0"/>
        <v>17</v>
      </c>
      <c r="E21" s="4">
        <v>8</v>
      </c>
      <c r="F21" s="4">
        <f t="shared" si="1"/>
        <v>136</v>
      </c>
      <c r="G21" s="4">
        <f t="shared" si="2"/>
        <v>6.8000000000000007</v>
      </c>
      <c r="H21" s="4">
        <f t="shared" si="3"/>
        <v>13.600000000000001</v>
      </c>
      <c r="I21" s="7">
        <f t="shared" si="4"/>
        <v>16136.196000000002</v>
      </c>
    </row>
    <row r="22" spans="1:9" x14ac:dyDescent="0.25">
      <c r="A22" s="6" t="s">
        <v>14</v>
      </c>
      <c r="B22" s="4" t="s">
        <v>33</v>
      </c>
      <c r="C22" s="5"/>
      <c r="D22" s="4"/>
      <c r="E22" s="5"/>
      <c r="F22" s="4"/>
      <c r="G22" s="4"/>
      <c r="H22" s="4"/>
      <c r="I22" s="7"/>
    </row>
    <row r="23" spans="1:9" x14ac:dyDescent="0.25">
      <c r="A23" s="6" t="s">
        <v>15</v>
      </c>
      <c r="B23" s="4" t="s">
        <v>34</v>
      </c>
      <c r="C23" s="5"/>
      <c r="D23" s="4"/>
      <c r="E23" s="5"/>
      <c r="F23" s="4"/>
      <c r="G23" s="4"/>
      <c r="H23" s="4"/>
      <c r="I23" s="7"/>
    </row>
    <row r="24" spans="1:9" x14ac:dyDescent="0.25">
      <c r="A24" s="6" t="s">
        <v>16</v>
      </c>
      <c r="B24" s="5"/>
      <c r="C24" s="5"/>
      <c r="D24" s="4"/>
      <c r="E24" s="5"/>
      <c r="F24" s="4"/>
      <c r="G24" s="4"/>
      <c r="H24" s="4"/>
      <c r="I24" s="7"/>
    </row>
    <row r="25" spans="1:9" x14ac:dyDescent="0.25">
      <c r="A25" s="8" t="s">
        <v>54</v>
      </c>
      <c r="B25" s="5"/>
      <c r="C25" s="5"/>
      <c r="D25" s="4"/>
      <c r="E25" s="5"/>
      <c r="F25" s="4"/>
      <c r="G25" s="4"/>
      <c r="H25" s="4"/>
      <c r="I25" s="7"/>
    </row>
    <row r="26" spans="1:9" x14ac:dyDescent="0.25">
      <c r="A26" s="17" t="s">
        <v>17</v>
      </c>
      <c r="B26" s="4">
        <v>2</v>
      </c>
      <c r="C26" s="4">
        <v>1</v>
      </c>
      <c r="D26" s="4">
        <f t="shared" si="0"/>
        <v>2</v>
      </c>
      <c r="E26" s="4">
        <v>1</v>
      </c>
      <c r="F26" s="4">
        <f t="shared" si="1"/>
        <v>2</v>
      </c>
      <c r="G26" s="4">
        <f t="shared" si="2"/>
        <v>0.1</v>
      </c>
      <c r="H26" s="4">
        <f t="shared" si="3"/>
        <v>0.2</v>
      </c>
      <c r="I26" s="7">
        <f t="shared" si="4"/>
        <v>237.297</v>
      </c>
    </row>
    <row r="27" spans="1:9" x14ac:dyDescent="0.25">
      <c r="A27" s="17" t="s">
        <v>18</v>
      </c>
      <c r="B27" s="4">
        <v>1</v>
      </c>
      <c r="C27" s="4">
        <v>1</v>
      </c>
      <c r="D27" s="4">
        <f t="shared" si="0"/>
        <v>1</v>
      </c>
      <c r="E27" s="4">
        <v>1</v>
      </c>
      <c r="F27" s="4">
        <f t="shared" si="1"/>
        <v>1</v>
      </c>
      <c r="G27" s="4">
        <f t="shared" si="2"/>
        <v>0.05</v>
      </c>
      <c r="H27" s="4">
        <f t="shared" si="3"/>
        <v>0.1</v>
      </c>
      <c r="I27" s="7">
        <f t="shared" si="4"/>
        <v>118.6485</v>
      </c>
    </row>
    <row r="28" spans="1:9" x14ac:dyDescent="0.25">
      <c r="A28" s="8" t="s">
        <v>51</v>
      </c>
      <c r="B28" s="4">
        <v>2</v>
      </c>
      <c r="C28" s="4">
        <v>1</v>
      </c>
      <c r="D28" s="4">
        <f t="shared" si="0"/>
        <v>2</v>
      </c>
      <c r="E28" s="4">
        <v>1</v>
      </c>
      <c r="F28" s="4">
        <f t="shared" si="1"/>
        <v>2</v>
      </c>
      <c r="G28" s="4">
        <f t="shared" si="2"/>
        <v>0.1</v>
      </c>
      <c r="H28" s="4">
        <f t="shared" si="3"/>
        <v>0.2</v>
      </c>
      <c r="I28" s="7">
        <f t="shared" si="4"/>
        <v>237.297</v>
      </c>
    </row>
    <row r="29" spans="1:9" x14ac:dyDescent="0.25">
      <c r="A29" s="8" t="s">
        <v>55</v>
      </c>
      <c r="B29" s="5"/>
      <c r="C29" s="5"/>
      <c r="D29" s="4"/>
      <c r="E29" s="5"/>
      <c r="F29" s="4"/>
      <c r="G29" s="4"/>
      <c r="H29" s="4"/>
      <c r="I29" s="7"/>
    </row>
    <row r="30" spans="1:9" x14ac:dyDescent="0.25">
      <c r="A30" s="17" t="s">
        <v>17</v>
      </c>
      <c r="B30" s="4">
        <v>8</v>
      </c>
      <c r="C30" s="4">
        <v>1</v>
      </c>
      <c r="D30" s="4">
        <f t="shared" si="0"/>
        <v>8</v>
      </c>
      <c r="E30" s="4">
        <v>1</v>
      </c>
      <c r="F30" s="4">
        <f t="shared" si="1"/>
        <v>8</v>
      </c>
      <c r="G30" s="4">
        <f t="shared" si="2"/>
        <v>0.4</v>
      </c>
      <c r="H30" s="4">
        <f t="shared" si="3"/>
        <v>0.8</v>
      </c>
      <c r="I30" s="7">
        <f t="shared" si="4"/>
        <v>949.18799999999999</v>
      </c>
    </row>
    <row r="31" spans="1:9" x14ac:dyDescent="0.25">
      <c r="A31" s="17" t="s">
        <v>18</v>
      </c>
      <c r="B31" s="4">
        <v>2</v>
      </c>
      <c r="C31" s="4">
        <v>1</v>
      </c>
      <c r="D31" s="4">
        <f t="shared" si="0"/>
        <v>2</v>
      </c>
      <c r="E31" s="4">
        <v>1</v>
      </c>
      <c r="F31" s="4">
        <f t="shared" si="1"/>
        <v>2</v>
      </c>
      <c r="G31" s="4">
        <f t="shared" si="2"/>
        <v>0.1</v>
      </c>
      <c r="H31" s="4">
        <f t="shared" si="3"/>
        <v>0.2</v>
      </c>
      <c r="I31" s="7">
        <f t="shared" si="4"/>
        <v>237.297</v>
      </c>
    </row>
    <row r="32" spans="1:9" x14ac:dyDescent="0.25">
      <c r="A32" s="8" t="s">
        <v>19</v>
      </c>
      <c r="B32" s="50" t="s">
        <v>31</v>
      </c>
      <c r="C32" s="5"/>
      <c r="D32" s="4"/>
      <c r="E32" s="5"/>
      <c r="F32" s="4"/>
      <c r="G32" s="4"/>
      <c r="H32" s="4"/>
      <c r="I32" s="7"/>
    </row>
    <row r="33" spans="1:9" x14ac:dyDescent="0.25">
      <c r="A33" s="8" t="s">
        <v>52</v>
      </c>
      <c r="B33" s="4">
        <v>160</v>
      </c>
      <c r="C33" s="4">
        <v>1</v>
      </c>
      <c r="D33" s="4">
        <f t="shared" si="0"/>
        <v>160</v>
      </c>
      <c r="E33" s="4">
        <v>1</v>
      </c>
      <c r="F33" s="4">
        <f t="shared" si="1"/>
        <v>160</v>
      </c>
      <c r="G33" s="4">
        <f t="shared" si="2"/>
        <v>8</v>
      </c>
      <c r="H33" s="4">
        <f t="shared" si="3"/>
        <v>16</v>
      </c>
      <c r="I33" s="7">
        <f t="shared" si="4"/>
        <v>18983.759999999998</v>
      </c>
    </row>
    <row r="34" spans="1:9" x14ac:dyDescent="0.25">
      <c r="A34" s="8" t="s">
        <v>81</v>
      </c>
      <c r="B34" s="5"/>
      <c r="C34" s="5"/>
      <c r="D34" s="4"/>
      <c r="E34" s="5"/>
      <c r="F34" s="4"/>
      <c r="G34" s="4"/>
      <c r="H34" s="4"/>
      <c r="I34" s="7"/>
    </row>
    <row r="35" spans="1:9" x14ac:dyDescent="0.25">
      <c r="A35" s="17" t="s">
        <v>21</v>
      </c>
      <c r="B35" s="4">
        <v>6</v>
      </c>
      <c r="C35" s="4">
        <v>1</v>
      </c>
      <c r="D35" s="4">
        <f t="shared" si="0"/>
        <v>6</v>
      </c>
      <c r="E35" s="4">
        <v>0.67</v>
      </c>
      <c r="F35" s="4">
        <f t="shared" si="1"/>
        <v>4.0200000000000005</v>
      </c>
      <c r="G35" s="39">
        <f t="shared" si="2"/>
        <v>0.20100000000000004</v>
      </c>
      <c r="H35" s="39">
        <f t="shared" si="3"/>
        <v>0.40200000000000008</v>
      </c>
      <c r="I35" s="7">
        <f t="shared" si="4"/>
        <v>476.96697000000012</v>
      </c>
    </row>
    <row r="36" spans="1:9" x14ac:dyDescent="0.25">
      <c r="A36" s="17" t="s">
        <v>80</v>
      </c>
      <c r="B36" s="4">
        <v>14</v>
      </c>
      <c r="C36" s="4">
        <v>1</v>
      </c>
      <c r="D36" s="4">
        <f t="shared" si="0"/>
        <v>14</v>
      </c>
      <c r="E36" s="4">
        <v>0.33</v>
      </c>
      <c r="F36" s="4">
        <f t="shared" si="1"/>
        <v>4.62</v>
      </c>
      <c r="G36" s="22">
        <f t="shared" si="2"/>
        <v>0.23100000000000001</v>
      </c>
      <c r="H36" s="22">
        <f t="shared" si="3"/>
        <v>0.46200000000000002</v>
      </c>
      <c r="I36" s="7">
        <f t="shared" si="4"/>
        <v>548.15607</v>
      </c>
    </row>
    <row r="37" spans="1:9" x14ac:dyDescent="0.25">
      <c r="A37" s="8" t="s">
        <v>61</v>
      </c>
      <c r="B37" s="4" t="s">
        <v>35</v>
      </c>
      <c r="C37" s="5"/>
      <c r="D37" s="4"/>
      <c r="E37" s="5"/>
      <c r="F37" s="4"/>
      <c r="G37" s="4"/>
      <c r="H37" s="4"/>
      <c r="I37" s="7"/>
    </row>
    <row r="38" spans="1:9" x14ac:dyDescent="0.25">
      <c r="A38" s="8" t="s">
        <v>62</v>
      </c>
      <c r="B38" s="4" t="s">
        <v>33</v>
      </c>
      <c r="C38" s="5"/>
      <c r="D38" s="4"/>
      <c r="E38" s="5"/>
      <c r="F38" s="4"/>
      <c r="G38" s="4"/>
      <c r="H38" s="4"/>
      <c r="I38" s="7"/>
    </row>
    <row r="39" spans="1:9" x14ac:dyDescent="0.25">
      <c r="A39" s="8" t="s">
        <v>53</v>
      </c>
      <c r="B39" s="4">
        <v>160</v>
      </c>
      <c r="C39" s="4">
        <v>1</v>
      </c>
      <c r="D39" s="4">
        <f t="shared" si="0"/>
        <v>160</v>
      </c>
      <c r="E39" s="4">
        <v>1</v>
      </c>
      <c r="F39" s="4">
        <f t="shared" si="1"/>
        <v>160</v>
      </c>
      <c r="G39" s="4">
        <f t="shared" si="2"/>
        <v>8</v>
      </c>
      <c r="H39" s="4">
        <f t="shared" si="3"/>
        <v>16</v>
      </c>
      <c r="I39" s="7">
        <f t="shared" si="4"/>
        <v>18983.759999999998</v>
      </c>
    </row>
    <row r="40" spans="1:9" x14ac:dyDescent="0.25">
      <c r="A40" s="8" t="s">
        <v>22</v>
      </c>
      <c r="B40" s="5"/>
      <c r="C40" s="5"/>
      <c r="D40" s="4"/>
      <c r="E40" s="5"/>
      <c r="F40" s="4"/>
      <c r="G40" s="4"/>
      <c r="H40" s="4"/>
      <c r="I40" s="7"/>
    </row>
    <row r="41" spans="1:9" x14ac:dyDescent="0.25">
      <c r="A41" s="17" t="s">
        <v>90</v>
      </c>
      <c r="B41" s="4">
        <v>40</v>
      </c>
      <c r="C41" s="4">
        <v>1</v>
      </c>
      <c r="D41" s="4">
        <f t="shared" si="0"/>
        <v>40</v>
      </c>
      <c r="E41" s="4">
        <v>8</v>
      </c>
      <c r="F41" s="4">
        <f t="shared" si="1"/>
        <v>320</v>
      </c>
      <c r="G41" s="4">
        <f t="shared" si="2"/>
        <v>16</v>
      </c>
      <c r="H41" s="4">
        <f t="shared" si="3"/>
        <v>32</v>
      </c>
      <c r="I41" s="7">
        <f t="shared" si="4"/>
        <v>37967.519999999997</v>
      </c>
    </row>
    <row r="42" spans="1:9" ht="25.5" x14ac:dyDescent="0.25">
      <c r="A42" s="8" t="s">
        <v>82</v>
      </c>
      <c r="B42" s="4">
        <v>8</v>
      </c>
      <c r="C42" s="4">
        <v>2</v>
      </c>
      <c r="D42" s="4">
        <f t="shared" si="0"/>
        <v>16</v>
      </c>
      <c r="E42" s="4">
        <v>0.8</v>
      </c>
      <c r="F42" s="4">
        <f t="shared" si="1"/>
        <v>12.8</v>
      </c>
      <c r="G42" s="4">
        <f t="shared" si="2"/>
        <v>0.64000000000000012</v>
      </c>
      <c r="H42" s="4">
        <f t="shared" si="3"/>
        <v>1.2800000000000002</v>
      </c>
      <c r="I42" s="7">
        <f t="shared" si="4"/>
        <v>1518.7008000000001</v>
      </c>
    </row>
    <row r="43" spans="1:9" ht="25.5" x14ac:dyDescent="0.25">
      <c r="A43" s="8" t="s">
        <v>83</v>
      </c>
      <c r="B43" s="4">
        <v>8</v>
      </c>
      <c r="C43" s="4">
        <v>2</v>
      </c>
      <c r="D43" s="4">
        <f t="shared" si="0"/>
        <v>16</v>
      </c>
      <c r="E43" s="4">
        <v>0.8</v>
      </c>
      <c r="F43" s="4">
        <f t="shared" si="1"/>
        <v>12.8</v>
      </c>
      <c r="G43" s="4">
        <f t="shared" si="2"/>
        <v>0.64000000000000012</v>
      </c>
      <c r="H43" s="4">
        <f t="shared" si="3"/>
        <v>1.2800000000000002</v>
      </c>
      <c r="I43" s="7">
        <f t="shared" si="4"/>
        <v>1518.7008000000001</v>
      </c>
    </row>
    <row r="44" spans="1:9" x14ac:dyDescent="0.25">
      <c r="A44" s="8" t="s">
        <v>63</v>
      </c>
      <c r="B44" s="4">
        <v>24</v>
      </c>
      <c r="C44" s="4">
        <v>2</v>
      </c>
      <c r="D44" s="4">
        <f t="shared" si="0"/>
        <v>48</v>
      </c>
      <c r="E44" s="4">
        <v>0.8</v>
      </c>
      <c r="F44" s="4">
        <f t="shared" si="1"/>
        <v>38.400000000000006</v>
      </c>
      <c r="G44" s="4">
        <f t="shared" si="2"/>
        <v>1.9200000000000004</v>
      </c>
      <c r="H44" s="4">
        <f t="shared" si="3"/>
        <v>3.8400000000000007</v>
      </c>
      <c r="I44" s="7">
        <f t="shared" si="4"/>
        <v>4556.1024000000007</v>
      </c>
    </row>
    <row r="45" spans="1:9" x14ac:dyDescent="0.25">
      <c r="A45" s="10" t="s">
        <v>23</v>
      </c>
      <c r="B45" s="5"/>
      <c r="C45" s="5"/>
      <c r="D45" s="4"/>
      <c r="E45" s="5"/>
      <c r="F45" s="52">
        <f>SUM(F5:H44)</f>
        <v>1408.3360000000005</v>
      </c>
      <c r="G45" s="52"/>
      <c r="H45" s="52"/>
      <c r="I45" s="15">
        <f>SUM(I5:I44)</f>
        <v>145301.69903999998</v>
      </c>
    </row>
    <row r="46" spans="1:9" x14ac:dyDescent="0.25">
      <c r="A46" s="3" t="s">
        <v>64</v>
      </c>
      <c r="B46" s="11" t="s">
        <v>20</v>
      </c>
      <c r="C46" s="11" t="s">
        <v>20</v>
      </c>
      <c r="D46" s="4"/>
      <c r="E46" s="11" t="s">
        <v>20</v>
      </c>
      <c r="F46" s="11" t="s">
        <v>20</v>
      </c>
      <c r="G46" s="11" t="s">
        <v>20</v>
      </c>
      <c r="H46" s="11" t="s">
        <v>20</v>
      </c>
      <c r="I46" s="11" t="s">
        <v>20</v>
      </c>
    </row>
    <row r="47" spans="1:9" x14ac:dyDescent="0.25">
      <c r="A47" s="6" t="s">
        <v>65</v>
      </c>
      <c r="B47" s="4" t="s">
        <v>32</v>
      </c>
      <c r="C47" s="5"/>
      <c r="D47" s="4"/>
      <c r="E47" s="5"/>
      <c r="F47" s="5"/>
      <c r="G47" s="5"/>
      <c r="H47" s="5"/>
      <c r="I47" s="5"/>
    </row>
    <row r="48" spans="1:9" x14ac:dyDescent="0.25">
      <c r="A48" s="6" t="s">
        <v>66</v>
      </c>
      <c r="B48" s="4" t="s">
        <v>8</v>
      </c>
      <c r="C48" s="5"/>
      <c r="D48" s="4"/>
      <c r="E48" s="5"/>
      <c r="F48" s="5"/>
      <c r="G48" s="5"/>
      <c r="H48" s="5"/>
      <c r="I48" s="5"/>
    </row>
    <row r="49" spans="1:9" x14ac:dyDescent="0.25">
      <c r="A49" s="6" t="s">
        <v>67</v>
      </c>
      <c r="B49" s="4" t="s">
        <v>8</v>
      </c>
      <c r="C49" s="5"/>
      <c r="D49" s="4"/>
      <c r="E49" s="5"/>
      <c r="F49" s="5"/>
      <c r="G49" s="5"/>
      <c r="H49" s="5"/>
      <c r="I49" s="5"/>
    </row>
    <row r="50" spans="1:9" x14ac:dyDescent="0.25">
      <c r="A50" s="6" t="s">
        <v>68</v>
      </c>
      <c r="B50" s="4" t="s">
        <v>8</v>
      </c>
      <c r="C50" s="5"/>
      <c r="D50" s="4"/>
      <c r="E50" s="5"/>
      <c r="F50" s="5"/>
      <c r="G50" s="5"/>
      <c r="H50" s="5"/>
      <c r="I50" s="5"/>
    </row>
    <row r="51" spans="1:9" x14ac:dyDescent="0.25">
      <c r="A51" s="6" t="s">
        <v>69</v>
      </c>
      <c r="B51" s="5"/>
      <c r="C51" s="5"/>
      <c r="D51" s="4"/>
      <c r="E51" s="5"/>
      <c r="F51" s="5"/>
      <c r="G51" s="5"/>
      <c r="H51" s="5"/>
      <c r="I51" s="5"/>
    </row>
    <row r="52" spans="1:9" x14ac:dyDescent="0.25">
      <c r="A52" s="8" t="s">
        <v>70</v>
      </c>
      <c r="B52" s="4" t="s">
        <v>36</v>
      </c>
      <c r="C52" s="5"/>
      <c r="D52" s="4"/>
      <c r="E52" s="5"/>
      <c r="F52" s="5"/>
      <c r="G52" s="5"/>
      <c r="H52" s="5"/>
      <c r="I52" s="5"/>
    </row>
    <row r="53" spans="1:9" ht="24" x14ac:dyDescent="0.25">
      <c r="A53" s="8" t="s">
        <v>71</v>
      </c>
      <c r="B53" s="4">
        <v>0.5</v>
      </c>
      <c r="C53" s="4">
        <v>52</v>
      </c>
      <c r="D53" s="4">
        <f t="shared" si="0"/>
        <v>26</v>
      </c>
      <c r="E53" s="4">
        <v>0</v>
      </c>
      <c r="F53" s="4">
        <f t="shared" ref="F53" si="5">D53*E53</f>
        <v>0</v>
      </c>
      <c r="G53" s="4">
        <f t="shared" ref="G53:G62" si="6">+F53*0.05</f>
        <v>0</v>
      </c>
      <c r="H53" s="4">
        <f t="shared" ref="H53" si="7">+F53*0.1</f>
        <v>0</v>
      </c>
      <c r="I53" s="9">
        <f t="shared" ref="I53" si="8">+$F$2*F53+$G$2*G53+$H$2*H53</f>
        <v>0</v>
      </c>
    </row>
    <row r="54" spans="1:9" x14ac:dyDescent="0.25">
      <c r="A54" s="8" t="s">
        <v>72</v>
      </c>
      <c r="B54" s="4">
        <v>1.5</v>
      </c>
      <c r="C54" s="4">
        <v>1</v>
      </c>
      <c r="D54" s="4">
        <f t="shared" si="0"/>
        <v>1.5</v>
      </c>
      <c r="E54" s="4">
        <v>0</v>
      </c>
      <c r="F54" s="4">
        <f t="shared" ref="F54:F62" si="9">D54*E54</f>
        <v>0</v>
      </c>
      <c r="G54" s="4">
        <f t="shared" si="6"/>
        <v>0</v>
      </c>
      <c r="H54" s="4">
        <f t="shared" ref="H54:H62" si="10">+F54*0.1</f>
        <v>0</v>
      </c>
      <c r="I54" s="9">
        <f t="shared" ref="I54:I62" si="11">+$F$2*F54+$G$2*G54+$H$2*H54</f>
        <v>0</v>
      </c>
    </row>
    <row r="55" spans="1:9" x14ac:dyDescent="0.25">
      <c r="A55" s="8" t="s">
        <v>73</v>
      </c>
      <c r="B55" s="4">
        <v>1.5</v>
      </c>
      <c r="C55" s="4">
        <v>2</v>
      </c>
      <c r="D55" s="4">
        <f t="shared" si="0"/>
        <v>3</v>
      </c>
      <c r="E55" s="4">
        <v>0.8</v>
      </c>
      <c r="F55" s="4">
        <f t="shared" si="9"/>
        <v>2.4000000000000004</v>
      </c>
      <c r="G55" s="4">
        <f t="shared" si="6"/>
        <v>0.12000000000000002</v>
      </c>
      <c r="H55" s="4">
        <f t="shared" si="10"/>
        <v>0.24000000000000005</v>
      </c>
      <c r="I55" s="7">
        <f t="shared" si="11"/>
        <v>284.75640000000004</v>
      </c>
    </row>
    <row r="56" spans="1:9" x14ac:dyDescent="0.25">
      <c r="A56" s="8" t="s">
        <v>74</v>
      </c>
      <c r="B56" s="4" t="s">
        <v>34</v>
      </c>
      <c r="C56" s="5"/>
      <c r="D56" s="4"/>
      <c r="E56" s="5"/>
      <c r="F56" s="4"/>
      <c r="G56" s="4"/>
      <c r="H56" s="4"/>
      <c r="I56" s="7"/>
    </row>
    <row r="57" spans="1:9" x14ac:dyDescent="0.25">
      <c r="A57" s="8" t="s">
        <v>75</v>
      </c>
      <c r="B57" s="4" t="s">
        <v>34</v>
      </c>
      <c r="C57" s="5"/>
      <c r="D57" s="4"/>
      <c r="E57" s="5"/>
      <c r="F57" s="4"/>
      <c r="G57" s="4"/>
      <c r="H57" s="4"/>
      <c r="I57" s="7"/>
    </row>
    <row r="58" spans="1:9" x14ac:dyDescent="0.25">
      <c r="A58" s="8" t="s">
        <v>87</v>
      </c>
      <c r="B58" s="4">
        <v>1</v>
      </c>
      <c r="C58" s="4">
        <v>1</v>
      </c>
      <c r="D58" s="4">
        <f t="shared" si="0"/>
        <v>1</v>
      </c>
      <c r="E58" s="4">
        <v>8</v>
      </c>
      <c r="F58" s="4">
        <f t="shared" si="9"/>
        <v>8</v>
      </c>
      <c r="G58" s="4">
        <f t="shared" si="6"/>
        <v>0.4</v>
      </c>
      <c r="H58" s="4">
        <f t="shared" si="10"/>
        <v>0.8</v>
      </c>
      <c r="I58" s="7">
        <f t="shared" si="11"/>
        <v>949.18799999999999</v>
      </c>
    </row>
    <row r="59" spans="1:9" x14ac:dyDescent="0.25">
      <c r="A59" s="8" t="s">
        <v>86</v>
      </c>
      <c r="B59" s="4">
        <v>1</v>
      </c>
      <c r="C59" s="4">
        <v>1</v>
      </c>
      <c r="D59" s="4">
        <f t="shared" si="0"/>
        <v>1</v>
      </c>
      <c r="E59" s="4">
        <v>8</v>
      </c>
      <c r="F59" s="4">
        <f t="shared" si="9"/>
        <v>8</v>
      </c>
      <c r="G59" s="4">
        <f t="shared" si="6"/>
        <v>0.4</v>
      </c>
      <c r="H59" s="4">
        <f t="shared" si="10"/>
        <v>0.8</v>
      </c>
      <c r="I59" s="7">
        <f t="shared" si="11"/>
        <v>949.18799999999999</v>
      </c>
    </row>
    <row r="60" spans="1:9" x14ac:dyDescent="0.25">
      <c r="A60" s="8" t="s">
        <v>85</v>
      </c>
      <c r="B60" s="4">
        <v>1</v>
      </c>
      <c r="C60" s="4">
        <v>1</v>
      </c>
      <c r="D60" s="4">
        <f t="shared" si="0"/>
        <v>1</v>
      </c>
      <c r="E60" s="4">
        <v>8</v>
      </c>
      <c r="F60" s="4">
        <f t="shared" si="9"/>
        <v>8</v>
      </c>
      <c r="G60" s="4">
        <f t="shared" si="6"/>
        <v>0.4</v>
      </c>
      <c r="H60" s="4">
        <f t="shared" si="10"/>
        <v>0.8</v>
      </c>
      <c r="I60" s="7">
        <f t="shared" si="11"/>
        <v>949.18799999999999</v>
      </c>
    </row>
    <row r="61" spans="1:9" x14ac:dyDescent="0.25">
      <c r="A61" s="8" t="s">
        <v>76</v>
      </c>
      <c r="B61" s="4" t="s">
        <v>33</v>
      </c>
      <c r="C61" s="5"/>
      <c r="D61" s="4"/>
      <c r="E61" s="5"/>
      <c r="F61" s="4"/>
      <c r="G61" s="4"/>
      <c r="H61" s="4"/>
      <c r="I61" s="7"/>
    </row>
    <row r="62" spans="1:9" x14ac:dyDescent="0.25">
      <c r="A62" s="8" t="s">
        <v>84</v>
      </c>
      <c r="B62" s="4">
        <v>24</v>
      </c>
      <c r="C62" s="4">
        <v>1</v>
      </c>
      <c r="D62" s="4">
        <f t="shared" si="0"/>
        <v>24</v>
      </c>
      <c r="E62" s="4">
        <v>0.33</v>
      </c>
      <c r="F62" s="4">
        <f t="shared" si="9"/>
        <v>7.92</v>
      </c>
      <c r="G62" s="4">
        <f t="shared" si="6"/>
        <v>0.39600000000000002</v>
      </c>
      <c r="H62" s="4">
        <f t="shared" si="10"/>
        <v>0.79200000000000004</v>
      </c>
      <c r="I62" s="7">
        <f t="shared" si="11"/>
        <v>939.69612000000006</v>
      </c>
    </row>
    <row r="63" spans="1:9" x14ac:dyDescent="0.25">
      <c r="A63" s="6" t="s">
        <v>77</v>
      </c>
      <c r="B63" s="4" t="s">
        <v>33</v>
      </c>
      <c r="C63" s="12"/>
      <c r="D63" s="12"/>
      <c r="E63" s="12"/>
      <c r="F63" s="12"/>
      <c r="G63" s="12"/>
      <c r="H63" s="12"/>
      <c r="I63" s="5"/>
    </row>
    <row r="64" spans="1:9" x14ac:dyDescent="0.25">
      <c r="A64" s="6" t="s">
        <v>78</v>
      </c>
      <c r="B64" s="4" t="s">
        <v>8</v>
      </c>
      <c r="C64" s="12"/>
      <c r="D64" s="12"/>
      <c r="E64" s="12"/>
      <c r="F64" s="12"/>
      <c r="G64" s="12"/>
      <c r="H64" s="12"/>
      <c r="I64" s="5"/>
    </row>
    <row r="65" spans="1:12" x14ac:dyDescent="0.25">
      <c r="A65" s="10" t="s">
        <v>24</v>
      </c>
      <c r="B65" s="13"/>
      <c r="C65" s="13"/>
      <c r="D65" s="13"/>
      <c r="E65" s="13"/>
      <c r="F65" s="53">
        <f>SUM(F46:H64)</f>
        <v>39.468000000000004</v>
      </c>
      <c r="G65" s="53"/>
      <c r="H65" s="53"/>
      <c r="I65" s="15">
        <f>SUM(I46:I64)</f>
        <v>4072.0165200000001</v>
      </c>
      <c r="K65" t="s">
        <v>156</v>
      </c>
      <c r="L65" t="s">
        <v>157</v>
      </c>
    </row>
    <row r="66" spans="1:12" x14ac:dyDescent="0.25">
      <c r="A66" s="14" t="s">
        <v>94</v>
      </c>
      <c r="B66" s="11"/>
      <c r="C66" s="11"/>
      <c r="D66" s="11"/>
      <c r="E66" s="11"/>
      <c r="F66" s="52">
        <f>ROUND(F45+F65,-1)</f>
        <v>1450</v>
      </c>
      <c r="G66" s="52"/>
      <c r="H66" s="52"/>
      <c r="I66" s="15">
        <f>ROUND(I45+I65,-3)</f>
        <v>149000</v>
      </c>
      <c r="K66">
        <v>20</v>
      </c>
      <c r="L66" s="49">
        <f>+F66/K66</f>
        <v>72.5</v>
      </c>
    </row>
    <row r="67" spans="1:12" x14ac:dyDescent="0.25">
      <c r="A67" s="14" t="s">
        <v>95</v>
      </c>
      <c r="B67" s="11"/>
      <c r="C67" s="11"/>
      <c r="D67" s="11"/>
      <c r="E67" s="11"/>
      <c r="F67" s="20"/>
      <c r="G67" s="20"/>
      <c r="H67" s="20"/>
      <c r="I67" s="15">
        <f>'CapitalO&amp;M'!G11</f>
        <v>630000</v>
      </c>
    </row>
    <row r="68" spans="1:12" x14ac:dyDescent="0.25">
      <c r="A68" s="14" t="s">
        <v>96</v>
      </c>
      <c r="B68" s="11"/>
      <c r="C68" s="11"/>
      <c r="D68" s="11"/>
      <c r="E68" s="11"/>
      <c r="F68" s="20"/>
      <c r="G68" s="20"/>
      <c r="H68" s="20"/>
      <c r="I68" s="15">
        <f>ROUND(I66+I67,-3)</f>
        <v>779000</v>
      </c>
    </row>
    <row r="70" spans="1:12" x14ac:dyDescent="0.25">
      <c r="A70" s="18" t="s">
        <v>44</v>
      </c>
    </row>
    <row r="71" spans="1:12" x14ac:dyDescent="0.25">
      <c r="A71" s="21" t="s">
        <v>46</v>
      </c>
    </row>
    <row r="72" spans="1:12" x14ac:dyDescent="0.25">
      <c r="A72" s="21" t="s">
        <v>45</v>
      </c>
    </row>
    <row r="73" spans="1:12" x14ac:dyDescent="0.25">
      <c r="A73" s="21" t="s">
        <v>137</v>
      </c>
    </row>
    <row r="74" spans="1:12" x14ac:dyDescent="0.25">
      <c r="A74" s="21" t="s">
        <v>47</v>
      </c>
    </row>
    <row r="75" spans="1:12" x14ac:dyDescent="0.25">
      <c r="A75" s="21" t="s">
        <v>91</v>
      </c>
    </row>
    <row r="76" spans="1:12" x14ac:dyDescent="0.25">
      <c r="A76" s="21" t="s">
        <v>92</v>
      </c>
    </row>
    <row r="77" spans="1:12" x14ac:dyDescent="0.25">
      <c r="A77" s="21" t="s">
        <v>48</v>
      </c>
    </row>
    <row r="78" spans="1:12" x14ac:dyDescent="0.25">
      <c r="A78" s="21" t="s">
        <v>93</v>
      </c>
    </row>
    <row r="79" spans="1:12" x14ac:dyDescent="0.25">
      <c r="A79" s="19"/>
    </row>
  </sheetData>
  <mergeCells count="4">
    <mergeCell ref="A3:A4"/>
    <mergeCell ref="F45:H45"/>
    <mergeCell ref="F65:H65"/>
    <mergeCell ref="F66:H6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topLeftCell="A10" workbookViewId="0">
      <selection activeCell="E16" sqref="E16"/>
    </sheetView>
  </sheetViews>
  <sheetFormatPr defaultRowHeight="15" x14ac:dyDescent="0.25"/>
  <cols>
    <col min="1" max="1" width="45.42578125" customWidth="1"/>
    <col min="2" max="2" width="9.85546875" customWidth="1"/>
    <col min="3" max="3" width="10.85546875" customWidth="1"/>
    <col min="4" max="4" width="9.5703125" customWidth="1"/>
    <col min="5" max="5" width="10.28515625" customWidth="1"/>
  </cols>
  <sheetData>
    <row r="1" spans="1:9" x14ac:dyDescent="0.25">
      <c r="A1" s="1" t="s">
        <v>97</v>
      </c>
    </row>
    <row r="2" spans="1:9" x14ac:dyDescent="0.25">
      <c r="F2">
        <v>47.63</v>
      </c>
      <c r="G2">
        <v>64.16</v>
      </c>
      <c r="H2">
        <v>25.76</v>
      </c>
    </row>
    <row r="3" spans="1:9" x14ac:dyDescent="0.25">
      <c r="A3" s="54" t="s">
        <v>0</v>
      </c>
      <c r="B3" s="24" t="s">
        <v>1</v>
      </c>
      <c r="C3" s="24" t="s">
        <v>3</v>
      </c>
      <c r="D3" s="24" t="s">
        <v>5</v>
      </c>
      <c r="E3" s="24" t="s">
        <v>6</v>
      </c>
      <c r="F3" s="24" t="s">
        <v>26</v>
      </c>
      <c r="G3" s="24" t="s">
        <v>27</v>
      </c>
      <c r="H3" s="24" t="s">
        <v>28</v>
      </c>
      <c r="I3" s="24" t="s">
        <v>99</v>
      </c>
    </row>
    <row r="4" spans="1:9" ht="60" x14ac:dyDescent="0.25">
      <c r="A4" s="54"/>
      <c r="B4" s="24" t="s">
        <v>98</v>
      </c>
      <c r="C4" s="24" t="s">
        <v>4</v>
      </c>
      <c r="D4" s="24" t="s">
        <v>103</v>
      </c>
      <c r="E4" s="24" t="s">
        <v>104</v>
      </c>
      <c r="F4" s="24" t="s">
        <v>105</v>
      </c>
      <c r="G4" s="24" t="s">
        <v>39</v>
      </c>
      <c r="H4" s="24" t="s">
        <v>40</v>
      </c>
      <c r="I4" s="24" t="s">
        <v>106</v>
      </c>
    </row>
    <row r="5" spans="1:9" x14ac:dyDescent="0.25">
      <c r="A5" s="25" t="s">
        <v>7</v>
      </c>
      <c r="B5" s="26" t="s">
        <v>8</v>
      </c>
      <c r="C5" s="5"/>
      <c r="D5" s="12"/>
      <c r="E5" s="12"/>
      <c r="F5" s="5"/>
      <c r="G5" s="5"/>
      <c r="H5" s="5"/>
      <c r="I5" s="5"/>
    </row>
    <row r="6" spans="1:9" x14ac:dyDescent="0.25">
      <c r="A6" s="25" t="s">
        <v>109</v>
      </c>
      <c r="B6" s="26">
        <v>16</v>
      </c>
      <c r="C6" s="26">
        <v>1</v>
      </c>
      <c r="D6" s="26">
        <f>B6*C6</f>
        <v>16</v>
      </c>
      <c r="E6" s="4">
        <v>0</v>
      </c>
      <c r="F6" s="26">
        <f>D6*E6</f>
        <v>0</v>
      </c>
      <c r="G6" s="26">
        <f>F6*0.05</f>
        <v>0</v>
      </c>
      <c r="H6" s="26">
        <f>F6*0.1</f>
        <v>0</v>
      </c>
      <c r="I6" s="27">
        <f>$F$2*F6+$G$2*G6+$H$2*H6</f>
        <v>0</v>
      </c>
    </row>
    <row r="7" spans="1:9" x14ac:dyDescent="0.25">
      <c r="A7" s="25" t="s">
        <v>100</v>
      </c>
      <c r="B7" s="5"/>
      <c r="C7" s="5"/>
      <c r="D7" s="26"/>
      <c r="E7" s="12"/>
      <c r="F7" s="26"/>
      <c r="G7" s="26"/>
      <c r="H7" s="26"/>
      <c r="I7" s="27"/>
    </row>
    <row r="8" spans="1:9" ht="25.5" x14ac:dyDescent="0.25">
      <c r="A8" s="28" t="s">
        <v>110</v>
      </c>
      <c r="B8" s="26">
        <v>48</v>
      </c>
      <c r="C8" s="26">
        <v>1</v>
      </c>
      <c r="D8" s="26">
        <f t="shared" ref="D8:D19" si="0">B8*C8</f>
        <v>48</v>
      </c>
      <c r="E8" s="4">
        <v>0.2</v>
      </c>
      <c r="F8" s="26">
        <f t="shared" ref="F8:F19" si="1">D8*E8</f>
        <v>9.6000000000000014</v>
      </c>
      <c r="G8" s="26">
        <f t="shared" ref="G8:G19" si="2">F8*0.05</f>
        <v>0.48000000000000009</v>
      </c>
      <c r="H8" s="26">
        <f t="shared" ref="H8:H19" si="3">F8*0.1</f>
        <v>0.96000000000000019</v>
      </c>
      <c r="I8" s="29">
        <f t="shared" ref="I8:I19" si="4">$F$2*F8+$G$2*G8+$H$2*H8</f>
        <v>512.77440000000013</v>
      </c>
    </row>
    <row r="9" spans="1:9" x14ac:dyDescent="0.25">
      <c r="A9" s="28" t="s">
        <v>111</v>
      </c>
      <c r="B9" s="26">
        <v>24</v>
      </c>
      <c r="C9" s="26">
        <v>1</v>
      </c>
      <c r="D9" s="26">
        <f t="shared" si="0"/>
        <v>24</v>
      </c>
      <c r="E9" s="4">
        <v>0.8</v>
      </c>
      <c r="F9" s="26">
        <f t="shared" si="1"/>
        <v>19.200000000000003</v>
      </c>
      <c r="G9" s="26">
        <f t="shared" si="2"/>
        <v>0.96000000000000019</v>
      </c>
      <c r="H9" s="26">
        <f t="shared" si="3"/>
        <v>1.9200000000000004</v>
      </c>
      <c r="I9" s="29">
        <f t="shared" si="4"/>
        <v>1025.5488000000003</v>
      </c>
    </row>
    <row r="10" spans="1:9" x14ac:dyDescent="0.25">
      <c r="A10" s="28" t="s">
        <v>14</v>
      </c>
      <c r="B10" s="26" t="s">
        <v>8</v>
      </c>
      <c r="C10" s="5"/>
      <c r="D10" s="26"/>
      <c r="E10" s="12"/>
      <c r="F10" s="26"/>
      <c r="G10" s="26"/>
      <c r="H10" s="26"/>
      <c r="I10" s="27"/>
    </row>
    <row r="11" spans="1:9" x14ac:dyDescent="0.25">
      <c r="A11" s="28" t="s">
        <v>15</v>
      </c>
      <c r="B11" s="26" t="s">
        <v>8</v>
      </c>
      <c r="C11" s="5"/>
      <c r="D11" s="26"/>
      <c r="E11" s="12"/>
      <c r="F11" s="26"/>
      <c r="G11" s="26"/>
      <c r="H11" s="26"/>
      <c r="I11" s="27"/>
    </row>
    <row r="12" spans="1:9" x14ac:dyDescent="0.25">
      <c r="A12" s="28" t="s">
        <v>101</v>
      </c>
      <c r="B12" s="5"/>
      <c r="C12" s="5"/>
      <c r="D12" s="26"/>
      <c r="E12" s="12"/>
      <c r="F12" s="26"/>
      <c r="G12" s="26"/>
      <c r="H12" s="26"/>
      <c r="I12" s="27"/>
    </row>
    <row r="13" spans="1:9" x14ac:dyDescent="0.25">
      <c r="A13" s="30" t="s">
        <v>112</v>
      </c>
      <c r="B13" s="26">
        <v>8</v>
      </c>
      <c r="C13" s="26">
        <v>1</v>
      </c>
      <c r="D13" s="26">
        <f t="shared" si="0"/>
        <v>8</v>
      </c>
      <c r="E13" s="26">
        <v>1</v>
      </c>
      <c r="F13" s="26">
        <f t="shared" si="1"/>
        <v>8</v>
      </c>
      <c r="G13" s="26">
        <f t="shared" si="2"/>
        <v>0.4</v>
      </c>
      <c r="H13" s="26">
        <f t="shared" si="3"/>
        <v>0.8</v>
      </c>
      <c r="I13" s="29">
        <f t="shared" si="4"/>
        <v>427.31200000000001</v>
      </c>
    </row>
    <row r="14" spans="1:9" x14ac:dyDescent="0.25">
      <c r="A14" s="30" t="s">
        <v>113</v>
      </c>
      <c r="B14" s="26">
        <v>2</v>
      </c>
      <c r="C14" s="26">
        <v>1</v>
      </c>
      <c r="D14" s="26">
        <f t="shared" si="0"/>
        <v>2</v>
      </c>
      <c r="E14" s="26">
        <v>1</v>
      </c>
      <c r="F14" s="26">
        <f t="shared" si="1"/>
        <v>2</v>
      </c>
      <c r="G14" s="26">
        <f t="shared" si="2"/>
        <v>0.1</v>
      </c>
      <c r="H14" s="26">
        <f t="shared" si="3"/>
        <v>0.2</v>
      </c>
      <c r="I14" s="29">
        <f t="shared" si="4"/>
        <v>106.828</v>
      </c>
    </row>
    <row r="15" spans="1:9" x14ac:dyDescent="0.25">
      <c r="A15" s="30" t="s">
        <v>114</v>
      </c>
      <c r="B15" s="26">
        <v>40</v>
      </c>
      <c r="C15" s="26">
        <v>1</v>
      </c>
      <c r="D15" s="26">
        <f t="shared" si="0"/>
        <v>40</v>
      </c>
      <c r="E15" s="26">
        <v>1</v>
      </c>
      <c r="F15" s="26">
        <f t="shared" si="1"/>
        <v>40</v>
      </c>
      <c r="G15" s="26">
        <f t="shared" si="2"/>
        <v>2</v>
      </c>
      <c r="H15" s="26">
        <f t="shared" si="3"/>
        <v>4</v>
      </c>
      <c r="I15" s="29">
        <f t="shared" si="4"/>
        <v>2136.56</v>
      </c>
    </row>
    <row r="16" spans="1:9" x14ac:dyDescent="0.25">
      <c r="A16" s="30" t="s">
        <v>108</v>
      </c>
      <c r="B16" s="26">
        <v>8</v>
      </c>
      <c r="C16" s="26">
        <v>1</v>
      </c>
      <c r="D16" s="26">
        <f t="shared" si="0"/>
        <v>8</v>
      </c>
      <c r="E16" s="26">
        <v>8</v>
      </c>
      <c r="F16" s="26">
        <f t="shared" si="1"/>
        <v>64</v>
      </c>
      <c r="G16" s="26">
        <f t="shared" si="2"/>
        <v>3.2</v>
      </c>
      <c r="H16" s="26">
        <f t="shared" si="3"/>
        <v>6.4</v>
      </c>
      <c r="I16" s="29">
        <f t="shared" si="4"/>
        <v>3418.4960000000001</v>
      </c>
    </row>
    <row r="17" spans="1:9" ht="25.5" x14ac:dyDescent="0.25">
      <c r="A17" s="30" t="s">
        <v>115</v>
      </c>
      <c r="B17" s="26">
        <v>16</v>
      </c>
      <c r="C17" s="26">
        <v>1</v>
      </c>
      <c r="D17" s="26">
        <f t="shared" si="0"/>
        <v>16</v>
      </c>
      <c r="E17" s="26">
        <v>0.8</v>
      </c>
      <c r="F17" s="26">
        <f t="shared" si="1"/>
        <v>12.8</v>
      </c>
      <c r="G17" s="26">
        <f t="shared" si="2"/>
        <v>0.64000000000000012</v>
      </c>
      <c r="H17" s="26">
        <f t="shared" si="3"/>
        <v>1.2800000000000002</v>
      </c>
      <c r="I17" s="29">
        <f t="shared" si="4"/>
        <v>683.69920000000013</v>
      </c>
    </row>
    <row r="18" spans="1:9" ht="25.5" x14ac:dyDescent="0.25">
      <c r="A18" s="30" t="s">
        <v>116</v>
      </c>
      <c r="B18" s="26">
        <v>4</v>
      </c>
      <c r="C18" s="26">
        <v>4</v>
      </c>
      <c r="D18" s="26">
        <f t="shared" si="0"/>
        <v>16</v>
      </c>
      <c r="E18" s="26">
        <v>0.8</v>
      </c>
      <c r="F18" s="26">
        <f t="shared" si="1"/>
        <v>12.8</v>
      </c>
      <c r="G18" s="26">
        <f t="shared" si="2"/>
        <v>0.64000000000000012</v>
      </c>
      <c r="H18" s="26">
        <f t="shared" si="3"/>
        <v>1.2800000000000002</v>
      </c>
      <c r="I18" s="29">
        <f t="shared" si="4"/>
        <v>683.69920000000013</v>
      </c>
    </row>
    <row r="19" spans="1:9" x14ac:dyDescent="0.25">
      <c r="A19" s="28" t="s">
        <v>102</v>
      </c>
      <c r="B19" s="26">
        <v>200</v>
      </c>
      <c r="C19" s="26">
        <v>1</v>
      </c>
      <c r="D19" s="26">
        <f t="shared" si="0"/>
        <v>200</v>
      </c>
      <c r="E19" s="26">
        <v>1</v>
      </c>
      <c r="F19" s="26">
        <f t="shared" si="1"/>
        <v>200</v>
      </c>
      <c r="G19" s="26">
        <f t="shared" si="2"/>
        <v>10</v>
      </c>
      <c r="H19" s="26">
        <f t="shared" si="3"/>
        <v>20</v>
      </c>
      <c r="I19" s="29">
        <f t="shared" si="4"/>
        <v>10682.800000000001</v>
      </c>
    </row>
    <row r="20" spans="1:9" x14ac:dyDescent="0.25">
      <c r="A20" s="31" t="s">
        <v>121</v>
      </c>
      <c r="B20" s="32"/>
      <c r="C20" s="32"/>
      <c r="D20" s="33"/>
      <c r="E20" s="13"/>
      <c r="F20" s="55">
        <f>SUM(F5:H19)</f>
        <v>423.65999999999997</v>
      </c>
      <c r="G20" s="55"/>
      <c r="H20" s="55"/>
      <c r="I20" s="34">
        <f>ROUND(SUM(I5:I19),-2)</f>
        <v>19700</v>
      </c>
    </row>
    <row r="22" spans="1:9" x14ac:dyDescent="0.25">
      <c r="A22" s="18" t="s">
        <v>44</v>
      </c>
      <c r="B22" s="23"/>
      <c r="C22" s="23"/>
      <c r="D22" s="23"/>
      <c r="E22" s="23"/>
      <c r="F22" s="23"/>
      <c r="G22" s="23"/>
      <c r="H22" s="23"/>
      <c r="I22" s="23"/>
    </row>
    <row r="23" spans="1:9" x14ac:dyDescent="0.25">
      <c r="A23" s="21" t="s">
        <v>46</v>
      </c>
      <c r="B23" s="23"/>
      <c r="C23" s="23"/>
      <c r="D23" s="23"/>
      <c r="E23" s="23"/>
      <c r="F23" s="23"/>
      <c r="G23" s="23"/>
      <c r="H23" s="23"/>
      <c r="I23" s="23"/>
    </row>
    <row r="24" spans="1:9" x14ac:dyDescent="0.25">
      <c r="A24" s="21" t="s">
        <v>107</v>
      </c>
      <c r="B24" s="23"/>
      <c r="C24" s="23"/>
      <c r="D24" s="23"/>
      <c r="E24" s="23"/>
      <c r="F24" s="23"/>
      <c r="G24" s="23"/>
      <c r="H24" s="23"/>
      <c r="I24" s="23"/>
    </row>
    <row r="25" spans="1:9" x14ac:dyDescent="0.25">
      <c r="A25" s="21" t="s">
        <v>117</v>
      </c>
      <c r="B25" s="19"/>
      <c r="C25" s="19"/>
      <c r="D25" s="19"/>
      <c r="E25" s="19"/>
      <c r="F25" s="19"/>
      <c r="G25" s="19"/>
      <c r="H25" s="19"/>
      <c r="I25" s="19"/>
    </row>
    <row r="26" spans="1:9" x14ac:dyDescent="0.25">
      <c r="A26" s="21" t="s">
        <v>118</v>
      </c>
      <c r="B26" s="23"/>
      <c r="C26" s="23"/>
      <c r="D26" s="23"/>
      <c r="E26" s="23"/>
      <c r="F26" s="23"/>
      <c r="G26" s="23"/>
      <c r="H26" s="23"/>
      <c r="I26" s="23"/>
    </row>
    <row r="27" spans="1:9" x14ac:dyDescent="0.25">
      <c r="A27" s="21" t="s">
        <v>119</v>
      </c>
      <c r="B27" s="21"/>
      <c r="C27" s="21"/>
      <c r="D27" s="21"/>
      <c r="E27" s="23"/>
      <c r="F27" s="23"/>
      <c r="G27" s="23"/>
      <c r="H27" s="23"/>
      <c r="I27" s="23"/>
    </row>
    <row r="28" spans="1:9" x14ac:dyDescent="0.25">
      <c r="A28" s="23" t="s">
        <v>92</v>
      </c>
      <c r="B28" s="19"/>
      <c r="C28" s="19"/>
      <c r="D28" s="19"/>
      <c r="E28" s="19"/>
      <c r="F28" s="19"/>
      <c r="G28" s="19"/>
      <c r="H28" s="19"/>
      <c r="I28" s="19"/>
    </row>
    <row r="29" spans="1:9" x14ac:dyDescent="0.25">
      <c r="A29" s="21" t="s">
        <v>120</v>
      </c>
      <c r="B29" s="21"/>
      <c r="C29" s="21"/>
      <c r="D29" s="21"/>
      <c r="E29" s="21"/>
      <c r="F29" s="21"/>
      <c r="G29" s="21"/>
      <c r="H29" s="21"/>
      <c r="I29" s="21"/>
    </row>
  </sheetData>
  <mergeCells count="2">
    <mergeCell ref="A3:A4"/>
    <mergeCell ref="F20:H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G11" sqref="G11"/>
    </sheetView>
  </sheetViews>
  <sheetFormatPr defaultRowHeight="15" x14ac:dyDescent="0.25"/>
  <cols>
    <col min="1" max="1" width="28.5703125" customWidth="1"/>
    <col min="2" max="2" width="10.5703125" customWidth="1"/>
    <col min="3" max="3" width="11.140625" customWidth="1"/>
    <col min="4" max="4" width="12.5703125" customWidth="1"/>
    <col min="5" max="5" width="10.7109375" customWidth="1"/>
    <col min="6" max="7" width="12.140625" customWidth="1"/>
  </cols>
  <sheetData>
    <row r="1" spans="1:8" ht="15.75" x14ac:dyDescent="0.25">
      <c r="A1" s="56" t="s">
        <v>138</v>
      </c>
      <c r="B1" s="56"/>
      <c r="C1" s="56"/>
      <c r="D1" s="56"/>
      <c r="E1" s="56"/>
      <c r="F1" s="56"/>
      <c r="G1" s="56"/>
    </row>
    <row r="2" spans="1:8" x14ac:dyDescent="0.25">
      <c r="A2" s="36" t="s">
        <v>126</v>
      </c>
      <c r="B2" s="36" t="s">
        <v>128</v>
      </c>
      <c r="C2" s="36" t="s">
        <v>130</v>
      </c>
      <c r="D2" s="36" t="s">
        <v>132</v>
      </c>
      <c r="E2" s="36" t="s">
        <v>134</v>
      </c>
      <c r="F2" s="36" t="s">
        <v>144</v>
      </c>
      <c r="G2" s="36" t="s">
        <v>146</v>
      </c>
    </row>
    <row r="3" spans="1:8" ht="51" x14ac:dyDescent="0.25">
      <c r="A3" s="36" t="s">
        <v>139</v>
      </c>
      <c r="B3" s="36" t="s">
        <v>140</v>
      </c>
      <c r="C3" s="36" t="s">
        <v>141</v>
      </c>
      <c r="D3" s="36" t="s">
        <v>142</v>
      </c>
      <c r="E3" s="36" t="s">
        <v>143</v>
      </c>
      <c r="F3" s="36" t="s">
        <v>145</v>
      </c>
      <c r="G3" s="36" t="s">
        <v>154</v>
      </c>
    </row>
    <row r="4" spans="1:8" x14ac:dyDescent="0.25">
      <c r="A4" s="35" t="s">
        <v>147</v>
      </c>
      <c r="B4" s="40">
        <v>3500</v>
      </c>
      <c r="C4" s="36">
        <v>1</v>
      </c>
      <c r="D4" s="40">
        <f>B4*C4</f>
        <v>3500</v>
      </c>
      <c r="E4" s="40">
        <v>9700</v>
      </c>
      <c r="F4" s="36">
        <v>8</v>
      </c>
      <c r="G4" s="41">
        <f>E4*F4</f>
        <v>77600</v>
      </c>
    </row>
    <row r="5" spans="1:8" x14ac:dyDescent="0.25">
      <c r="A5" s="35" t="s">
        <v>148</v>
      </c>
      <c r="B5" s="40">
        <v>12600</v>
      </c>
      <c r="C5" s="36">
        <v>1</v>
      </c>
      <c r="D5" s="40">
        <f t="shared" ref="D5:D9" si="0">B5*C5</f>
        <v>12600</v>
      </c>
      <c r="E5" s="40">
        <v>41400</v>
      </c>
      <c r="F5" s="36">
        <v>8</v>
      </c>
      <c r="G5" s="41">
        <f t="shared" ref="G5:G7" si="1">E5*F5</f>
        <v>331200</v>
      </c>
    </row>
    <row r="6" spans="1:8" x14ac:dyDescent="0.25">
      <c r="A6" s="35" t="s">
        <v>149</v>
      </c>
      <c r="B6" s="40">
        <v>0</v>
      </c>
      <c r="C6" s="36">
        <v>1</v>
      </c>
      <c r="D6" s="40">
        <f t="shared" si="0"/>
        <v>0</v>
      </c>
      <c r="E6" s="40">
        <v>4200</v>
      </c>
      <c r="F6" s="36">
        <v>8</v>
      </c>
      <c r="G6" s="41">
        <f t="shared" si="1"/>
        <v>33600</v>
      </c>
    </row>
    <row r="7" spans="1:8" x14ac:dyDescent="0.25">
      <c r="A7" s="35" t="s">
        <v>150</v>
      </c>
      <c r="B7" s="40">
        <v>55000</v>
      </c>
      <c r="C7" s="36">
        <v>1</v>
      </c>
      <c r="D7" s="40">
        <f t="shared" si="0"/>
        <v>55000</v>
      </c>
      <c r="E7" s="40">
        <v>14533</v>
      </c>
      <c r="F7" s="36">
        <v>8</v>
      </c>
      <c r="G7" s="41">
        <f t="shared" si="1"/>
        <v>116264</v>
      </c>
    </row>
    <row r="8" spans="1:8" x14ac:dyDescent="0.25">
      <c r="A8" s="35" t="s">
        <v>151</v>
      </c>
      <c r="B8" s="42">
        <v>7.5</v>
      </c>
      <c r="C8" s="36">
        <v>1</v>
      </c>
      <c r="D8" s="40">
        <f t="shared" si="0"/>
        <v>7.5</v>
      </c>
      <c r="E8" s="42">
        <v>7.5</v>
      </c>
      <c r="F8" s="36">
        <v>8</v>
      </c>
      <c r="G8" s="41">
        <f>E8*F8</f>
        <v>60</v>
      </c>
    </row>
    <row r="9" spans="1:8" x14ac:dyDescent="0.25">
      <c r="A9" s="35" t="s">
        <v>152</v>
      </c>
      <c r="B9" s="40">
        <v>0</v>
      </c>
      <c r="C9" s="36">
        <v>0</v>
      </c>
      <c r="D9" s="40">
        <f t="shared" si="0"/>
        <v>0</v>
      </c>
      <c r="E9" s="40">
        <v>15</v>
      </c>
      <c r="F9" s="36">
        <v>0.8</v>
      </c>
      <c r="G9" s="41">
        <f>E9*F9</f>
        <v>12</v>
      </c>
    </row>
    <row r="10" spans="1:8" x14ac:dyDescent="0.25">
      <c r="A10" s="43" t="s">
        <v>153</v>
      </c>
      <c r="B10" s="36"/>
      <c r="C10" s="36"/>
      <c r="D10" s="44">
        <f>ROUND(SUM(D4:D9),-2)</f>
        <v>71100</v>
      </c>
      <c r="E10" s="36"/>
      <c r="F10" s="36"/>
      <c r="G10" s="45">
        <f>ROUND(SUM(G4:G9),-3)</f>
        <v>559000</v>
      </c>
      <c r="H10" s="48"/>
    </row>
    <row r="11" spans="1:8" x14ac:dyDescent="0.25">
      <c r="A11" s="46" t="s">
        <v>155</v>
      </c>
      <c r="B11" s="47"/>
      <c r="C11" s="47"/>
      <c r="D11" s="47"/>
      <c r="E11" s="47"/>
      <c r="F11" s="47"/>
      <c r="G11" s="45">
        <f>ROUND(D10+G10,-3)</f>
        <v>630000</v>
      </c>
    </row>
  </sheetData>
  <mergeCells count="1">
    <mergeCell ref="A1:G1"/>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workbookViewId="0">
      <selection activeCell="E21" sqref="E21"/>
    </sheetView>
  </sheetViews>
  <sheetFormatPr defaultRowHeight="15" x14ac:dyDescent="0.25"/>
  <cols>
    <col min="2" max="2" width="13" customWidth="1"/>
    <col min="3" max="3" width="11.28515625" customWidth="1"/>
    <col min="4" max="4" width="11.5703125" customWidth="1"/>
    <col min="5" max="5" width="11.85546875" customWidth="1"/>
    <col min="6" max="6" width="11.7109375" customWidth="1"/>
  </cols>
  <sheetData>
    <row r="2" spans="1:6" ht="15.75" x14ac:dyDescent="0.25">
      <c r="A2" s="56" t="s">
        <v>122</v>
      </c>
      <c r="B2" s="56"/>
      <c r="C2" s="56"/>
      <c r="D2" s="56"/>
      <c r="E2" s="56"/>
      <c r="F2" s="56"/>
    </row>
    <row r="3" spans="1:6" ht="60" x14ac:dyDescent="0.25">
      <c r="A3" s="37"/>
      <c r="B3" s="57" t="s">
        <v>123</v>
      </c>
      <c r="C3" s="57"/>
      <c r="D3" s="3" t="s">
        <v>124</v>
      </c>
      <c r="E3" s="57"/>
      <c r="F3" s="57"/>
    </row>
    <row r="4" spans="1:6" x14ac:dyDescent="0.25">
      <c r="A4" s="35"/>
      <c r="B4" s="36" t="s">
        <v>126</v>
      </c>
      <c r="C4" s="36" t="s">
        <v>128</v>
      </c>
      <c r="D4" s="36" t="s">
        <v>130</v>
      </c>
      <c r="E4" s="36" t="s">
        <v>132</v>
      </c>
      <c r="F4" s="36" t="s">
        <v>134</v>
      </c>
    </row>
    <row r="5" spans="1:6" ht="89.25" x14ac:dyDescent="0.25">
      <c r="A5" s="36" t="s">
        <v>125</v>
      </c>
      <c r="B5" s="36" t="s">
        <v>127</v>
      </c>
      <c r="C5" s="36" t="s">
        <v>129</v>
      </c>
      <c r="D5" s="36" t="s">
        <v>131</v>
      </c>
      <c r="E5" s="36" t="s">
        <v>133</v>
      </c>
      <c r="F5" s="36" t="s">
        <v>136</v>
      </c>
    </row>
    <row r="6" spans="1:6" x14ac:dyDescent="0.25">
      <c r="A6" s="16">
        <v>1</v>
      </c>
      <c r="B6" s="16">
        <v>1</v>
      </c>
      <c r="C6" s="16">
        <v>6</v>
      </c>
      <c r="D6" s="16">
        <v>0</v>
      </c>
      <c r="E6" s="16">
        <v>0</v>
      </c>
      <c r="F6" s="16">
        <v>7</v>
      </c>
    </row>
    <row r="7" spans="1:6" x14ac:dyDescent="0.25">
      <c r="A7" s="16">
        <v>2</v>
      </c>
      <c r="B7" s="16">
        <v>1</v>
      </c>
      <c r="C7" s="16">
        <v>7</v>
      </c>
      <c r="D7" s="16">
        <v>0</v>
      </c>
      <c r="E7" s="16">
        <v>0</v>
      </c>
      <c r="F7" s="16">
        <v>8</v>
      </c>
    </row>
    <row r="8" spans="1:6" x14ac:dyDescent="0.25">
      <c r="A8" s="16">
        <v>3</v>
      </c>
      <c r="B8" s="16">
        <v>1</v>
      </c>
      <c r="C8" s="16">
        <v>8</v>
      </c>
      <c r="D8" s="16">
        <v>0</v>
      </c>
      <c r="E8" s="16">
        <v>0</v>
      </c>
      <c r="F8" s="16">
        <v>9</v>
      </c>
    </row>
    <row r="9" spans="1:6" x14ac:dyDescent="0.25">
      <c r="A9" s="16" t="s">
        <v>135</v>
      </c>
      <c r="B9" s="16">
        <v>1</v>
      </c>
      <c r="C9" s="16">
        <v>7</v>
      </c>
      <c r="D9" s="16">
        <v>0</v>
      </c>
      <c r="E9" s="16">
        <v>0</v>
      </c>
      <c r="F9" s="38">
        <f>AVERAGE(F6:F8)</f>
        <v>8</v>
      </c>
    </row>
  </sheetData>
  <mergeCells count="3">
    <mergeCell ref="A2:F2"/>
    <mergeCell ref="B3:C3"/>
    <mergeCell ref="E3:F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1</vt:lpstr>
      <vt:lpstr>Table 2</vt:lpstr>
      <vt:lpstr>CapitalO&amp;M</vt:lpstr>
      <vt:lpstr>No of Resp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Ariel Hou</cp:lastModifiedBy>
  <dcterms:created xsi:type="dcterms:W3CDTF">2017-01-19T17:00:56Z</dcterms:created>
  <dcterms:modified xsi:type="dcterms:W3CDTF">2017-03-08T14:25:38Z</dcterms:modified>
</cp:coreProperties>
</file>