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135" windowWidth="15195" windowHeight="7605"/>
  </bookViews>
  <sheets>
    <sheet name="Table 1a" sheetId="1" r:id="rId1"/>
    <sheet name="Table 1b" sheetId="3" r:id="rId2"/>
    <sheet name="Table 2a" sheetId="2" r:id="rId3"/>
    <sheet name="Table 2b" sheetId="4" r:id="rId4"/>
    <sheet name="# Respondents" sheetId="5" r:id="rId5"/>
    <sheet name="# Responses" sheetId="6" r:id="rId6"/>
  </sheets>
  <definedNames>
    <definedName name="_xlnm.Print_Area" localSheetId="0">'Table 1a'!$A$1:$I$34</definedName>
  </definedNames>
  <calcPr calcId="171027"/>
</workbook>
</file>

<file path=xl/calcChain.xml><?xml version="1.0" encoding="utf-8"?>
<calcChain xmlns="http://schemas.openxmlformats.org/spreadsheetml/2006/main">
  <c r="D15" i="5" l="1"/>
  <c r="F34" i="3"/>
  <c r="B30" i="3" l="1"/>
  <c r="B29" i="3"/>
  <c r="I31" i="1" l="1"/>
  <c r="D14" i="5" l="1"/>
  <c r="F32" i="1"/>
  <c r="D21" i="3" l="1"/>
  <c r="F21" i="3" s="1"/>
  <c r="G21" i="3" l="1"/>
  <c r="H21" i="3"/>
  <c r="I11" i="4"/>
  <c r="E8" i="3"/>
  <c r="E8" i="1"/>
  <c r="I21" i="3" l="1"/>
  <c r="F12" i="2"/>
  <c r="B24" i="5"/>
  <c r="C24" i="5"/>
  <c r="I5" i="4" l="1"/>
  <c r="C7" i="5" l="1"/>
  <c r="E4" i="6"/>
  <c r="E3" i="6"/>
  <c r="E9" i="5"/>
  <c r="D9" i="5"/>
  <c r="F6" i="5"/>
  <c r="B9" i="5"/>
  <c r="D11" i="4"/>
  <c r="F11" i="4" s="1"/>
  <c r="D10" i="4"/>
  <c r="F10" i="4" s="1"/>
  <c r="D9" i="4"/>
  <c r="F9" i="4" s="1"/>
  <c r="D8" i="4"/>
  <c r="F8" i="4" s="1"/>
  <c r="D7" i="4"/>
  <c r="F7" i="4" s="1"/>
  <c r="D6" i="4"/>
  <c r="F6" i="4" s="1"/>
  <c r="D5" i="4"/>
  <c r="F5" i="4" s="1"/>
  <c r="F12" i="4" l="1"/>
  <c r="C8" i="5"/>
  <c r="F8" i="5" s="1"/>
  <c r="E5" i="6"/>
  <c r="F7" i="5"/>
  <c r="H8" i="4"/>
  <c r="G8" i="4"/>
  <c r="I8" i="4" s="1"/>
  <c r="H6" i="4"/>
  <c r="G6" i="4"/>
  <c r="I6" i="4" s="1"/>
  <c r="G9" i="4"/>
  <c r="H9" i="4"/>
  <c r="H10" i="4"/>
  <c r="G10" i="4"/>
  <c r="I10" i="4" s="1"/>
  <c r="G5" i="4"/>
  <c r="H5" i="4"/>
  <c r="G7" i="4"/>
  <c r="G11" i="4"/>
  <c r="I12" i="4" s="1"/>
  <c r="H7" i="4"/>
  <c r="H11" i="4"/>
  <c r="F9" i="5" l="1"/>
  <c r="C9" i="5"/>
  <c r="I9" i="4"/>
  <c r="I7" i="4"/>
  <c r="D30" i="3" l="1"/>
  <c r="F30" i="3" s="1"/>
  <c r="D29" i="3"/>
  <c r="F29" i="3" s="1"/>
  <c r="D20" i="3"/>
  <c r="F20" i="3" s="1"/>
  <c r="D18" i="3"/>
  <c r="F18" i="3" s="1"/>
  <c r="D17" i="3"/>
  <c r="F17" i="3" s="1"/>
  <c r="D16" i="3"/>
  <c r="F16" i="3" s="1"/>
  <c r="D15" i="3"/>
  <c r="F15" i="3" s="1"/>
  <c r="D11" i="3"/>
  <c r="F11" i="3" s="1"/>
  <c r="D10" i="3"/>
  <c r="F10" i="3" s="1"/>
  <c r="D8" i="3"/>
  <c r="F8" i="3" s="1"/>
  <c r="D5" i="2"/>
  <c r="D11" i="2"/>
  <c r="F11" i="2" s="1"/>
  <c r="D10" i="2"/>
  <c r="F10" i="2" s="1"/>
  <c r="G10" i="2" s="1"/>
  <c r="D9" i="2"/>
  <c r="F9" i="2" s="1"/>
  <c r="D8" i="2"/>
  <c r="F8" i="2" s="1"/>
  <c r="D10" i="1"/>
  <c r="F10" i="1" s="1"/>
  <c r="H15" i="3" l="1"/>
  <c r="G15" i="3"/>
  <c r="I15" i="3" s="1"/>
  <c r="H20" i="3"/>
  <c r="G20" i="3"/>
  <c r="H10" i="3"/>
  <c r="G10" i="3"/>
  <c r="H17" i="3"/>
  <c r="G17" i="3"/>
  <c r="G11" i="3"/>
  <c r="H11" i="3"/>
  <c r="G18" i="3"/>
  <c r="H18" i="3"/>
  <c r="H29" i="3"/>
  <c r="G29" i="3"/>
  <c r="G30" i="3"/>
  <c r="H30" i="3"/>
  <c r="H8" i="3"/>
  <c r="H16" i="3"/>
  <c r="G8" i="3"/>
  <c r="I8" i="3" s="1"/>
  <c r="G16" i="3"/>
  <c r="G11" i="2"/>
  <c r="H11" i="2"/>
  <c r="H10" i="2"/>
  <c r="I10" i="2" s="1"/>
  <c r="G9" i="2"/>
  <c r="H9" i="2"/>
  <c r="G8" i="2"/>
  <c r="H8" i="2"/>
  <c r="H10" i="1"/>
  <c r="G10" i="1"/>
  <c r="I10" i="1" s="1"/>
  <c r="D15" i="1"/>
  <c r="F15" i="1" s="1"/>
  <c r="D16" i="1"/>
  <c r="F16" i="1" s="1"/>
  <c r="D17" i="1"/>
  <c r="F17" i="1" s="1"/>
  <c r="D18" i="1"/>
  <c r="F18" i="1" s="1"/>
  <c r="D20" i="1"/>
  <c r="F20" i="1" s="1"/>
  <c r="D28" i="1"/>
  <c r="F28" i="1" s="1"/>
  <c r="D8" i="1"/>
  <c r="F8" i="1" s="1"/>
  <c r="D11" i="1"/>
  <c r="F11" i="1" s="1"/>
  <c r="F5" i="2"/>
  <c r="D6" i="2"/>
  <c r="F6" i="2" s="1"/>
  <c r="D7" i="2"/>
  <c r="F7" i="2" s="1"/>
  <c r="I30" i="3" l="1"/>
  <c r="I18" i="3"/>
  <c r="I11" i="3"/>
  <c r="C15" i="5"/>
  <c r="I10" i="3"/>
  <c r="I16" i="3"/>
  <c r="I17" i="3"/>
  <c r="I20" i="3"/>
  <c r="G11" i="1"/>
  <c r="B15" i="5"/>
  <c r="I11" i="2"/>
  <c r="I12" i="2" s="1"/>
  <c r="I29" i="3"/>
  <c r="F22" i="3"/>
  <c r="F33" i="3"/>
  <c r="I8" i="2"/>
  <c r="I9" i="2"/>
  <c r="G8" i="1"/>
  <c r="G28" i="1"/>
  <c r="H5" i="2"/>
  <c r="G5" i="2"/>
  <c r="H7" i="2"/>
  <c r="G7" i="2"/>
  <c r="H28" i="1"/>
  <c r="I28" i="1" s="1"/>
  <c r="H8" i="1"/>
  <c r="G16" i="1"/>
  <c r="H16" i="1"/>
  <c r="H17" i="1"/>
  <c r="G17" i="1"/>
  <c r="I17" i="1" s="1"/>
  <c r="H11" i="1"/>
  <c r="I11" i="1" s="1"/>
  <c r="H6" i="2"/>
  <c r="G6" i="2"/>
  <c r="H20" i="1"/>
  <c r="G20" i="1"/>
  <c r="H18" i="1"/>
  <c r="G18" i="1"/>
  <c r="I18" i="1" s="1"/>
  <c r="H15" i="1"/>
  <c r="G15" i="1"/>
  <c r="I33" i="3" l="1"/>
  <c r="I34" i="3" s="1"/>
  <c r="I36" i="3" s="1"/>
  <c r="D16" i="5"/>
  <c r="I22" i="3"/>
  <c r="F36" i="3"/>
  <c r="C14" i="5"/>
  <c r="I15" i="1"/>
  <c r="I16" i="1"/>
  <c r="I8" i="1"/>
  <c r="F31" i="1"/>
  <c r="B14" i="5"/>
  <c r="F21" i="1"/>
  <c r="I20" i="1"/>
  <c r="I21" i="1" s="1"/>
  <c r="I32" i="1" s="1"/>
  <c r="I6" i="2"/>
  <c r="I7" i="2"/>
  <c r="I5" i="2"/>
  <c r="F34" i="1" l="1"/>
  <c r="E7" i="6" s="1"/>
  <c r="E15" i="5"/>
  <c r="I34" i="1"/>
  <c r="E14" i="5" s="1"/>
  <c r="E16" i="5" s="1"/>
</calcChain>
</file>

<file path=xl/sharedStrings.xml><?xml version="1.0" encoding="utf-8"?>
<sst xmlns="http://schemas.openxmlformats.org/spreadsheetml/2006/main" count="279" uniqueCount="134">
  <si>
    <t>N/A</t>
  </si>
  <si>
    <t>Assumptions</t>
  </si>
  <si>
    <t xml:space="preserve">(C)               Hours per Respondent per Year        (C=A x B)          </t>
  </si>
  <si>
    <t>Notification of Actual Startup</t>
  </si>
  <si>
    <t>Notification of Anticipated Startup</t>
  </si>
  <si>
    <t>Notification of Construction</t>
  </si>
  <si>
    <t>Notification of Initial Test</t>
  </si>
  <si>
    <t>Review Test Results</t>
  </si>
  <si>
    <t>Report Review (Existing Plants)</t>
  </si>
  <si>
    <t>TABLE 2b: Annual Agency Burden and Cost - NSPS for Equipment Leaks of VOC in Petroleum Refineries (40 CFR Part 60, Subpart GGGa) (Renewal)</t>
  </si>
  <si>
    <t>1. Applications</t>
  </si>
  <si>
    <t>Burden Item</t>
  </si>
  <si>
    <t xml:space="preserve">(E)            Technical Hours per Year                  (E=C x D)        </t>
  </si>
  <si>
    <t xml:space="preserve">(F)            Management Hours per Year                   (F= E x 0.05)        </t>
  </si>
  <si>
    <t xml:space="preserve">(G)            Clerical Hours per Year                                 (G= E x 0.1)        </t>
  </si>
  <si>
    <t>2. Surveys and studies</t>
  </si>
  <si>
    <t>3. Reporting Requirements</t>
  </si>
  <si>
    <t>A. Familiarization with Regulatory Requirements</t>
  </si>
  <si>
    <t>B. Required Activities</t>
  </si>
  <si>
    <t>i. Initial Performance Tests</t>
  </si>
  <si>
    <t>C. Create Information</t>
  </si>
  <si>
    <t>D. Gater Existing Information</t>
  </si>
  <si>
    <t>E. Write Report</t>
  </si>
  <si>
    <t>v. Report of Performance Test</t>
  </si>
  <si>
    <t>Subtotal for Reporting Requirements</t>
  </si>
  <si>
    <t>4. Recordkeeping Requirements</t>
  </si>
  <si>
    <t>B. Plan Activities</t>
  </si>
  <si>
    <t>C. Implement Activities</t>
  </si>
  <si>
    <t>D. Develop Record System</t>
  </si>
  <si>
    <t>E. Time to Enter Information</t>
  </si>
  <si>
    <t>F. Train Personnel</t>
  </si>
  <si>
    <t>G. Audits</t>
  </si>
  <si>
    <t>Subtotal for Recordkeeping Requirements</t>
  </si>
  <si>
    <t>See 3B</t>
  </si>
  <si>
    <t>See 3E</t>
  </si>
  <si>
    <t>See 3A</t>
  </si>
  <si>
    <t>Capital and O&amp;M Costs (See Section 6(b)(iii))</t>
  </si>
  <si>
    <t>Number of Respondents</t>
  </si>
  <si>
    <t>Respondents That Submit Reports</t>
  </si>
  <si>
    <t>Respondents That Do Not Submit Any Reports</t>
  </si>
  <si>
    <t>(A)</t>
  </si>
  <si>
    <t>(B)</t>
  </si>
  <si>
    <t>(C)</t>
  </si>
  <si>
    <t>(D)</t>
  </si>
  <si>
    <t>(E)</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</si>
  <si>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</si>
  <si>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</si>
  <si>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</si>
  <si>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</si>
  <si>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</si>
  <si>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</si>
  <si>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</si>
  <si>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</si>
  <si>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</si>
  <si>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</si>
  <si>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</si>
  <si>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</si>
  <si>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</si>
  <si>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Total</t>
  </si>
  <si>
    <r>
      <rPr>
        <vertAlign val="superscript"/>
        <sz val="10"/>
        <color theme="1"/>
        <rFont val="Times New Roman"/>
        <family val="1"/>
      </rPr>
      <t>1</t>
    </r>
    <r>
      <rPr>
        <sz val="10"/>
        <color theme="1"/>
        <rFont val="Times New Roman"/>
        <family val="1"/>
      </rPr>
      <t xml:space="preserve"> Annual occurrences of PRD reporting are not counted as separate responses because they are required to be submitted with the semiannual reports.</t>
    </r>
  </si>
  <si>
    <t>hrs/response:</t>
  </si>
  <si>
    <t>Subpart GGG Semiannual Reports</t>
  </si>
  <si>
    <t>Subpart GGGa Semiannual Reports</t>
  </si>
  <si>
    <t xml:space="preserve">(F)            Management Hours per Year                     (F= E x 0.05)        </t>
  </si>
  <si>
    <t xml:space="preserve">(G)            Clerical Hours per Year                                  (G= E x 0.1)        </t>
  </si>
  <si>
    <t>2. Surveys and Studies</t>
  </si>
  <si>
    <t>i. Initial performance tests</t>
  </si>
  <si>
    <t>D. Gather Existing Information</t>
  </si>
  <si>
    <r>
      <t xml:space="preserve">TOTAL ANNUAL BURDEN AND COST (Rounded) </t>
    </r>
    <r>
      <rPr>
        <b/>
        <vertAlign val="superscript"/>
        <sz val="10"/>
        <rFont val="Times New Roman"/>
        <family val="1"/>
      </rPr>
      <t>h</t>
    </r>
  </si>
  <si>
    <r>
      <t xml:space="preserve">TOTAL COST (Rounded) </t>
    </r>
    <r>
      <rPr>
        <b/>
        <vertAlign val="superscript"/>
        <sz val="10"/>
        <rFont val="Times New Roman"/>
        <family val="1"/>
      </rPr>
      <t>h</t>
    </r>
  </si>
  <si>
    <r>
      <t>ii. Repeat performance tests</t>
    </r>
    <r>
      <rPr>
        <vertAlign val="superscript"/>
        <sz val="10"/>
        <rFont val="Times New Roman"/>
        <family val="1"/>
      </rPr>
      <t>c</t>
    </r>
  </si>
  <si>
    <r>
      <t>c</t>
    </r>
    <r>
      <rPr>
        <sz val="10"/>
        <rFont val="Times New Roman"/>
        <family val="1"/>
      </rPr>
      <t xml:space="preserve">  Assume 20 percent of initial performance tests must repeat due to failure.</t>
    </r>
  </si>
  <si>
    <r>
      <t xml:space="preserve">ii. Repeat performance tests </t>
    </r>
    <r>
      <rPr>
        <vertAlign val="superscript"/>
        <sz val="10"/>
        <rFont val="Times New Roman"/>
        <family val="1"/>
      </rPr>
      <t>c</t>
    </r>
  </si>
  <si>
    <r>
      <t xml:space="preserve">                       Total Labor Costs per Year </t>
    </r>
    <r>
      <rPr>
        <b/>
        <vertAlign val="superscript"/>
        <sz val="10"/>
        <rFont val="Times New Roman"/>
        <family val="1"/>
      </rPr>
      <t>b</t>
    </r>
    <r>
      <rPr>
        <b/>
        <sz val="10"/>
        <rFont val="Times New Roman"/>
        <family val="1"/>
      </rPr>
      <t xml:space="preserve">                                </t>
    </r>
  </si>
  <si>
    <r>
      <t>c</t>
    </r>
    <r>
      <rPr>
        <sz val="10"/>
        <rFont val="Times New Roman"/>
        <family val="1"/>
      </rPr>
      <t xml:space="preserve">  Assume 20% of initial performance tests must repeat due to failure.</t>
    </r>
  </si>
  <si>
    <r>
      <t>Performance Test Report Review (New Plants)</t>
    </r>
    <r>
      <rPr>
        <vertAlign val="superscript"/>
        <sz val="10"/>
        <rFont val="Times New Roman"/>
        <family val="1"/>
      </rPr>
      <t>a</t>
    </r>
  </si>
  <si>
    <r>
      <rPr>
        <vertAlign val="superscript"/>
        <sz val="10"/>
        <rFont val="Times New Roman"/>
        <family val="1"/>
      </rPr>
      <t>a</t>
    </r>
    <r>
      <rPr>
        <sz val="10"/>
        <rFont val="Times New Roman"/>
        <family val="1"/>
      </rPr>
      <t xml:space="preserve">  Assume that 20 percent of the respondents will retest.</t>
    </r>
  </si>
  <si>
    <r>
      <t>(D)          Plants per Year</t>
    </r>
    <r>
      <rPr>
        <b/>
        <vertAlign val="superscript"/>
        <sz val="10"/>
        <rFont val="Times New Roman"/>
        <family val="1"/>
      </rPr>
      <t xml:space="preserve"> </t>
    </r>
    <r>
      <rPr>
        <b/>
        <sz val="10"/>
        <rFont val="Times New Roman"/>
        <family val="1"/>
      </rPr>
      <t xml:space="preserve">             </t>
    </r>
  </si>
  <si>
    <r>
      <t xml:space="preserve">a </t>
    </r>
    <r>
      <rPr>
        <b/>
        <sz val="10"/>
        <rFont val="Times New Roman"/>
        <family val="1"/>
      </rPr>
      <t xml:space="preserve"> </t>
    </r>
    <r>
      <rPr>
        <sz val="10"/>
        <rFont val="Times New Roman"/>
        <family val="1"/>
      </rPr>
      <t>Assume that 20 percent of the respondents will retest.</t>
    </r>
  </si>
  <si>
    <r>
      <t xml:space="preserve">(H) 
Annual Cost </t>
    </r>
    <r>
      <rPr>
        <b/>
        <vertAlign val="superscript"/>
        <sz val="10"/>
        <rFont val="Times New Roman"/>
        <family val="1"/>
      </rPr>
      <t>b</t>
    </r>
  </si>
  <si>
    <r>
      <rPr>
        <vertAlign val="superscript"/>
        <sz val="10"/>
        <rFont val="Times New Roman"/>
        <family val="1"/>
      </rPr>
      <t>b</t>
    </r>
    <r>
      <rPr>
        <sz val="10"/>
        <rFont val="Times New Roman"/>
        <family val="1"/>
      </rPr>
      <t xml:space="preserve">  This ICR uses the following labor rates: $47.62 (technical), $64.16 (managerial), and $25.76 (clerical).  These rates are from the Office of Personnel Management (OPM), 2016 General Schedule, which excludes locality rates of pay.  The rates have been increased by 60 percent to account for the benefit packages available to government employees.</t>
    </r>
  </si>
  <si>
    <r>
      <t xml:space="preserve">TOTAL ANNUAL BURDEN AND COST(Rounded) </t>
    </r>
    <r>
      <rPr>
        <b/>
        <vertAlign val="superscript"/>
        <sz val="10"/>
        <rFont val="Times New Roman"/>
        <family val="1"/>
      </rPr>
      <t>c</t>
    </r>
  </si>
  <si>
    <r>
      <rPr>
        <vertAlign val="superscript"/>
        <sz val="10"/>
        <rFont val="Times New Roman"/>
        <family val="1"/>
      </rPr>
      <t>c</t>
    </r>
    <r>
      <rPr>
        <sz val="10"/>
        <rFont val="Times New Roman"/>
        <family val="1"/>
      </rPr>
      <t xml:space="preserve"> Totals are rounded to three significant figures. Figures may not add exactly due to rounding. </t>
    </r>
  </si>
  <si>
    <r>
      <t>a</t>
    </r>
    <r>
      <rPr>
        <sz val="10"/>
        <rFont val="Times New Roman"/>
        <family val="1"/>
      </rPr>
      <t xml:space="preserve">  There are approximately 46 refineries (respondents) subject to the standard.</t>
    </r>
  </si>
  <si>
    <r>
      <t xml:space="preserve">Table 1b: Annual Respondent Burden and Cost - NSPS for Equipment Leaks of VOC in Petroleum Refineries (40 CFR Part 60, Subpart GGGa) (Renewal) </t>
    </r>
    <r>
      <rPr>
        <b/>
        <vertAlign val="superscript"/>
        <sz val="12"/>
        <rFont val="Arial"/>
        <family val="2"/>
      </rPr>
      <t>a</t>
    </r>
  </si>
  <si>
    <t>Standard</t>
  </si>
  <si>
    <t>Reporting Burden (hr)</t>
  </si>
  <si>
    <t>Recordkeeping Burden (hr)</t>
  </si>
  <si>
    <t>Total Burden (hr)</t>
  </si>
  <si>
    <t>Total Cost ($)</t>
  </si>
  <si>
    <t>Subpart GGG</t>
  </si>
  <si>
    <t>Subpart GGGa</t>
  </si>
  <si>
    <t xml:space="preserve">(A)            Respondent Hours per Occurrence  (Technical hours)        </t>
  </si>
  <si>
    <t xml:space="preserve">(B)        Number of Occurrences per Respondent per Year                        </t>
  </si>
  <si>
    <t>(B)        Annual Occurrences per Respondent</t>
  </si>
  <si>
    <t xml:space="preserve">(A)            EPA Person-Hours per Occurrence         </t>
  </si>
  <si>
    <t xml:space="preserve">(A)            
EPA Person-Hours per Occurrence         </t>
  </si>
  <si>
    <t xml:space="preserve">(E)            Technical Hours per Year                   (C x D)        </t>
  </si>
  <si>
    <t xml:space="preserve">(C)               EPA Hours per Year        (A x B)          </t>
  </si>
  <si>
    <t xml:space="preserve">(F)            Management Hours per Year                   (E x 0.05)        </t>
  </si>
  <si>
    <t xml:space="preserve">(G)            Clerical Hours per Year                                   (E x 0.1)        </t>
  </si>
  <si>
    <t>Annual Respondent Burden and Cost - NSPS for Equipment Leaks of VOC in Petroleum Refineries (40 CFR Part 60, Subpart GGG) (Renewal)</t>
  </si>
  <si>
    <r>
      <t>(D)          Number of Respondents per Year</t>
    </r>
    <r>
      <rPr>
        <b/>
        <vertAlign val="superscript"/>
        <sz val="10"/>
        <rFont val="Times New Roman"/>
        <family val="1"/>
      </rPr>
      <t xml:space="preserve"> a</t>
    </r>
    <r>
      <rPr>
        <b/>
        <sz val="10"/>
        <rFont val="Times New Roman"/>
        <family val="1"/>
      </rPr>
      <t xml:space="preserve">                 </t>
    </r>
  </si>
  <si>
    <t>Total EPA Burden (hr)</t>
  </si>
  <si>
    <t>Summary of Respondent Burden</t>
  </si>
  <si>
    <t>Summary of Agency Burden</t>
  </si>
  <si>
    <r>
      <rPr>
        <vertAlign val="superscript"/>
        <sz val="10"/>
        <color theme="1"/>
        <rFont val="Times New Roman"/>
        <family val="1"/>
      </rPr>
      <t>1</t>
    </r>
    <r>
      <rPr>
        <sz val="10"/>
        <color theme="1"/>
        <rFont val="Times New Roman"/>
        <family val="1"/>
      </rPr>
      <t xml:space="preserve"> New respondents include sources with constructed, reconstructed, and modified affected facilities.</t>
    </r>
  </si>
  <si>
    <r>
      <t xml:space="preserve">i. Notification of Construction/Reconstruction </t>
    </r>
    <r>
      <rPr>
        <vertAlign val="superscript"/>
        <sz val="10"/>
        <rFont val="Times New Roman"/>
        <family val="1"/>
      </rPr>
      <t>d</t>
    </r>
  </si>
  <si>
    <r>
      <t xml:space="preserve">ii. Notification of Anticipated Startup </t>
    </r>
    <r>
      <rPr>
        <vertAlign val="superscript"/>
        <sz val="10"/>
        <rFont val="Times New Roman"/>
        <family val="1"/>
      </rPr>
      <t>d</t>
    </r>
  </si>
  <si>
    <r>
      <t xml:space="preserve">iii. Notification of Actual Startup </t>
    </r>
    <r>
      <rPr>
        <vertAlign val="superscript"/>
        <sz val="10"/>
        <rFont val="Times New Roman"/>
        <family val="1"/>
      </rPr>
      <t>d</t>
    </r>
  </si>
  <si>
    <r>
      <t xml:space="preserve">iv. Notification of Initial Performance Test </t>
    </r>
    <r>
      <rPr>
        <vertAlign val="superscript"/>
        <sz val="10"/>
        <rFont val="Times New Roman"/>
        <family val="1"/>
      </rPr>
      <t>d</t>
    </r>
  </si>
  <si>
    <r>
      <t xml:space="preserve">d  </t>
    </r>
    <r>
      <rPr>
        <sz val="10"/>
        <rFont val="Times New Roman"/>
        <family val="1"/>
      </rPr>
      <t>Owners or operators of the affected facilities must make one-time-only notifications.</t>
    </r>
  </si>
  <si>
    <r>
      <t xml:space="preserve">vii. Semiannual Work Practice Reports at Small Refineries </t>
    </r>
    <r>
      <rPr>
        <vertAlign val="superscript"/>
        <sz val="10"/>
        <rFont val="Times New Roman"/>
        <family val="1"/>
      </rPr>
      <t>e, f</t>
    </r>
  </si>
  <si>
    <r>
      <t xml:space="preserve">vi. Semiannual Work Practice Reports at Large Refineries </t>
    </r>
    <r>
      <rPr>
        <vertAlign val="superscript"/>
        <sz val="10"/>
        <rFont val="Times New Roman"/>
        <family val="1"/>
      </rPr>
      <t>e, f</t>
    </r>
  </si>
  <si>
    <r>
      <rPr>
        <vertAlign val="superscript"/>
        <sz val="10"/>
        <rFont val="Times New Roman"/>
        <family val="1"/>
      </rPr>
      <t xml:space="preserve">e </t>
    </r>
    <r>
      <rPr>
        <sz val="10"/>
        <rFont val="Times New Roman"/>
        <family val="1"/>
      </rPr>
      <t>The time to prepare reports is estimated to be the same under both subparts because the information in the new records must be maintained on-site, but it does not have to be reported. </t>
    </r>
  </si>
  <si>
    <r>
      <rPr>
        <vertAlign val="superscript"/>
        <sz val="10"/>
        <rFont val="Times New Roman"/>
        <family val="1"/>
      </rPr>
      <t xml:space="preserve">f </t>
    </r>
    <r>
      <rPr>
        <sz val="10"/>
        <rFont val="Times New Roman"/>
        <family val="1"/>
      </rPr>
      <t xml:space="preserve"> Assume that 25 percent of the process units are located at small refineries (25% x 46 = 11.5). The rest are large facilities (75% x 46 = 34.5). Small facilities have fewer leaks and deviations so they can complete reports in less time. Larger facilities require significantly more time to complete reports. </t>
    </r>
  </si>
  <si>
    <r>
      <rPr>
        <vertAlign val="superscript"/>
        <sz val="10"/>
        <rFont val="Times New Roman"/>
        <family val="1"/>
      </rPr>
      <t>b</t>
    </r>
    <r>
      <rPr>
        <sz val="10"/>
        <rFont val="Times New Roman"/>
        <family val="1"/>
      </rPr>
      <t xml:space="preserve">  This ICR uses the following labor rates: $106.45 (technical), $138.43 (managerial), and $52.77 (clerical).  These rates are from the United States Department of Labor, Bureau of Labor Statistics, September 2015, “Table 2. Civilian Workers, by occupational and industry group.”  The rates are from column 1, “Total compensation.”  They have been increased by 110 percent to account for the benefit packages available to those employed by private industry.</t>
    </r>
  </si>
  <si>
    <r>
      <rPr>
        <vertAlign val="superscript"/>
        <sz val="10"/>
        <rFont val="Times New Roman"/>
        <family val="1"/>
      </rPr>
      <t>h</t>
    </r>
    <r>
      <rPr>
        <sz val="10"/>
        <rFont val="Times New Roman"/>
        <family val="1"/>
      </rPr>
      <t xml:space="preserve"> Totals are rounded to three significant figures. Figures may not add exactly due to rounding.</t>
    </r>
  </si>
  <si>
    <r>
      <t xml:space="preserve">iii. Notification of Actual Startup </t>
    </r>
    <r>
      <rPr>
        <vertAlign val="superscript"/>
        <sz val="10"/>
        <rFont val="Times New Roman"/>
        <family val="1"/>
      </rPr>
      <t>e</t>
    </r>
  </si>
  <si>
    <r>
      <t xml:space="preserve">vi. Semiannual Work Practice Reports </t>
    </r>
    <r>
      <rPr>
        <vertAlign val="superscript"/>
        <sz val="10"/>
        <rFont val="Times New Roman"/>
        <family val="1"/>
      </rPr>
      <t>e,f</t>
    </r>
  </si>
  <si>
    <r>
      <t xml:space="preserve">i. Records of Operating Parameters </t>
    </r>
    <r>
      <rPr>
        <vertAlign val="superscript"/>
        <sz val="10"/>
        <rFont val="Times New Roman"/>
        <family val="1"/>
      </rPr>
      <t>f,g</t>
    </r>
  </si>
  <si>
    <r>
      <rPr>
        <vertAlign val="superscript"/>
        <sz val="10"/>
        <rFont val="Times New Roman"/>
        <family val="1"/>
      </rPr>
      <t>d</t>
    </r>
    <r>
      <rPr>
        <sz val="10"/>
        <rFont val="Times New Roman"/>
        <family val="1"/>
      </rPr>
      <t xml:space="preserve">  Owners or operators of the affected facilities must make one-time-only notifications</t>
    </r>
  </si>
  <si>
    <r>
      <rPr>
        <vertAlign val="superscript"/>
        <sz val="10"/>
        <rFont val="Times New Roman"/>
        <family val="1"/>
      </rPr>
      <t xml:space="preserve">b </t>
    </r>
    <r>
      <rPr>
        <sz val="10"/>
        <rFont val="Times New Roman"/>
        <family val="1"/>
      </rPr>
      <t>This ICR uses the following labor rates: $106.45 (technical), $138.43 (managerial), and $52.77 (clerical).  These rates are from the United States Department of Labor, Bureau of Labor Statistics, September 2015, “Table 2. Civilian Workers, by occupational and industry group.”  The rates are from column 1, “Total compensation.”  They have been increased by 110 percent to account for the benefit packages available to those employed by private industry.</t>
    </r>
  </si>
  <si>
    <r>
      <t>f</t>
    </r>
    <r>
      <rPr>
        <sz val="10"/>
        <rFont val="Times New Roman"/>
        <family val="1"/>
      </rPr>
      <t xml:space="preserve">  Assume that average number of affected facilities over the next three years is equal to the current number of facilities (116) because affected facilities after November 7, 2006 will be subject to Subpart GGGa instead of Subpart GGG.</t>
    </r>
  </si>
  <si>
    <r>
      <t xml:space="preserve">e </t>
    </r>
    <r>
      <rPr>
        <sz val="10"/>
        <rFont val="Times New Roman"/>
        <family val="1"/>
      </rPr>
      <t>The time to prepare reports is estimated to be the same under both Subparts because the information in the new records must be maintained on-site, but it does not have to be reported. </t>
    </r>
  </si>
  <si>
    <r>
      <t>a</t>
    </r>
    <r>
      <rPr>
        <sz val="10"/>
        <rFont val="Times New Roman"/>
        <family val="1"/>
      </rPr>
      <t xml:space="preserve">  Only includes facilities that commenced construction, reconstruction, or modification prior to November 7, 2006.  All new facilities and facilities that commence construction, reconstruction, or modification after November 7, 2006 are subject to Subpart GGGa.</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</si>
  <si>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It is also assumed that it takes about 3 minutes per calibration and large facilities have about 25 monitors calibrated about twice per day. Therefore, it is assumed that the average recordkeeping time for each day’s worth of monitoring for Subpart GGG is 2.5 hours (0.05 hours/calibration x 25 monitors x 2 calibrations/monitor/day) and that monitoring is done 365 days a year. </t>
    </r>
  </si>
  <si>
    <r>
      <t>h</t>
    </r>
    <r>
      <rPr>
        <sz val="10"/>
        <rFont val="Times New Roman"/>
        <family val="1"/>
      </rPr>
      <t xml:space="preserve"> Assume that 25 percent of the process units are located at small refineries and half of those use manual recordkeeping of instrument readings (46 x 25% x 0.5 = 5.75) and that 75 percent of the process units are located at large refineries (46 x 75% = 34.5) and thus the number of process units that do not need additional time for manual recordkeeping is (5.75 + 34.5 = 40.25)</t>
    </r>
  </si>
  <si>
    <r>
      <rPr>
        <vertAlign val="superscript"/>
        <sz val="10"/>
        <rFont val="Times New Roman"/>
        <family val="1"/>
      </rPr>
      <t>i</t>
    </r>
    <r>
      <rPr>
        <sz val="10"/>
        <rFont val="Times New Roman"/>
        <family val="1"/>
      </rPr>
      <t xml:space="preserve"> Totals are rounded to three significant figures. Figures may not add exactly due to rounding.</t>
    </r>
  </si>
  <si>
    <r>
      <t xml:space="preserve">TOTAL COST (Rounded) </t>
    </r>
    <r>
      <rPr>
        <b/>
        <vertAlign val="superscript"/>
        <sz val="10"/>
        <rFont val="Times New Roman"/>
        <family val="1"/>
      </rPr>
      <t>i</t>
    </r>
  </si>
  <si>
    <r>
      <t xml:space="preserve">TOTAL ANNUAL BURDEN AND COST (Rounded) </t>
    </r>
    <r>
      <rPr>
        <b/>
        <vertAlign val="superscript"/>
        <sz val="10"/>
        <rFont val="Times New Roman"/>
        <family val="1"/>
      </rPr>
      <t>i</t>
    </r>
  </si>
  <si>
    <r>
      <t>ii. Records of Operating Parameters at Small Refineries</t>
    </r>
    <r>
      <rPr>
        <vertAlign val="superscript"/>
        <sz val="10"/>
        <rFont val="Times New Roman"/>
        <family val="1"/>
      </rPr>
      <t xml:space="preserve"> g,h</t>
    </r>
  </si>
  <si>
    <r>
      <t>g</t>
    </r>
    <r>
      <rPr>
        <sz val="10"/>
        <rFont val="Times New Roman"/>
        <family val="1"/>
      </rPr>
      <t xml:space="preserve">  Although monitoring of the various components may be required on a weekly, monthly, quarterly, semiannual or annual basis, given the number of components that must be monitored at any facility, monitoring overall occurs daily.   
Assume that large facilities need an additional 0.14 hours per day to complete the tasks required by the new standards. Therefore, it is assumed that the average recordkeeping time for each day’s worth of monitoring for large facilities for Subpart GGGa is 2.64 hours and that monitoring is done 365 days a year. See Table 1a, Footnote G for the calculation for the time for calibration.
Small facilities may record instrument readings manually, so an additional 0.02 hours per day are needed for small refineries with manual recordkeeping of instrument readings. Therefore, it is assumed that the average recordkeeping time for each day’s worth of monitoring for small facilities for Subpart GGGa is 2.66 hours and that monitoring is done 365 days a year. </t>
    </r>
  </si>
  <si>
    <r>
      <t xml:space="preserve">i. Records of Operating Parameters at Large Refineries </t>
    </r>
    <r>
      <rPr>
        <vertAlign val="superscript"/>
        <sz val="10"/>
        <rFont val="Times New Roman"/>
        <family val="1"/>
      </rPr>
      <t>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</si>
</sst>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6" formatCode="&quot;$&quot;#,##0_);[Red]\(&quot;$&quot;#,##0\)"/>
    <numFmt numFmtId="7" formatCode="&quot;$&quot;#,##0.00_);\(&quot;$&quot;#,##0.00\)"/>
    <numFmt numFmtId="43" formatCode="_(* #,##0.00_);_(* \(#,##0.00\);_(* &quot;-&quot;??_);_(@_)"/>
    <numFmt numFmtId="164" formatCode="0.0"/>
    <numFmt numFmtId="165" formatCode="_(* #,##0_);_(* \(#,##0\);_(* &quot;-&quot;??_);_(@_)"/>
    <numFmt numFmtId="166" formatCode="&quot;$&quot;#,##0"/>
    <numFmt numFmtId="167" formatCode="#,##0.0"/>
  </numFmts>
  <fonts count="27" x14ac:knownFonts="1">
    <font>
      <sz val="12"/>
      <name val="Arial"/>
    </font>
    <font>
      <sz val="10"/>
      <name val="Arial"/>
      <family val="2"/>
    </font>
    <font>
      <sz val="10"/>
      <name val="Arial"/>
      <family val="2"/>
    </font>
    <font>
      <b/>
      <sz val="12"/>
      <name val="Arial"/>
      <family val="2"/>
    </font>
    <font>
      <sz val="12"/>
      <name val="Arial"/>
      <family val="2"/>
    </font>
    <font>
      <sz val="12"/>
      <name val="Arial"/>
      <family val="2"/>
    </font>
    <font>
      <sz val="12"/>
      <color indexed="8"/>
      <name val="Times New Roman"/>
      <family val="1"/>
    </font>
    <font>
      <b/>
      <vertAlign val="superscript"/>
      <sz val="12"/>
      <name val="Arial"/>
      <family val="2"/>
    </font>
    <font>
      <b/>
      <vertAlign val="superscript"/>
      <sz val="10"/>
      <name val="Arial"/>
      <family val="2"/>
    </font>
    <font>
      <sz val="10"/>
      <name val="Times New Roman"/>
      <family val="1"/>
    </font>
    <font>
      <vertAlign val="superscript"/>
      <sz val="10"/>
      <name val="Times New Roman"/>
      <family val="1"/>
    </font>
    <font>
      <sz val="10"/>
      <color indexed="8"/>
      <name val="Times New Roman"/>
      <family val="1"/>
    </font>
    <font>
      <b/>
      <sz val="10"/>
      <name val="Times New Roman"/>
      <family val="1"/>
    </font>
    <font>
      <sz val="12"/>
      <name val="Times New Roman"/>
      <family val="1"/>
    </font>
    <font>
      <b/>
      <i/>
      <sz val="10"/>
      <name val="Times New Roman"/>
      <family val="1"/>
    </font>
    <font>
      <sz val="10"/>
      <color theme="1"/>
      <name val="Arial"/>
      <family val="2"/>
    </font>
    <font>
      <b/>
      <sz val="12"/>
      <color rgb="FF000000"/>
      <name val="Times New Roman"/>
      <family val="1"/>
    </font>
    <font>
      <sz val="10"/>
      <color rgb="FF000000"/>
      <name val="Times New Roman"/>
      <family val="1"/>
    </font>
    <font>
      <sz val="10"/>
      <color theme="1"/>
      <name val="Times New Roman"/>
      <family val="1"/>
    </font>
    <font>
      <vertAlign val="superscript"/>
      <sz val="10"/>
      <color theme="1"/>
      <name val="Times New Roman"/>
      <family val="1"/>
    </font>
    <font>
      <sz val="9"/>
      <color theme="1"/>
      <name val="Times New Roman"/>
      <family val="1"/>
    </font>
    <font>
      <sz val="9"/>
      <name val="Times New Roman"/>
      <family val="1"/>
    </font>
    <font>
      <i/>
      <sz val="10"/>
      <color theme="1"/>
      <name val="Times New Roman"/>
      <family val="1"/>
    </font>
    <font>
      <i/>
      <sz val="10"/>
      <color theme="1"/>
      <name val="Arial"/>
      <family val="2"/>
    </font>
    <font>
      <u/>
      <sz val="10"/>
      <name val="Times New Roman"/>
      <family val="1"/>
    </font>
    <font>
      <b/>
      <vertAlign val="superscript"/>
      <sz val="10"/>
      <name val="Times New Roman"/>
      <family val="1"/>
    </font>
    <font>
      <b/>
      <sz val="10"/>
      <color rgb="FF000000"/>
      <name val="Times New Roman"/>
      <family val="1"/>
    </font>
  </fonts>
  <fills count="4">
    <fill>
      <patternFill patternType="none"/>
    </fill>
    <fill>
      <patternFill patternType="gray125"/>
    </fill>
    <fill>
      <patternFill patternType="solid">
        <fgColor theme="0"/>
        <bgColor indexed="22"/>
      </patternFill>
    </fill>
    <fill>
      <patternFill patternType="solid">
        <fgColor theme="0"/>
        <bgColor indexed="64"/>
      </patternFill>
    </fill>
  </fills>
  <borders count="35">
    <border>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8"/>
      </left>
      <right/>
      <top style="thin">
        <color indexed="8"/>
      </top>
      <bottom style="thin">
        <color theme="1"/>
      </bottom>
      <diagonal/>
    </border>
    <border>
      <left/>
      <right/>
      <top style="thin">
        <color indexed="8"/>
      </top>
      <bottom style="thin">
        <color theme="1"/>
      </bottom>
      <diagonal/>
    </border>
    <border>
      <left/>
      <right style="thin">
        <color indexed="8"/>
      </right>
      <top style="thin">
        <color indexed="8"/>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8"/>
      </bottom>
      <diagonal/>
    </border>
  </borders>
  <cellStyleXfs count="3">
    <xf numFmtId="0" fontId="0" fillId="0" borderId="0"/>
    <xf numFmtId="43" fontId="2" fillId="0" borderId="0" applyFont="0" applyFill="0" applyBorder="0" applyAlignment="0" applyProtection="0"/>
    <xf numFmtId="0" fontId="15" fillId="0" borderId="0"/>
  </cellStyleXfs>
  <cellXfs count="247">
    <xf numFmtId="0" fontId="0" fillId="0" borderId="0" xfId="0"/>
    <xf numFmtId="0" fontId="4" fillId="0" borderId="0" xfId="0" applyFont="1" applyProtection="1"/>
    <xf numFmtId="0" fontId="3" fillId="0" borderId="0" xfId="0" applyFont="1" applyAlignment="1" applyProtection="1">
      <alignment horizontal="right"/>
    </xf>
    <xf numFmtId="0" fontId="4" fillId="0" borderId="0" xfId="0" applyFont="1" applyFill="1" applyProtection="1"/>
    <xf numFmtId="0" fontId="0" fillId="0" borderId="0" xfId="0" applyFill="1"/>
    <xf numFmtId="0" fontId="4" fillId="0" borderId="0" xfId="0" applyFont="1" applyFill="1" applyAlignment="1" applyProtection="1">
      <alignment vertical="center"/>
    </xf>
    <xf numFmtId="7" fontId="4" fillId="0" borderId="0" xfId="0" applyNumberFormat="1" applyFont="1" applyBorder="1" applyProtection="1"/>
    <xf numFmtId="0" fontId="5" fillId="0" borderId="0" xfId="0" applyFont="1" applyAlignment="1" applyProtection="1">
      <alignment horizontal="left"/>
    </xf>
    <xf numFmtId="0" fontId="1" fillId="0" borderId="0" xfId="0" applyFont="1"/>
    <xf numFmtId="0" fontId="1" fillId="0" borderId="0" xfId="0" applyFont="1" applyProtection="1"/>
    <xf numFmtId="0" fontId="6" fillId="0" borderId="0" xfId="0" applyFont="1"/>
    <xf numFmtId="0" fontId="1" fillId="0" borderId="0" xfId="0" applyFont="1" applyAlignment="1" applyProtection="1">
      <alignment horizontal="left"/>
    </xf>
    <xf numFmtId="7" fontId="1" fillId="0" borderId="0" xfId="0" applyNumberFormat="1" applyFont="1" applyBorder="1" applyProtection="1"/>
    <xf numFmtId="1" fontId="4" fillId="0" borderId="0" xfId="0" applyNumberFormat="1" applyFont="1" applyProtection="1"/>
    <xf numFmtId="0" fontId="3" fillId="0" borderId="0" xfId="0" applyFont="1" applyAlignment="1" applyProtection="1">
      <alignment horizontal="left"/>
    </xf>
    <xf numFmtId="0" fontId="1" fillId="0" borderId="0" xfId="0" applyFont="1" applyFill="1" applyBorder="1" applyAlignment="1" applyProtection="1">
      <alignment horizontal="left" vertical="top" wrapText="1"/>
    </xf>
    <xf numFmtId="0" fontId="3" fillId="0" borderId="0" xfId="0" applyFont="1" applyAlignment="1" applyProtection="1">
      <alignment horizontal="left"/>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7" fontId="9" fillId="3" borderId="3" xfId="0" applyNumberFormat="1" applyFont="1" applyFill="1" applyBorder="1" applyAlignment="1" applyProtection="1">
      <alignment horizontal="right"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7" fontId="9" fillId="2" borderId="3" xfId="0" applyNumberFormat="1" applyFont="1" applyFill="1" applyBorder="1" applyAlignment="1" applyProtection="1">
      <alignment horizontal="right" vertical="center"/>
    </xf>
    <xf numFmtId="1" fontId="9" fillId="3" borderId="2" xfId="0" applyNumberFormat="1" applyFont="1" applyFill="1" applyBorder="1" applyAlignment="1" applyProtection="1">
      <alignment horizontal="center" vertical="center"/>
    </xf>
    <xf numFmtId="0" fontId="9" fillId="2" borderId="2" xfId="0" applyFont="1" applyFill="1" applyBorder="1" applyProtection="1"/>
    <xf numFmtId="0" fontId="9" fillId="3" borderId="1" xfId="0" applyFont="1" applyFill="1" applyBorder="1" applyAlignment="1" applyProtection="1">
      <alignment vertical="center" wrapText="1"/>
    </xf>
    <xf numFmtId="1" fontId="9" fillId="3" borderId="3" xfId="0" applyNumberFormat="1" applyFont="1" applyFill="1" applyBorder="1" applyAlignment="1" applyProtection="1">
      <alignment horizontal="center" vertical="center"/>
    </xf>
    <xf numFmtId="164" fontId="9" fillId="3" borderId="3" xfId="0" applyNumberFormat="1" applyFont="1" applyFill="1" applyBorder="1" applyAlignment="1" applyProtection="1">
      <alignment horizontal="center" vertical="center"/>
    </xf>
    <xf numFmtId="1" fontId="9" fillId="3" borderId="5" xfId="0" applyNumberFormat="1"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5" fontId="12" fillId="3" borderId="3" xfId="0" applyNumberFormat="1" applyFont="1" applyFill="1" applyBorder="1" applyAlignment="1" applyProtection="1">
      <alignment horizontal="right" vertical="center"/>
    </xf>
    <xf numFmtId="2" fontId="9" fillId="3" borderId="2" xfId="0" applyNumberFormat="1" applyFont="1" applyFill="1" applyBorder="1" applyAlignment="1" applyProtection="1">
      <alignment horizontal="center" vertical="center"/>
    </xf>
    <xf numFmtId="0" fontId="12" fillId="2" borderId="2" xfId="0" applyFont="1" applyFill="1" applyBorder="1" applyAlignment="1" applyProtection="1">
      <alignment horizontal="center" vertical="top" wrapText="1"/>
    </xf>
    <xf numFmtId="0" fontId="12" fillId="2" borderId="3" xfId="0" applyFont="1" applyFill="1" applyBorder="1" applyAlignment="1" applyProtection="1">
      <alignment horizontal="center" vertical="top" wrapText="1"/>
    </xf>
    <xf numFmtId="0" fontId="1" fillId="3" borderId="0" xfId="0" applyFont="1" applyFill="1" applyBorder="1" applyAlignment="1" applyProtection="1">
      <alignment horizontal="center" vertical="center"/>
    </xf>
    <xf numFmtId="0" fontId="0" fillId="0" borderId="0" xfId="0" applyBorder="1"/>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vertical="center"/>
    </xf>
    <xf numFmtId="0" fontId="1" fillId="3" borderId="0" xfId="0" applyFont="1" applyFill="1" applyBorder="1" applyAlignment="1" applyProtection="1">
      <alignment vertical="center" wrapText="1"/>
    </xf>
    <xf numFmtId="0" fontId="1" fillId="3" borderId="0" xfId="0" applyFont="1" applyFill="1" applyBorder="1" applyProtection="1"/>
    <xf numFmtId="0" fontId="9" fillId="3" borderId="7" xfId="0" applyFont="1" applyFill="1" applyBorder="1" applyAlignment="1" applyProtection="1">
      <alignment horizontal="right"/>
    </xf>
    <xf numFmtId="1" fontId="9" fillId="3" borderId="6" xfId="0" applyNumberFormat="1" applyFont="1" applyFill="1" applyBorder="1" applyAlignment="1" applyProtection="1">
      <alignment horizontal="center" vertical="center"/>
    </xf>
    <xf numFmtId="7" fontId="9" fillId="3" borderId="14" xfId="0" applyNumberFormat="1" applyFont="1" applyFill="1" applyBorder="1" applyAlignment="1" applyProtection="1">
      <alignment horizontal="right" vertic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7" fontId="9" fillId="3" borderId="7"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1" fontId="9" fillId="3" borderId="8" xfId="0" applyNumberFormat="1" applyFont="1" applyFill="1" applyBorder="1" applyAlignment="1" applyProtection="1">
      <alignment horizontal="center" vertical="center"/>
    </xf>
    <xf numFmtId="1" fontId="9" fillId="3" borderId="12" xfId="0" applyNumberFormat="1" applyFont="1" applyFill="1" applyBorder="1" applyAlignment="1" applyProtection="1">
      <alignment horizontal="center" vertical="center"/>
    </xf>
    <xf numFmtId="0" fontId="9" fillId="3" borderId="13" xfId="0" quotePrefix="1"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1" fontId="9" fillId="3" borderId="13" xfId="0" applyNumberFormat="1" applyFont="1" applyFill="1" applyBorder="1" applyAlignment="1" applyProtection="1">
      <alignment horizontal="center" vertical="center"/>
    </xf>
    <xf numFmtId="1" fontId="9" fillId="3" borderId="16" xfId="0" applyNumberFormat="1" applyFont="1" applyFill="1" applyBorder="1" applyAlignment="1" applyProtection="1">
      <alignment horizontal="center" vertical="center"/>
    </xf>
    <xf numFmtId="0" fontId="9" fillId="3" borderId="13" xfId="0" applyFont="1" applyFill="1" applyBorder="1" applyAlignment="1" applyProtection="1">
      <alignment vertical="center"/>
    </xf>
    <xf numFmtId="0" fontId="13" fillId="0" borderId="0" xfId="0" applyFont="1"/>
    <xf numFmtId="0" fontId="9" fillId="0" borderId="0" xfId="0" applyFont="1"/>
    <xf numFmtId="5" fontId="12" fillId="3" borderId="9" xfId="0" applyNumberFormat="1" applyFont="1" applyFill="1" applyBorder="1" applyAlignment="1" applyProtection="1">
      <alignment horizontal="right" vertical="center"/>
    </xf>
    <xf numFmtId="3" fontId="9" fillId="3" borderId="12" xfId="0" applyNumberFormat="1" applyFont="1" applyFill="1" applyBorder="1" applyAlignment="1" applyProtection="1">
      <alignment vertical="center"/>
    </xf>
    <xf numFmtId="1" fontId="12" fillId="3" borderId="15"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1" fontId="9" fillId="3" borderId="16" xfId="0" applyNumberFormat="1" applyFont="1" applyFill="1" applyBorder="1" applyAlignment="1" applyProtection="1">
      <alignment vertical="center"/>
    </xf>
    <xf numFmtId="3" fontId="12" fillId="3" borderId="16" xfId="0" applyNumberFormat="1" applyFont="1" applyFill="1" applyBorder="1" applyAlignment="1" applyProtection="1">
      <alignment horizontal="center" vertical="center"/>
    </xf>
    <xf numFmtId="1" fontId="12" fillId="3" borderId="15" xfId="0" applyNumberFormat="1" applyFont="1" applyFill="1" applyBorder="1" applyAlignment="1" applyProtection="1">
      <alignment horizontal="left" vertical="center"/>
    </xf>
    <xf numFmtId="5" fontId="12" fillId="3" borderId="15" xfId="0" applyNumberFormat="1" applyFont="1" applyFill="1" applyBorder="1" applyAlignment="1" applyProtection="1">
      <alignment horizontal="right" vertical="center"/>
    </xf>
    <xf numFmtId="5" fontId="12" fillId="3" borderId="13" xfId="0" applyNumberFormat="1" applyFont="1" applyFill="1" applyBorder="1" applyAlignment="1" applyProtection="1">
      <alignment horizontal="right" vertical="center"/>
    </xf>
    <xf numFmtId="5" fontId="12" fillId="0" borderId="13" xfId="0" applyNumberFormat="1" applyFont="1" applyBorder="1" applyAlignment="1">
      <alignment horizontal="right" vertical="center"/>
    </xf>
    <xf numFmtId="0" fontId="17" fillId="0" borderId="17" xfId="2" applyFont="1" applyBorder="1" applyAlignment="1">
      <alignment horizontal="center" vertical="top" wrapText="1"/>
    </xf>
    <xf numFmtId="0" fontId="17" fillId="0" borderId="23" xfId="2" applyFont="1" applyBorder="1" applyAlignment="1">
      <alignment horizontal="center" vertical="top" wrapText="1"/>
    </xf>
    <xf numFmtId="0" fontId="17" fillId="0" borderId="23" xfId="2" applyFont="1" applyFill="1" applyBorder="1" applyAlignment="1">
      <alignment horizontal="center" vertical="top" wrapText="1"/>
    </xf>
    <xf numFmtId="0" fontId="9" fillId="0" borderId="13" xfId="2" applyFont="1" applyBorder="1" applyAlignment="1">
      <alignment horizontal="center" vertical="top" wrapText="1"/>
    </xf>
    <xf numFmtId="3" fontId="9" fillId="0" borderId="13" xfId="2" applyNumberFormat="1" applyFont="1" applyFill="1" applyBorder="1" applyAlignment="1">
      <alignment horizontal="center" vertical="top" wrapText="1"/>
    </xf>
    <xf numFmtId="0" fontId="9" fillId="0" borderId="13" xfId="2" applyFont="1" applyFill="1" applyBorder="1" applyAlignment="1">
      <alignment horizontal="center" vertical="top" wrapText="1"/>
    </xf>
    <xf numFmtId="0" fontId="18" fillId="0" borderId="0" xfId="2" applyFont="1"/>
    <xf numFmtId="0" fontId="20" fillId="0" borderId="13" xfId="2" applyFont="1" applyFill="1" applyBorder="1" applyAlignment="1">
      <alignment horizontal="center" vertical="top" wrapText="1"/>
    </xf>
    <xf numFmtId="0" fontId="21" fillId="0" borderId="13" xfId="2" applyFont="1" applyBorder="1" applyAlignment="1">
      <alignment horizontal="center" vertical="top" wrapText="1"/>
    </xf>
    <xf numFmtId="0" fontId="20" fillId="0" borderId="13" xfId="2" applyFont="1" applyBorder="1" applyAlignment="1">
      <alignment horizontal="center" vertical="top" wrapText="1"/>
    </xf>
    <xf numFmtId="0" fontId="9" fillId="0" borderId="13" xfId="0" applyFont="1" applyFill="1" applyBorder="1" applyAlignment="1">
      <alignment horizontal="left" vertical="top" wrapText="1"/>
    </xf>
    <xf numFmtId="3" fontId="21" fillId="0" borderId="13" xfId="2" applyNumberFormat="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3" xfId="2" applyFont="1" applyFill="1" applyBorder="1" applyAlignment="1">
      <alignment vertical="top" wrapText="1"/>
    </xf>
    <xf numFmtId="0" fontId="21" fillId="0" borderId="13" xfId="2" applyFont="1" applyFill="1" applyBorder="1" applyAlignment="1">
      <alignment horizontal="center" vertical="top" wrapText="1"/>
    </xf>
    <xf numFmtId="0" fontId="15" fillId="0" borderId="0" xfId="2" applyFont="1"/>
    <xf numFmtId="0" fontId="22" fillId="0" borderId="0" xfId="2" applyFont="1" applyAlignment="1">
      <alignment horizontal="right"/>
    </xf>
    <xf numFmtId="1" fontId="23" fillId="0" borderId="0" xfId="2" applyNumberFormat="1" applyFont="1"/>
    <xf numFmtId="5" fontId="9" fillId="3" borderId="3" xfId="0" applyNumberFormat="1" applyFont="1" applyFill="1" applyBorder="1" applyAlignment="1" applyProtection="1">
      <alignment horizontal="right" vertical="center"/>
    </xf>
    <xf numFmtId="5" fontId="9" fillId="3" borderId="7" xfId="0" applyNumberFormat="1" applyFont="1" applyFill="1" applyBorder="1" applyAlignment="1" applyProtection="1">
      <alignment horizontal="right" vertical="center"/>
    </xf>
    <xf numFmtId="0" fontId="13" fillId="0" borderId="0" xfId="0" applyFont="1" applyProtection="1"/>
    <xf numFmtId="1" fontId="13" fillId="0" borderId="0" xfId="0" applyNumberFormat="1" applyFont="1" applyProtection="1"/>
    <xf numFmtId="0" fontId="9" fillId="0" borderId="0" xfId="0" applyFont="1" applyProtection="1"/>
    <xf numFmtId="0" fontId="9" fillId="2" borderId="5" xfId="0" applyFont="1" applyFill="1" applyBorder="1" applyProtection="1"/>
    <xf numFmtId="0" fontId="9" fillId="3" borderId="25" xfId="0" applyFont="1" applyFill="1" applyBorder="1" applyAlignment="1" applyProtection="1">
      <alignment horizontal="center" vertical="center"/>
    </xf>
    <xf numFmtId="1" fontId="9" fillId="3" borderId="1" xfId="0" applyNumberFormat="1" applyFont="1" applyFill="1" applyBorder="1" applyAlignment="1" applyProtection="1">
      <alignment horizontal="center" vertical="center"/>
    </xf>
    <xf numFmtId="1" fontId="9" fillId="3" borderId="4" xfId="0" applyNumberFormat="1" applyFont="1" applyFill="1" applyBorder="1" applyAlignment="1" applyProtection="1">
      <alignment horizontal="center" vertical="center"/>
    </xf>
    <xf numFmtId="0" fontId="9" fillId="3" borderId="26" xfId="0" quotePrefix="1" applyFont="1" applyFill="1" applyBorder="1" applyAlignment="1" applyProtection="1">
      <alignment horizontal="center" vertical="center"/>
    </xf>
    <xf numFmtId="0" fontId="9" fillId="3" borderId="25" xfId="0" applyFont="1" applyFill="1" applyBorder="1" applyAlignment="1" applyProtection="1"/>
    <xf numFmtId="0" fontId="9" fillId="2" borderId="26"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1" fontId="9" fillId="3" borderId="0" xfId="0" applyNumberFormat="1" applyFont="1" applyFill="1" applyBorder="1" applyAlignment="1" applyProtection="1">
      <alignment horizontal="center" vertical="center"/>
    </xf>
    <xf numFmtId="0" fontId="9" fillId="3" borderId="25" xfId="0" quotePrefix="1" applyFont="1" applyFill="1" applyBorder="1" applyAlignment="1" applyProtection="1">
      <alignment horizontal="center" vertical="center"/>
    </xf>
    <xf numFmtId="1" fontId="9" fillId="3" borderId="27" xfId="0" applyNumberFormat="1"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5" fontId="12" fillId="3" borderId="6" xfId="0" applyNumberFormat="1" applyFont="1" applyFill="1" applyBorder="1" applyAlignment="1" applyProtection="1">
      <alignment horizontal="right" vertical="center"/>
    </xf>
    <xf numFmtId="0" fontId="9" fillId="0" borderId="25" xfId="0" applyFont="1" applyBorder="1" applyAlignment="1" applyProtection="1">
      <alignment horizontal="center"/>
    </xf>
    <xf numFmtId="164" fontId="9" fillId="0" borderId="25" xfId="0" applyNumberFormat="1" applyFont="1" applyFill="1" applyBorder="1" applyAlignment="1" applyProtection="1">
      <alignment horizontal="center"/>
    </xf>
    <xf numFmtId="165" fontId="9" fillId="0" borderId="25" xfId="1" applyNumberFormat="1" applyFont="1" applyFill="1" applyBorder="1" applyAlignment="1" applyProtection="1">
      <alignment horizontal="center"/>
    </xf>
    <xf numFmtId="164" fontId="9" fillId="3" borderId="2" xfId="0" applyNumberFormat="1" applyFont="1" applyFill="1" applyBorder="1" applyAlignment="1" applyProtection="1">
      <alignment horizontal="center" vertical="center"/>
    </xf>
    <xf numFmtId="5" fontId="9" fillId="2" borderId="3" xfId="0" applyNumberFormat="1" applyFont="1" applyFill="1" applyBorder="1" applyAlignment="1" applyProtection="1">
      <alignment horizontal="right"/>
    </xf>
    <xf numFmtId="5" fontId="9" fillId="3" borderId="7" xfId="0" applyNumberFormat="1" applyFont="1" applyFill="1" applyBorder="1" applyAlignment="1" applyProtection="1">
      <alignment horizontal="right"/>
    </xf>
    <xf numFmtId="5" fontId="9" fillId="2" borderId="7" xfId="0" applyNumberFormat="1" applyFont="1" applyFill="1" applyBorder="1" applyAlignment="1" applyProtection="1">
      <alignment horizontal="right" vertical="center"/>
    </xf>
    <xf numFmtId="0" fontId="12" fillId="0" borderId="25" xfId="0" applyFont="1" applyBorder="1" applyProtection="1"/>
    <xf numFmtId="1" fontId="12" fillId="0" borderId="25" xfId="0" applyNumberFormat="1" applyFont="1" applyBorder="1" applyProtection="1"/>
    <xf numFmtId="5" fontId="12" fillId="0" borderId="25" xfId="0" applyNumberFormat="1" applyFont="1" applyBorder="1" applyProtection="1"/>
    <xf numFmtId="0" fontId="24" fillId="0" borderId="0" xfId="0" applyFont="1" applyBorder="1" applyAlignment="1" applyProtection="1"/>
    <xf numFmtId="0" fontId="25" fillId="0" borderId="0" xfId="0" applyFont="1" applyAlignment="1">
      <alignment horizontal="left" wrapText="1"/>
    </xf>
    <xf numFmtId="3" fontId="9" fillId="3" borderId="0" xfId="0" applyNumberFormat="1" applyFont="1" applyFill="1" applyBorder="1" applyAlignment="1" applyProtection="1">
      <alignment vertical="center"/>
    </xf>
    <xf numFmtId="0" fontId="9" fillId="0" borderId="32" xfId="0" quotePrefix="1" applyFont="1" applyBorder="1" applyAlignment="1" applyProtection="1">
      <alignment horizontal="center"/>
    </xf>
    <xf numFmtId="0" fontId="12" fillId="0" borderId="32" xfId="0" applyFont="1" applyBorder="1" applyProtection="1"/>
    <xf numFmtId="5" fontId="12" fillId="0" borderId="25" xfId="0" applyNumberFormat="1" applyFont="1" applyBorder="1" applyAlignment="1" applyProtection="1">
      <alignment horizontal="right" vertical="center"/>
    </xf>
    <xf numFmtId="0" fontId="9" fillId="0" borderId="2" xfId="0" applyFont="1" applyBorder="1" applyAlignment="1" applyProtection="1">
      <alignment vertical="center"/>
    </xf>
    <xf numFmtId="1" fontId="9" fillId="0" borderId="2" xfId="0" applyNumberFormat="1" applyFont="1" applyBorder="1" applyAlignment="1" applyProtection="1">
      <alignment horizontal="center" vertical="center"/>
    </xf>
    <xf numFmtId="0" fontId="9" fillId="0" borderId="2" xfId="0" applyFont="1" applyBorder="1" applyAlignment="1" applyProtection="1">
      <alignment horizontal="center" vertical="center"/>
    </xf>
    <xf numFmtId="164" fontId="9" fillId="0" borderId="2" xfId="0" applyNumberFormat="1" applyFont="1" applyBorder="1" applyAlignment="1" applyProtection="1">
      <alignment horizontal="center" vertical="center"/>
    </xf>
    <xf numFmtId="0" fontId="9" fillId="0" borderId="3" xfId="0" applyFont="1" applyBorder="1" applyAlignment="1" applyProtection="1">
      <alignment horizontal="center" vertical="center"/>
    </xf>
    <xf numFmtId="7" fontId="9" fillId="0" borderId="3" xfId="0" applyNumberFormat="1" applyFont="1" applyFill="1" applyBorder="1" applyAlignment="1" applyProtection="1">
      <alignment horizontal="right" vertical="center"/>
    </xf>
    <xf numFmtId="0" fontId="9" fillId="0" borderId="2" xfId="0" applyFont="1" applyBorder="1" applyAlignment="1" applyProtection="1">
      <alignment horizontal="left" vertical="center" wrapText="1"/>
    </xf>
    <xf numFmtId="0" fontId="9" fillId="0" borderId="2" xfId="0" applyFont="1" applyFill="1" applyBorder="1" applyAlignment="1" applyProtection="1">
      <alignment horizontal="center" vertical="center"/>
    </xf>
    <xf numFmtId="0" fontId="9" fillId="0" borderId="2" xfId="0" applyFont="1" applyBorder="1" applyAlignment="1" applyProtection="1">
      <alignment horizontal="left" vertical="center"/>
    </xf>
    <xf numFmtId="0" fontId="12" fillId="0" borderId="2" xfId="0" applyFont="1" applyBorder="1" applyAlignment="1" applyProtection="1">
      <alignment horizontal="left" vertical="center"/>
    </xf>
    <xf numFmtId="7" fontId="12" fillId="0" borderId="3" xfId="0" applyNumberFormat="1" applyFont="1" applyBorder="1" applyAlignment="1" applyProtection="1">
      <alignment horizontal="center" vertical="center"/>
    </xf>
    <xf numFmtId="0" fontId="9" fillId="0" borderId="3" xfId="0" applyFont="1" applyBorder="1" applyAlignment="1" applyProtection="1">
      <alignment horizontal="left" vertical="center"/>
    </xf>
    <xf numFmtId="5" fontId="12" fillId="0" borderId="3" xfId="0" applyNumberFormat="1" applyFont="1" applyBorder="1" applyAlignment="1" applyProtection="1">
      <alignment horizontal="right" vertical="center"/>
    </xf>
    <xf numFmtId="0" fontId="12" fillId="0" borderId="0" xfId="0" applyFont="1" applyAlignment="1" applyProtection="1">
      <alignment horizontal="left"/>
    </xf>
    <xf numFmtId="7" fontId="9" fillId="0" borderId="0" xfId="0" applyNumberFormat="1" applyFont="1" applyBorder="1" applyProtection="1"/>
    <xf numFmtId="0" fontId="11" fillId="0" borderId="0" xfId="0" applyFont="1"/>
    <xf numFmtId="0" fontId="9" fillId="0" borderId="0" xfId="0" applyFont="1" applyAlignment="1" applyProtection="1">
      <alignment horizontal="left"/>
    </xf>
    <xf numFmtId="5" fontId="9" fillId="0" borderId="3" xfId="0" applyNumberFormat="1" applyFont="1" applyFill="1" applyBorder="1" applyAlignment="1" applyProtection="1">
      <alignment horizontal="right" vertical="center"/>
    </xf>
    <xf numFmtId="3" fontId="9" fillId="0" borderId="3" xfId="0" applyNumberFormat="1" applyFont="1" applyBorder="1" applyAlignment="1" applyProtection="1">
      <alignment horizontal="center" vertical="center"/>
    </xf>
    <xf numFmtId="1" fontId="9" fillId="0" borderId="2" xfId="0" applyNumberFormat="1" applyFont="1" applyFill="1" applyBorder="1" applyAlignment="1" applyProtection="1">
      <alignment horizontal="center" vertical="center"/>
    </xf>
    <xf numFmtId="1" fontId="9" fillId="0" borderId="3" xfId="0" applyNumberFormat="1" applyFont="1" applyBorder="1" applyAlignment="1" applyProtection="1">
      <alignment horizontal="center" vertical="center"/>
    </xf>
    <xf numFmtId="0" fontId="12" fillId="2" borderId="2" xfId="0" applyFont="1" applyFill="1" applyBorder="1" applyAlignment="1" applyProtection="1">
      <alignment horizontal="center" vertical="center" wrapText="1"/>
    </xf>
    <xf numFmtId="2" fontId="9" fillId="0" borderId="2" xfId="0" applyNumberFormat="1" applyFont="1" applyBorder="1" applyAlignment="1" applyProtection="1">
      <alignment horizontal="center" vertical="center"/>
    </xf>
    <xf numFmtId="5" fontId="9" fillId="0" borderId="3" xfId="0" applyNumberFormat="1" applyFont="1" applyFill="1" applyBorder="1" applyAlignment="1" applyProtection="1"/>
    <xf numFmtId="166" fontId="9" fillId="0" borderId="3" xfId="0" applyNumberFormat="1" applyFont="1" applyFill="1" applyBorder="1" applyAlignment="1" applyProtection="1"/>
    <xf numFmtId="7" fontId="9" fillId="0" borderId="3" xfId="0" applyNumberFormat="1" applyFont="1" applyFill="1" applyBorder="1" applyAlignment="1" applyProtection="1"/>
    <xf numFmtId="5" fontId="12" fillId="0" borderId="3" xfId="0" applyNumberFormat="1" applyFont="1" applyBorder="1" applyAlignment="1" applyProtection="1"/>
    <xf numFmtId="3" fontId="13" fillId="0" borderId="0" xfId="0" applyNumberFormat="1" applyFont="1" applyProtection="1"/>
    <xf numFmtId="3" fontId="0" fillId="0" borderId="0" xfId="0" applyNumberFormat="1"/>
    <xf numFmtId="0" fontId="10" fillId="0" borderId="0" xfId="0" applyFont="1" applyAlignment="1">
      <alignment horizontal="left" wrapText="1"/>
    </xf>
    <xf numFmtId="0" fontId="9" fillId="2" borderId="2" xfId="0" applyFont="1" applyFill="1" applyBorder="1" applyAlignment="1" applyProtection="1">
      <alignment vertical="center"/>
    </xf>
    <xf numFmtId="0" fontId="11" fillId="3" borderId="17" xfId="0" applyFont="1" applyFill="1" applyBorder="1" applyAlignment="1" applyProtection="1">
      <alignment vertical="center" wrapText="1"/>
      <protection locked="0"/>
    </xf>
    <xf numFmtId="0" fontId="11" fillId="3" borderId="13" xfId="0" applyFont="1" applyFill="1" applyBorder="1" applyAlignment="1" applyProtection="1">
      <alignment vertical="center" wrapText="1"/>
      <protection locked="0"/>
    </xf>
    <xf numFmtId="0" fontId="9" fillId="0" borderId="13" xfId="0" applyFont="1" applyBorder="1" applyAlignment="1">
      <alignment vertical="center"/>
    </xf>
    <xf numFmtId="0" fontId="26" fillId="0" borderId="13" xfId="0" applyFont="1" applyBorder="1" applyAlignment="1">
      <alignment horizontal="center" vertical="center" wrapText="1"/>
    </xf>
    <xf numFmtId="0" fontId="17" fillId="0" borderId="13" xfId="0" applyFont="1" applyBorder="1" applyAlignment="1">
      <alignment vertical="center" wrapText="1"/>
    </xf>
    <xf numFmtId="3" fontId="17" fillId="0" borderId="13" xfId="0" applyNumberFormat="1" applyFont="1" applyBorder="1" applyAlignment="1">
      <alignment horizontal="center" vertical="center" wrapText="1"/>
    </xf>
    <xf numFmtId="6" fontId="17" fillId="0" borderId="13" xfId="0" applyNumberFormat="1" applyFont="1" applyBorder="1" applyAlignment="1">
      <alignment horizontal="right" vertical="center" wrapText="1"/>
    </xf>
    <xf numFmtId="0" fontId="17" fillId="0" borderId="13" xfId="0" applyFont="1" applyBorder="1" applyAlignment="1">
      <alignment horizontal="center" vertical="center" wrapText="1"/>
    </xf>
    <xf numFmtId="0" fontId="26" fillId="0" borderId="13" xfId="0" applyFont="1" applyBorder="1" applyAlignment="1">
      <alignment vertical="center" wrapText="1"/>
    </xf>
    <xf numFmtId="0" fontId="26" fillId="0" borderId="13" xfId="0" applyFont="1" applyBorder="1" applyAlignment="1">
      <alignment horizontal="right" vertical="center" wrapText="1"/>
    </xf>
    <xf numFmtId="3" fontId="26" fillId="0" borderId="13" xfId="0" applyNumberFormat="1" applyFont="1" applyBorder="1" applyAlignment="1">
      <alignment horizontal="center" vertical="center" wrapText="1"/>
    </xf>
    <xf numFmtId="6" fontId="26" fillId="0" borderId="13" xfId="0" applyNumberFormat="1" applyFont="1" applyBorder="1" applyAlignment="1">
      <alignment horizontal="right" vertical="center" wrapText="1"/>
    </xf>
    <xf numFmtId="0" fontId="25" fillId="0" borderId="0" xfId="0" applyFont="1" applyAlignment="1">
      <alignment wrapText="1"/>
    </xf>
    <xf numFmtId="0" fontId="9" fillId="3" borderId="4"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9" fillId="3" borderId="7" xfId="0" applyFont="1" applyFill="1" applyBorder="1" applyAlignment="1" applyProtection="1">
      <alignment vertical="center" wrapText="1"/>
    </xf>
    <xf numFmtId="0" fontId="9" fillId="3" borderId="4" xfId="0" applyFont="1" applyFill="1" applyBorder="1" applyAlignment="1" applyProtection="1">
      <alignment wrapText="1"/>
    </xf>
    <xf numFmtId="0" fontId="14" fillId="3" borderId="6" xfId="0" applyFont="1" applyFill="1" applyBorder="1" applyAlignment="1" applyProtection="1">
      <alignment wrapText="1"/>
    </xf>
    <xf numFmtId="0" fontId="12" fillId="3" borderId="25" xfId="0" applyFont="1" applyFill="1" applyBorder="1" applyAlignment="1" applyProtection="1">
      <alignment wrapText="1"/>
    </xf>
    <xf numFmtId="0" fontId="12" fillId="3" borderId="25" xfId="0" applyFont="1" applyFill="1" applyBorder="1" applyAlignment="1" applyProtection="1">
      <alignment vertical="center" wrapText="1"/>
    </xf>
    <xf numFmtId="0" fontId="12" fillId="0" borderId="25" xfId="0" applyFont="1" applyBorder="1" applyAlignment="1">
      <alignment wrapText="1"/>
    </xf>
    <xf numFmtId="0" fontId="12" fillId="2" borderId="1" xfId="0" applyFont="1" applyFill="1" applyBorder="1" applyAlignment="1" applyProtection="1">
      <alignment vertical="center" wrapText="1"/>
    </xf>
    <xf numFmtId="0" fontId="9" fillId="3" borderId="13" xfId="0" applyFont="1" applyFill="1" applyBorder="1" applyAlignment="1" applyProtection="1">
      <alignment vertical="center" wrapText="1"/>
    </xf>
    <xf numFmtId="0" fontId="14" fillId="3" borderId="10" xfId="0" applyFont="1" applyFill="1" applyBorder="1" applyAlignment="1" applyProtection="1">
      <alignment vertical="center" wrapText="1"/>
    </xf>
    <xf numFmtId="0" fontId="14" fillId="3" borderId="13" xfId="0" applyFont="1" applyFill="1" applyBorder="1" applyAlignment="1" applyProtection="1">
      <alignment wrapText="1"/>
    </xf>
    <xf numFmtId="0" fontId="12" fillId="3" borderId="1" xfId="0" applyFont="1" applyFill="1" applyBorder="1" applyAlignment="1" applyProtection="1">
      <alignment wrapText="1"/>
    </xf>
    <xf numFmtId="0" fontId="12" fillId="3" borderId="16" xfId="0" applyFont="1" applyFill="1" applyBorder="1" applyAlignment="1" applyProtection="1">
      <alignment vertical="center" wrapText="1"/>
    </xf>
    <xf numFmtId="0" fontId="12" fillId="0" borderId="13" xfId="0" applyFont="1" applyBorder="1" applyAlignment="1">
      <alignment wrapText="1"/>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26" fillId="0" borderId="22" xfId="2" applyFont="1" applyBorder="1" applyAlignment="1">
      <alignment vertical="top" wrapText="1"/>
    </xf>
    <xf numFmtId="0" fontId="17" fillId="0" borderId="13" xfId="2" applyFont="1" applyBorder="1" applyAlignment="1">
      <alignment horizontal="center" vertical="center" wrapText="1"/>
    </xf>
    <xf numFmtId="0" fontId="12" fillId="0" borderId="0" xfId="0" applyFont="1"/>
    <xf numFmtId="0" fontId="9" fillId="0" borderId="3" xfId="0" applyFont="1" applyFill="1" applyBorder="1" applyAlignment="1" applyProtection="1">
      <alignment horizontal="center" vertical="center"/>
    </xf>
    <xf numFmtId="0" fontId="9" fillId="3" borderId="17" xfId="0" applyFont="1" applyFill="1" applyBorder="1" applyAlignment="1" applyProtection="1">
      <alignment vertical="center" wrapText="1"/>
    </xf>
    <xf numFmtId="1" fontId="9" fillId="3" borderId="33" xfId="0" applyNumberFormat="1"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164" fontId="9" fillId="0" borderId="2" xfId="0" applyNumberFormat="1" applyFont="1" applyFill="1" applyBorder="1" applyAlignment="1" applyProtection="1">
      <alignment horizontal="center" vertical="center"/>
    </xf>
    <xf numFmtId="4" fontId="9" fillId="3" borderId="2"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2" fontId="9" fillId="0" borderId="3" xfId="0" applyNumberFormat="1" applyFont="1" applyFill="1" applyBorder="1" applyAlignment="1" applyProtection="1">
      <alignment horizontal="center" vertical="center"/>
    </xf>
    <xf numFmtId="3" fontId="9" fillId="3" borderId="11" xfId="0" applyNumberFormat="1" applyFont="1" applyFill="1" applyBorder="1" applyAlignment="1" applyProtection="1">
      <alignment horizontal="center" vertical="center"/>
    </xf>
    <xf numFmtId="3" fontId="9" fillId="3" borderId="2" xfId="0" applyNumberFormat="1" applyFont="1" applyFill="1" applyBorder="1" applyAlignment="1" applyProtection="1">
      <alignment horizontal="center" vertical="center"/>
    </xf>
    <xf numFmtId="167" fontId="9" fillId="3" borderId="3" xfId="0" applyNumberFormat="1" applyFont="1" applyFill="1" applyBorder="1" applyAlignment="1" applyProtection="1">
      <alignment horizontal="center" vertical="center"/>
    </xf>
    <xf numFmtId="3" fontId="9" fillId="3" borderId="3" xfId="0" applyNumberFormat="1" applyFont="1" applyFill="1" applyBorder="1" applyAlignment="1" applyProtection="1">
      <alignment horizontal="center" vertical="center"/>
    </xf>
    <xf numFmtId="2" fontId="9" fillId="0" borderId="2" xfId="0" applyNumberFormat="1" applyFont="1" applyFill="1" applyBorder="1" applyAlignment="1" applyProtection="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wrapText="1"/>
    </xf>
    <xf numFmtId="3" fontId="12" fillId="3" borderId="2" xfId="0" applyNumberFormat="1" applyFont="1" applyFill="1" applyBorder="1" applyAlignment="1" applyProtection="1">
      <alignment horizontal="center" vertical="center"/>
    </xf>
    <xf numFmtId="3" fontId="12" fillId="3" borderId="1" xfId="0" applyNumberFormat="1" applyFont="1" applyFill="1" applyBorder="1" applyAlignment="1" applyProtection="1">
      <alignment horizontal="center" vertical="center"/>
    </xf>
    <xf numFmtId="3" fontId="12" fillId="3" borderId="7" xfId="0" applyNumberFormat="1" applyFont="1" applyFill="1" applyBorder="1" applyAlignment="1" applyProtection="1">
      <alignment horizontal="center" vertical="center"/>
    </xf>
    <xf numFmtId="3" fontId="12" fillId="3" borderId="28" xfId="0" applyNumberFormat="1" applyFont="1" applyFill="1" applyBorder="1" applyAlignment="1" applyProtection="1">
      <alignment horizontal="center" vertical="center"/>
    </xf>
    <xf numFmtId="3" fontId="12" fillId="3" borderId="29" xfId="0" applyNumberFormat="1" applyFont="1" applyFill="1" applyBorder="1" applyAlignment="1" applyProtection="1">
      <alignment horizontal="center" vertical="center"/>
    </xf>
    <xf numFmtId="3" fontId="12" fillId="3" borderId="30" xfId="0" applyNumberFormat="1" applyFont="1" applyFill="1" applyBorder="1" applyAlignment="1" applyProtection="1">
      <alignment horizontal="center" vertical="center"/>
    </xf>
    <xf numFmtId="3" fontId="12" fillId="0" borderId="26" xfId="0" applyNumberFormat="1" applyFont="1" applyBorder="1" applyAlignment="1">
      <alignment horizontal="center"/>
    </xf>
    <xf numFmtId="0" fontId="12" fillId="0" borderId="31" xfId="0" applyFont="1" applyBorder="1" applyAlignment="1">
      <alignment horizontal="center"/>
    </xf>
    <xf numFmtId="0" fontId="12" fillId="0" borderId="32" xfId="0" applyFont="1" applyBorder="1" applyAlignment="1">
      <alignment horizontal="center"/>
    </xf>
    <xf numFmtId="2" fontId="9" fillId="0" borderId="0" xfId="0" applyNumberFormat="1" applyFont="1" applyFill="1" applyAlignment="1">
      <alignment horizontal="left" vertical="center" wrapText="1"/>
    </xf>
    <xf numFmtId="0" fontId="10" fillId="0" borderId="0" xfId="0" applyFont="1" applyAlignment="1">
      <alignment horizontal="left" vertical="center"/>
    </xf>
    <xf numFmtId="0" fontId="9" fillId="0" borderId="0" xfId="0" applyFont="1" applyAlignment="1">
      <alignment horizontal="left" wrapText="1"/>
    </xf>
    <xf numFmtId="0" fontId="9" fillId="0" borderId="0" xfId="0" applyFont="1" applyAlignment="1">
      <alignment horizontal="left"/>
    </xf>
    <xf numFmtId="3" fontId="12" fillId="3" borderId="18" xfId="0" applyNumberFormat="1" applyFont="1" applyFill="1" applyBorder="1" applyAlignment="1" applyProtection="1">
      <alignment horizontal="center" vertical="center"/>
    </xf>
    <xf numFmtId="3" fontId="12" fillId="3" borderId="4" xfId="0" applyNumberFormat="1" applyFont="1" applyFill="1" applyBorder="1" applyAlignment="1" applyProtection="1">
      <alignment horizontal="center" vertical="center"/>
    </xf>
    <xf numFmtId="3" fontId="12" fillId="3" borderId="14" xfId="0" applyNumberFormat="1" applyFont="1" applyFill="1" applyBorder="1" applyAlignment="1" applyProtection="1">
      <alignment horizontal="center" vertical="center"/>
    </xf>
    <xf numFmtId="3" fontId="12" fillId="3" borderId="34" xfId="0" applyNumberFormat="1" applyFont="1" applyFill="1" applyBorder="1" applyAlignment="1" applyProtection="1">
      <alignment horizontal="center" vertical="center"/>
    </xf>
    <xf numFmtId="3" fontId="12" fillId="3" borderId="10" xfId="0" applyNumberFormat="1" applyFont="1" applyFill="1" applyBorder="1" applyAlignment="1" applyProtection="1">
      <alignment horizontal="center" vertical="center"/>
    </xf>
    <xf numFmtId="3" fontId="12" fillId="3" borderId="11" xfId="0" applyNumberFormat="1" applyFont="1" applyFill="1" applyBorder="1" applyAlignment="1" applyProtection="1">
      <alignment horizontal="center" vertical="center"/>
    </xf>
    <xf numFmtId="3" fontId="12" fillId="3" borderId="19" xfId="0" applyNumberFormat="1" applyFont="1" applyFill="1" applyBorder="1" applyAlignment="1" applyProtection="1">
      <alignment horizontal="center" vertical="center"/>
    </xf>
    <xf numFmtId="3" fontId="12" fillId="3" borderId="20" xfId="0" applyNumberFormat="1" applyFont="1" applyFill="1" applyBorder="1" applyAlignment="1" applyProtection="1">
      <alignment horizontal="center" vertical="center"/>
    </xf>
    <xf numFmtId="3" fontId="12" fillId="3" borderId="21" xfId="0" applyNumberFormat="1" applyFont="1" applyFill="1" applyBorder="1" applyAlignment="1" applyProtection="1">
      <alignment horizontal="center" vertical="center"/>
    </xf>
    <xf numFmtId="3" fontId="12" fillId="0" borderId="19" xfId="0" applyNumberFormat="1"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2" fontId="9" fillId="0" borderId="0" xfId="0" applyNumberFormat="1" applyFont="1" applyFill="1" applyAlignment="1">
      <alignment horizontal="left" vertical="top" wrapText="1"/>
    </xf>
    <xf numFmtId="0" fontId="10" fillId="0" borderId="0" xfId="0" applyFont="1" applyAlignment="1">
      <alignment horizontal="left"/>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3" fillId="0" borderId="0" xfId="0" applyFont="1" applyAlignment="1" applyProtection="1">
      <alignment horizontal="left"/>
    </xf>
    <xf numFmtId="3" fontId="12" fillId="0" borderId="2"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7" xfId="0" applyFont="1" applyBorder="1" applyAlignment="1" applyProtection="1">
      <alignment horizontal="center" vertical="center"/>
    </xf>
    <xf numFmtId="0" fontId="9" fillId="0" borderId="0" xfId="0" applyFont="1" applyFill="1" applyBorder="1" applyAlignment="1" applyProtection="1">
      <alignment horizontal="left" vertical="top" wrapText="1"/>
    </xf>
    <xf numFmtId="0" fontId="25" fillId="0" borderId="0" xfId="0" applyFont="1" applyAlignment="1">
      <alignment horizontal="left"/>
    </xf>
    <xf numFmtId="0" fontId="26" fillId="0" borderId="19" xfId="2" applyFont="1" applyBorder="1" applyAlignment="1">
      <alignment horizontal="center" vertical="top" wrapText="1"/>
    </xf>
    <xf numFmtId="0" fontId="26" fillId="0" borderId="20" xfId="2" applyFont="1" applyBorder="1" applyAlignment="1">
      <alignment horizontal="center" vertical="top" wrapText="1"/>
    </xf>
    <xf numFmtId="0" fontId="26" fillId="0" borderId="21" xfId="2" applyFont="1" applyBorder="1" applyAlignment="1">
      <alignment horizontal="center" vertical="top" wrapText="1"/>
    </xf>
    <xf numFmtId="0" fontId="17" fillId="0" borderId="19" xfId="2" applyFont="1" applyBorder="1" applyAlignment="1">
      <alignment horizontal="center" vertical="top" wrapText="1"/>
    </xf>
    <xf numFmtId="0" fontId="17" fillId="0" borderId="21" xfId="2" applyFont="1" applyBorder="1" applyAlignment="1">
      <alignment horizontal="center" vertical="top" wrapText="1"/>
    </xf>
    <xf numFmtId="0" fontId="16" fillId="0" borderId="13" xfId="2" applyFont="1" applyBorder="1" applyAlignment="1">
      <alignment horizontal="center" vertical="top" wrapText="1"/>
    </xf>
    <xf numFmtId="0" fontId="18" fillId="0" borderId="24" xfId="2" applyFont="1" applyBorder="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IM89"/>
  <sheetViews>
    <sheetView tabSelected="1" defaultGridColor="0" topLeftCell="A4" colorId="22" zoomScaleNormal="100" workbookViewId="0">
      <selection activeCell="C34" sqref="C34"/>
    </sheetView>
  </sheetViews>
  <sheetFormatPr defaultColWidth="9.77734375" defaultRowHeight="15" x14ac:dyDescent="0.2"/>
  <cols>
    <col min="1" max="1" width="30.21875" customWidth="1"/>
    <col min="2" max="5" width="9.33203125" customWidth="1"/>
    <col min="6" max="6" width="9.44140625" customWidth="1"/>
    <col min="7" max="7" width="9.5546875" customWidth="1"/>
    <col min="8" max="8" width="9.33203125" customWidth="1"/>
    <col min="9" max="9" width="10.77734375" customWidth="1"/>
    <col min="10" max="16384" width="9.77734375" style="4"/>
  </cols>
  <sheetData>
    <row r="1" spans="1:247" ht="15.75" x14ac:dyDescent="0.25">
      <c r="A1" s="14" t="s">
        <v>101</v>
      </c>
      <c r="B1" s="1"/>
      <c r="C1" s="1"/>
      <c r="D1" s="1"/>
      <c r="E1" s="2"/>
      <c r="F1" s="1"/>
      <c r="G1" s="1"/>
      <c r="H1" s="1"/>
      <c r="I1" s="1"/>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row>
    <row r="2" spans="1:247" hidden="1" x14ac:dyDescent="0.2">
      <c r="A2" s="9"/>
      <c r="B2" s="11"/>
      <c r="C2" s="9"/>
      <c r="D2" s="9"/>
      <c r="E2" s="9"/>
      <c r="F2" s="12">
        <v>101.22</v>
      </c>
      <c r="G2" s="9">
        <v>123.04</v>
      </c>
      <c r="H2" s="8">
        <v>51.18</v>
      </c>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row>
    <row r="3" spans="1:247" x14ac:dyDescent="0.2">
      <c r="A3" s="9"/>
      <c r="B3" s="11"/>
      <c r="C3" s="9"/>
      <c r="D3" s="9"/>
      <c r="E3" s="9"/>
      <c r="F3" s="12">
        <v>106.45</v>
      </c>
      <c r="G3" s="9">
        <v>138.43</v>
      </c>
      <c r="H3" s="8">
        <v>52.77</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row>
    <row r="4" spans="1:247" ht="80.25" customHeight="1" x14ac:dyDescent="0.2">
      <c r="A4" s="183" t="s">
        <v>11</v>
      </c>
      <c r="B4" s="33" t="s">
        <v>92</v>
      </c>
      <c r="C4" s="33" t="s">
        <v>93</v>
      </c>
      <c r="D4" s="33" t="s">
        <v>2</v>
      </c>
      <c r="E4" s="33" t="s">
        <v>102</v>
      </c>
      <c r="F4" s="34" t="s">
        <v>12</v>
      </c>
      <c r="G4" s="34" t="s">
        <v>63</v>
      </c>
      <c r="H4" s="34" t="s">
        <v>64</v>
      </c>
      <c r="I4" s="34" t="s">
        <v>73</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row>
    <row r="5" spans="1:247" ht="13.9" customHeight="1" x14ac:dyDescent="0.2">
      <c r="A5" s="25" t="s">
        <v>10</v>
      </c>
      <c r="B5" s="17" t="s">
        <v>0</v>
      </c>
      <c r="C5" s="17" t="s">
        <v>0</v>
      </c>
      <c r="D5" s="17" t="s">
        <v>0</v>
      </c>
      <c r="E5" s="17" t="s">
        <v>0</v>
      </c>
      <c r="F5" s="18" t="s">
        <v>0</v>
      </c>
      <c r="G5" s="18" t="s">
        <v>0</v>
      </c>
      <c r="H5" s="18" t="s">
        <v>0</v>
      </c>
      <c r="I5" s="19" t="s">
        <v>0</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row>
    <row r="6" spans="1:247" ht="13.9" customHeight="1" x14ac:dyDescent="0.2">
      <c r="A6" s="25" t="s">
        <v>65</v>
      </c>
      <c r="B6" s="17" t="s">
        <v>0</v>
      </c>
      <c r="C6" s="17" t="s">
        <v>0</v>
      </c>
      <c r="D6" s="17" t="s">
        <v>0</v>
      </c>
      <c r="E6" s="17" t="s">
        <v>0</v>
      </c>
      <c r="F6" s="18" t="s">
        <v>0</v>
      </c>
      <c r="G6" s="18" t="s">
        <v>0</v>
      </c>
      <c r="H6" s="18" t="s">
        <v>0</v>
      </c>
      <c r="I6" s="19" t="s">
        <v>0</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row>
    <row r="7" spans="1:247" ht="13.9" customHeight="1" x14ac:dyDescent="0.2">
      <c r="A7" s="25" t="s">
        <v>16</v>
      </c>
      <c r="B7" s="20"/>
      <c r="C7" s="20"/>
      <c r="D7" s="20"/>
      <c r="E7" s="20"/>
      <c r="F7" s="21"/>
      <c r="G7" s="21"/>
      <c r="H7" s="21"/>
      <c r="I7" s="22"/>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row>
    <row r="8" spans="1:247" ht="13.9" customHeight="1" x14ac:dyDescent="0.2">
      <c r="A8" s="25" t="s">
        <v>17</v>
      </c>
      <c r="B8" s="23">
        <v>1</v>
      </c>
      <c r="C8" s="17">
        <v>1</v>
      </c>
      <c r="D8" s="23">
        <f>B8*C8</f>
        <v>1</v>
      </c>
      <c r="E8" s="131">
        <f>E20</f>
        <v>116</v>
      </c>
      <c r="F8" s="188">
        <f>D8*E8</f>
        <v>116</v>
      </c>
      <c r="G8" s="188">
        <f>F8*0.05</f>
        <v>5.8000000000000007</v>
      </c>
      <c r="H8" s="188">
        <f>F8*0.1</f>
        <v>11.600000000000001</v>
      </c>
      <c r="I8" s="19">
        <f>F8*F$3+G8*G$3+H8*H$3</f>
        <v>13763.226000000001</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row>
    <row r="9" spans="1:247" ht="13.9" customHeight="1" x14ac:dyDescent="0.2">
      <c r="A9" s="25" t="s">
        <v>18</v>
      </c>
      <c r="B9" s="24"/>
      <c r="C9" s="95"/>
      <c r="D9" s="24"/>
      <c r="E9" s="24"/>
      <c r="F9" s="24"/>
      <c r="G9" s="24"/>
      <c r="H9" s="24"/>
      <c r="I9" s="112"/>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row>
    <row r="10" spans="1:247" ht="13.9" customHeight="1" x14ac:dyDescent="0.2">
      <c r="A10" s="25" t="s">
        <v>66</v>
      </c>
      <c r="B10" s="23">
        <v>24</v>
      </c>
      <c r="C10" s="96">
        <v>1</v>
      </c>
      <c r="D10" s="97">
        <f>B10*C10</f>
        <v>24</v>
      </c>
      <c r="E10" s="17">
        <v>0</v>
      </c>
      <c r="F10" s="26">
        <f>D10*E10</f>
        <v>0</v>
      </c>
      <c r="G10" s="26">
        <f>F10*0.05</f>
        <v>0</v>
      </c>
      <c r="H10" s="26">
        <f>F10*0.1</f>
        <v>0</v>
      </c>
      <c r="I10" s="90">
        <f>F10*F$3+G10*G$3+H10*H$3</f>
        <v>0</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row>
    <row r="11" spans="1:247" ht="13.9" customHeight="1" x14ac:dyDescent="0.2">
      <c r="A11" s="25" t="s">
        <v>70</v>
      </c>
      <c r="B11" s="28">
        <v>24</v>
      </c>
      <c r="C11" s="96">
        <v>1</v>
      </c>
      <c r="D11" s="98">
        <f>B11*C11</f>
        <v>24</v>
      </c>
      <c r="E11" s="29">
        <v>0</v>
      </c>
      <c r="F11" s="42">
        <f>D11*E11</f>
        <v>0</v>
      </c>
      <c r="G11" s="42">
        <f>F11*0.05</f>
        <v>0</v>
      </c>
      <c r="H11" s="42">
        <f>F11*0.1</f>
        <v>0</v>
      </c>
      <c r="I11" s="90">
        <f>F11*F$3+G11*G$3+H11*H$3</f>
        <v>0</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row>
    <row r="12" spans="1:247" ht="13.9" customHeight="1" x14ac:dyDescent="0.2">
      <c r="A12" s="25" t="s">
        <v>20</v>
      </c>
      <c r="B12" s="99" t="s">
        <v>33</v>
      </c>
      <c r="C12" s="100"/>
      <c r="D12" s="100"/>
      <c r="E12" s="100"/>
      <c r="F12" s="100"/>
      <c r="G12" s="100"/>
      <c r="H12" s="100"/>
      <c r="I12" s="113"/>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row>
    <row r="13" spans="1:247" ht="13.9" customHeight="1" x14ac:dyDescent="0.2">
      <c r="A13" s="25" t="s">
        <v>67</v>
      </c>
      <c r="B13" s="99" t="s">
        <v>34</v>
      </c>
      <c r="C13" s="100"/>
      <c r="D13" s="100"/>
      <c r="E13" s="100"/>
      <c r="F13" s="100"/>
      <c r="G13" s="100"/>
      <c r="H13" s="100"/>
      <c r="I13" s="91"/>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row>
    <row r="14" spans="1:247" ht="13.9" customHeight="1" x14ac:dyDescent="0.2">
      <c r="A14" s="25" t="s">
        <v>22</v>
      </c>
      <c r="B14" s="101"/>
      <c r="C14" s="102"/>
      <c r="D14" s="102"/>
      <c r="E14" s="102"/>
      <c r="F14" s="102"/>
      <c r="G14" s="102"/>
      <c r="H14" s="102"/>
      <c r="I14" s="114"/>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row>
    <row r="15" spans="1:247" ht="13.9" customHeight="1" x14ac:dyDescent="0.2">
      <c r="A15" s="168" t="s">
        <v>107</v>
      </c>
      <c r="B15" s="54">
        <v>2</v>
      </c>
      <c r="C15" s="96">
        <v>1</v>
      </c>
      <c r="D15" s="103">
        <f>B15*C15</f>
        <v>2</v>
      </c>
      <c r="E15" s="47">
        <v>0</v>
      </c>
      <c r="F15" s="46">
        <f>D15*E15</f>
        <v>0</v>
      </c>
      <c r="G15" s="46">
        <f>F15*0.05</f>
        <v>0</v>
      </c>
      <c r="H15" s="46">
        <f>F15*0.1</f>
        <v>0</v>
      </c>
      <c r="I15" s="90">
        <f t="shared" ref="I15:I18" si="0">F15*F$3+G15*G$3+H15*H$3</f>
        <v>0</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row>
    <row r="16" spans="1:247" ht="13.9" customHeight="1" x14ac:dyDescent="0.2">
      <c r="A16" s="168" t="s">
        <v>108</v>
      </c>
      <c r="B16" s="28">
        <v>2</v>
      </c>
      <c r="C16" s="52">
        <v>1</v>
      </c>
      <c r="D16" s="23">
        <f>B16*C16</f>
        <v>2</v>
      </c>
      <c r="E16" s="17">
        <v>0</v>
      </c>
      <c r="F16" s="18">
        <f>D16*E16</f>
        <v>0</v>
      </c>
      <c r="G16" s="18">
        <f>F16*0.05</f>
        <v>0</v>
      </c>
      <c r="H16" s="18">
        <f>F16*0.1</f>
        <v>0</v>
      </c>
      <c r="I16" s="90">
        <f t="shared" si="0"/>
        <v>0</v>
      </c>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row>
    <row r="17" spans="1:247" ht="13.9" customHeight="1" x14ac:dyDescent="0.2">
      <c r="A17" s="168" t="s">
        <v>118</v>
      </c>
      <c r="B17" s="28">
        <v>2</v>
      </c>
      <c r="C17" s="17">
        <v>1</v>
      </c>
      <c r="D17" s="23">
        <f>B17*C17</f>
        <v>2</v>
      </c>
      <c r="E17" s="17">
        <v>0</v>
      </c>
      <c r="F17" s="18">
        <f>D17*E17</f>
        <v>0</v>
      </c>
      <c r="G17" s="18">
        <f>F17*0.05</f>
        <v>0</v>
      </c>
      <c r="H17" s="18">
        <f>F17*0.1</f>
        <v>0</v>
      </c>
      <c r="I17" s="90">
        <f t="shared" si="0"/>
        <v>0</v>
      </c>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row>
    <row r="18" spans="1:247" ht="13.9" customHeight="1" x14ac:dyDescent="0.2">
      <c r="A18" s="25" t="s">
        <v>110</v>
      </c>
      <c r="B18" s="28">
        <v>2</v>
      </c>
      <c r="C18" s="29">
        <v>1</v>
      </c>
      <c r="D18" s="28">
        <f t="shared" ref="D18" si="1">B18*C18</f>
        <v>2</v>
      </c>
      <c r="E18" s="29">
        <v>0</v>
      </c>
      <c r="F18" s="30">
        <f t="shared" ref="F18" si="2">D18*E18</f>
        <v>0</v>
      </c>
      <c r="G18" s="30">
        <f t="shared" ref="G18" si="3">F18*0.05</f>
        <v>0</v>
      </c>
      <c r="H18" s="30">
        <f t="shared" ref="H18" si="4">F18*0.1</f>
        <v>0</v>
      </c>
      <c r="I18" s="90">
        <f t="shared" si="0"/>
        <v>0</v>
      </c>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row>
    <row r="19" spans="1:247" ht="13.9" customHeight="1" x14ac:dyDescent="0.2">
      <c r="A19" s="168" t="s">
        <v>23</v>
      </c>
      <c r="B19" s="104" t="s">
        <v>33</v>
      </c>
      <c r="C19" s="100"/>
      <c r="D19" s="100"/>
      <c r="E19" s="100"/>
      <c r="F19" s="100"/>
      <c r="G19" s="100"/>
      <c r="H19" s="100"/>
      <c r="I19" s="41"/>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row>
    <row r="20" spans="1:247" ht="17.25" customHeight="1" x14ac:dyDescent="0.2">
      <c r="A20" s="168" t="s">
        <v>119</v>
      </c>
      <c r="B20" s="105">
        <v>30</v>
      </c>
      <c r="C20" s="106">
        <v>2</v>
      </c>
      <c r="D20" s="105">
        <f>B20*C20</f>
        <v>60</v>
      </c>
      <c r="E20" s="106">
        <v>116</v>
      </c>
      <c r="F20" s="197">
        <f>D20*E20</f>
        <v>6960</v>
      </c>
      <c r="G20" s="48">
        <f>F20*0.05</f>
        <v>348</v>
      </c>
      <c r="H20" s="48">
        <f>F20*0.1</f>
        <v>696</v>
      </c>
      <c r="I20" s="19">
        <f>F20*F$3+G20*G$3+H20*H$3</f>
        <v>825793.56</v>
      </c>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row>
    <row r="21" spans="1:247" ht="13.9" customHeight="1" x14ac:dyDescent="0.2">
      <c r="A21" s="169" t="s">
        <v>24</v>
      </c>
      <c r="B21" s="53"/>
      <c r="C21" s="53"/>
      <c r="D21" s="53"/>
      <c r="E21" s="53"/>
      <c r="F21" s="205">
        <f>SUM(F8:H20)</f>
        <v>8137.4</v>
      </c>
      <c r="G21" s="206"/>
      <c r="H21" s="207"/>
      <c r="I21" s="31">
        <f>SUM(I15:I20,I7:I11)</f>
        <v>839556.78600000008</v>
      </c>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row>
    <row r="22" spans="1:247" ht="13.5" customHeight="1" x14ac:dyDescent="0.2">
      <c r="A22" s="25" t="s">
        <v>25</v>
      </c>
      <c r="B22" s="44"/>
      <c r="C22" s="44"/>
      <c r="D22" s="44"/>
      <c r="E22" s="44"/>
      <c r="F22" s="45"/>
      <c r="G22" s="45"/>
      <c r="H22" s="45"/>
      <c r="I22" s="22"/>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row>
    <row r="23" spans="1:247" ht="13.9" customHeight="1" x14ac:dyDescent="0.2">
      <c r="A23" s="168" t="s">
        <v>17</v>
      </c>
      <c r="B23" s="104" t="s">
        <v>35</v>
      </c>
      <c r="C23" s="100"/>
      <c r="D23" s="100"/>
      <c r="E23" s="100"/>
      <c r="F23" s="100"/>
      <c r="G23" s="100"/>
      <c r="H23" s="100"/>
      <c r="I23" s="43"/>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row>
    <row r="24" spans="1:247" ht="13.9" customHeight="1" x14ac:dyDescent="0.2">
      <c r="A24" s="25" t="s">
        <v>26</v>
      </c>
      <c r="B24" s="104" t="s">
        <v>33</v>
      </c>
      <c r="C24" s="100"/>
      <c r="D24" s="100"/>
      <c r="E24" s="100"/>
      <c r="F24" s="100"/>
      <c r="G24" s="100"/>
      <c r="H24" s="100"/>
      <c r="I24" s="43"/>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row>
    <row r="25" spans="1:247" ht="13.9" customHeight="1" x14ac:dyDescent="0.2">
      <c r="A25" s="25" t="s">
        <v>27</v>
      </c>
      <c r="B25" s="104" t="s">
        <v>33</v>
      </c>
      <c r="C25" s="100"/>
      <c r="D25" s="100"/>
      <c r="E25" s="100"/>
      <c r="F25" s="100"/>
      <c r="G25" s="100"/>
      <c r="H25" s="100"/>
      <c r="I25" s="43"/>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row>
    <row r="26" spans="1:247" ht="13.9" customHeight="1" x14ac:dyDescent="0.2">
      <c r="A26" s="25" t="s">
        <v>28</v>
      </c>
      <c r="B26" s="96" t="s">
        <v>0</v>
      </c>
      <c r="C26" s="96" t="s">
        <v>0</v>
      </c>
      <c r="D26" s="96" t="s">
        <v>0</v>
      </c>
      <c r="E26" s="96" t="s">
        <v>0</v>
      </c>
      <c r="F26" s="96" t="s">
        <v>0</v>
      </c>
      <c r="G26" s="96" t="s">
        <v>0</v>
      </c>
      <c r="H26" s="96" t="s">
        <v>0</v>
      </c>
      <c r="I26" s="49" t="s">
        <v>0</v>
      </c>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row>
    <row r="27" spans="1:247" ht="13.9" customHeight="1" x14ac:dyDescent="0.2">
      <c r="A27" s="170" t="s">
        <v>29</v>
      </c>
      <c r="B27" s="50"/>
      <c r="C27" s="50"/>
      <c r="D27" s="50"/>
      <c r="E27" s="50"/>
      <c r="F27" s="51"/>
      <c r="G27" s="51"/>
      <c r="H27" s="51"/>
      <c r="I27" s="22"/>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row>
    <row r="28" spans="1:247" ht="15.75" x14ac:dyDescent="0.2">
      <c r="A28" s="25" t="s">
        <v>120</v>
      </c>
      <c r="B28" s="192">
        <v>2.5</v>
      </c>
      <c r="C28" s="23">
        <v>365</v>
      </c>
      <c r="D28" s="111">
        <f>C28*B28</f>
        <v>912.5</v>
      </c>
      <c r="E28" s="23">
        <v>116</v>
      </c>
      <c r="F28" s="198">
        <f>D28*E28</f>
        <v>105850</v>
      </c>
      <c r="G28" s="199">
        <f>F28*0.05</f>
        <v>5292.5</v>
      </c>
      <c r="H28" s="200">
        <f>F28*0.1</f>
        <v>10585</v>
      </c>
      <c r="I28" s="19">
        <f>F28*F$3+G28*G$3+H28*H$3</f>
        <v>12558943.725</v>
      </c>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row>
    <row r="29" spans="1:247" ht="13.9" customHeight="1" x14ac:dyDescent="0.2">
      <c r="A29" s="25"/>
      <c r="B29" s="30" t="s">
        <v>0</v>
      </c>
      <c r="C29" s="29" t="s">
        <v>0</v>
      </c>
      <c r="D29" s="29" t="s">
        <v>0</v>
      </c>
      <c r="E29" s="29" t="s">
        <v>0</v>
      </c>
      <c r="F29" s="30" t="s">
        <v>0</v>
      </c>
      <c r="G29" s="18" t="s">
        <v>0</v>
      </c>
      <c r="H29" s="18" t="s">
        <v>0</v>
      </c>
      <c r="I29" s="19" t="s">
        <v>0</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row>
    <row r="30" spans="1:247" ht="13.9" customHeight="1" x14ac:dyDescent="0.2">
      <c r="A30" s="171" t="s">
        <v>31</v>
      </c>
      <c r="B30" s="30" t="s">
        <v>0</v>
      </c>
      <c r="C30" s="29" t="s">
        <v>0</v>
      </c>
      <c r="D30" s="29" t="s">
        <v>0</v>
      </c>
      <c r="E30" s="29" t="s">
        <v>0</v>
      </c>
      <c r="F30" s="30" t="s">
        <v>0</v>
      </c>
      <c r="G30" s="18" t="s">
        <v>0</v>
      </c>
      <c r="H30" s="18" t="s">
        <v>0</v>
      </c>
      <c r="I30" s="19" t="s">
        <v>0</v>
      </c>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row>
    <row r="31" spans="1:247" ht="13.9" customHeight="1" x14ac:dyDescent="0.25">
      <c r="A31" s="172" t="s">
        <v>32</v>
      </c>
      <c r="B31" s="26"/>
      <c r="C31" s="26"/>
      <c r="D31" s="26"/>
      <c r="E31" s="27"/>
      <c r="F31" s="205">
        <f>SUM(F22:H30)</f>
        <v>121727.5</v>
      </c>
      <c r="G31" s="206"/>
      <c r="H31" s="207"/>
      <c r="I31" s="62">
        <f>SUM(I24:I30)</f>
        <v>12558943.725</v>
      </c>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row>
    <row r="32" spans="1:247" ht="30" customHeight="1" x14ac:dyDescent="0.2">
      <c r="A32" s="173" t="s">
        <v>68</v>
      </c>
      <c r="B32" s="120"/>
      <c r="C32" s="64"/>
      <c r="D32" s="65"/>
      <c r="E32" s="66"/>
      <c r="F32" s="208">
        <f>ROUND(SUM(F31,F21),-3)</f>
        <v>130000</v>
      </c>
      <c r="G32" s="209"/>
      <c r="H32" s="210"/>
      <c r="I32" s="107">
        <f>ROUND(I31+I21,-4)</f>
        <v>13400000</v>
      </c>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row>
    <row r="33" spans="1:247" ht="30" customHeight="1" x14ac:dyDescent="0.2">
      <c r="A33" s="174" t="s">
        <v>36</v>
      </c>
      <c r="B33" s="121"/>
      <c r="C33" s="108"/>
      <c r="D33" s="108"/>
      <c r="E33" s="108"/>
      <c r="F33" s="109"/>
      <c r="G33" s="110"/>
      <c r="H33" s="108"/>
      <c r="I33" s="123">
        <v>0</v>
      </c>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row>
    <row r="34" spans="1:247" ht="16.5" x14ac:dyDescent="0.25">
      <c r="A34" s="175" t="s">
        <v>69</v>
      </c>
      <c r="B34" s="122"/>
      <c r="C34" s="115"/>
      <c r="D34" s="115"/>
      <c r="E34" s="116"/>
      <c r="F34" s="211">
        <f>F32</f>
        <v>130000</v>
      </c>
      <c r="G34" s="212"/>
      <c r="H34" s="213"/>
      <c r="I34" s="117">
        <f>SUM(I32:I33)</f>
        <v>13400000</v>
      </c>
      <c r="J34" s="3"/>
      <c r="K34" s="151"/>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row>
    <row r="35" spans="1:247" ht="31.5" customHeight="1" x14ac:dyDescent="0.2">
      <c r="A35" s="204"/>
      <c r="B35" s="204"/>
      <c r="C35" s="204"/>
      <c r="D35" s="204"/>
      <c r="E35" s="204"/>
      <c r="F35" s="204"/>
      <c r="G35" s="204"/>
      <c r="H35" s="204"/>
      <c r="I35" s="204"/>
    </row>
    <row r="36" spans="1:247" ht="15.75" x14ac:dyDescent="0.25">
      <c r="A36" s="118" t="s">
        <v>1</v>
      </c>
      <c r="B36" s="92"/>
      <c r="C36" s="92"/>
      <c r="D36" s="92"/>
      <c r="E36" s="92"/>
      <c r="F36" s="92"/>
      <c r="H36" s="93"/>
      <c r="I36" s="60"/>
      <c r="J36" s="92"/>
      <c r="K36" s="92"/>
      <c r="L36" s="92"/>
    </row>
    <row r="37" spans="1:247" ht="29.25" customHeight="1" x14ac:dyDescent="0.2">
      <c r="A37" s="202" t="s">
        <v>125</v>
      </c>
      <c r="B37" s="202"/>
      <c r="C37" s="202"/>
      <c r="D37" s="202"/>
      <c r="E37" s="202"/>
      <c r="F37" s="202"/>
      <c r="G37" s="202"/>
      <c r="H37" s="202"/>
      <c r="I37" s="202"/>
      <c r="J37" s="167"/>
      <c r="K37" s="167"/>
      <c r="L37" s="167"/>
    </row>
    <row r="38" spans="1:247" ht="40.5" customHeight="1" x14ac:dyDescent="0.2">
      <c r="A38" s="214" t="s">
        <v>116</v>
      </c>
      <c r="B38" s="214"/>
      <c r="C38" s="214"/>
      <c r="D38" s="214"/>
      <c r="E38" s="214"/>
      <c r="F38" s="214"/>
      <c r="G38" s="214"/>
      <c r="H38" s="214"/>
      <c r="I38" s="214"/>
      <c r="J38" s="119"/>
      <c r="K38" s="119"/>
      <c r="L38" s="119"/>
    </row>
    <row r="39" spans="1:247" ht="15.75" x14ac:dyDescent="0.25">
      <c r="A39" s="215" t="s">
        <v>71</v>
      </c>
      <c r="B39" s="215"/>
      <c r="C39" s="215"/>
      <c r="D39" s="215"/>
      <c r="E39" s="215"/>
      <c r="F39" s="215"/>
      <c r="G39" s="215"/>
      <c r="H39" s="215"/>
      <c r="I39" s="215"/>
      <c r="J39" s="60"/>
      <c r="K39" s="60"/>
      <c r="L39" s="60"/>
    </row>
    <row r="40" spans="1:247" ht="15.75" x14ac:dyDescent="0.25">
      <c r="A40" s="203" t="s">
        <v>121</v>
      </c>
      <c r="B40" s="203"/>
      <c r="C40" s="203"/>
      <c r="D40" s="203"/>
      <c r="E40" s="203"/>
      <c r="F40" s="203"/>
      <c r="G40" s="203"/>
      <c r="H40" s="203"/>
      <c r="I40" s="203"/>
      <c r="J40" s="60"/>
      <c r="K40" s="60"/>
      <c r="L40" s="60"/>
    </row>
    <row r="41" spans="1:247" ht="30.75" customHeight="1" x14ac:dyDescent="0.25">
      <c r="A41" s="202" t="s">
        <v>124</v>
      </c>
      <c r="B41" s="202"/>
      <c r="C41" s="202"/>
      <c r="D41" s="202"/>
      <c r="E41" s="202"/>
      <c r="F41" s="202"/>
      <c r="G41" s="202"/>
      <c r="H41" s="202"/>
      <c r="I41" s="202"/>
      <c r="J41" s="60"/>
      <c r="K41" s="60"/>
      <c r="L41" s="60"/>
    </row>
    <row r="42" spans="1:247" ht="29.25" customHeight="1" x14ac:dyDescent="0.25">
      <c r="A42" s="202" t="s">
        <v>123</v>
      </c>
      <c r="B42" s="202"/>
      <c r="C42" s="202"/>
      <c r="D42" s="202"/>
      <c r="E42" s="202"/>
      <c r="F42" s="202"/>
      <c r="G42" s="202"/>
      <c r="H42" s="202"/>
      <c r="I42" s="202"/>
      <c r="J42" s="60"/>
      <c r="K42" s="60"/>
      <c r="L42" s="60"/>
    </row>
    <row r="43" spans="1:247" ht="57" customHeight="1" x14ac:dyDescent="0.25">
      <c r="A43" s="202" t="s">
        <v>126</v>
      </c>
      <c r="B43" s="202"/>
      <c r="C43" s="202"/>
      <c r="D43" s="202"/>
      <c r="E43" s="202"/>
      <c r="F43" s="202"/>
      <c r="G43" s="202"/>
      <c r="H43" s="202"/>
      <c r="I43" s="202"/>
      <c r="J43" s="60"/>
      <c r="K43" s="60"/>
      <c r="L43" s="60"/>
    </row>
    <row r="44" spans="1:247" ht="15.75" customHeight="1" x14ac:dyDescent="0.2">
      <c r="A44" s="203" t="s">
        <v>117</v>
      </c>
      <c r="B44" s="203"/>
      <c r="C44" s="203"/>
      <c r="D44" s="203"/>
      <c r="E44" s="203"/>
      <c r="F44" s="203"/>
      <c r="G44" s="203"/>
      <c r="H44" s="203"/>
      <c r="I44" s="203"/>
      <c r="J44" s="167"/>
      <c r="K44" s="167"/>
      <c r="L44" s="167"/>
    </row>
    <row r="45" spans="1:247" ht="42" customHeight="1" x14ac:dyDescent="0.2">
      <c r="A45" s="4"/>
      <c r="B45" s="4"/>
      <c r="C45" s="4"/>
      <c r="D45" s="4"/>
      <c r="E45" s="4"/>
      <c r="F45" s="4"/>
      <c r="G45" s="4"/>
      <c r="H45" s="4"/>
      <c r="I45" s="4"/>
      <c r="J45" s="167"/>
      <c r="K45" s="167"/>
      <c r="L45" s="167"/>
    </row>
    <row r="46" spans="1:247" ht="15.75" customHeight="1" x14ac:dyDescent="0.2">
      <c r="A46" s="4"/>
      <c r="B46" s="4"/>
      <c r="C46" s="4"/>
      <c r="D46" s="4"/>
      <c r="E46" s="4"/>
      <c r="F46" s="4"/>
      <c r="G46" s="4"/>
      <c r="H46" s="4"/>
      <c r="I46" s="4"/>
      <c r="J46" s="167"/>
      <c r="K46" s="167"/>
      <c r="L46" s="167"/>
    </row>
    <row r="47" spans="1:247" ht="30" customHeight="1" x14ac:dyDescent="0.2">
      <c r="A47" s="4"/>
      <c r="B47" s="4"/>
      <c r="C47" s="4"/>
      <c r="D47" s="4"/>
      <c r="E47" s="4"/>
      <c r="F47" s="4"/>
      <c r="G47" s="4"/>
      <c r="H47" s="4"/>
      <c r="I47" s="4"/>
      <c r="J47" s="119"/>
      <c r="K47" s="119"/>
      <c r="L47" s="119"/>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row>
    <row r="48" spans="1:247" x14ac:dyDescent="0.2">
      <c r="A48" s="4"/>
      <c r="B48" s="4"/>
      <c r="C48" s="4"/>
      <c r="D48" s="4"/>
      <c r="E48" s="4"/>
      <c r="F48" s="4"/>
      <c r="G48" s="4"/>
      <c r="H48" s="4"/>
      <c r="I48" s="4"/>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row>
    <row r="49" spans="1:247" x14ac:dyDescent="0.2">
      <c r="A49" s="4"/>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row>
    <row r="50" spans="1:247" x14ac:dyDescent="0.2">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row>
    <row r="51" spans="1:247" ht="13.9" customHeight="1" x14ac:dyDescent="0.2">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row>
    <row r="52" spans="1:247" ht="13.9" customHeight="1" x14ac:dyDescent="0.2">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row>
    <row r="53" spans="1:247" ht="13.9" customHeight="1" x14ac:dyDescent="0.2">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row>
    <row r="54" spans="1:247" ht="13.9" customHeight="1" x14ac:dyDescent="0.2">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row>
    <row r="55" spans="1:247" ht="13.9" customHeight="1" x14ac:dyDescent="0.2">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row>
    <row r="56" spans="1:247" ht="13.9" customHeight="1" x14ac:dyDescent="0.2">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row>
    <row r="57" spans="1:247" ht="13.9" customHeight="1" x14ac:dyDescent="0.2">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row>
    <row r="58" spans="1:247" ht="13.9" customHeight="1" x14ac:dyDescent="0.2">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row>
    <row r="59" spans="1:247" ht="13.9" customHeight="1" x14ac:dyDescent="0.2">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row>
    <row r="60" spans="1:247" ht="13.9" customHeight="1" x14ac:dyDescent="0.2">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row>
    <row r="61" spans="1:247" ht="13.9" customHeight="1" x14ac:dyDescent="0.2">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row>
    <row r="62" spans="1:247" ht="13.9" customHeight="1" x14ac:dyDescent="0.2">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row>
    <row r="63" spans="1:247" ht="13.9" customHeight="1" x14ac:dyDescent="0.2">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row>
    <row r="64" spans="1:247" ht="13.9" customHeight="1" x14ac:dyDescent="0.2">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row>
    <row r="65" spans="10:247" ht="13.9" customHeight="1" x14ac:dyDescent="0.2">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row>
    <row r="66" spans="10:247" ht="13.9" customHeight="1" x14ac:dyDescent="0.2">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row>
    <row r="67" spans="10:247" ht="13.9" customHeight="1" x14ac:dyDescent="0.2">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row>
    <row r="68" spans="10:247" ht="13.9" customHeight="1" x14ac:dyDescent="0.2">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row>
    <row r="69" spans="10:247" ht="13.5" customHeight="1" x14ac:dyDescent="0.2">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row>
    <row r="70" spans="10:247" ht="13.9" customHeight="1" x14ac:dyDescent="0.2">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row>
    <row r="71" spans="10:247" ht="13.9" customHeight="1" x14ac:dyDescent="0.2">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row>
    <row r="72" spans="10:247" ht="13.9" customHeight="1" x14ac:dyDescent="0.2">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row>
    <row r="73" spans="10:247" ht="13.9" customHeight="1" x14ac:dyDescent="0.2">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row>
    <row r="74" spans="10:247" ht="13.9" customHeight="1" x14ac:dyDescent="0.2">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row>
    <row r="75" spans="10:247" x14ac:dyDescent="0.2">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row>
    <row r="76" spans="10:247" x14ac:dyDescent="0.2">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row>
    <row r="77" spans="10:247" ht="13.9" customHeight="1" x14ac:dyDescent="0.2">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row>
    <row r="78" spans="10:247" ht="13.9" customHeight="1" x14ac:dyDescent="0.2">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row>
    <row r="79" spans="10:247" ht="13.9" customHeight="1" x14ac:dyDescent="0.2">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row>
    <row r="80" spans="10:247" ht="13.9" customHeight="1" x14ac:dyDescent="0.2">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row>
    <row r="81" spans="10:247" ht="13.9" customHeight="1" x14ac:dyDescent="0.2">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row>
    <row r="82" spans="10:247" ht="13.5" customHeight="1" x14ac:dyDescent="0.2">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row>
    <row r="84" spans="10:247" x14ac:dyDescent="0.2">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row>
    <row r="87" spans="10:247" ht="114" customHeight="1" x14ac:dyDescent="0.2"/>
    <row r="88" spans="10:247" ht="30.75" customHeight="1" x14ac:dyDescent="0.2"/>
    <row r="89" spans="10:247" ht="30.75" customHeight="1" x14ac:dyDescent="0.2"/>
  </sheetData>
  <mergeCells count="13">
    <mergeCell ref="A41:I41"/>
    <mergeCell ref="A44:I44"/>
    <mergeCell ref="A35:I35"/>
    <mergeCell ref="F21:H21"/>
    <mergeCell ref="F31:H31"/>
    <mergeCell ref="F32:H32"/>
    <mergeCell ref="F34:H34"/>
    <mergeCell ref="A38:I38"/>
    <mergeCell ref="A37:I37"/>
    <mergeCell ref="A42:I42"/>
    <mergeCell ref="A43:I43"/>
    <mergeCell ref="A40:I40"/>
    <mergeCell ref="A39:I39"/>
  </mergeCells>
  <phoneticPr fontId="0" type="noConversion"/>
  <printOptions horizontalCentered="1"/>
  <pageMargins left="0.25" right="0.25" top="0.59" bottom="0.48" header="0.7" footer="0.6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19" workbookViewId="0">
      <selection activeCell="B29" sqref="B29"/>
    </sheetView>
  </sheetViews>
  <sheetFormatPr defaultRowHeight="15" x14ac:dyDescent="0.2"/>
  <cols>
    <col min="1" max="1" width="28.6640625" customWidth="1"/>
  </cols>
  <sheetData>
    <row r="1" spans="1:12" ht="18.75" x14ac:dyDescent="0.25">
      <c r="A1" s="14" t="s">
        <v>84</v>
      </c>
      <c r="B1" s="1"/>
      <c r="C1" s="1"/>
      <c r="D1" s="1"/>
      <c r="E1" s="2"/>
      <c r="F1" s="1"/>
      <c r="G1" s="1"/>
      <c r="H1" s="1"/>
      <c r="I1" s="1"/>
    </row>
    <row r="2" spans="1:12" x14ac:dyDescent="0.2">
      <c r="A2" s="9"/>
      <c r="B2" s="11"/>
      <c r="C2" s="9"/>
      <c r="D2" s="9"/>
      <c r="E2" s="9"/>
      <c r="F2" s="12">
        <v>106.45</v>
      </c>
      <c r="G2" s="9">
        <v>138.43</v>
      </c>
      <c r="H2" s="8">
        <v>52.77</v>
      </c>
    </row>
    <row r="3" spans="1:12" x14ac:dyDescent="0.2">
      <c r="A3" s="9"/>
      <c r="B3" s="11"/>
      <c r="C3" s="9"/>
      <c r="D3" s="9"/>
      <c r="E3" s="9"/>
      <c r="F3" s="12"/>
      <c r="G3" s="9"/>
      <c r="H3" s="8"/>
    </row>
    <row r="4" spans="1:12" ht="76.5" x14ac:dyDescent="0.2">
      <c r="A4" s="176" t="s">
        <v>11</v>
      </c>
      <c r="B4" s="33" t="s">
        <v>92</v>
      </c>
      <c r="C4" s="33" t="s">
        <v>93</v>
      </c>
      <c r="D4" s="33" t="s">
        <v>2</v>
      </c>
      <c r="E4" s="33" t="s">
        <v>102</v>
      </c>
      <c r="F4" s="34" t="s">
        <v>12</v>
      </c>
      <c r="G4" s="34" t="s">
        <v>13</v>
      </c>
      <c r="H4" s="34" t="s">
        <v>14</v>
      </c>
      <c r="I4" s="34" t="s">
        <v>73</v>
      </c>
    </row>
    <row r="5" spans="1:12" x14ac:dyDescent="0.2">
      <c r="A5" s="25" t="s">
        <v>10</v>
      </c>
      <c r="B5" s="17" t="s">
        <v>0</v>
      </c>
      <c r="C5" s="17" t="s">
        <v>0</v>
      </c>
      <c r="D5" s="17" t="s">
        <v>0</v>
      </c>
      <c r="E5" s="17" t="s">
        <v>0</v>
      </c>
      <c r="F5" s="18" t="s">
        <v>0</v>
      </c>
      <c r="G5" s="18" t="s">
        <v>0</v>
      </c>
      <c r="H5" s="18" t="s">
        <v>0</v>
      </c>
      <c r="I5" s="19" t="s">
        <v>0</v>
      </c>
      <c r="K5" s="35"/>
      <c r="L5" s="36"/>
    </row>
    <row r="6" spans="1:12" x14ac:dyDescent="0.2">
      <c r="A6" s="25" t="s">
        <v>15</v>
      </c>
      <c r="B6" s="17" t="s">
        <v>0</v>
      </c>
      <c r="C6" s="17" t="s">
        <v>0</v>
      </c>
      <c r="D6" s="17" t="s">
        <v>0</v>
      </c>
      <c r="E6" s="17" t="s">
        <v>0</v>
      </c>
      <c r="F6" s="18" t="s">
        <v>0</v>
      </c>
      <c r="G6" s="18" t="s">
        <v>0</v>
      </c>
      <c r="H6" s="18" t="s">
        <v>0</v>
      </c>
      <c r="I6" s="19" t="s">
        <v>0</v>
      </c>
      <c r="K6" s="35"/>
      <c r="L6" s="36"/>
    </row>
    <row r="7" spans="1:12" x14ac:dyDescent="0.2">
      <c r="A7" s="25" t="s">
        <v>16</v>
      </c>
      <c r="B7" s="20"/>
      <c r="C7" s="20"/>
      <c r="D7" s="20"/>
      <c r="E7" s="20"/>
      <c r="F7" s="21"/>
      <c r="G7" s="21"/>
      <c r="H7" s="21"/>
      <c r="I7" s="22"/>
      <c r="K7" s="36"/>
      <c r="L7" s="36"/>
    </row>
    <row r="8" spans="1:12" ht="25.5" x14ac:dyDescent="0.2">
      <c r="A8" s="25" t="s">
        <v>17</v>
      </c>
      <c r="B8" s="23">
        <v>1</v>
      </c>
      <c r="C8" s="17">
        <v>1</v>
      </c>
      <c r="D8" s="23">
        <f>B8*C8</f>
        <v>1</v>
      </c>
      <c r="E8" s="131">
        <f>E20</f>
        <v>34.5</v>
      </c>
      <c r="F8" s="188">
        <f>D8*E8</f>
        <v>34.5</v>
      </c>
      <c r="G8" s="196">
        <f>F8*0.05</f>
        <v>1.7250000000000001</v>
      </c>
      <c r="H8" s="188">
        <f>F8*0.1</f>
        <v>3.45</v>
      </c>
      <c r="I8" s="129">
        <f>F8*$F$2+G8*$G$2+H8*$H$2</f>
        <v>4093.3732500000001</v>
      </c>
      <c r="K8" s="37"/>
      <c r="L8" s="36"/>
    </row>
    <row r="9" spans="1:12" x14ac:dyDescent="0.2">
      <c r="A9" s="25" t="s">
        <v>18</v>
      </c>
      <c r="B9" s="154"/>
      <c r="C9" s="154"/>
      <c r="D9" s="154"/>
      <c r="E9" s="154"/>
      <c r="F9" s="154"/>
      <c r="G9" s="154"/>
      <c r="H9" s="154"/>
      <c r="I9" s="129"/>
      <c r="K9" s="38"/>
      <c r="L9" s="36"/>
    </row>
    <row r="10" spans="1:12" x14ac:dyDescent="0.2">
      <c r="A10" s="25" t="s">
        <v>19</v>
      </c>
      <c r="B10" s="23">
        <v>24</v>
      </c>
      <c r="C10" s="17">
        <v>1</v>
      </c>
      <c r="D10" s="23">
        <f>B10*C10</f>
        <v>24</v>
      </c>
      <c r="E10" s="17">
        <v>0</v>
      </c>
      <c r="F10" s="26">
        <f>D10*E10</f>
        <v>0</v>
      </c>
      <c r="G10" s="26">
        <f>F10*0.05</f>
        <v>0</v>
      </c>
      <c r="H10" s="26">
        <f>F10*0.1</f>
        <v>0</v>
      </c>
      <c r="I10" s="141">
        <f t="shared" ref="I10:I21" si="0">F10*$F$2+G10*$G$2+H10*$H$2</f>
        <v>0</v>
      </c>
      <c r="K10" s="36"/>
      <c r="L10" s="39"/>
    </row>
    <row r="11" spans="1:12" ht="15.75" x14ac:dyDescent="0.2">
      <c r="A11" s="25" t="s">
        <v>72</v>
      </c>
      <c r="B11" s="28">
        <v>24</v>
      </c>
      <c r="C11" s="29">
        <v>1</v>
      </c>
      <c r="D11" s="28">
        <f>B11*C11</f>
        <v>24</v>
      </c>
      <c r="E11" s="29">
        <v>0</v>
      </c>
      <c r="F11" s="42">
        <f>D11*E11</f>
        <v>0</v>
      </c>
      <c r="G11" s="42">
        <f>F11*0.05</f>
        <v>0</v>
      </c>
      <c r="H11" s="42">
        <f>F11*0.1</f>
        <v>0</v>
      </c>
      <c r="I11" s="141">
        <f t="shared" si="0"/>
        <v>0</v>
      </c>
      <c r="K11" s="36"/>
      <c r="L11" s="39"/>
    </row>
    <row r="12" spans="1:12" x14ac:dyDescent="0.2">
      <c r="A12" s="25" t="s">
        <v>20</v>
      </c>
      <c r="B12" s="55" t="s">
        <v>33</v>
      </c>
      <c r="C12" s="59"/>
      <c r="D12" s="59"/>
      <c r="E12" s="59"/>
      <c r="F12" s="59"/>
      <c r="G12" s="59"/>
      <c r="H12" s="59"/>
      <c r="I12" s="141"/>
      <c r="K12" s="38"/>
      <c r="L12" s="36"/>
    </row>
    <row r="13" spans="1:12" x14ac:dyDescent="0.2">
      <c r="A13" s="25" t="s">
        <v>21</v>
      </c>
      <c r="B13" s="55" t="s">
        <v>34</v>
      </c>
      <c r="C13" s="59"/>
      <c r="D13" s="59"/>
      <c r="E13" s="59"/>
      <c r="F13" s="59"/>
      <c r="G13" s="59"/>
      <c r="H13" s="59"/>
      <c r="I13" s="141"/>
      <c r="K13" s="38"/>
      <c r="L13" s="36"/>
    </row>
    <row r="14" spans="1:12" x14ac:dyDescent="0.2">
      <c r="A14" s="25" t="s">
        <v>22</v>
      </c>
      <c r="B14" s="50"/>
      <c r="C14" s="50"/>
      <c r="D14" s="50"/>
      <c r="E14" s="50"/>
      <c r="F14" s="51"/>
      <c r="G14" s="51"/>
      <c r="H14" s="51"/>
      <c r="I14" s="141"/>
      <c r="K14" s="38"/>
      <c r="L14" s="36"/>
    </row>
    <row r="15" spans="1:12" ht="28.5" x14ac:dyDescent="0.2">
      <c r="A15" s="168" t="s">
        <v>107</v>
      </c>
      <c r="B15" s="28">
        <v>2</v>
      </c>
      <c r="C15" s="29">
        <v>1</v>
      </c>
      <c r="D15" s="28">
        <f>B15*C15</f>
        <v>2</v>
      </c>
      <c r="E15" s="29">
        <v>0</v>
      </c>
      <c r="F15" s="30">
        <f>D15*E15</f>
        <v>0</v>
      </c>
      <c r="G15" s="30">
        <f>F15*0.05</f>
        <v>0</v>
      </c>
      <c r="H15" s="30">
        <f>F15*0.1</f>
        <v>0</v>
      </c>
      <c r="I15" s="141">
        <f t="shared" si="0"/>
        <v>0</v>
      </c>
      <c r="K15" s="36"/>
      <c r="L15" s="38"/>
    </row>
    <row r="16" spans="1:12" ht="15.75" x14ac:dyDescent="0.2">
      <c r="A16" s="168" t="s">
        <v>108</v>
      </c>
      <c r="B16" s="28">
        <v>2</v>
      </c>
      <c r="C16" s="17">
        <v>1</v>
      </c>
      <c r="D16" s="23">
        <f>B16*C16</f>
        <v>2</v>
      </c>
      <c r="E16" s="17">
        <v>0</v>
      </c>
      <c r="F16" s="18">
        <f>D16*E16</f>
        <v>0</v>
      </c>
      <c r="G16" s="18">
        <f>F16*0.05</f>
        <v>0</v>
      </c>
      <c r="H16" s="18">
        <f>F16*0.1</f>
        <v>0</v>
      </c>
      <c r="I16" s="141">
        <f t="shared" si="0"/>
        <v>0</v>
      </c>
      <c r="K16" s="36"/>
      <c r="L16" s="38"/>
    </row>
    <row r="17" spans="1:12" ht="15.75" x14ac:dyDescent="0.2">
      <c r="A17" s="168" t="s">
        <v>109</v>
      </c>
      <c r="B17" s="28">
        <v>2</v>
      </c>
      <c r="C17" s="17">
        <v>1</v>
      </c>
      <c r="D17" s="23">
        <f>B17*C17</f>
        <v>2</v>
      </c>
      <c r="E17" s="17">
        <v>0</v>
      </c>
      <c r="F17" s="18">
        <f>D17*E17</f>
        <v>0</v>
      </c>
      <c r="G17" s="18">
        <f>F17*0.05</f>
        <v>0</v>
      </c>
      <c r="H17" s="18">
        <f>F17*0.1</f>
        <v>0</v>
      </c>
      <c r="I17" s="141">
        <f t="shared" si="0"/>
        <v>0</v>
      </c>
      <c r="K17" s="36"/>
      <c r="L17" s="38"/>
    </row>
    <row r="18" spans="1:12" ht="15.75" x14ac:dyDescent="0.2">
      <c r="A18" s="25" t="s">
        <v>110</v>
      </c>
      <c r="B18" s="28">
        <v>2</v>
      </c>
      <c r="C18" s="29">
        <v>1</v>
      </c>
      <c r="D18" s="28">
        <f>B18*C18</f>
        <v>2</v>
      </c>
      <c r="E18" s="29">
        <v>0</v>
      </c>
      <c r="F18" s="30">
        <f>D18*E18</f>
        <v>0</v>
      </c>
      <c r="G18" s="30">
        <f>F18*0.05</f>
        <v>0</v>
      </c>
      <c r="H18" s="30">
        <f>F18*0.1</f>
        <v>0</v>
      </c>
      <c r="I18" s="141">
        <f t="shared" si="0"/>
        <v>0</v>
      </c>
      <c r="K18" s="36"/>
      <c r="L18" s="38"/>
    </row>
    <row r="19" spans="1:12" x14ac:dyDescent="0.2">
      <c r="A19" s="168" t="s">
        <v>23</v>
      </c>
      <c r="B19" s="55" t="s">
        <v>33</v>
      </c>
      <c r="C19" s="59"/>
      <c r="D19" s="59"/>
      <c r="E19" s="59"/>
      <c r="F19" s="59"/>
      <c r="G19" s="59"/>
      <c r="H19" s="59"/>
      <c r="I19" s="129"/>
      <c r="K19" s="36"/>
      <c r="L19" s="38"/>
    </row>
    <row r="20" spans="1:12" ht="28.5" x14ac:dyDescent="0.2">
      <c r="A20" s="189" t="s">
        <v>113</v>
      </c>
      <c r="B20" s="58">
        <v>30</v>
      </c>
      <c r="C20" s="47">
        <v>2</v>
      </c>
      <c r="D20" s="54">
        <f>B20*C20</f>
        <v>60</v>
      </c>
      <c r="E20" s="47">
        <v>34.5</v>
      </c>
      <c r="F20" s="195">
        <f>D20*E20</f>
        <v>2070</v>
      </c>
      <c r="G20" s="46">
        <f>F20*0.05</f>
        <v>103.5</v>
      </c>
      <c r="H20" s="46">
        <f>F20*0.1</f>
        <v>207</v>
      </c>
      <c r="I20" s="129">
        <f t="shared" si="0"/>
        <v>245602.39500000002</v>
      </c>
      <c r="K20" s="36"/>
      <c r="L20" s="38"/>
    </row>
    <row r="21" spans="1:12" ht="28.5" x14ac:dyDescent="0.2">
      <c r="A21" s="177" t="s">
        <v>112</v>
      </c>
      <c r="B21" s="57">
        <v>8</v>
      </c>
      <c r="C21" s="191">
        <v>2</v>
      </c>
      <c r="D21" s="57">
        <f>B21*C21</f>
        <v>16</v>
      </c>
      <c r="E21" s="191">
        <v>11.5</v>
      </c>
      <c r="F21" s="191">
        <f>D21*E21</f>
        <v>184</v>
      </c>
      <c r="G21" s="191">
        <f>F21*0.05</f>
        <v>9.2000000000000011</v>
      </c>
      <c r="H21" s="191">
        <f>F21*0.1</f>
        <v>18.400000000000002</v>
      </c>
      <c r="I21" s="129">
        <f t="shared" si="0"/>
        <v>21831.324000000001</v>
      </c>
      <c r="K21" s="36"/>
      <c r="L21" s="38"/>
    </row>
    <row r="22" spans="1:12" x14ac:dyDescent="0.2">
      <c r="A22" s="178" t="s">
        <v>24</v>
      </c>
      <c r="B22" s="190"/>
      <c r="C22" s="190"/>
      <c r="D22" s="190"/>
      <c r="E22" s="190"/>
      <c r="F22" s="221">
        <f>SUM(F8:H20)</f>
        <v>2420.1750000000002</v>
      </c>
      <c r="G22" s="222"/>
      <c r="H22" s="223"/>
      <c r="I22" s="62">
        <f>SUM(I15:I21,I7:I11)</f>
        <v>271527.09225000005</v>
      </c>
      <c r="K22" s="38"/>
      <c r="L22" s="36"/>
    </row>
    <row r="23" spans="1:12" x14ac:dyDescent="0.2">
      <c r="A23" s="25" t="s">
        <v>25</v>
      </c>
      <c r="B23" s="56"/>
      <c r="C23" s="56"/>
      <c r="D23" s="56"/>
      <c r="E23" s="56"/>
      <c r="F23" s="45"/>
      <c r="G23" s="45"/>
      <c r="H23" s="45"/>
      <c r="I23" s="22"/>
      <c r="K23" s="38"/>
      <c r="L23" s="36"/>
    </row>
    <row r="24" spans="1:12" ht="25.5" x14ac:dyDescent="0.2">
      <c r="A24" s="25" t="s">
        <v>17</v>
      </c>
      <c r="B24" s="55" t="s">
        <v>35</v>
      </c>
      <c r="C24" s="59"/>
      <c r="D24" s="59"/>
      <c r="E24" s="59"/>
      <c r="F24" s="59"/>
      <c r="G24" s="59"/>
      <c r="H24" s="59"/>
      <c r="I24" s="43"/>
      <c r="K24" s="38"/>
      <c r="L24" s="36"/>
    </row>
    <row r="25" spans="1:12" x14ac:dyDescent="0.2">
      <c r="A25" s="168" t="s">
        <v>26</v>
      </c>
      <c r="B25" s="55" t="s">
        <v>33</v>
      </c>
      <c r="C25" s="59"/>
      <c r="D25" s="59"/>
      <c r="E25" s="59"/>
      <c r="F25" s="59"/>
      <c r="G25" s="59"/>
      <c r="H25" s="59"/>
      <c r="I25" s="43"/>
      <c r="K25" s="38"/>
      <c r="L25" s="36"/>
    </row>
    <row r="26" spans="1:12" x14ac:dyDescent="0.2">
      <c r="A26" s="25" t="s">
        <v>27</v>
      </c>
      <c r="B26" s="55" t="s">
        <v>33</v>
      </c>
      <c r="C26" s="59"/>
      <c r="D26" s="59"/>
      <c r="E26" s="59"/>
      <c r="F26" s="59"/>
      <c r="G26" s="59"/>
      <c r="H26" s="59"/>
      <c r="I26" s="43"/>
      <c r="K26" s="38"/>
      <c r="L26" s="36"/>
    </row>
    <row r="27" spans="1:12" x14ac:dyDescent="0.2">
      <c r="A27" s="170" t="s">
        <v>28</v>
      </c>
      <c r="B27" s="46" t="s">
        <v>0</v>
      </c>
      <c r="C27" s="47" t="s">
        <v>0</v>
      </c>
      <c r="D27" s="47" t="s">
        <v>0</v>
      </c>
      <c r="E27" s="47" t="s">
        <v>0</v>
      </c>
      <c r="F27" s="46" t="s">
        <v>0</v>
      </c>
      <c r="G27" s="48" t="s">
        <v>0</v>
      </c>
      <c r="H27" s="48" t="s">
        <v>0</v>
      </c>
      <c r="I27" s="19" t="s">
        <v>0</v>
      </c>
      <c r="K27" s="38"/>
      <c r="L27" s="36"/>
    </row>
    <row r="28" spans="1:12" x14ac:dyDescent="0.2">
      <c r="A28" s="170" t="s">
        <v>29</v>
      </c>
      <c r="B28" s="20"/>
      <c r="C28" s="20"/>
      <c r="D28" s="20"/>
      <c r="E28" s="20"/>
      <c r="F28" s="21"/>
      <c r="G28" s="21"/>
      <c r="H28" s="21"/>
      <c r="I28" s="22"/>
      <c r="K28" s="36"/>
      <c r="L28" s="39"/>
    </row>
    <row r="29" spans="1:12" ht="28.5" x14ac:dyDescent="0.2">
      <c r="A29" s="25" t="s">
        <v>133</v>
      </c>
      <c r="B29" s="201">
        <f>'Table 1a'!B28+0.14</f>
        <v>2.64</v>
      </c>
      <c r="C29" s="23">
        <v>365</v>
      </c>
      <c r="D29" s="111">
        <f>C29*B29</f>
        <v>963.6</v>
      </c>
      <c r="E29" s="32">
        <v>40.25</v>
      </c>
      <c r="F29" s="193">
        <f>D29*E29</f>
        <v>38784.9</v>
      </c>
      <c r="G29" s="194">
        <f>F29*0.05</f>
        <v>1939.2450000000001</v>
      </c>
      <c r="H29" s="194">
        <f>F29*0.1</f>
        <v>3878.4900000000002</v>
      </c>
      <c r="I29" s="19">
        <f>F29*$F$2+G29*$G$2+H29*$H$2</f>
        <v>4601770.2076500002</v>
      </c>
      <c r="K29" s="36"/>
      <c r="L29" s="39"/>
    </row>
    <row r="30" spans="1:12" ht="28.5" x14ac:dyDescent="0.2">
      <c r="A30" s="25" t="s">
        <v>131</v>
      </c>
      <c r="B30" s="201">
        <f>B29+0.02</f>
        <v>2.66</v>
      </c>
      <c r="C30" s="23">
        <v>365</v>
      </c>
      <c r="D30" s="111">
        <f>C30*B30</f>
        <v>970.90000000000009</v>
      </c>
      <c r="E30" s="32">
        <v>5.75</v>
      </c>
      <c r="F30" s="193">
        <f>D30*E30</f>
        <v>5582.6750000000002</v>
      </c>
      <c r="G30" s="194">
        <f>F30*0.05</f>
        <v>279.13375000000002</v>
      </c>
      <c r="H30" s="194">
        <f>F30*0.1</f>
        <v>558.26750000000004</v>
      </c>
      <c r="I30" s="19">
        <f>F30*$F$2+G30*$G$2+H30*$H$2</f>
        <v>662376.01473749999</v>
      </c>
      <c r="K30" s="38"/>
      <c r="L30" s="36"/>
    </row>
    <row r="31" spans="1:12" x14ac:dyDescent="0.2">
      <c r="A31" s="25" t="s">
        <v>30</v>
      </c>
      <c r="B31" s="30" t="s">
        <v>0</v>
      </c>
      <c r="C31" s="29" t="s">
        <v>0</v>
      </c>
      <c r="D31" s="29" t="s">
        <v>0</v>
      </c>
      <c r="E31" s="29" t="s">
        <v>0</v>
      </c>
      <c r="F31" s="30" t="s">
        <v>0</v>
      </c>
      <c r="G31" s="18" t="s">
        <v>0</v>
      </c>
      <c r="H31" s="18" t="s">
        <v>0</v>
      </c>
      <c r="I31" s="19" t="s">
        <v>0</v>
      </c>
      <c r="K31" s="40"/>
      <c r="L31" s="36"/>
    </row>
    <row r="32" spans="1:12" x14ac:dyDescent="0.2">
      <c r="A32" s="171" t="s">
        <v>31</v>
      </c>
      <c r="B32" s="30" t="s">
        <v>0</v>
      </c>
      <c r="C32" s="29" t="s">
        <v>0</v>
      </c>
      <c r="D32" s="29" t="s">
        <v>0</v>
      </c>
      <c r="E32" s="29" t="s">
        <v>0</v>
      </c>
      <c r="F32" s="30" t="s">
        <v>0</v>
      </c>
      <c r="G32" s="18" t="s">
        <v>0</v>
      </c>
      <c r="H32" s="18" t="s">
        <v>0</v>
      </c>
      <c r="I32" s="19" t="s">
        <v>0</v>
      </c>
      <c r="K32" s="36"/>
      <c r="L32" s="36"/>
    </row>
    <row r="33" spans="1:12" ht="15.75" x14ac:dyDescent="0.25">
      <c r="A33" s="179" t="s">
        <v>32</v>
      </c>
      <c r="B33" s="155"/>
      <c r="C33" s="155"/>
      <c r="D33" s="155"/>
      <c r="E33" s="155"/>
      <c r="F33" s="218">
        <f>SUM(F23:H32)</f>
        <v>51022.711250000008</v>
      </c>
      <c r="G33" s="219"/>
      <c r="H33" s="220"/>
      <c r="I33" s="69">
        <f>SUM(I29:I32)</f>
        <v>5264146.2223875001</v>
      </c>
    </row>
    <row r="34" spans="1:12" ht="28.5" x14ac:dyDescent="0.2">
      <c r="A34" s="180" t="s">
        <v>130</v>
      </c>
      <c r="B34" s="156"/>
      <c r="C34" s="156"/>
      <c r="D34" s="156"/>
      <c r="E34" s="156"/>
      <c r="F34" s="224">
        <f>ROUND(SUM(F33,F22),-2)</f>
        <v>53400</v>
      </c>
      <c r="G34" s="225"/>
      <c r="H34" s="226"/>
      <c r="I34" s="70">
        <f>ROUND(SUM(I33,I22), -4)</f>
        <v>5540000</v>
      </c>
    </row>
    <row r="35" spans="1:12" ht="25.5" x14ac:dyDescent="0.2">
      <c r="A35" s="181" t="s">
        <v>36</v>
      </c>
      <c r="B35" s="63"/>
      <c r="C35" s="64"/>
      <c r="D35" s="65"/>
      <c r="E35" s="66"/>
      <c r="F35" s="64"/>
      <c r="G35" s="67"/>
      <c r="H35" s="68"/>
      <c r="I35" s="69">
        <v>0</v>
      </c>
    </row>
    <row r="36" spans="1:12" ht="15.75" x14ac:dyDescent="0.2">
      <c r="A36" s="182" t="s">
        <v>129</v>
      </c>
      <c r="B36" s="157"/>
      <c r="C36" s="157"/>
      <c r="D36" s="157"/>
      <c r="E36" s="157"/>
      <c r="F36" s="227">
        <f>F34</f>
        <v>53400</v>
      </c>
      <c r="G36" s="228"/>
      <c r="H36" s="229"/>
      <c r="I36" s="71">
        <f>ROUND(SUM(I35,I34),-4)</f>
        <v>5540000</v>
      </c>
      <c r="K36" s="152"/>
    </row>
    <row r="37" spans="1:12" x14ac:dyDescent="0.2">
      <c r="A37" s="1"/>
      <c r="B37" s="1"/>
      <c r="C37" s="1"/>
      <c r="D37" s="1"/>
      <c r="E37" s="13"/>
      <c r="G37" s="1"/>
      <c r="H37" s="1"/>
      <c r="I37" s="1"/>
    </row>
    <row r="38" spans="1:12" ht="15.75" x14ac:dyDescent="0.25">
      <c r="A38" s="118" t="s">
        <v>1</v>
      </c>
      <c r="B38" s="92"/>
      <c r="C38" s="92"/>
      <c r="D38" s="92"/>
      <c r="E38" s="92"/>
      <c r="F38" s="92"/>
      <c r="G38" s="92"/>
      <c r="H38" s="93"/>
      <c r="I38" s="60"/>
      <c r="J38" s="92"/>
      <c r="K38" s="92"/>
      <c r="L38" s="92"/>
    </row>
    <row r="39" spans="1:12" ht="16.5" x14ac:dyDescent="0.25">
      <c r="A39" s="231" t="s">
        <v>83</v>
      </c>
      <c r="B39" s="231"/>
      <c r="C39" s="231"/>
      <c r="D39" s="231"/>
      <c r="E39" s="231"/>
      <c r="F39" s="231"/>
      <c r="G39" s="231"/>
      <c r="H39" s="231"/>
      <c r="I39" s="231"/>
      <c r="J39" s="60"/>
      <c r="K39" s="60"/>
      <c r="L39" s="60"/>
    </row>
    <row r="40" spans="1:12" ht="42" customHeight="1" x14ac:dyDescent="0.25">
      <c r="A40" s="230" t="s">
        <v>122</v>
      </c>
      <c r="B40" s="230"/>
      <c r="C40" s="230"/>
      <c r="D40" s="230"/>
      <c r="E40" s="230"/>
      <c r="F40" s="230"/>
      <c r="G40" s="230"/>
      <c r="H40" s="230"/>
      <c r="I40" s="230"/>
      <c r="J40" s="60"/>
      <c r="K40" s="60"/>
      <c r="L40" s="60"/>
    </row>
    <row r="41" spans="1:12" ht="16.5" x14ac:dyDescent="0.25">
      <c r="A41" s="231" t="s">
        <v>74</v>
      </c>
      <c r="B41" s="231"/>
      <c r="C41" s="231"/>
      <c r="D41" s="231"/>
      <c r="E41" s="231"/>
      <c r="F41" s="231"/>
      <c r="G41" s="231"/>
      <c r="H41" s="231"/>
      <c r="I41" s="231"/>
      <c r="J41" s="60"/>
      <c r="K41" s="60"/>
      <c r="L41" s="60"/>
    </row>
    <row r="42" spans="1:12" ht="16.5" x14ac:dyDescent="0.25">
      <c r="A42" s="231" t="s">
        <v>111</v>
      </c>
      <c r="B42" s="231"/>
      <c r="C42" s="231"/>
      <c r="D42" s="231"/>
      <c r="E42" s="231"/>
      <c r="F42" s="231"/>
      <c r="G42" s="231"/>
      <c r="H42" s="231"/>
      <c r="I42" s="231"/>
      <c r="J42" s="60"/>
      <c r="K42" s="60"/>
      <c r="L42" s="60"/>
    </row>
    <row r="43" spans="1:12" ht="29.25" customHeight="1" x14ac:dyDescent="0.25">
      <c r="A43" s="216" t="s">
        <v>114</v>
      </c>
      <c r="B43" s="216"/>
      <c r="C43" s="216"/>
      <c r="D43" s="216"/>
      <c r="E43" s="216"/>
      <c r="F43" s="216"/>
      <c r="G43" s="216"/>
      <c r="H43" s="216"/>
      <c r="I43" s="216"/>
      <c r="J43" s="60"/>
      <c r="K43" s="60"/>
      <c r="L43" s="60"/>
    </row>
    <row r="44" spans="1:12" ht="27.75" customHeight="1" x14ac:dyDescent="0.25">
      <c r="A44" s="216" t="s">
        <v>115</v>
      </c>
      <c r="B44" s="216"/>
      <c r="C44" s="216"/>
      <c r="D44" s="216"/>
      <c r="E44" s="216"/>
      <c r="F44" s="216"/>
      <c r="G44" s="216"/>
      <c r="H44" s="216"/>
      <c r="I44" s="216"/>
      <c r="J44" s="60"/>
      <c r="K44" s="60"/>
      <c r="L44" s="60"/>
    </row>
    <row r="45" spans="1:12" ht="139.5" customHeight="1" x14ac:dyDescent="0.25">
      <c r="A45" s="233" t="s">
        <v>132</v>
      </c>
      <c r="B45" s="233"/>
      <c r="C45" s="233"/>
      <c r="D45" s="233"/>
      <c r="E45" s="233"/>
      <c r="F45" s="233"/>
      <c r="G45" s="233"/>
      <c r="H45" s="233"/>
      <c r="I45" s="233"/>
      <c r="J45" s="60"/>
      <c r="K45" s="60"/>
      <c r="L45" s="60"/>
    </row>
    <row r="46" spans="1:12" ht="44.25" customHeight="1" x14ac:dyDescent="0.2">
      <c r="A46" s="232" t="s">
        <v>127</v>
      </c>
      <c r="B46" s="232"/>
      <c r="C46" s="232"/>
      <c r="D46" s="232"/>
      <c r="E46" s="232"/>
      <c r="F46" s="232"/>
      <c r="G46" s="232"/>
      <c r="H46" s="232"/>
      <c r="I46" s="232"/>
      <c r="J46" s="153"/>
      <c r="K46" s="153"/>
      <c r="L46" s="153"/>
    </row>
    <row r="47" spans="1:12" ht="17.25" customHeight="1" x14ac:dyDescent="0.2">
      <c r="A47" s="217" t="s">
        <v>128</v>
      </c>
      <c r="B47" s="217"/>
      <c r="C47" s="217"/>
      <c r="D47" s="217"/>
      <c r="E47" s="217"/>
      <c r="F47" s="217"/>
      <c r="G47" s="217"/>
      <c r="H47" s="217"/>
      <c r="I47" s="217"/>
    </row>
  </sheetData>
  <mergeCells count="13">
    <mergeCell ref="A43:I43"/>
    <mergeCell ref="A47:I47"/>
    <mergeCell ref="F33:H33"/>
    <mergeCell ref="F22:H22"/>
    <mergeCell ref="F34:H34"/>
    <mergeCell ref="F36:H36"/>
    <mergeCell ref="A40:I40"/>
    <mergeCell ref="A39:I39"/>
    <mergeCell ref="A41:I41"/>
    <mergeCell ref="A46:I46"/>
    <mergeCell ref="A42:I42"/>
    <mergeCell ref="A44:I44"/>
    <mergeCell ref="A45:I4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S32"/>
  <sheetViews>
    <sheetView defaultGridColor="0" colorId="22" zoomScaleNormal="100" workbookViewId="0">
      <selection activeCell="D14" sqref="D14"/>
    </sheetView>
  </sheetViews>
  <sheetFormatPr defaultColWidth="9.77734375" defaultRowHeight="15" x14ac:dyDescent="0.2"/>
  <cols>
    <col min="1" max="1" width="34.88671875" customWidth="1"/>
    <col min="2" max="6" width="9" customWidth="1"/>
    <col min="7" max="7" width="10.44140625" customWidth="1"/>
    <col min="8" max="8" width="9" customWidth="1"/>
    <col min="9" max="9" width="10.44140625" customWidth="1"/>
  </cols>
  <sheetData>
    <row r="1" spans="1:253" ht="15.75" x14ac:dyDescent="0.25">
      <c r="A1" s="234"/>
      <c r="B1" s="234"/>
      <c r="C1" s="234"/>
      <c r="D1" s="234"/>
      <c r="E1" s="234"/>
      <c r="F1" s="234"/>
      <c r="G1" s="234"/>
      <c r="H1" s="234"/>
      <c r="I1" s="234"/>
    </row>
    <row r="2" spans="1:253" x14ac:dyDescent="0.2">
      <c r="A2" s="137"/>
      <c r="B2" s="94"/>
      <c r="C2" s="137"/>
      <c r="D2" s="137"/>
      <c r="E2" s="137"/>
      <c r="F2" s="138">
        <v>47.62</v>
      </c>
      <c r="G2" s="94">
        <v>64.16</v>
      </c>
      <c r="H2" s="139">
        <v>25.76</v>
      </c>
      <c r="I2" s="61"/>
    </row>
    <row r="3" spans="1:253" s="4" customFormat="1" hidden="1" x14ac:dyDescent="0.2">
      <c r="A3" s="94"/>
      <c r="B3" s="140"/>
      <c r="C3" s="94"/>
      <c r="D3" s="94"/>
      <c r="E3" s="94"/>
      <c r="F3" s="138">
        <v>46.21</v>
      </c>
      <c r="G3" s="94">
        <v>62.27</v>
      </c>
      <c r="H3" s="139">
        <v>25.01</v>
      </c>
      <c r="I3" s="61"/>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row>
    <row r="4" spans="1:253" s="8" customFormat="1" ht="63.75" x14ac:dyDescent="0.2">
      <c r="A4" s="184" t="s">
        <v>11</v>
      </c>
      <c r="B4" s="33" t="s">
        <v>95</v>
      </c>
      <c r="C4" s="145" t="s">
        <v>94</v>
      </c>
      <c r="D4" s="33" t="s">
        <v>98</v>
      </c>
      <c r="E4" s="33" t="s">
        <v>77</v>
      </c>
      <c r="F4" s="34" t="s">
        <v>97</v>
      </c>
      <c r="G4" s="34" t="s">
        <v>99</v>
      </c>
      <c r="H4" s="34" t="s">
        <v>100</v>
      </c>
      <c r="I4" s="34" t="s">
        <v>79</v>
      </c>
    </row>
    <row r="5" spans="1:253" s="8" customFormat="1" ht="13.9" customHeight="1" x14ac:dyDescent="0.2">
      <c r="A5" s="124" t="s">
        <v>75</v>
      </c>
      <c r="B5" s="125">
        <v>4</v>
      </c>
      <c r="C5" s="126">
        <v>1.2</v>
      </c>
      <c r="D5" s="127">
        <f>B5*C5</f>
        <v>4.8</v>
      </c>
      <c r="E5" s="126">
        <v>0</v>
      </c>
      <c r="F5" s="128">
        <f t="shared" ref="F5:F11" si="0">D5*E5</f>
        <v>0</v>
      </c>
      <c r="G5" s="128">
        <f t="shared" ref="G5:G7" si="1">F5*0.05</f>
        <v>0</v>
      </c>
      <c r="H5" s="128">
        <f>F5*0.1</f>
        <v>0</v>
      </c>
      <c r="I5" s="141">
        <f t="shared" ref="I5:I10" si="2">F5*F$3+G5*G$3+H5*H$3</f>
        <v>0</v>
      </c>
    </row>
    <row r="6" spans="1:253" s="8" customFormat="1" ht="25.5" customHeight="1" x14ac:dyDescent="0.2">
      <c r="A6" s="130" t="s">
        <v>5</v>
      </c>
      <c r="B6" s="125">
        <v>2</v>
      </c>
      <c r="C6" s="126">
        <v>1</v>
      </c>
      <c r="D6" s="125">
        <f>B6*C6</f>
        <v>2</v>
      </c>
      <c r="E6" s="131">
        <v>0</v>
      </c>
      <c r="F6" s="128">
        <f t="shared" si="0"/>
        <v>0</v>
      </c>
      <c r="G6" s="128">
        <f t="shared" si="1"/>
        <v>0</v>
      </c>
      <c r="H6" s="128">
        <f t="shared" ref="H6" si="3">F6*0.1</f>
        <v>0</v>
      </c>
      <c r="I6" s="141">
        <f t="shared" si="2"/>
        <v>0</v>
      </c>
    </row>
    <row r="7" spans="1:253" s="8" customFormat="1" ht="13.9" customHeight="1" x14ac:dyDescent="0.2">
      <c r="A7" s="132" t="s">
        <v>4</v>
      </c>
      <c r="B7" s="127">
        <v>0.5</v>
      </c>
      <c r="C7" s="126">
        <v>1</v>
      </c>
      <c r="D7" s="127">
        <f t="shared" ref="D7" si="4">B7*C7</f>
        <v>0.5</v>
      </c>
      <c r="E7" s="131">
        <v>0</v>
      </c>
      <c r="F7" s="128">
        <f t="shared" si="0"/>
        <v>0</v>
      </c>
      <c r="G7" s="128">
        <f t="shared" si="1"/>
        <v>0</v>
      </c>
      <c r="H7" s="128">
        <f>F7*0.1</f>
        <v>0</v>
      </c>
      <c r="I7" s="141">
        <f t="shared" si="2"/>
        <v>0</v>
      </c>
    </row>
    <row r="8" spans="1:253" s="8" customFormat="1" ht="13.9" customHeight="1" x14ac:dyDescent="0.2">
      <c r="A8" s="132" t="s">
        <v>3</v>
      </c>
      <c r="B8" s="127">
        <v>0.5</v>
      </c>
      <c r="C8" s="126">
        <v>1</v>
      </c>
      <c r="D8" s="127">
        <f t="shared" ref="D8:D11" si="5">B8*C8</f>
        <v>0.5</v>
      </c>
      <c r="E8" s="131">
        <v>0</v>
      </c>
      <c r="F8" s="128">
        <f t="shared" si="0"/>
        <v>0</v>
      </c>
      <c r="G8" s="128">
        <f t="shared" ref="G8:G11" si="6">F8*0.05</f>
        <v>0</v>
      </c>
      <c r="H8" s="128">
        <f>F8*0.1</f>
        <v>0</v>
      </c>
      <c r="I8" s="141">
        <f t="shared" si="2"/>
        <v>0</v>
      </c>
    </row>
    <row r="9" spans="1:253" s="8" customFormat="1" ht="13.9" customHeight="1" x14ac:dyDescent="0.2">
      <c r="A9" s="132" t="s">
        <v>6</v>
      </c>
      <c r="B9" s="127">
        <v>0.5</v>
      </c>
      <c r="C9" s="127">
        <v>1.2</v>
      </c>
      <c r="D9" s="127">
        <f t="shared" si="5"/>
        <v>0.6</v>
      </c>
      <c r="E9" s="143">
        <v>0</v>
      </c>
      <c r="F9" s="144">
        <f t="shared" si="0"/>
        <v>0</v>
      </c>
      <c r="G9" s="144">
        <f t="shared" si="6"/>
        <v>0</v>
      </c>
      <c r="H9" s="144">
        <f>F9*0.1</f>
        <v>0</v>
      </c>
      <c r="I9" s="141">
        <f t="shared" si="2"/>
        <v>0</v>
      </c>
    </row>
    <row r="10" spans="1:253" s="8" customFormat="1" ht="13.9" customHeight="1" x14ac:dyDescent="0.2">
      <c r="A10" s="132" t="s">
        <v>7</v>
      </c>
      <c r="B10" s="125">
        <v>8</v>
      </c>
      <c r="C10" s="127">
        <v>1.2</v>
      </c>
      <c r="D10" s="127">
        <f t="shared" si="5"/>
        <v>9.6</v>
      </c>
      <c r="E10" s="143">
        <v>0</v>
      </c>
      <c r="F10" s="144">
        <f t="shared" si="0"/>
        <v>0</v>
      </c>
      <c r="G10" s="144">
        <f t="shared" si="6"/>
        <v>0</v>
      </c>
      <c r="H10" s="144">
        <f>F10*0.1</f>
        <v>0</v>
      </c>
      <c r="I10" s="141">
        <f t="shared" si="2"/>
        <v>0</v>
      </c>
    </row>
    <row r="11" spans="1:253" s="8" customFormat="1" ht="13.9" customHeight="1" x14ac:dyDescent="0.2">
      <c r="A11" s="132" t="s">
        <v>8</v>
      </c>
      <c r="B11" s="125">
        <v>4</v>
      </c>
      <c r="C11" s="126">
        <v>2</v>
      </c>
      <c r="D11" s="125">
        <f t="shared" si="5"/>
        <v>8</v>
      </c>
      <c r="E11" s="131">
        <v>116</v>
      </c>
      <c r="F11" s="142">
        <f t="shared" si="0"/>
        <v>928</v>
      </c>
      <c r="G11" s="128">
        <f t="shared" si="6"/>
        <v>46.400000000000006</v>
      </c>
      <c r="H11" s="128">
        <f>F11*0.1</f>
        <v>92.800000000000011</v>
      </c>
      <c r="I11" s="129">
        <f>F11*$F$2+G11*$G$2+H11*$H$2</f>
        <v>49558.911999999997</v>
      </c>
    </row>
    <row r="12" spans="1:253" s="8" customFormat="1" ht="13.9" customHeight="1" x14ac:dyDescent="0.2">
      <c r="A12" s="133" t="s">
        <v>81</v>
      </c>
      <c r="B12" s="134"/>
      <c r="C12" s="135"/>
      <c r="D12" s="126"/>
      <c r="E12" s="128"/>
      <c r="F12" s="235">
        <f>ROUND(SUM(F5:H11),-1)</f>
        <v>1070</v>
      </c>
      <c r="G12" s="236"/>
      <c r="H12" s="237"/>
      <c r="I12" s="136">
        <f>ROUND(I11, -2)</f>
        <v>49600</v>
      </c>
    </row>
    <row r="13" spans="1:253" s="8" customFormat="1" ht="12.75" x14ac:dyDescent="0.2">
      <c r="A13" s="94"/>
      <c r="B13" s="94"/>
      <c r="C13" s="94"/>
      <c r="D13" s="94"/>
      <c r="E13" s="94"/>
      <c r="F13" s="94"/>
      <c r="G13" s="94"/>
      <c r="H13" s="61"/>
      <c r="I13" s="61"/>
    </row>
    <row r="14" spans="1:253" s="4" customFormat="1" x14ac:dyDescent="0.2">
      <c r="A14" s="118" t="s">
        <v>1</v>
      </c>
      <c r="B14" s="94"/>
      <c r="C14" s="94"/>
      <c r="D14" s="94"/>
      <c r="E14" s="94"/>
      <c r="F14" s="94"/>
      <c r="G14" s="94"/>
      <c r="H14" s="94"/>
      <c r="I14" s="61"/>
      <c r="J14" s="1"/>
      <c r="K14" s="1"/>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row>
    <row r="15" spans="1:253" s="4" customFormat="1" ht="15" customHeight="1" x14ac:dyDescent="0.2">
      <c r="A15" s="238" t="s">
        <v>76</v>
      </c>
      <c r="B15" s="238"/>
      <c r="C15" s="238"/>
      <c r="D15" s="238"/>
      <c r="E15" s="238"/>
      <c r="F15" s="238"/>
      <c r="G15" s="238"/>
      <c r="H15" s="238"/>
      <c r="I15" s="238"/>
      <c r="J15" s="15"/>
      <c r="K15" s="15"/>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row>
    <row r="16" spans="1:253" ht="27.75" customHeight="1" x14ac:dyDescent="0.2">
      <c r="A16" s="230" t="s">
        <v>80</v>
      </c>
      <c r="B16" s="230"/>
      <c r="C16" s="230"/>
      <c r="D16" s="230"/>
      <c r="E16" s="230"/>
      <c r="F16" s="230"/>
      <c r="G16" s="230"/>
      <c r="H16" s="230"/>
      <c r="I16" s="230"/>
    </row>
    <row r="17" spans="1:253" ht="15.75" x14ac:dyDescent="0.2">
      <c r="A17" s="217" t="s">
        <v>82</v>
      </c>
      <c r="B17" s="217"/>
      <c r="C17" s="217"/>
      <c r="D17" s="217"/>
      <c r="E17" s="217"/>
      <c r="F17" s="217"/>
      <c r="G17" s="217"/>
      <c r="H17" s="217"/>
      <c r="I17" s="217"/>
    </row>
    <row r="20" spans="1:253" s="4" customFormat="1" hidden="1" x14ac:dyDescent="0.2">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row>
    <row r="21" spans="1:253" s="8" customFormat="1" ht="12.75" x14ac:dyDescent="0.2"/>
    <row r="22" spans="1:253" s="8" customFormat="1" ht="13.9" customHeight="1" x14ac:dyDescent="0.2"/>
    <row r="23" spans="1:253" s="8" customFormat="1" ht="25.5" customHeight="1" x14ac:dyDescent="0.2"/>
    <row r="24" spans="1:253" s="8" customFormat="1" ht="13.9" customHeight="1" x14ac:dyDescent="0.2"/>
    <row r="25" spans="1:253" s="8" customFormat="1" ht="13.9" customHeight="1" x14ac:dyDescent="0.2"/>
    <row r="26" spans="1:253" s="8" customFormat="1" ht="13.9" customHeight="1" x14ac:dyDescent="0.2"/>
    <row r="27" spans="1:253" s="8" customFormat="1" ht="13.9" customHeight="1" x14ac:dyDescent="0.2"/>
    <row r="28" spans="1:253" s="8" customFormat="1" ht="13.9" customHeight="1" x14ac:dyDescent="0.2"/>
    <row r="29" spans="1:253" s="8" customFormat="1" ht="13.9" customHeight="1" x14ac:dyDescent="0.2"/>
    <row r="30" spans="1:253" s="8" customFormat="1" ht="13.9" customHeight="1" x14ac:dyDescent="0.2"/>
    <row r="31" spans="1:253" s="8" customFormat="1" ht="12.75" x14ac:dyDescent="0.2"/>
    <row r="32" spans="1:253" s="4" customFormat="1" x14ac:dyDescent="0.2">
      <c r="J32" s="1"/>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row>
  </sheetData>
  <mergeCells count="5">
    <mergeCell ref="A16:I16"/>
    <mergeCell ref="A1:I1"/>
    <mergeCell ref="F12:H12"/>
    <mergeCell ref="A15:I15"/>
    <mergeCell ref="A17:I17"/>
  </mergeCells>
  <phoneticPr fontId="0" type="noConversion"/>
  <pageMargins left="0.25" right="0.25" top="0.5" bottom="0.44" header="0.5" footer="0.5"/>
  <pageSetup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I12" sqref="I12"/>
    </sheetView>
  </sheetViews>
  <sheetFormatPr defaultRowHeight="15" x14ac:dyDescent="0.2"/>
  <cols>
    <col min="1" max="1" width="32.5546875" customWidth="1"/>
    <col min="2" max="2" width="10.44140625" customWidth="1"/>
    <col min="9" max="9" width="9.44140625" customWidth="1"/>
  </cols>
  <sheetData>
    <row r="1" spans="1:9" ht="15.75" x14ac:dyDescent="0.25">
      <c r="A1" s="16" t="s">
        <v>9</v>
      </c>
      <c r="C1" s="16"/>
      <c r="D1" s="16"/>
      <c r="E1" s="16"/>
      <c r="F1" s="16"/>
      <c r="G1" s="16"/>
      <c r="H1" s="16"/>
      <c r="I1" s="16"/>
    </row>
    <row r="2" spans="1:9" ht="15.75" x14ac:dyDescent="0.25">
      <c r="A2" s="14"/>
      <c r="B2" s="1"/>
      <c r="C2" s="14"/>
      <c r="D2" s="14"/>
      <c r="E2" s="14"/>
      <c r="F2" s="6"/>
      <c r="G2" s="1"/>
      <c r="H2" s="10"/>
    </row>
    <row r="3" spans="1:9" ht="15.75" x14ac:dyDescent="0.25">
      <c r="A3" s="1"/>
      <c r="B3" s="7"/>
      <c r="C3" s="1"/>
      <c r="D3" s="1"/>
      <c r="E3" s="1"/>
      <c r="F3" s="6">
        <v>46.21</v>
      </c>
      <c r="G3" s="1">
        <v>62.27</v>
      </c>
      <c r="H3" s="10">
        <v>25.01</v>
      </c>
    </row>
    <row r="4" spans="1:9" ht="63.75" x14ac:dyDescent="0.2">
      <c r="A4" s="184" t="s">
        <v>11</v>
      </c>
      <c r="B4" s="33" t="s">
        <v>96</v>
      </c>
      <c r="C4" s="145" t="s">
        <v>94</v>
      </c>
      <c r="D4" s="33" t="s">
        <v>98</v>
      </c>
      <c r="E4" s="33" t="s">
        <v>77</v>
      </c>
      <c r="F4" s="34" t="s">
        <v>97</v>
      </c>
      <c r="G4" s="34" t="s">
        <v>99</v>
      </c>
      <c r="H4" s="34" t="s">
        <v>100</v>
      </c>
      <c r="I4" s="34" t="s">
        <v>79</v>
      </c>
    </row>
    <row r="5" spans="1:9" ht="15.75" x14ac:dyDescent="0.2">
      <c r="A5" s="124" t="s">
        <v>75</v>
      </c>
      <c r="B5" s="125">
        <v>4</v>
      </c>
      <c r="C5" s="126">
        <v>1.2</v>
      </c>
      <c r="D5" s="127">
        <f t="shared" ref="D5:D11" si="0">B5*C5</f>
        <v>4.8</v>
      </c>
      <c r="E5" s="126">
        <v>0</v>
      </c>
      <c r="F5" s="128">
        <f t="shared" ref="F5:F11" si="1">D5*E5</f>
        <v>0</v>
      </c>
      <c r="G5" s="128">
        <f t="shared" ref="G5:G11" si="2">F5*0.05</f>
        <v>0</v>
      </c>
      <c r="H5" s="128">
        <f t="shared" ref="H5:H11" si="3">F5*0.1</f>
        <v>0</v>
      </c>
      <c r="I5" s="147">
        <f>F5*'Table 2a'!F$3+G5*'Table 2a'!G$3+H5*'Table 2a'!H$3</f>
        <v>0</v>
      </c>
    </row>
    <row r="6" spans="1:9" ht="15" customHeight="1" x14ac:dyDescent="0.2">
      <c r="A6" s="130" t="s">
        <v>5</v>
      </c>
      <c r="B6" s="125">
        <v>2</v>
      </c>
      <c r="C6" s="126">
        <v>1</v>
      </c>
      <c r="D6" s="125">
        <f t="shared" si="0"/>
        <v>2</v>
      </c>
      <c r="E6" s="131">
        <v>0</v>
      </c>
      <c r="F6" s="128">
        <f t="shared" si="1"/>
        <v>0</v>
      </c>
      <c r="G6" s="128">
        <f t="shared" si="2"/>
        <v>0</v>
      </c>
      <c r="H6" s="128">
        <f t="shared" si="3"/>
        <v>0</v>
      </c>
      <c r="I6" s="147">
        <f>F6*'Table 2a'!F$3+G6*'Table 2a'!G$3+H6*'Table 2a'!H$3</f>
        <v>0</v>
      </c>
    </row>
    <row r="7" spans="1:9" x14ac:dyDescent="0.2">
      <c r="A7" s="132" t="s">
        <v>4</v>
      </c>
      <c r="B7" s="146">
        <v>0.5</v>
      </c>
      <c r="C7" s="125">
        <v>1</v>
      </c>
      <c r="D7" s="127">
        <f t="shared" si="0"/>
        <v>0.5</v>
      </c>
      <c r="E7" s="143">
        <v>0</v>
      </c>
      <c r="F7" s="144">
        <f t="shared" si="1"/>
        <v>0</v>
      </c>
      <c r="G7" s="144">
        <f t="shared" si="2"/>
        <v>0</v>
      </c>
      <c r="H7" s="144">
        <f t="shared" si="3"/>
        <v>0</v>
      </c>
      <c r="I7" s="148">
        <f>F7*'Table 2a'!F$3+G7*'Table 2a'!G$3+H7*'Table 2a'!H$3</f>
        <v>0</v>
      </c>
    </row>
    <row r="8" spans="1:9" x14ac:dyDescent="0.2">
      <c r="A8" s="132" t="s">
        <v>3</v>
      </c>
      <c r="B8" s="146">
        <v>0.5</v>
      </c>
      <c r="C8" s="125">
        <v>1</v>
      </c>
      <c r="D8" s="127">
        <f t="shared" si="0"/>
        <v>0.5</v>
      </c>
      <c r="E8" s="143">
        <v>0</v>
      </c>
      <c r="F8" s="144">
        <f t="shared" si="1"/>
        <v>0</v>
      </c>
      <c r="G8" s="144">
        <f t="shared" si="2"/>
        <v>0</v>
      </c>
      <c r="H8" s="144">
        <f t="shared" si="3"/>
        <v>0</v>
      </c>
      <c r="I8" s="148">
        <f>F8*'Table 2a'!F$3+G8*'Table 2a'!G$3+H8*'Table 2a'!H$3</f>
        <v>0</v>
      </c>
    </row>
    <row r="9" spans="1:9" x14ac:dyDescent="0.2">
      <c r="A9" s="132" t="s">
        <v>6</v>
      </c>
      <c r="B9" s="146">
        <v>0.5</v>
      </c>
      <c r="C9" s="127">
        <v>1.2</v>
      </c>
      <c r="D9" s="127">
        <f t="shared" si="0"/>
        <v>0.6</v>
      </c>
      <c r="E9" s="143">
        <v>0</v>
      </c>
      <c r="F9" s="144">
        <f t="shared" si="1"/>
        <v>0</v>
      </c>
      <c r="G9" s="144">
        <f t="shared" si="2"/>
        <v>0</v>
      </c>
      <c r="H9" s="144">
        <f t="shared" si="3"/>
        <v>0</v>
      </c>
      <c r="I9" s="148">
        <f>F9*'Table 2a'!F$3+G9*'Table 2a'!G$3+H9*'Table 2a'!H$3</f>
        <v>0</v>
      </c>
    </row>
    <row r="10" spans="1:9" x14ac:dyDescent="0.2">
      <c r="A10" s="132" t="s">
        <v>7</v>
      </c>
      <c r="B10" s="146">
        <v>8</v>
      </c>
      <c r="C10" s="127">
        <v>1.2</v>
      </c>
      <c r="D10" s="127">
        <f t="shared" si="0"/>
        <v>9.6</v>
      </c>
      <c r="E10" s="143">
        <v>0</v>
      </c>
      <c r="F10" s="144">
        <f t="shared" si="1"/>
        <v>0</v>
      </c>
      <c r="G10" s="144">
        <f t="shared" si="2"/>
        <v>0</v>
      </c>
      <c r="H10" s="144">
        <f t="shared" si="3"/>
        <v>0</v>
      </c>
      <c r="I10" s="148">
        <f>F10*'Table 2a'!F$3+G10*'Table 2a'!G$3+H10*'Table 2a'!H$3</f>
        <v>0</v>
      </c>
    </row>
    <row r="11" spans="1:9" x14ac:dyDescent="0.2">
      <c r="A11" s="132" t="s">
        <v>8</v>
      </c>
      <c r="B11" s="125">
        <v>4</v>
      </c>
      <c r="C11" s="126">
        <v>2</v>
      </c>
      <c r="D11" s="125">
        <f t="shared" si="0"/>
        <v>8</v>
      </c>
      <c r="E11" s="131">
        <v>46</v>
      </c>
      <c r="F11" s="128">
        <f t="shared" si="1"/>
        <v>368</v>
      </c>
      <c r="G11" s="128">
        <f t="shared" si="2"/>
        <v>18.400000000000002</v>
      </c>
      <c r="H11" s="128">
        <f t="shared" si="3"/>
        <v>36.800000000000004</v>
      </c>
      <c r="I11" s="149">
        <f>F11*F$3+G11*G$3+H11*H$3</f>
        <v>19071.415999999997</v>
      </c>
    </row>
    <row r="12" spans="1:9" ht="15.75" x14ac:dyDescent="0.2">
      <c r="A12" s="133" t="s">
        <v>81</v>
      </c>
      <c r="B12" s="134"/>
      <c r="C12" s="135"/>
      <c r="D12" s="126"/>
      <c r="E12" s="128"/>
      <c r="F12" s="235">
        <f>SUM(F5:H11)</f>
        <v>423.2</v>
      </c>
      <c r="G12" s="236"/>
      <c r="H12" s="237"/>
      <c r="I12" s="150">
        <f>ROUND(SUM(I5:I11), -2)</f>
        <v>19100</v>
      </c>
    </row>
    <row r="13" spans="1:9" x14ac:dyDescent="0.2">
      <c r="A13" s="94"/>
      <c r="B13" s="94"/>
      <c r="C13" s="94"/>
      <c r="D13" s="94"/>
      <c r="E13" s="94"/>
      <c r="F13" s="94"/>
      <c r="G13" s="94"/>
      <c r="H13" s="61"/>
      <c r="I13" s="61"/>
    </row>
    <row r="14" spans="1:9" ht="15.75" x14ac:dyDescent="0.25">
      <c r="A14" s="118" t="s">
        <v>1</v>
      </c>
      <c r="B14" s="92"/>
      <c r="C14" s="92"/>
      <c r="D14" s="92"/>
      <c r="E14" s="92"/>
      <c r="F14" s="92"/>
      <c r="G14" s="60"/>
      <c r="H14" s="92"/>
      <c r="I14" s="92"/>
    </row>
    <row r="15" spans="1:9" ht="16.5" customHeight="1" x14ac:dyDescent="0.2">
      <c r="A15" s="239" t="s">
        <v>78</v>
      </c>
      <c r="B15" s="239"/>
      <c r="C15" s="239"/>
      <c r="D15" s="239"/>
      <c r="E15" s="239"/>
      <c r="F15" s="239"/>
      <c r="G15" s="239"/>
      <c r="H15" s="239"/>
      <c r="I15" s="239"/>
    </row>
    <row r="16" spans="1:9" ht="31.5" customHeight="1" x14ac:dyDescent="0.2">
      <c r="A16" s="230" t="s">
        <v>80</v>
      </c>
      <c r="B16" s="230"/>
      <c r="C16" s="230"/>
      <c r="D16" s="230"/>
      <c r="E16" s="230"/>
      <c r="F16" s="230"/>
      <c r="G16" s="230"/>
      <c r="H16" s="230"/>
      <c r="I16" s="230"/>
    </row>
    <row r="17" spans="1:9" ht="16.5" customHeight="1" x14ac:dyDescent="0.2">
      <c r="A17" s="217" t="s">
        <v>82</v>
      </c>
      <c r="B17" s="217"/>
      <c r="C17" s="217"/>
      <c r="D17" s="217"/>
      <c r="E17" s="217"/>
      <c r="F17" s="217"/>
      <c r="G17" s="217"/>
      <c r="H17" s="217"/>
      <c r="I17" s="217"/>
    </row>
  </sheetData>
  <mergeCells count="4">
    <mergeCell ref="F12:H12"/>
    <mergeCell ref="A16:I16"/>
    <mergeCell ref="A15:I15"/>
    <mergeCell ref="A17:I1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D16" sqref="D16"/>
    </sheetView>
  </sheetViews>
  <sheetFormatPr defaultRowHeight="12.75" x14ac:dyDescent="0.2"/>
  <cols>
    <col min="1" max="1" width="11.21875" style="61" customWidth="1"/>
    <col min="2" max="2" width="8.88671875" style="61"/>
    <col min="3" max="3" width="11.44140625" style="61" customWidth="1"/>
    <col min="4" max="4" width="19.6640625" style="61" customWidth="1"/>
    <col min="5" max="5" width="13" style="61" customWidth="1"/>
    <col min="6" max="6" width="13.109375" style="61" customWidth="1"/>
    <col min="7" max="7" width="8.88671875" style="61"/>
    <col min="8" max="8" width="12.33203125" style="61" customWidth="1"/>
    <col min="9" max="9" width="10.5546875" style="61" customWidth="1"/>
    <col min="10" max="10" width="12.77734375" style="61" customWidth="1"/>
    <col min="11" max="16384" width="8.88671875" style="61"/>
  </cols>
  <sheetData>
    <row r="1" spans="1:6" x14ac:dyDescent="0.2">
      <c r="A1" s="240" t="s">
        <v>37</v>
      </c>
      <c r="B1" s="241"/>
      <c r="C1" s="241"/>
      <c r="D1" s="241"/>
      <c r="E1" s="241"/>
      <c r="F1" s="242"/>
    </row>
    <row r="2" spans="1:6" ht="25.5" x14ac:dyDescent="0.2">
      <c r="A2" s="185"/>
      <c r="B2" s="243" t="s">
        <v>38</v>
      </c>
      <c r="C2" s="244"/>
      <c r="D2" s="186" t="s">
        <v>39</v>
      </c>
      <c r="E2" s="243"/>
      <c r="F2" s="244"/>
    </row>
    <row r="3" spans="1:6" x14ac:dyDescent="0.2">
      <c r="A3" s="72"/>
      <c r="B3" s="73" t="s">
        <v>40</v>
      </c>
      <c r="C3" s="73" t="s">
        <v>41</v>
      </c>
      <c r="D3" s="73" t="s">
        <v>42</v>
      </c>
      <c r="E3" s="73" t="s">
        <v>43</v>
      </c>
      <c r="F3" s="73" t="s">
        <v>44</v>
      </c>
    </row>
    <row r="4" spans="1:6" ht="51" x14ac:dyDescent="0.2">
      <c r="A4" s="73" t="s">
        <v>45</v>
      </c>
      <c r="B4" s="73" t="s">
        <v>46</v>
      </c>
      <c r="C4" s="73" t="s">
        <v>47</v>
      </c>
      <c r="D4" s="74" t="s">
        <v>48</v>
      </c>
      <c r="E4" s="73" t="s">
        <v>49</v>
      </c>
      <c r="F4" s="73" t="s">
        <v>37</v>
      </c>
    </row>
    <row r="5" spans="1:6" x14ac:dyDescent="0.2">
      <c r="A5" s="73"/>
      <c r="B5" s="73"/>
      <c r="C5" s="73"/>
      <c r="D5" s="73"/>
      <c r="E5" s="73"/>
      <c r="F5" s="73" t="s">
        <v>50</v>
      </c>
    </row>
    <row r="6" spans="1:6" x14ac:dyDescent="0.2">
      <c r="A6" s="75">
        <v>1</v>
      </c>
      <c r="B6" s="76">
        <v>0</v>
      </c>
      <c r="C6" s="76">
        <v>116</v>
      </c>
      <c r="D6" s="77">
        <v>0</v>
      </c>
      <c r="E6" s="76">
        <v>0</v>
      </c>
      <c r="F6" s="76">
        <f>B6+C6+D6-E6</f>
        <v>116</v>
      </c>
    </row>
    <row r="7" spans="1:6" x14ac:dyDescent="0.2">
      <c r="A7" s="75">
        <v>2</v>
      </c>
      <c r="B7" s="76">
        <v>0</v>
      </c>
      <c r="C7" s="76">
        <f>B7+C6</f>
        <v>116</v>
      </c>
      <c r="D7" s="77">
        <v>0</v>
      </c>
      <c r="E7" s="77">
        <v>0</v>
      </c>
      <c r="F7" s="77">
        <f t="shared" ref="F7:F8" si="0">B7+C7+D7-E7</f>
        <v>116</v>
      </c>
    </row>
    <row r="8" spans="1:6" x14ac:dyDescent="0.2">
      <c r="A8" s="75">
        <v>3</v>
      </c>
      <c r="B8" s="76">
        <v>0</v>
      </c>
      <c r="C8" s="76">
        <f>B8+C7</f>
        <v>116</v>
      </c>
      <c r="D8" s="77">
        <v>0</v>
      </c>
      <c r="E8" s="77">
        <v>0</v>
      </c>
      <c r="F8" s="77">
        <f t="shared" si="0"/>
        <v>116</v>
      </c>
    </row>
    <row r="9" spans="1:6" x14ac:dyDescent="0.2">
      <c r="A9" s="75" t="s">
        <v>51</v>
      </c>
      <c r="B9" s="76">
        <f>AVERAGE(B6:B8)</f>
        <v>0</v>
      </c>
      <c r="C9" s="76">
        <f t="shared" ref="C9:F9" si="1">AVERAGE(C6:C8)</f>
        <v>116</v>
      </c>
      <c r="D9" s="76">
        <f t="shared" si="1"/>
        <v>0</v>
      </c>
      <c r="E9" s="76">
        <f t="shared" si="1"/>
        <v>0</v>
      </c>
      <c r="F9" s="76">
        <f t="shared" si="1"/>
        <v>116</v>
      </c>
    </row>
    <row r="10" spans="1:6" ht="15.75" x14ac:dyDescent="0.2">
      <c r="A10" s="78" t="s">
        <v>106</v>
      </c>
      <c r="B10" s="78"/>
      <c r="C10" s="78"/>
      <c r="D10" s="78"/>
      <c r="E10" s="78"/>
      <c r="F10" s="78"/>
    </row>
    <row r="12" spans="1:6" x14ac:dyDescent="0.2">
      <c r="A12" s="187" t="s">
        <v>104</v>
      </c>
    </row>
    <row r="13" spans="1:6" ht="25.5" x14ac:dyDescent="0.2">
      <c r="A13" s="158" t="s">
        <v>85</v>
      </c>
      <c r="B13" s="158" t="s">
        <v>86</v>
      </c>
      <c r="C13" s="158" t="s">
        <v>87</v>
      </c>
      <c r="D13" s="158" t="s">
        <v>88</v>
      </c>
      <c r="E13" s="158" t="s">
        <v>89</v>
      </c>
    </row>
    <row r="14" spans="1:6" x14ac:dyDescent="0.2">
      <c r="A14" s="159" t="s">
        <v>90</v>
      </c>
      <c r="B14" s="160">
        <f>SUM('Table 1a'!F8:H20)</f>
        <v>8137.4</v>
      </c>
      <c r="C14" s="160">
        <f>SUM('Table 1a'!F28:H28)</f>
        <v>121727.5</v>
      </c>
      <c r="D14" s="160">
        <f>ROUND(SUM(B14:C14),-3)</f>
        <v>130000</v>
      </c>
      <c r="E14" s="161">
        <f>'Table 1a'!I34</f>
        <v>13400000</v>
      </c>
    </row>
    <row r="15" spans="1:6" x14ac:dyDescent="0.2">
      <c r="A15" s="159" t="s">
        <v>91</v>
      </c>
      <c r="B15" s="160">
        <f>SUM('Table 1b'!F8:H20)</f>
        <v>2420.1750000000002</v>
      </c>
      <c r="C15" s="160">
        <f>SUM('Table 1b'!F29:H30)</f>
        <v>51022.711250000008</v>
      </c>
      <c r="D15" s="160">
        <f>ROUND(SUM(B15:C15), -2)</f>
        <v>53400</v>
      </c>
      <c r="E15" s="161">
        <f>'Table 1b'!I36</f>
        <v>5540000</v>
      </c>
    </row>
    <row r="16" spans="1:6" x14ac:dyDescent="0.2">
      <c r="A16" s="163" t="s">
        <v>58</v>
      </c>
      <c r="B16" s="164"/>
      <c r="C16" s="164"/>
      <c r="D16" s="165">
        <f>ROUND(SUM(D14:D15),-3)</f>
        <v>183000</v>
      </c>
      <c r="E16" s="166">
        <f>ROUND(SUM(E14:E15),-5)</f>
        <v>18900000</v>
      </c>
    </row>
    <row r="20" spans="1:3" x14ac:dyDescent="0.2">
      <c r="A20" s="187" t="s">
        <v>105</v>
      </c>
    </row>
    <row r="21" spans="1:3" ht="25.5" x14ac:dyDescent="0.2">
      <c r="A21" s="158" t="s">
        <v>85</v>
      </c>
      <c r="B21" s="158" t="s">
        <v>103</v>
      </c>
      <c r="C21" s="158" t="s">
        <v>89</v>
      </c>
    </row>
    <row r="22" spans="1:3" x14ac:dyDescent="0.2">
      <c r="A22" s="159" t="s">
        <v>90</v>
      </c>
      <c r="B22" s="160">
        <v>1070</v>
      </c>
      <c r="C22" s="161">
        <v>49600</v>
      </c>
    </row>
    <row r="23" spans="1:3" x14ac:dyDescent="0.2">
      <c r="A23" s="159" t="s">
        <v>91</v>
      </c>
      <c r="B23" s="162">
        <v>423</v>
      </c>
      <c r="C23" s="161">
        <v>19100</v>
      </c>
    </row>
    <row r="24" spans="1:3" x14ac:dyDescent="0.2">
      <c r="A24" s="163" t="s">
        <v>58</v>
      </c>
      <c r="B24" s="165">
        <f>ROUND(SUM(B22:B23),-1)</f>
        <v>1490</v>
      </c>
      <c r="C24" s="166">
        <f>SUM(C22:C23)</f>
        <v>68700</v>
      </c>
    </row>
  </sheetData>
  <mergeCells count="3">
    <mergeCell ref="A1:F1"/>
    <mergeCell ref="B2:C2"/>
    <mergeCell ref="E2: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D14" sqref="D14"/>
    </sheetView>
  </sheetViews>
  <sheetFormatPr defaultRowHeight="15" x14ac:dyDescent="0.2"/>
  <cols>
    <col min="1" max="1" width="29.21875" customWidth="1"/>
    <col min="4" max="4" width="14.33203125" customWidth="1"/>
    <col min="5" max="5" width="12.6640625" customWidth="1"/>
  </cols>
  <sheetData>
    <row r="1" spans="1:5" ht="15.75" x14ac:dyDescent="0.2">
      <c r="A1" s="245" t="s">
        <v>52</v>
      </c>
      <c r="B1" s="245"/>
      <c r="C1" s="245"/>
      <c r="D1" s="245"/>
      <c r="E1" s="245"/>
    </row>
    <row r="2" spans="1:5" ht="60" x14ac:dyDescent="0.2">
      <c r="A2" s="79" t="s">
        <v>53</v>
      </c>
      <c r="B2" s="80" t="s">
        <v>54</v>
      </c>
      <c r="C2" s="80" t="s">
        <v>55</v>
      </c>
      <c r="D2" s="81" t="s">
        <v>56</v>
      </c>
      <c r="E2" s="79" t="s">
        <v>57</v>
      </c>
    </row>
    <row r="3" spans="1:5" x14ac:dyDescent="0.2">
      <c r="A3" s="82" t="s">
        <v>61</v>
      </c>
      <c r="B3" s="83">
        <v>116</v>
      </c>
      <c r="C3" s="83">
        <v>2</v>
      </c>
      <c r="D3" s="84">
        <v>0</v>
      </c>
      <c r="E3" s="84">
        <f>B3*C3+D3</f>
        <v>232</v>
      </c>
    </row>
    <row r="4" spans="1:5" x14ac:dyDescent="0.2">
      <c r="A4" s="82" t="s">
        <v>62</v>
      </c>
      <c r="B4" s="83">
        <v>46</v>
      </c>
      <c r="C4" s="83">
        <v>2</v>
      </c>
      <c r="D4" s="84">
        <v>0</v>
      </c>
      <c r="E4" s="84">
        <f t="shared" ref="E4" si="0">B4*C4+D4</f>
        <v>92</v>
      </c>
    </row>
    <row r="5" spans="1:5" x14ac:dyDescent="0.2">
      <c r="A5" s="85"/>
      <c r="B5" s="85"/>
      <c r="C5" s="85"/>
      <c r="D5" s="86" t="s">
        <v>58</v>
      </c>
      <c r="E5" s="86">
        <f>SUM(E3:E4)</f>
        <v>324</v>
      </c>
    </row>
    <row r="6" spans="1:5" x14ac:dyDescent="0.2">
      <c r="A6" s="246" t="s">
        <v>59</v>
      </c>
      <c r="B6" s="246"/>
      <c r="C6" s="246"/>
      <c r="D6" s="246"/>
      <c r="E6" s="246"/>
    </row>
    <row r="7" spans="1:5" x14ac:dyDescent="0.2">
      <c r="A7" s="87"/>
      <c r="B7" s="87"/>
      <c r="C7" s="87"/>
      <c r="D7" s="88" t="s">
        <v>60</v>
      </c>
      <c r="E7" s="89">
        <f>(SUM('Table 1b'!F36:H36,'Table 1a'!F34:H34))/'# Responses'!E5</f>
        <v>566.04938271604942</v>
      </c>
    </row>
  </sheetData>
  <mergeCells count="2">
    <mergeCell ref="A1:E1"/>
    <mergeCell ref="A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Table 1a</vt:lpstr>
      <vt:lpstr>Table 1b</vt:lpstr>
      <vt:lpstr>Table 2a</vt:lpstr>
      <vt:lpstr>Table 2b</vt:lpstr>
      <vt:lpstr># Respondents</vt:lpstr>
      <vt:lpstr># Responses</vt:lpstr>
      <vt:lpstr>'Table 1a'!Print_Area</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cp:lastPrinted>2009-11-02T18:25:56Z</cp:lastPrinted>
  <dcterms:created xsi:type="dcterms:W3CDTF">2006-08-15T22:13:40Z</dcterms:created>
  <dcterms:modified xsi:type="dcterms:W3CDTF">2017-05-26T11:51:35Z</dcterms:modified>
</cp:coreProperties>
</file>