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540" windowWidth="27855" windowHeight="15195"/>
  </bookViews>
  <sheets>
    <sheet name="Burden Table" sheetId="2" r:id="rId1"/>
    <sheet name="Table A2. Cost to Respondents" sheetId="3" r:id="rId2"/>
  </sheets>
  <definedNames>
    <definedName name="_xlnm.Print_Area" localSheetId="0">'Burden Table'!$B$1:$P$27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2" l="1"/>
  <c r="F6" i="2"/>
  <c r="K6" i="2"/>
  <c r="F17" i="2"/>
  <c r="K17" i="2"/>
  <c r="K26" i="2"/>
  <c r="M15" i="2"/>
  <c r="O15" i="2"/>
  <c r="N25" i="2"/>
  <c r="N24" i="2"/>
  <c r="N23" i="2"/>
  <c r="N22" i="2"/>
  <c r="N21" i="2"/>
  <c r="N20" i="2"/>
  <c r="N19" i="2"/>
  <c r="N18" i="2"/>
  <c r="N17" i="2"/>
  <c r="N14" i="2"/>
  <c r="N13" i="2"/>
  <c r="N12" i="2"/>
  <c r="N11" i="2"/>
  <c r="N10" i="2"/>
  <c r="N9" i="2"/>
  <c r="N8" i="2"/>
  <c r="N7" i="2"/>
  <c r="N6" i="2"/>
  <c r="M4" i="2"/>
  <c r="K5" i="2"/>
  <c r="M5" i="2"/>
  <c r="M6" i="2"/>
  <c r="E7" i="2"/>
  <c r="F7" i="2"/>
  <c r="K7" i="2"/>
  <c r="M7" i="2"/>
  <c r="E8" i="2"/>
  <c r="F8" i="2"/>
  <c r="K8" i="2"/>
  <c r="M8" i="2"/>
  <c r="E9" i="2"/>
  <c r="F9" i="2"/>
  <c r="K9" i="2"/>
  <c r="M9" i="2"/>
  <c r="E10" i="2"/>
  <c r="F10" i="2"/>
  <c r="K10" i="2"/>
  <c r="M10" i="2"/>
  <c r="F11" i="2"/>
  <c r="K11" i="2"/>
  <c r="M11" i="2"/>
  <c r="E12" i="2"/>
  <c r="K12" i="2"/>
  <c r="M12" i="2"/>
  <c r="F13" i="2"/>
  <c r="E13" i="2"/>
  <c r="K13" i="2"/>
  <c r="M13" i="2"/>
  <c r="E14" i="2"/>
  <c r="F14" i="2"/>
  <c r="K14" i="2"/>
  <c r="M14" i="2"/>
  <c r="K16" i="2"/>
  <c r="M16" i="2"/>
  <c r="M17" i="2"/>
  <c r="E18" i="2"/>
  <c r="F18" i="2"/>
  <c r="K18" i="2"/>
  <c r="M18" i="2"/>
  <c r="E19" i="2"/>
  <c r="F19" i="2"/>
  <c r="K19" i="2"/>
  <c r="M19" i="2"/>
  <c r="E20" i="2"/>
  <c r="F20" i="2"/>
  <c r="K20" i="2"/>
  <c r="M20" i="2"/>
  <c r="E21" i="2"/>
  <c r="F21" i="2"/>
  <c r="K21" i="2"/>
  <c r="M21" i="2"/>
  <c r="E22" i="2"/>
  <c r="F22" i="2"/>
  <c r="K22" i="2"/>
  <c r="M22" i="2"/>
  <c r="E23" i="2"/>
  <c r="F23" i="2"/>
  <c r="K23" i="2"/>
  <c r="M23" i="2"/>
  <c r="E24" i="2"/>
  <c r="K24" i="2"/>
  <c r="M24" i="2"/>
  <c r="M25" i="2"/>
  <c r="M26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E25" i="2"/>
  <c r="F25" i="2"/>
  <c r="H25" i="2"/>
  <c r="H26" i="2"/>
  <c r="F26" i="2"/>
  <c r="O13" i="2"/>
  <c r="I13" i="2"/>
  <c r="J13" i="2"/>
  <c r="P13" i="2"/>
  <c r="O12" i="2"/>
  <c r="I12" i="2"/>
  <c r="J12" i="2"/>
  <c r="P12" i="2"/>
  <c r="J15" i="2"/>
  <c r="P15" i="2"/>
  <c r="O4" i="2"/>
  <c r="J4" i="2"/>
  <c r="P4" i="2"/>
  <c r="N5" i="2"/>
  <c r="O5" i="2"/>
  <c r="J5" i="2"/>
  <c r="P5" i="2"/>
  <c r="O6" i="2"/>
  <c r="I6" i="2"/>
  <c r="J6" i="2"/>
  <c r="P6" i="2"/>
  <c r="O7" i="2"/>
  <c r="I7" i="2"/>
  <c r="J7" i="2"/>
  <c r="P7" i="2"/>
  <c r="O8" i="2"/>
  <c r="I8" i="2"/>
  <c r="J8" i="2"/>
  <c r="P8" i="2"/>
  <c r="O9" i="2"/>
  <c r="I9" i="2"/>
  <c r="J9" i="2"/>
  <c r="P9" i="2"/>
  <c r="O10" i="2"/>
  <c r="I10" i="2"/>
  <c r="J10" i="2"/>
  <c r="P10" i="2"/>
  <c r="O11" i="2"/>
  <c r="I11" i="2"/>
  <c r="J11" i="2"/>
  <c r="P11" i="2"/>
  <c r="O14" i="2"/>
  <c r="J14" i="2"/>
  <c r="P14" i="2"/>
  <c r="N16" i="2"/>
  <c r="O16" i="2"/>
  <c r="J16" i="2"/>
  <c r="P16" i="2"/>
  <c r="O17" i="2"/>
  <c r="I17" i="2"/>
  <c r="J17" i="2"/>
  <c r="P17" i="2"/>
  <c r="O18" i="2"/>
  <c r="I18" i="2"/>
  <c r="J18" i="2"/>
  <c r="P18" i="2"/>
  <c r="O19" i="2"/>
  <c r="I19" i="2"/>
  <c r="J19" i="2"/>
  <c r="P19" i="2"/>
  <c r="O20" i="2"/>
  <c r="J20" i="2"/>
  <c r="P20" i="2"/>
  <c r="O21" i="2"/>
  <c r="J21" i="2"/>
  <c r="P21" i="2"/>
  <c r="O22" i="2"/>
  <c r="I22" i="2"/>
  <c r="J22" i="2"/>
  <c r="P22" i="2"/>
  <c r="O23" i="2"/>
  <c r="I23" i="2"/>
  <c r="J23" i="2"/>
  <c r="P23" i="2"/>
  <c r="O24" i="2"/>
  <c r="I24" i="2"/>
  <c r="J24" i="2"/>
  <c r="P24" i="2"/>
  <c r="O25" i="2"/>
  <c r="I25" i="2"/>
  <c r="J25" i="2"/>
  <c r="P25" i="2"/>
  <c r="P26" i="2"/>
  <c r="C24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O26" i="2"/>
  <c r="N26" i="2"/>
  <c r="L26" i="2"/>
  <c r="J26" i="2"/>
  <c r="I26" i="2"/>
  <c r="G26" i="2"/>
  <c r="E26" i="2"/>
</calcChain>
</file>

<file path=xl/sharedStrings.xml><?xml version="1.0" encoding="utf-8"?>
<sst xmlns="http://schemas.openxmlformats.org/spreadsheetml/2006/main" count="139" uniqueCount="66">
  <si>
    <t>State / Local Government</t>
  </si>
  <si>
    <t>Responsive</t>
  </si>
  <si>
    <t>Non-Responsive</t>
  </si>
  <si>
    <t>Type of respondents</t>
  </si>
  <si>
    <t>Type of survey instruments</t>
  </si>
  <si>
    <t>Appendix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</si>
  <si>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</si>
  <si>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</si>
  <si>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</si>
  <si>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</si>
  <si>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</si>
  <si>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</si>
  <si>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</si>
  <si>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Total Annual hour burden</t>
  </si>
  <si>
    <t>Hard copy pre-test</t>
  </si>
  <si>
    <t>N/A</t>
  </si>
  <si>
    <t>Web-based Survey</t>
  </si>
  <si>
    <t>C</t>
  </si>
  <si>
    <t>Invitation Letter</t>
  </si>
  <si>
    <t>B2</t>
  </si>
  <si>
    <t>Follow-up email*</t>
  </si>
  <si>
    <t>B3</t>
  </si>
  <si>
    <t>Reminder Email - Week 2*</t>
  </si>
  <si>
    <t>Reminder Email - Week 4*</t>
  </si>
  <si>
    <t>Reminder Email - Week 6*</t>
  </si>
  <si>
    <t>B4.1</t>
  </si>
  <si>
    <t>Thank You Letter</t>
  </si>
  <si>
    <t>B5</t>
  </si>
  <si>
    <t>Email Notification &amp; FAQ</t>
  </si>
  <si>
    <t>B6</t>
  </si>
  <si>
    <t>SFA Directors</t>
  </si>
  <si>
    <t>D</t>
  </si>
  <si>
    <t>B7</t>
  </si>
  <si>
    <t>Follow-up email**</t>
  </si>
  <si>
    <t>B8</t>
  </si>
  <si>
    <t>Reminder Email - Week 2**</t>
  </si>
  <si>
    <t>Reminder Email  - Week 5**</t>
  </si>
  <si>
    <t>Reminder Email - Week 7**</t>
  </si>
  <si>
    <t xml:space="preserve"> </t>
  </si>
  <si>
    <t>B9</t>
  </si>
  <si>
    <t>TOTAL</t>
  </si>
  <si>
    <t>*Based on 40 percent response rate for email and telephone reminders until target of 55 respondents are reached. 
** Based on declining response rates on subsequent contacts until target of 1,750 respondents is reached. Initial response rate is 30%.
Note:  Appendix B1 is an email to FNS Regional Offices (not State or Local governments) and therefore has no burden.</t>
  </si>
  <si>
    <t>Hourly Wage</t>
  </si>
  <si>
    <t>Respondent Cost</t>
  </si>
  <si>
    <t>Follow-up email</t>
  </si>
  <si>
    <t>Reminder Email - Week 2</t>
  </si>
  <si>
    <t>Reminder Email - Week 4</t>
  </si>
  <si>
    <t>Reminder Email - Week 6</t>
  </si>
  <si>
    <t>Telephone Script - Week 7</t>
  </si>
  <si>
    <t>Telephone Script - Week 8</t>
  </si>
  <si>
    <t>Reminder Email  - Week 5</t>
  </si>
  <si>
    <t>Reminder Email - Week 7</t>
  </si>
  <si>
    <t>Telephone Script - Week 9</t>
  </si>
  <si>
    <t>Telephone Script - Week 10</t>
  </si>
  <si>
    <t>Total</t>
  </si>
  <si>
    <t>B8.1</t>
  </si>
  <si>
    <t>B3.1</t>
  </si>
  <si>
    <t>CN Directors</t>
  </si>
  <si>
    <t>All</t>
  </si>
  <si>
    <t>Telephone Reminder - Week 7*</t>
  </si>
  <si>
    <t>Telephone Reminder - Week 8*</t>
  </si>
  <si>
    <t>Telephone Reminder - Week 8**</t>
  </si>
  <si>
    <t>Telephone Reminder - Week 9**</t>
  </si>
  <si>
    <t>Telephone Reminder - Week 10**</t>
  </si>
  <si>
    <t>B8.2</t>
  </si>
  <si>
    <t>Appendix G.  Table of Estimated Burdens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</si>
</sst>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0"/>
    <numFmt numFmtId="166" formatCode="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Franklin Gothic Book"/>
      <family val="2"/>
    </font>
    <font>
      <sz val="9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9"/>
      <name val="Franklin Gothic Book"/>
      <family val="2"/>
    </font>
    <font>
      <sz val="11"/>
      <color theme="1"/>
      <name val="Franklin Gothic Book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AFBE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28">
    <xf numFmtId="0" fontId="0" fillId="0" borderId="0" xfId="0"/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0" borderId="0" xfId="0" applyFont="1"/>
    <xf numFmtId="0" fontId="2" fillId="0" borderId="5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4" fillId="0" borderId="1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0" fontId="4" fillId="0" borderId="5" xfId="0" applyFont="1" applyFill="1" applyBorder="1" applyAlignment="1">
      <alignment wrapText="1"/>
    </xf>
    <xf numFmtId="0" fontId="4" fillId="0" borderId="12" xfId="0" applyFont="1" applyFill="1" applyBorder="1" applyAlignment="1">
      <alignment horizontal="right" wrapText="1"/>
    </xf>
    <xf numFmtId="0" fontId="4" fillId="0" borderId="0" xfId="0" applyFont="1"/>
    <xf numFmtId="0" fontId="2" fillId="0" borderId="16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left" wrapText="1"/>
    </xf>
    <xf numFmtId="0" fontId="4" fillId="0" borderId="18" xfId="0" applyFont="1" applyFill="1" applyBorder="1" applyAlignment="1">
      <alignment horizontal="center" wrapText="1"/>
    </xf>
    <xf numFmtId="3" fontId="4" fillId="0" borderId="19" xfId="0" applyNumberFormat="1" applyFont="1" applyFill="1" applyBorder="1" applyAlignment="1">
      <alignment wrapText="1"/>
    </xf>
    <xf numFmtId="0" fontId="4" fillId="0" borderId="20" xfId="0" applyFont="1" applyFill="1" applyBorder="1" applyAlignment="1">
      <alignment wrapText="1"/>
    </xf>
    <xf numFmtId="0" fontId="4" fillId="0" borderId="17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wrapText="1"/>
    </xf>
    <xf numFmtId="0" fontId="4" fillId="0" borderId="17" xfId="0" applyFont="1" applyFill="1" applyBorder="1" applyAlignment="1">
      <alignment horizontal="right" wrapText="1"/>
    </xf>
    <xf numFmtId="0" fontId="4" fillId="0" borderId="21" xfId="0" applyFont="1" applyFill="1" applyBorder="1" applyAlignment="1">
      <alignment horizontal="right" wrapText="1"/>
    </xf>
    <xf numFmtId="3" fontId="4" fillId="0" borderId="16" xfId="0" applyNumberFormat="1" applyFont="1" applyFill="1" applyBorder="1" applyAlignment="1">
      <alignment wrapText="1"/>
    </xf>
    <xf numFmtId="2" fontId="4" fillId="0" borderId="17" xfId="0" applyNumberFormat="1" applyFont="1" applyFill="1" applyBorder="1" applyAlignment="1">
      <alignment horizontal="right" wrapText="1"/>
    </xf>
    <xf numFmtId="0" fontId="4" fillId="0" borderId="18" xfId="0" applyFont="1" applyFill="1" applyBorder="1" applyAlignment="1">
      <alignment horizontal="right" wrapText="1"/>
    </xf>
    <xf numFmtId="2" fontId="4" fillId="0" borderId="21" xfId="0" applyNumberFormat="1" applyFont="1" applyFill="1" applyBorder="1" applyAlignment="1"/>
    <xf numFmtId="0" fontId="4" fillId="0" borderId="0" xfId="0" applyFont="1" applyFill="1"/>
    <xf numFmtId="164" fontId="4" fillId="0" borderId="17" xfId="0" applyNumberFormat="1" applyFont="1" applyFill="1" applyBorder="1" applyAlignment="1">
      <alignment horizontal="right" wrapText="1"/>
    </xf>
    <xf numFmtId="164" fontId="4" fillId="0" borderId="21" xfId="0" applyNumberFormat="1" applyFont="1" applyFill="1" applyBorder="1" applyAlignment="1">
      <alignment horizontal="right" wrapText="1"/>
    </xf>
    <xf numFmtId="0" fontId="4" fillId="0" borderId="23" xfId="0" applyFont="1" applyFill="1" applyBorder="1" applyAlignment="1">
      <alignment horizontal="center" wrapText="1"/>
    </xf>
    <xf numFmtId="3" fontId="4" fillId="0" borderId="24" xfId="0" applyNumberFormat="1" applyFont="1" applyFill="1" applyBorder="1" applyAlignment="1">
      <alignment wrapText="1"/>
    </xf>
    <xf numFmtId="0" fontId="4" fillId="0" borderId="25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wrapText="1"/>
    </xf>
    <xf numFmtId="164" fontId="4" fillId="0" borderId="26" xfId="0" applyNumberFormat="1" applyFont="1" applyFill="1" applyBorder="1" applyAlignment="1">
      <alignment horizontal="right" wrapText="1"/>
    </xf>
    <xf numFmtId="3" fontId="4" fillId="0" borderId="22" xfId="0" applyNumberFormat="1" applyFont="1" applyFill="1" applyBorder="1" applyAlignment="1">
      <alignment wrapText="1"/>
    </xf>
    <xf numFmtId="2" fontId="4" fillId="0" borderId="25" xfId="0" applyNumberFormat="1" applyFont="1" applyFill="1" applyBorder="1" applyAlignment="1">
      <alignment horizontal="right" wrapText="1"/>
    </xf>
    <xf numFmtId="0" fontId="4" fillId="0" borderId="23" xfId="0" applyFont="1" applyFill="1" applyBorder="1" applyAlignment="1">
      <alignment horizontal="right" wrapText="1"/>
    </xf>
    <xf numFmtId="3" fontId="5" fillId="0" borderId="17" xfId="0" applyNumberFormat="1" applyFont="1" applyFill="1" applyBorder="1" applyAlignment="1">
      <alignment wrapText="1"/>
    </xf>
    <xf numFmtId="3" fontId="4" fillId="0" borderId="17" xfId="0" applyNumberFormat="1" applyFont="1" applyFill="1" applyBorder="1" applyAlignment="1">
      <alignment wrapText="1"/>
    </xf>
    <xf numFmtId="0" fontId="4" fillId="0" borderId="28" xfId="0" applyFont="1" applyFill="1" applyBorder="1" applyAlignment="1">
      <alignment horizontal="left" wrapText="1"/>
    </xf>
    <xf numFmtId="0" fontId="4" fillId="0" borderId="29" xfId="0" applyFont="1" applyFill="1" applyBorder="1" applyAlignment="1">
      <alignment horizontal="center" wrapText="1"/>
    </xf>
    <xf numFmtId="3" fontId="4" fillId="0" borderId="30" xfId="0" applyNumberFormat="1" applyFont="1" applyFill="1" applyBorder="1" applyAlignment="1">
      <alignment wrapText="1"/>
    </xf>
    <xf numFmtId="3" fontId="4" fillId="0" borderId="31" xfId="0" applyNumberFormat="1" applyFont="1" applyFill="1" applyBorder="1" applyAlignment="1">
      <alignment wrapText="1"/>
    </xf>
    <xf numFmtId="0" fontId="4" fillId="0" borderId="28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wrapText="1"/>
    </xf>
    <xf numFmtId="0" fontId="2" fillId="0" borderId="33" xfId="0" applyFont="1" applyFill="1" applyBorder="1" applyAlignment="1">
      <alignment vertical="top" wrapText="1"/>
    </xf>
    <xf numFmtId="0" fontId="4" fillId="0" borderId="34" xfId="0" applyFont="1" applyFill="1" applyBorder="1" applyAlignment="1">
      <alignment horizontal="left" wrapText="1"/>
    </xf>
    <xf numFmtId="0" fontId="4" fillId="0" borderId="35" xfId="0" applyFont="1" applyFill="1" applyBorder="1" applyAlignment="1">
      <alignment horizontal="center" wrapText="1"/>
    </xf>
    <xf numFmtId="0" fontId="4" fillId="0" borderId="34" xfId="0" applyFont="1" applyFill="1" applyBorder="1" applyAlignment="1">
      <alignment horizontal="center" wrapText="1"/>
    </xf>
    <xf numFmtId="0" fontId="4" fillId="0" borderId="34" xfId="0" applyFont="1" applyFill="1" applyBorder="1" applyAlignment="1">
      <alignment wrapText="1"/>
    </xf>
    <xf numFmtId="0" fontId="4" fillId="0" borderId="34" xfId="0" applyFont="1" applyFill="1" applyBorder="1" applyAlignment="1">
      <alignment horizontal="right" wrapText="1"/>
    </xf>
    <xf numFmtId="0" fontId="4" fillId="0" borderId="38" xfId="0" applyFont="1" applyFill="1" applyBorder="1" applyAlignment="1">
      <alignment horizontal="right" wrapText="1"/>
    </xf>
    <xf numFmtId="3" fontId="4" fillId="0" borderId="20" xfId="0" applyNumberFormat="1" applyFont="1" applyFill="1" applyBorder="1" applyAlignment="1">
      <alignment wrapText="1"/>
    </xf>
    <xf numFmtId="3" fontId="4" fillId="0" borderId="17" xfId="0" applyNumberFormat="1" applyFont="1" applyFill="1" applyBorder="1" applyAlignment="1">
      <alignment horizontal="right" wrapText="1"/>
    </xf>
    <xf numFmtId="3" fontId="4" fillId="0" borderId="21" xfId="0" applyNumberFormat="1" applyFont="1" applyFill="1" applyBorder="1" applyAlignment="1">
      <alignment horizontal="right" wrapText="1"/>
    </xf>
    <xf numFmtId="4" fontId="4" fillId="0" borderId="18" xfId="0" applyNumberFormat="1" applyFont="1" applyFill="1" applyBorder="1" applyAlignment="1">
      <alignment horizontal="right" wrapText="1"/>
    </xf>
    <xf numFmtId="4" fontId="4" fillId="0" borderId="21" xfId="0" applyNumberFormat="1" applyFont="1" applyFill="1" applyBorder="1" applyAlignment="1">
      <alignment horizontal="right" wrapText="1"/>
    </xf>
    <xf numFmtId="3" fontId="4" fillId="0" borderId="18" xfId="0" applyNumberFormat="1" applyFont="1" applyFill="1" applyBorder="1" applyAlignment="1">
      <alignment horizontal="right" wrapText="1"/>
    </xf>
    <xf numFmtId="0" fontId="4" fillId="0" borderId="21" xfId="0" applyFont="1" applyFill="1" applyBorder="1" applyAlignment="1">
      <alignment horizontal="center" wrapText="1"/>
    </xf>
    <xf numFmtId="0" fontId="4" fillId="0" borderId="0" xfId="0" applyFont="1" applyBorder="1"/>
    <xf numFmtId="3" fontId="4" fillId="0" borderId="0" xfId="0" applyNumberFormat="1" applyFont="1"/>
    <xf numFmtId="0" fontId="2" fillId="0" borderId="16" xfId="0" applyFont="1" applyFill="1" applyBorder="1" applyAlignment="1">
      <alignment wrapText="1"/>
    </xf>
    <xf numFmtId="3" fontId="5" fillId="0" borderId="19" xfId="0" applyNumberFormat="1" applyFont="1" applyFill="1" applyBorder="1" applyAlignment="1">
      <alignment wrapText="1"/>
    </xf>
    <xf numFmtId="3" fontId="5" fillId="0" borderId="16" xfId="0" applyNumberFormat="1" applyFont="1" applyFill="1" applyBorder="1" applyAlignment="1">
      <alignment wrapText="1"/>
    </xf>
    <xf numFmtId="0" fontId="4" fillId="0" borderId="0" xfId="0" applyFont="1" applyAlignment="1"/>
    <xf numFmtId="4" fontId="2" fillId="0" borderId="32" xfId="0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/>
    <xf numFmtId="0" fontId="2" fillId="3" borderId="17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vertical="top" wrapText="1"/>
    </xf>
    <xf numFmtId="44" fontId="4" fillId="0" borderId="17" xfId="2" applyFont="1" applyBorder="1"/>
    <xf numFmtId="44" fontId="4" fillId="0" borderId="17" xfId="2" applyFont="1" applyFill="1" applyBorder="1"/>
    <xf numFmtId="0" fontId="6" fillId="0" borderId="17" xfId="0" applyFont="1" applyBorder="1"/>
    <xf numFmtId="43" fontId="4" fillId="0" borderId="17" xfId="1" applyFont="1" applyBorder="1" applyAlignment="1"/>
    <xf numFmtId="2" fontId="2" fillId="0" borderId="28" xfId="0" applyNumberFormat="1" applyFont="1" applyFill="1" applyBorder="1" applyAlignment="1">
      <alignment horizontal="center" vertical="center" wrapText="1"/>
    </xf>
    <xf numFmtId="44" fontId="2" fillId="0" borderId="17" xfId="2" applyFont="1" applyFill="1" applyBorder="1"/>
    <xf numFmtId="43" fontId="4" fillId="0" borderId="17" xfId="1" applyFont="1" applyFill="1" applyBorder="1" applyAlignment="1"/>
    <xf numFmtId="3" fontId="3" fillId="0" borderId="0" xfId="0" applyNumberFormat="1" applyFont="1"/>
    <xf numFmtId="0" fontId="0" fillId="0" borderId="1" xfId="3" applyFont="1" applyFill="1"/>
    <xf numFmtId="0" fontId="2" fillId="6" borderId="4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textRotation="90" wrapText="1"/>
    </xf>
    <xf numFmtId="0" fontId="2" fillId="0" borderId="9" xfId="0" applyFont="1" applyFill="1" applyBorder="1" applyAlignment="1">
      <alignment horizontal="center" textRotation="90" wrapText="1"/>
    </xf>
    <xf numFmtId="0" fontId="2" fillId="0" borderId="6" xfId="0" applyFont="1" applyFill="1" applyBorder="1" applyAlignment="1">
      <alignment horizontal="center" textRotation="90" wrapText="1"/>
    </xf>
    <xf numFmtId="0" fontId="2" fillId="0" borderId="7" xfId="0" applyFont="1" applyFill="1" applyBorder="1" applyAlignment="1">
      <alignment horizontal="center" textRotation="90" wrapText="1"/>
    </xf>
    <xf numFmtId="0" fontId="2" fillId="0" borderId="10" xfId="0" applyFont="1" applyFill="1" applyBorder="1" applyAlignment="1">
      <alignment horizontal="center" textRotation="90" wrapText="1"/>
    </xf>
    <xf numFmtId="2" fontId="4" fillId="0" borderId="11" xfId="0" applyNumberFormat="1" applyFont="1" applyFill="1" applyBorder="1" applyAlignment="1">
      <alignment horizontal="right" wrapText="1"/>
    </xf>
    <xf numFmtId="2" fontId="4" fillId="0" borderId="15" xfId="0" applyNumberFormat="1" applyFont="1" applyFill="1" applyBorder="1" applyAlignment="1"/>
    <xf numFmtId="0" fontId="4" fillId="0" borderId="32" xfId="0" applyFont="1" applyFill="1" applyBorder="1" applyAlignment="1">
      <alignment horizontal="right" wrapText="1"/>
    </xf>
    <xf numFmtId="3" fontId="4" fillId="0" borderId="27" xfId="0" applyNumberFormat="1" applyFont="1" applyFill="1" applyBorder="1" applyAlignment="1">
      <alignment wrapText="1"/>
    </xf>
    <xf numFmtId="0" fontId="4" fillId="0" borderId="29" xfId="0" applyFont="1" applyFill="1" applyBorder="1" applyAlignment="1">
      <alignment horizontal="right" wrapText="1"/>
    </xf>
    <xf numFmtId="2" fontId="4" fillId="0" borderId="32" xfId="0" applyNumberFormat="1" applyFont="1" applyFill="1" applyBorder="1" applyAlignment="1"/>
    <xf numFmtId="2" fontId="4" fillId="0" borderId="34" xfId="0" applyNumberFormat="1" applyFont="1" applyFill="1" applyBorder="1" applyAlignment="1">
      <alignment horizontal="right" wrapText="1"/>
    </xf>
    <xf numFmtId="2" fontId="4" fillId="0" borderId="38" xfId="0" applyNumberFormat="1" applyFont="1" applyFill="1" applyBorder="1" applyAlignment="1"/>
    <xf numFmtId="4" fontId="4" fillId="0" borderId="21" xfId="0" applyNumberFormat="1" applyFont="1" applyFill="1" applyBorder="1" applyAlignment="1"/>
    <xf numFmtId="0" fontId="2" fillId="0" borderId="27" xfId="0" applyFont="1" applyFill="1" applyBorder="1" applyAlignment="1">
      <alignment vertical="top" wrapText="1"/>
    </xf>
    <xf numFmtId="0" fontId="2" fillId="0" borderId="28" xfId="0" applyFont="1" applyFill="1" applyBorder="1" applyAlignment="1">
      <alignment horizontal="left" wrapText="1"/>
    </xf>
    <xf numFmtId="0" fontId="2" fillId="0" borderId="32" xfId="0" applyFont="1" applyFill="1" applyBorder="1" applyAlignment="1">
      <alignment horizontal="center" wrapText="1"/>
    </xf>
    <xf numFmtId="3" fontId="2" fillId="0" borderId="39" xfId="0" applyNumberFormat="1" applyFont="1" applyFill="1" applyBorder="1" applyAlignment="1">
      <alignment vertical="center" wrapText="1"/>
    </xf>
    <xf numFmtId="3" fontId="2" fillId="0" borderId="27" xfId="0" applyNumberFormat="1" applyFont="1" applyFill="1" applyBorder="1" applyAlignment="1">
      <alignment vertical="center" wrapText="1"/>
    </xf>
    <xf numFmtId="3" fontId="2" fillId="0" borderId="28" xfId="0" applyNumberFormat="1" applyFont="1" applyFill="1" applyBorder="1" applyAlignment="1">
      <alignment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165" fontId="3" fillId="0" borderId="0" xfId="0" applyNumberFormat="1" applyFont="1" applyFill="1"/>
    <xf numFmtId="166" fontId="3" fillId="0" borderId="0" xfId="0" applyNumberFormat="1" applyFont="1" applyFill="1"/>
    <xf numFmtId="0" fontId="2" fillId="3" borderId="0" xfId="0" applyFont="1" applyFill="1" applyBorder="1" applyAlignment="1">
      <alignment horizontal="center" wrapText="1"/>
    </xf>
    <xf numFmtId="0" fontId="4" fillId="0" borderId="36" xfId="0" applyFont="1" applyFill="1" applyBorder="1" applyAlignment="1">
      <alignment wrapText="1"/>
    </xf>
    <xf numFmtId="0" fontId="4" fillId="0" borderId="37" xfId="0" applyFont="1" applyFill="1" applyBorder="1" applyAlignment="1">
      <alignment wrapText="1"/>
    </xf>
    <xf numFmtId="0" fontId="4" fillId="0" borderId="33" xfId="0" applyFont="1" applyFill="1" applyBorder="1" applyAlignment="1">
      <alignment wrapText="1"/>
    </xf>
    <xf numFmtId="0" fontId="4" fillId="0" borderId="28" xfId="0" applyFont="1" applyFill="1" applyBorder="1" applyAlignment="1">
      <alignment horizontal="right" wrapText="1"/>
    </xf>
    <xf numFmtId="0" fontId="2" fillId="3" borderId="35" xfId="0" applyFont="1" applyFill="1" applyBorder="1" applyAlignment="1">
      <alignment horizontal="center" wrapText="1"/>
    </xf>
    <xf numFmtId="0" fontId="2" fillId="3" borderId="42" xfId="0" applyFont="1" applyFill="1" applyBorder="1" applyAlignment="1">
      <alignment horizontal="center" wrapText="1"/>
    </xf>
    <xf numFmtId="0" fontId="2" fillId="3" borderId="43" xfId="0" applyFont="1" applyFill="1" applyBorder="1" applyAlignment="1">
      <alignment horizontal="center" wrapText="1"/>
    </xf>
    <xf numFmtId="0" fontId="2" fillId="0" borderId="40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left" vertical="top" wrapText="1"/>
    </xf>
    <xf numFmtId="0" fontId="0" fillId="5" borderId="46" xfId="0" applyFill="1" applyBorder="1" applyAlignment="1">
      <alignment textRotation="90"/>
    </xf>
    <xf numFmtId="0" fontId="0" fillId="5" borderId="43" xfId="0" applyFill="1" applyBorder="1" applyAlignment="1">
      <alignment textRotation="90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</cellXfs>
  <cellStyles count="6">
    <cellStyle name="Comma" xfId="1" builtinId="3"/>
    <cellStyle name="Currency" xfId="2" builtinId="4"/>
    <cellStyle name="Followed Hyperlink" xfId="5" builtinId="9" hidden="1"/>
    <cellStyle name="Hyperlink" xfId="4" builtinId="8" hidden="1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topLeftCell="B1" zoomScale="130" zoomScaleNormal="130" zoomScalePageLayoutView="130" workbookViewId="0">
      <selection activeCell="B1" sqref="B1:P27"/>
    </sheetView>
  </sheetViews>
  <sheetFormatPr defaultColWidth="9" defaultRowHeight="12" x14ac:dyDescent="0.2"/>
  <cols>
    <col min="1" max="1" width="3.7109375" style="4" customWidth="1"/>
    <col min="2" max="2" width="16.7109375" style="4" customWidth="1"/>
    <col min="3" max="3" width="30.42578125" style="4" bestFit="1" customWidth="1"/>
    <col min="4" max="4" width="8.28515625" style="71" bestFit="1" customWidth="1"/>
    <col min="5" max="5" width="6.42578125" style="4" bestFit="1" customWidth="1"/>
    <col min="6" max="6" width="13.42578125" style="4" customWidth="1"/>
    <col min="7" max="7" width="8.28515625" style="4" bestFit="1" customWidth="1"/>
    <col min="8" max="8" width="12.85546875" style="4" customWidth="1"/>
    <col min="9" max="9" width="6.28515625" style="4" bestFit="1" customWidth="1"/>
    <col min="10" max="10" width="11.85546875" style="4" bestFit="1" customWidth="1"/>
    <col min="11" max="11" width="8.42578125" style="4" bestFit="1" customWidth="1"/>
    <col min="12" max="12" width="7.42578125" style="4" bestFit="1" customWidth="1"/>
    <col min="13" max="13" width="6.42578125" style="4" bestFit="1" customWidth="1"/>
    <col min="14" max="14" width="6.28515625" style="4" bestFit="1" customWidth="1"/>
    <col min="15" max="15" width="7.7109375" style="4" customWidth="1"/>
    <col min="16" max="16" width="9.42578125" style="4" bestFit="1" customWidth="1"/>
    <col min="17" max="17" width="9" style="4" customWidth="1"/>
    <col min="18" max="16384" width="9" style="4"/>
  </cols>
  <sheetData>
    <row r="1" spans="1:17" ht="12.75" thickBot="1" x14ac:dyDescent="0.25">
      <c r="B1" s="4" t="s">
        <v>65</v>
      </c>
    </row>
    <row r="2" spans="1:17" ht="12" customHeight="1" x14ac:dyDescent="0.25">
      <c r="A2" s="1"/>
      <c r="B2" s="2"/>
      <c r="C2" s="3"/>
      <c r="D2" s="3"/>
      <c r="E2" s="112"/>
      <c r="F2" s="117" t="s">
        <v>1</v>
      </c>
      <c r="G2" s="118"/>
      <c r="H2" s="118"/>
      <c r="I2" s="118"/>
      <c r="J2" s="119"/>
      <c r="K2" s="125" t="s">
        <v>2</v>
      </c>
      <c r="L2" s="126"/>
      <c r="M2" s="126"/>
      <c r="N2" s="126"/>
      <c r="O2" s="127"/>
      <c r="P2" s="84" t="s">
        <v>58</v>
      </c>
    </row>
    <row r="3" spans="1:17" ht="72.75" thickBot="1" x14ac:dyDescent="0.3">
      <c r="A3" s="123" t="s">
        <v>0</v>
      </c>
      <c r="B3" s="85" t="s">
        <v>3</v>
      </c>
      <c r="C3" s="86" t="s">
        <v>4</v>
      </c>
      <c r="D3" s="87" t="s">
        <v>5</v>
      </c>
      <c r="E3" s="88" t="s">
        <v>6</v>
      </c>
      <c r="F3" s="89" t="s">
        <v>7</v>
      </c>
      <c r="G3" s="90" t="s">
        <v>8</v>
      </c>
      <c r="H3" s="90" t="s">
        <v>9</v>
      </c>
      <c r="I3" s="90" t="s">
        <v>10</v>
      </c>
      <c r="J3" s="87" t="s">
        <v>11</v>
      </c>
      <c r="K3" s="89" t="s">
        <v>12</v>
      </c>
      <c r="L3" s="90" t="s">
        <v>8</v>
      </c>
      <c r="M3" s="90" t="s">
        <v>9</v>
      </c>
      <c r="N3" s="90" t="s">
        <v>10</v>
      </c>
      <c r="O3" s="87" t="s">
        <v>11</v>
      </c>
      <c r="P3" s="91" t="s">
        <v>13</v>
      </c>
    </row>
    <row r="4" spans="1:17" s="16" customFormat="1" ht="15" customHeight="1" thickBot="1" x14ac:dyDescent="0.3">
      <c r="A4" s="123"/>
      <c r="B4" s="5" t="s">
        <v>57</v>
      </c>
      <c r="C4" s="6" t="s">
        <v>14</v>
      </c>
      <c r="D4" s="7" t="s">
        <v>15</v>
      </c>
      <c r="E4" s="8">
        <v>3</v>
      </c>
      <c r="F4" s="9">
        <v>3</v>
      </c>
      <c r="G4" s="10">
        <v>1</v>
      </c>
      <c r="H4" s="11">
        <f t="shared" ref="H4:H24" si="0">+F4*G4</f>
        <v>3</v>
      </c>
      <c r="I4" s="12">
        <v>3</v>
      </c>
      <c r="J4" s="13">
        <f t="shared" ref="J4" si="1">+H4*I4</f>
        <v>9</v>
      </c>
      <c r="K4" s="14">
        <v>0</v>
      </c>
      <c r="L4" s="10">
        <v>1</v>
      </c>
      <c r="M4" s="11">
        <f t="shared" ref="M4:M25" si="2">+K4*L4</f>
        <v>0</v>
      </c>
      <c r="N4" s="92">
        <v>0.5</v>
      </c>
      <c r="O4" s="15">
        <f>+M4*N4</f>
        <v>0</v>
      </c>
      <c r="P4" s="93">
        <f t="shared" ref="P4:P14" si="3">+O4+J4</f>
        <v>9</v>
      </c>
    </row>
    <row r="5" spans="1:17" s="16" customFormat="1" ht="15" customHeight="1" thickBot="1" x14ac:dyDescent="0.3">
      <c r="A5" s="123"/>
      <c r="B5" s="5" t="s">
        <v>57</v>
      </c>
      <c r="C5" s="18" t="s">
        <v>16</v>
      </c>
      <c r="D5" s="19" t="s">
        <v>17</v>
      </c>
      <c r="E5" s="20">
        <v>55</v>
      </c>
      <c r="F5" s="21">
        <v>55</v>
      </c>
      <c r="G5" s="22">
        <v>1</v>
      </c>
      <c r="H5" s="23">
        <f t="shared" si="0"/>
        <v>55</v>
      </c>
      <c r="I5" s="24">
        <v>2</v>
      </c>
      <c r="J5" s="25">
        <f t="shared" ref="J5:J14" si="4">+I5*H5</f>
        <v>110</v>
      </c>
      <c r="K5" s="26">
        <f>E5-F5</f>
        <v>0</v>
      </c>
      <c r="L5" s="22">
        <v>1</v>
      </c>
      <c r="M5" s="23">
        <f t="shared" si="2"/>
        <v>0</v>
      </c>
      <c r="N5" s="27">
        <f>5/60</f>
        <v>8.3333333333333329E-2</v>
      </c>
      <c r="O5" s="28">
        <f t="shared" ref="O5:O15" si="5">+N5*M5</f>
        <v>0</v>
      </c>
      <c r="P5" s="29">
        <f t="shared" si="3"/>
        <v>110</v>
      </c>
    </row>
    <row r="6" spans="1:17" s="16" customFormat="1" ht="15" customHeight="1" thickBot="1" x14ac:dyDescent="0.3">
      <c r="A6" s="123"/>
      <c r="B6" s="5" t="s">
        <v>57</v>
      </c>
      <c r="C6" s="18" t="s">
        <v>18</v>
      </c>
      <c r="D6" s="19" t="s">
        <v>19</v>
      </c>
      <c r="E6" s="20">
        <v>55</v>
      </c>
      <c r="F6" s="21">
        <f t="shared" ref="F6:F11" si="6">ROUND(E6*0.4,0)</f>
        <v>22</v>
      </c>
      <c r="G6" s="22">
        <v>1</v>
      </c>
      <c r="H6" s="23">
        <f t="shared" si="0"/>
        <v>22</v>
      </c>
      <c r="I6" s="27">
        <f>3/60</f>
        <v>0.05</v>
      </c>
      <c r="J6" s="25">
        <f t="shared" si="4"/>
        <v>1.1000000000000001</v>
      </c>
      <c r="K6" s="26">
        <f>E6-F6</f>
        <v>33</v>
      </c>
      <c r="L6" s="22">
        <v>1</v>
      </c>
      <c r="M6" s="23">
        <f t="shared" si="2"/>
        <v>33</v>
      </c>
      <c r="N6" s="27">
        <f>2/60</f>
        <v>3.3333333333333333E-2</v>
      </c>
      <c r="O6" s="28">
        <f t="shared" si="5"/>
        <v>1.1000000000000001</v>
      </c>
      <c r="P6" s="29">
        <f>+O6+J6</f>
        <v>2.2000000000000002</v>
      </c>
    </row>
    <row r="7" spans="1:17" s="30" customFormat="1" ht="15" customHeight="1" thickBot="1" x14ac:dyDescent="0.3">
      <c r="A7" s="123"/>
      <c r="B7" s="5" t="s">
        <v>57</v>
      </c>
      <c r="C7" s="18" t="s">
        <v>20</v>
      </c>
      <c r="D7" s="19" t="s">
        <v>21</v>
      </c>
      <c r="E7" s="20">
        <f t="shared" ref="E7:E12" si="7">+K6</f>
        <v>33</v>
      </c>
      <c r="F7" s="21">
        <f t="shared" si="6"/>
        <v>13</v>
      </c>
      <c r="G7" s="22">
        <v>1</v>
      </c>
      <c r="H7" s="23">
        <f t="shared" si="0"/>
        <v>13</v>
      </c>
      <c r="I7" s="27">
        <f>3/60</f>
        <v>0.05</v>
      </c>
      <c r="J7" s="25">
        <f t="shared" si="4"/>
        <v>0.65</v>
      </c>
      <c r="K7" s="26">
        <f t="shared" ref="K7:K10" si="8">E7-F7</f>
        <v>20</v>
      </c>
      <c r="L7" s="22">
        <v>1</v>
      </c>
      <c r="M7" s="23">
        <f t="shared" si="2"/>
        <v>20</v>
      </c>
      <c r="N7" s="27">
        <f t="shared" ref="N7:N14" si="9">2/60</f>
        <v>3.3333333333333333E-2</v>
      </c>
      <c r="O7" s="28">
        <f t="shared" si="5"/>
        <v>0.66666666666666663</v>
      </c>
      <c r="P7" s="29">
        <f>+O7+J7</f>
        <v>1.3166666666666667</v>
      </c>
    </row>
    <row r="8" spans="1:17" s="16" customFormat="1" ht="15" customHeight="1" thickBot="1" x14ac:dyDescent="0.3">
      <c r="A8" s="123"/>
      <c r="B8" s="5" t="s">
        <v>57</v>
      </c>
      <c r="C8" s="18" t="s">
        <v>22</v>
      </c>
      <c r="D8" s="19" t="s">
        <v>56</v>
      </c>
      <c r="E8" s="20">
        <f t="shared" si="7"/>
        <v>20</v>
      </c>
      <c r="F8" s="21">
        <f t="shared" si="6"/>
        <v>8</v>
      </c>
      <c r="G8" s="22">
        <v>1</v>
      </c>
      <c r="H8" s="23">
        <f t="shared" si="0"/>
        <v>8</v>
      </c>
      <c r="I8" s="24">
        <f>3/60</f>
        <v>0.05</v>
      </c>
      <c r="J8" s="25">
        <f t="shared" si="4"/>
        <v>0.4</v>
      </c>
      <c r="K8" s="26">
        <f t="shared" si="8"/>
        <v>12</v>
      </c>
      <c r="L8" s="22">
        <v>1</v>
      </c>
      <c r="M8" s="23">
        <f t="shared" si="2"/>
        <v>12</v>
      </c>
      <c r="N8" s="27">
        <f t="shared" si="9"/>
        <v>3.3333333333333333E-2</v>
      </c>
      <c r="O8" s="28">
        <f t="shared" si="5"/>
        <v>0.4</v>
      </c>
      <c r="P8" s="29">
        <f t="shared" si="3"/>
        <v>0.8</v>
      </c>
    </row>
    <row r="9" spans="1:17" s="16" customFormat="1" ht="15" customHeight="1" thickBot="1" x14ac:dyDescent="0.3">
      <c r="A9" s="123"/>
      <c r="B9" s="5" t="s">
        <v>57</v>
      </c>
      <c r="C9" s="18" t="s">
        <v>23</v>
      </c>
      <c r="D9" s="19" t="s">
        <v>56</v>
      </c>
      <c r="E9" s="20">
        <f t="shared" si="7"/>
        <v>12</v>
      </c>
      <c r="F9" s="21">
        <f t="shared" si="6"/>
        <v>5</v>
      </c>
      <c r="G9" s="22">
        <v>1</v>
      </c>
      <c r="H9" s="23">
        <f t="shared" si="0"/>
        <v>5</v>
      </c>
      <c r="I9" s="24">
        <f>3/60</f>
        <v>0.05</v>
      </c>
      <c r="J9" s="25">
        <f t="shared" si="4"/>
        <v>0.25</v>
      </c>
      <c r="K9" s="26">
        <f t="shared" si="8"/>
        <v>7</v>
      </c>
      <c r="L9" s="22">
        <v>1</v>
      </c>
      <c r="M9" s="23">
        <f t="shared" si="2"/>
        <v>7</v>
      </c>
      <c r="N9" s="27">
        <f t="shared" si="9"/>
        <v>3.3333333333333333E-2</v>
      </c>
      <c r="O9" s="28">
        <f t="shared" si="5"/>
        <v>0.23333333333333334</v>
      </c>
      <c r="P9" s="29">
        <f t="shared" si="3"/>
        <v>0.48333333333333334</v>
      </c>
    </row>
    <row r="10" spans="1:17" s="16" customFormat="1" ht="15" customHeight="1" thickBot="1" x14ac:dyDescent="0.3">
      <c r="A10" s="123"/>
      <c r="B10" s="5" t="s">
        <v>57</v>
      </c>
      <c r="C10" s="18" t="s">
        <v>24</v>
      </c>
      <c r="D10" s="19" t="s">
        <v>56</v>
      </c>
      <c r="E10" s="20">
        <f t="shared" si="7"/>
        <v>7</v>
      </c>
      <c r="F10" s="21">
        <f t="shared" si="6"/>
        <v>3</v>
      </c>
      <c r="G10" s="22">
        <v>1</v>
      </c>
      <c r="H10" s="23">
        <f t="shared" si="0"/>
        <v>3</v>
      </c>
      <c r="I10" s="24">
        <f>3/60</f>
        <v>0.05</v>
      </c>
      <c r="J10" s="25">
        <f t="shared" si="4"/>
        <v>0.15000000000000002</v>
      </c>
      <c r="K10" s="26">
        <f t="shared" si="8"/>
        <v>4</v>
      </c>
      <c r="L10" s="22">
        <v>1</v>
      </c>
      <c r="M10" s="23">
        <f t="shared" si="2"/>
        <v>4</v>
      </c>
      <c r="N10" s="27">
        <f t="shared" si="9"/>
        <v>3.3333333333333333E-2</v>
      </c>
      <c r="O10" s="28">
        <f t="shared" si="5"/>
        <v>0.13333333333333333</v>
      </c>
      <c r="P10" s="29">
        <f t="shared" si="3"/>
        <v>0.28333333333333333</v>
      </c>
    </row>
    <row r="11" spans="1:17" s="16" customFormat="1" ht="15.95" customHeight="1" thickBot="1" x14ac:dyDescent="0.3">
      <c r="A11" s="123"/>
      <c r="B11" s="5" t="s">
        <v>57</v>
      </c>
      <c r="C11" s="18" t="s">
        <v>59</v>
      </c>
      <c r="D11" s="19" t="s">
        <v>25</v>
      </c>
      <c r="E11" s="20">
        <f t="shared" si="7"/>
        <v>4</v>
      </c>
      <c r="F11" s="21">
        <f t="shared" si="6"/>
        <v>2</v>
      </c>
      <c r="G11" s="22">
        <v>1</v>
      </c>
      <c r="H11" s="23">
        <f t="shared" si="0"/>
        <v>2</v>
      </c>
      <c r="I11" s="31">
        <f>5/60</f>
        <v>8.3333333333333329E-2</v>
      </c>
      <c r="J11" s="32">
        <f t="shared" si="4"/>
        <v>0.16666666666666666</v>
      </c>
      <c r="K11" s="26">
        <f t="shared" ref="K11:K12" si="10">+E11-F11</f>
        <v>2</v>
      </c>
      <c r="L11" s="22">
        <v>1</v>
      </c>
      <c r="M11" s="23">
        <f t="shared" si="2"/>
        <v>2</v>
      </c>
      <c r="N11" s="27">
        <f t="shared" si="9"/>
        <v>3.3333333333333333E-2</v>
      </c>
      <c r="O11" s="28">
        <f t="shared" si="5"/>
        <v>6.6666666666666666E-2</v>
      </c>
      <c r="P11" s="29">
        <f t="shared" si="3"/>
        <v>0.23333333333333334</v>
      </c>
    </row>
    <row r="12" spans="1:17" s="16" customFormat="1" ht="15" customHeight="1" thickBot="1" x14ac:dyDescent="0.3">
      <c r="A12" s="123"/>
      <c r="B12" s="5" t="s">
        <v>57</v>
      </c>
      <c r="C12" s="18" t="s">
        <v>60</v>
      </c>
      <c r="D12" s="33" t="s">
        <v>25</v>
      </c>
      <c r="E12" s="34">
        <f t="shared" si="7"/>
        <v>2</v>
      </c>
      <c r="F12" s="21">
        <v>2</v>
      </c>
      <c r="G12" s="35">
        <v>1</v>
      </c>
      <c r="H12" s="36">
        <f t="shared" si="0"/>
        <v>2</v>
      </c>
      <c r="I12" s="31">
        <f>5/60</f>
        <v>8.3333333333333329E-2</v>
      </c>
      <c r="J12" s="37">
        <f t="shared" si="4"/>
        <v>0.16666666666666666</v>
      </c>
      <c r="K12" s="38">
        <f t="shared" si="10"/>
        <v>0</v>
      </c>
      <c r="L12" s="10">
        <v>1</v>
      </c>
      <c r="M12" s="36">
        <f t="shared" si="2"/>
        <v>0</v>
      </c>
      <c r="N12" s="27">
        <f t="shared" si="9"/>
        <v>3.3333333333333333E-2</v>
      </c>
      <c r="O12" s="40">
        <f t="shared" si="5"/>
        <v>0</v>
      </c>
      <c r="P12" s="29">
        <f t="shared" si="3"/>
        <v>0.16666666666666666</v>
      </c>
    </row>
    <row r="13" spans="1:17" s="16" customFormat="1" ht="15" customHeight="1" thickBot="1" x14ac:dyDescent="0.3">
      <c r="A13" s="123"/>
      <c r="B13" s="5" t="s">
        <v>57</v>
      </c>
      <c r="C13" s="18" t="s">
        <v>26</v>
      </c>
      <c r="D13" s="22" t="s">
        <v>27</v>
      </c>
      <c r="E13" s="41">
        <f>SUM(F6:F12)</f>
        <v>55</v>
      </c>
      <c r="F13" s="41">
        <f>SUM(F6:F12)</f>
        <v>55</v>
      </c>
      <c r="G13" s="22">
        <v>1</v>
      </c>
      <c r="H13" s="23">
        <f t="shared" si="0"/>
        <v>55</v>
      </c>
      <c r="I13" s="24">
        <f>3/60</f>
        <v>0.05</v>
      </c>
      <c r="J13" s="24">
        <f t="shared" si="4"/>
        <v>2.75</v>
      </c>
      <c r="K13" s="42">
        <f>F13-E13</f>
        <v>0</v>
      </c>
      <c r="L13" s="22">
        <v>0</v>
      </c>
      <c r="M13" s="23">
        <f t="shared" si="2"/>
        <v>0</v>
      </c>
      <c r="N13" s="27">
        <f t="shared" si="9"/>
        <v>3.3333333333333333E-2</v>
      </c>
      <c r="O13" s="24">
        <f t="shared" si="5"/>
        <v>0</v>
      </c>
      <c r="P13" s="29">
        <f t="shared" si="3"/>
        <v>2.75</v>
      </c>
    </row>
    <row r="14" spans="1:17" s="16" customFormat="1" ht="15.95" customHeight="1" thickBot="1" x14ac:dyDescent="0.3">
      <c r="A14" s="123"/>
      <c r="B14" s="5" t="s">
        <v>57</v>
      </c>
      <c r="C14" s="43" t="s">
        <v>28</v>
      </c>
      <c r="D14" s="44" t="s">
        <v>29</v>
      </c>
      <c r="E14" s="45">
        <f>SUM(F6:F12)</f>
        <v>55</v>
      </c>
      <c r="F14" s="46">
        <f>E14</f>
        <v>55</v>
      </c>
      <c r="G14" s="47">
        <v>1</v>
      </c>
      <c r="H14" s="48">
        <f t="shared" si="0"/>
        <v>55</v>
      </c>
      <c r="I14" s="116">
        <v>0.5</v>
      </c>
      <c r="J14" s="94">
        <f t="shared" si="4"/>
        <v>27.5</v>
      </c>
      <c r="K14" s="95">
        <f>F14-E14</f>
        <v>0</v>
      </c>
      <c r="L14" s="47">
        <v>0</v>
      </c>
      <c r="M14" s="48">
        <f t="shared" si="2"/>
        <v>0</v>
      </c>
      <c r="N14" s="27">
        <f t="shared" si="9"/>
        <v>3.3333333333333333E-2</v>
      </c>
      <c r="O14" s="96">
        <f t="shared" si="5"/>
        <v>0</v>
      </c>
      <c r="P14" s="97">
        <f t="shared" si="3"/>
        <v>27.5</v>
      </c>
      <c r="Q14" s="30"/>
    </row>
    <row r="15" spans="1:17" s="16" customFormat="1" ht="15" customHeight="1" thickBot="1" x14ac:dyDescent="0.3">
      <c r="A15" s="123"/>
      <c r="B15" s="49" t="s">
        <v>30</v>
      </c>
      <c r="C15" s="50" t="s">
        <v>14</v>
      </c>
      <c r="D15" s="51" t="s">
        <v>15</v>
      </c>
      <c r="E15" s="113">
        <v>6</v>
      </c>
      <c r="F15" s="114">
        <v>5</v>
      </c>
      <c r="G15" s="52">
        <v>1</v>
      </c>
      <c r="H15" s="53">
        <f t="shared" si="0"/>
        <v>5</v>
      </c>
      <c r="I15" s="54">
        <v>3</v>
      </c>
      <c r="J15" s="55">
        <f t="shared" ref="J15:J25" si="11">+H15*I15</f>
        <v>15</v>
      </c>
      <c r="K15" s="115">
        <v>1</v>
      </c>
      <c r="L15" s="10">
        <v>1</v>
      </c>
      <c r="M15" s="53">
        <f t="shared" si="2"/>
        <v>1</v>
      </c>
      <c r="N15" s="98">
        <v>0.5</v>
      </c>
      <c r="O15" s="96">
        <f t="shared" si="5"/>
        <v>0.5</v>
      </c>
      <c r="P15" s="99">
        <f>+O15+J15</f>
        <v>15.5</v>
      </c>
    </row>
    <row r="16" spans="1:17" s="16" customFormat="1" ht="15" customHeight="1" x14ac:dyDescent="0.25">
      <c r="A16" s="123"/>
      <c r="B16" s="17" t="s">
        <v>30</v>
      </c>
      <c r="C16" s="18" t="s">
        <v>16</v>
      </c>
      <c r="D16" s="19" t="s">
        <v>31</v>
      </c>
      <c r="E16" s="20">
        <v>2188</v>
      </c>
      <c r="F16" s="56">
        <v>1750</v>
      </c>
      <c r="G16" s="22">
        <v>1</v>
      </c>
      <c r="H16" s="57">
        <f t="shared" si="0"/>
        <v>1750</v>
      </c>
      <c r="I16" s="24">
        <v>2</v>
      </c>
      <c r="J16" s="58">
        <f t="shared" si="11"/>
        <v>3500</v>
      </c>
      <c r="K16" s="26">
        <f>E16-F16</f>
        <v>438</v>
      </c>
      <c r="L16" s="22">
        <v>1</v>
      </c>
      <c r="M16" s="57">
        <f t="shared" si="2"/>
        <v>438</v>
      </c>
      <c r="N16" s="31">
        <f>5/60</f>
        <v>8.3333333333333329E-2</v>
      </c>
      <c r="O16" s="59">
        <f t="shared" ref="O16:O25" si="12">+N16*M16</f>
        <v>36.5</v>
      </c>
      <c r="P16" s="100">
        <f t="shared" ref="P16" si="13">+O16+J16</f>
        <v>3536.5</v>
      </c>
    </row>
    <row r="17" spans="1:18" s="16" customFormat="1" ht="15" customHeight="1" x14ac:dyDescent="0.25">
      <c r="A17" s="123"/>
      <c r="B17" s="17" t="s">
        <v>30</v>
      </c>
      <c r="C17" s="18" t="s">
        <v>18</v>
      </c>
      <c r="D17" s="19" t="s">
        <v>32</v>
      </c>
      <c r="E17" s="20">
        <v>2188</v>
      </c>
      <c r="F17" s="56">
        <f>ROUND(E17*0.3,0)</f>
        <v>656</v>
      </c>
      <c r="G17" s="22">
        <v>1</v>
      </c>
      <c r="H17" s="57">
        <f t="shared" si="0"/>
        <v>656</v>
      </c>
      <c r="I17" s="27">
        <f>3/60</f>
        <v>0.05</v>
      </c>
      <c r="J17" s="60">
        <f t="shared" si="11"/>
        <v>32.800000000000004</v>
      </c>
      <c r="K17" s="26">
        <f t="shared" ref="K17:K24" si="14">E17-F17</f>
        <v>1532</v>
      </c>
      <c r="L17" s="22">
        <v>1</v>
      </c>
      <c r="M17" s="57">
        <f t="shared" si="2"/>
        <v>1532</v>
      </c>
      <c r="N17" s="27">
        <f>2/60</f>
        <v>3.3333333333333333E-2</v>
      </c>
      <c r="O17" s="61">
        <f t="shared" si="12"/>
        <v>51.066666666666663</v>
      </c>
      <c r="P17" s="29">
        <f>+O17+J17</f>
        <v>83.866666666666674</v>
      </c>
    </row>
    <row r="18" spans="1:18" s="16" customFormat="1" ht="15" customHeight="1" x14ac:dyDescent="0.25">
      <c r="A18" s="123"/>
      <c r="B18" s="17" t="s">
        <v>30</v>
      </c>
      <c r="C18" s="18" t="s">
        <v>33</v>
      </c>
      <c r="D18" s="19" t="s">
        <v>34</v>
      </c>
      <c r="E18" s="20">
        <f>K17</f>
        <v>1532</v>
      </c>
      <c r="F18" s="56">
        <f>ROUND(E18*0.25,0)</f>
        <v>383</v>
      </c>
      <c r="G18" s="22">
        <v>1</v>
      </c>
      <c r="H18" s="57">
        <f t="shared" si="0"/>
        <v>383</v>
      </c>
      <c r="I18" s="27">
        <f>3/60</f>
        <v>0.05</v>
      </c>
      <c r="J18" s="60">
        <f t="shared" si="11"/>
        <v>19.150000000000002</v>
      </c>
      <c r="K18" s="26">
        <f t="shared" si="14"/>
        <v>1149</v>
      </c>
      <c r="L18" s="22">
        <v>1</v>
      </c>
      <c r="M18" s="57">
        <f t="shared" si="2"/>
        <v>1149</v>
      </c>
      <c r="N18" s="27">
        <f t="shared" ref="N18:N25" si="15">2/60</f>
        <v>3.3333333333333333E-2</v>
      </c>
      <c r="O18" s="61">
        <f t="shared" si="12"/>
        <v>38.299999999999997</v>
      </c>
      <c r="P18" s="29">
        <f>+O18+J18</f>
        <v>57.45</v>
      </c>
    </row>
    <row r="19" spans="1:18" s="16" customFormat="1" ht="15" customHeight="1" x14ac:dyDescent="0.25">
      <c r="A19" s="123"/>
      <c r="B19" s="17" t="s">
        <v>30</v>
      </c>
      <c r="C19" s="18" t="s">
        <v>35</v>
      </c>
      <c r="D19" s="19" t="s">
        <v>55</v>
      </c>
      <c r="E19" s="20">
        <f>K18</f>
        <v>1149</v>
      </c>
      <c r="F19" s="56">
        <f>ROUND(E19*0.25,0)</f>
        <v>287</v>
      </c>
      <c r="G19" s="22">
        <v>1</v>
      </c>
      <c r="H19" s="57">
        <f t="shared" si="0"/>
        <v>287</v>
      </c>
      <c r="I19" s="27">
        <f>3/60</f>
        <v>0.05</v>
      </c>
      <c r="J19" s="60">
        <f t="shared" si="11"/>
        <v>14.350000000000001</v>
      </c>
      <c r="K19" s="26">
        <f t="shared" si="14"/>
        <v>862</v>
      </c>
      <c r="L19" s="22">
        <v>1</v>
      </c>
      <c r="M19" s="57">
        <f t="shared" si="2"/>
        <v>862</v>
      </c>
      <c r="N19" s="27">
        <f t="shared" si="15"/>
        <v>3.3333333333333333E-2</v>
      </c>
      <c r="O19" s="61">
        <f t="shared" si="12"/>
        <v>28.733333333333334</v>
      </c>
      <c r="P19" s="29">
        <f t="shared" ref="P19:P25" si="16">+O19+J19</f>
        <v>43.083333333333336</v>
      </c>
    </row>
    <row r="20" spans="1:18" s="16" customFormat="1" ht="15" customHeight="1" x14ac:dyDescent="0.25">
      <c r="A20" s="123"/>
      <c r="B20" s="17" t="s">
        <v>30</v>
      </c>
      <c r="C20" s="18" t="s">
        <v>36</v>
      </c>
      <c r="D20" s="19" t="s">
        <v>55</v>
      </c>
      <c r="E20" s="20">
        <f t="shared" ref="E20:E24" si="17">K19</f>
        <v>862</v>
      </c>
      <c r="F20" s="56">
        <f>ROUND(E20*0.15,0)</f>
        <v>129</v>
      </c>
      <c r="G20" s="22">
        <v>1</v>
      </c>
      <c r="H20" s="57">
        <f t="shared" si="0"/>
        <v>129</v>
      </c>
      <c r="I20" s="27">
        <v>0.05</v>
      </c>
      <c r="J20" s="60">
        <f t="shared" si="11"/>
        <v>6.45</v>
      </c>
      <c r="K20" s="26">
        <f t="shared" si="14"/>
        <v>733</v>
      </c>
      <c r="L20" s="22">
        <v>1</v>
      </c>
      <c r="M20" s="57">
        <f t="shared" si="2"/>
        <v>733</v>
      </c>
      <c r="N20" s="27">
        <f t="shared" si="15"/>
        <v>3.3333333333333333E-2</v>
      </c>
      <c r="O20" s="61">
        <f t="shared" si="12"/>
        <v>24.433333333333334</v>
      </c>
      <c r="P20" s="29">
        <f t="shared" si="16"/>
        <v>30.883333333333333</v>
      </c>
    </row>
    <row r="21" spans="1:18" s="16" customFormat="1" ht="15" customHeight="1" x14ac:dyDescent="0.25">
      <c r="A21" s="123"/>
      <c r="B21" s="17" t="s">
        <v>30</v>
      </c>
      <c r="C21" s="18" t="s">
        <v>37</v>
      </c>
      <c r="D21" s="19" t="s">
        <v>55</v>
      </c>
      <c r="E21" s="20">
        <f t="shared" si="17"/>
        <v>733</v>
      </c>
      <c r="F21" s="56">
        <f>ROUND(E21*0.15,0)</f>
        <v>110</v>
      </c>
      <c r="G21" s="22">
        <v>1</v>
      </c>
      <c r="H21" s="57">
        <f t="shared" si="0"/>
        <v>110</v>
      </c>
      <c r="I21" s="27">
        <v>0.05</v>
      </c>
      <c r="J21" s="60">
        <f t="shared" si="11"/>
        <v>5.5</v>
      </c>
      <c r="K21" s="26">
        <f t="shared" si="14"/>
        <v>623</v>
      </c>
      <c r="L21" s="22">
        <v>1</v>
      </c>
      <c r="M21" s="57">
        <f t="shared" si="2"/>
        <v>623</v>
      </c>
      <c r="N21" s="27">
        <f t="shared" si="15"/>
        <v>3.3333333333333333E-2</v>
      </c>
      <c r="O21" s="61">
        <f t="shared" si="12"/>
        <v>20.766666666666666</v>
      </c>
      <c r="P21" s="29">
        <f t="shared" si="16"/>
        <v>26.266666666666666</v>
      </c>
    </row>
    <row r="22" spans="1:18" s="63" customFormat="1" ht="15" customHeight="1" x14ac:dyDescent="0.25">
      <c r="A22" s="123"/>
      <c r="B22" s="17" t="s">
        <v>30</v>
      </c>
      <c r="C22" s="18" t="s">
        <v>61</v>
      </c>
      <c r="D22" s="62" t="s">
        <v>64</v>
      </c>
      <c r="E22" s="20">
        <f t="shared" si="17"/>
        <v>623</v>
      </c>
      <c r="F22" s="56">
        <f>ROUND(E22*0.15,0)</f>
        <v>93</v>
      </c>
      <c r="G22" s="22">
        <v>1</v>
      </c>
      <c r="H22" s="57">
        <f t="shared" si="0"/>
        <v>93</v>
      </c>
      <c r="I22" s="31">
        <f>5/60</f>
        <v>8.3333333333333329E-2</v>
      </c>
      <c r="J22" s="60">
        <f t="shared" si="11"/>
        <v>7.75</v>
      </c>
      <c r="K22" s="26">
        <f t="shared" si="14"/>
        <v>530</v>
      </c>
      <c r="L22" s="22">
        <v>1</v>
      </c>
      <c r="M22" s="57">
        <f t="shared" si="2"/>
        <v>530</v>
      </c>
      <c r="N22" s="27">
        <f t="shared" si="15"/>
        <v>3.3333333333333333E-2</v>
      </c>
      <c r="O22" s="61">
        <f t="shared" si="12"/>
        <v>17.666666666666668</v>
      </c>
      <c r="P22" s="29">
        <f t="shared" si="16"/>
        <v>25.416666666666668</v>
      </c>
    </row>
    <row r="23" spans="1:18" s="16" customFormat="1" ht="15" customHeight="1" x14ac:dyDescent="0.25">
      <c r="A23" s="123"/>
      <c r="B23" s="17" t="s">
        <v>30</v>
      </c>
      <c r="C23" s="18" t="s">
        <v>62</v>
      </c>
      <c r="D23" s="19" t="s">
        <v>64</v>
      </c>
      <c r="E23" s="20">
        <f t="shared" si="17"/>
        <v>530</v>
      </c>
      <c r="F23" s="56">
        <f>ROUND(E23*0.1,0)</f>
        <v>53</v>
      </c>
      <c r="G23" s="22">
        <v>1</v>
      </c>
      <c r="H23" s="57">
        <f t="shared" si="0"/>
        <v>53</v>
      </c>
      <c r="I23" s="31">
        <f>5/60</f>
        <v>8.3333333333333329E-2</v>
      </c>
      <c r="J23" s="60">
        <f t="shared" si="11"/>
        <v>4.4166666666666661</v>
      </c>
      <c r="K23" s="26">
        <f t="shared" si="14"/>
        <v>477</v>
      </c>
      <c r="L23" s="22">
        <v>1</v>
      </c>
      <c r="M23" s="57">
        <f t="shared" si="2"/>
        <v>477</v>
      </c>
      <c r="N23" s="27">
        <f t="shared" si="15"/>
        <v>3.3333333333333333E-2</v>
      </c>
      <c r="O23" s="61">
        <f t="shared" si="12"/>
        <v>15.9</v>
      </c>
      <c r="P23" s="29">
        <f t="shared" si="16"/>
        <v>20.316666666666666</v>
      </c>
      <c r="R23" s="64" t="s">
        <v>38</v>
      </c>
    </row>
    <row r="24" spans="1:18" s="16" customFormat="1" ht="15" customHeight="1" x14ac:dyDescent="0.25">
      <c r="A24" s="123"/>
      <c r="B24" s="17" t="s">
        <v>30</v>
      </c>
      <c r="C24" s="18" t="s">
        <v>63</v>
      </c>
      <c r="D24" s="19" t="s">
        <v>64</v>
      </c>
      <c r="E24" s="20">
        <f t="shared" si="17"/>
        <v>477</v>
      </c>
      <c r="F24" s="56">
        <v>39</v>
      </c>
      <c r="G24" s="22">
        <v>1</v>
      </c>
      <c r="H24" s="57">
        <f t="shared" si="0"/>
        <v>39</v>
      </c>
      <c r="I24" s="31">
        <f>5/60</f>
        <v>8.3333333333333329E-2</v>
      </c>
      <c r="J24" s="60">
        <f t="shared" si="11"/>
        <v>3.25</v>
      </c>
      <c r="K24" s="26">
        <f t="shared" si="14"/>
        <v>438</v>
      </c>
      <c r="L24" s="22">
        <v>1</v>
      </c>
      <c r="M24" s="57">
        <f t="shared" si="2"/>
        <v>438</v>
      </c>
      <c r="N24" s="27">
        <f t="shared" si="15"/>
        <v>3.3333333333333333E-2</v>
      </c>
      <c r="O24" s="61">
        <f t="shared" si="12"/>
        <v>14.6</v>
      </c>
      <c r="P24" s="29">
        <f t="shared" si="16"/>
        <v>17.850000000000001</v>
      </c>
    </row>
    <row r="25" spans="1:18" s="68" customFormat="1" ht="15.95" customHeight="1" thickBot="1" x14ac:dyDescent="0.3">
      <c r="A25" s="123"/>
      <c r="B25" s="65" t="s">
        <v>30</v>
      </c>
      <c r="C25" s="18" t="s">
        <v>26</v>
      </c>
      <c r="D25" s="62" t="s">
        <v>39</v>
      </c>
      <c r="E25" s="66">
        <f>SUM(F17:F24)</f>
        <v>1750</v>
      </c>
      <c r="F25" s="67">
        <f>E25</f>
        <v>1750</v>
      </c>
      <c r="G25" s="22">
        <v>1</v>
      </c>
      <c r="H25" s="57">
        <f>+F25*G25</f>
        <v>1750</v>
      </c>
      <c r="I25" s="39">
        <f>3/60</f>
        <v>0.05</v>
      </c>
      <c r="J25" s="60">
        <f t="shared" si="11"/>
        <v>87.5</v>
      </c>
      <c r="K25" s="26">
        <v>0</v>
      </c>
      <c r="L25" s="22">
        <v>0</v>
      </c>
      <c r="M25" s="57">
        <f t="shared" si="2"/>
        <v>0</v>
      </c>
      <c r="N25" s="27">
        <f t="shared" si="15"/>
        <v>3.3333333333333333E-2</v>
      </c>
      <c r="O25" s="61">
        <f t="shared" si="12"/>
        <v>0</v>
      </c>
      <c r="P25" s="29">
        <f t="shared" si="16"/>
        <v>87.5</v>
      </c>
      <c r="Q25" s="16"/>
    </row>
    <row r="26" spans="1:18" s="16" customFormat="1" ht="15.95" customHeight="1" thickBot="1" x14ac:dyDescent="0.3">
      <c r="A26" s="124"/>
      <c r="B26" s="101" t="s">
        <v>40</v>
      </c>
      <c r="C26" s="102"/>
      <c r="D26" s="103"/>
      <c r="E26" s="104">
        <f>E4+E5+E15+E16</f>
        <v>2252</v>
      </c>
      <c r="F26" s="105">
        <f>F4+F5+F15+F16</f>
        <v>1813</v>
      </c>
      <c r="G26" s="79">
        <f>+H26/F26</f>
        <v>3.0215113072255928</v>
      </c>
      <c r="H26" s="106">
        <f>SUM(H4:H25)</f>
        <v>5478</v>
      </c>
      <c r="I26" s="107">
        <f>+J26/H26</f>
        <v>0.70250091274187654</v>
      </c>
      <c r="J26" s="69">
        <f>SUM(J4:J25)</f>
        <v>3848.2999999999997</v>
      </c>
      <c r="K26" s="105">
        <f>K6+K15+K17</f>
        <v>1566</v>
      </c>
      <c r="L26" s="79">
        <f>+M26/K26</f>
        <v>4.3812260536398471</v>
      </c>
      <c r="M26" s="106">
        <f>SUM(M4:M25)</f>
        <v>6861</v>
      </c>
      <c r="N26" s="107">
        <f>+O26/M26</f>
        <v>3.6593305154739346E-2</v>
      </c>
      <c r="O26" s="69">
        <f>SUM(O4:O25)</f>
        <v>251.06666666666663</v>
      </c>
      <c r="P26" s="69">
        <f>SUM(P4:P25)</f>
        <v>4099.3666666666668</v>
      </c>
    </row>
    <row r="27" spans="1:18" ht="43.5" customHeight="1" thickBot="1" x14ac:dyDescent="0.4">
      <c r="A27" s="70"/>
      <c r="B27" s="120" t="s">
        <v>41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2"/>
    </row>
    <row r="28" spans="1:18" x14ac:dyDescent="0.2">
      <c r="B28" s="72"/>
      <c r="C28" s="72"/>
      <c r="D28" s="108"/>
      <c r="E28" s="72"/>
      <c r="F28" s="109"/>
      <c r="G28" s="110"/>
      <c r="H28" s="72"/>
      <c r="I28" s="72"/>
      <c r="J28" s="72"/>
      <c r="K28" s="109"/>
      <c r="L28" s="72"/>
      <c r="M28" s="72"/>
      <c r="N28" s="72"/>
      <c r="O28" s="72"/>
      <c r="P28" s="72"/>
    </row>
    <row r="29" spans="1:18" x14ac:dyDescent="0.2">
      <c r="B29" s="72"/>
      <c r="C29" s="72"/>
      <c r="D29" s="108"/>
      <c r="E29" s="72"/>
      <c r="F29" s="109"/>
      <c r="G29" s="110"/>
      <c r="H29" s="72"/>
      <c r="I29" s="72"/>
      <c r="J29" s="72"/>
      <c r="K29" s="72"/>
      <c r="L29" s="111"/>
      <c r="M29" s="72"/>
      <c r="N29" s="72"/>
      <c r="O29" s="72"/>
      <c r="P29" s="72"/>
    </row>
    <row r="30" spans="1:18" ht="15" x14ac:dyDescent="0.25">
      <c r="B30" s="83"/>
      <c r="C30" s="83"/>
      <c r="D30" s="83"/>
      <c r="E30" s="83"/>
      <c r="F30" s="82"/>
      <c r="L30" s="82"/>
      <c r="M30" s="82"/>
    </row>
    <row r="31" spans="1:18" s="72" customFormat="1" ht="15" x14ac:dyDescent="0.25">
      <c r="B31" s="83"/>
      <c r="C31" s="83"/>
      <c r="D31" s="83"/>
      <c r="E31" s="83"/>
    </row>
    <row r="32" spans="1:18" ht="15" x14ac:dyDescent="0.25">
      <c r="B32" s="83"/>
      <c r="C32" s="83"/>
      <c r="D32" s="83"/>
      <c r="E32" s="83"/>
    </row>
    <row r="33" spans="2:5" ht="15" x14ac:dyDescent="0.25">
      <c r="B33" s="83"/>
      <c r="C33" s="83"/>
      <c r="D33" s="83"/>
      <c r="E33" s="83"/>
    </row>
    <row r="34" spans="2:5" ht="15" x14ac:dyDescent="0.25">
      <c r="B34" s="83"/>
      <c r="C34" s="83"/>
      <c r="D34" s="83"/>
      <c r="E34" s="83"/>
    </row>
    <row r="35" spans="2:5" ht="15" x14ac:dyDescent="0.25">
      <c r="B35" s="83"/>
      <c r="C35" s="83"/>
      <c r="D35" s="83"/>
      <c r="E35" s="83"/>
    </row>
    <row r="36" spans="2:5" ht="15" x14ac:dyDescent="0.25">
      <c r="B36" s="83"/>
      <c r="C36" s="83"/>
      <c r="D36" s="83"/>
      <c r="E36" s="83"/>
    </row>
    <row r="37" spans="2:5" ht="15" x14ac:dyDescent="0.25">
      <c r="B37" s="83"/>
      <c r="C37" s="83"/>
      <c r="D37" s="83"/>
      <c r="E37" s="83"/>
    </row>
  </sheetData>
  <mergeCells count="4">
    <mergeCell ref="F2:J2"/>
    <mergeCell ref="B27:P27"/>
    <mergeCell ref="A3:A26"/>
    <mergeCell ref="K2:O2"/>
  </mergeCells>
  <phoneticPr fontId="7" type="noConversion"/>
  <pageMargins left="0.7" right="0.7" top="0.75" bottom="0.75" header="0.3" footer="0.3"/>
  <pageSetup scale="76" fitToHeight="0" orientation="landscape" r:id="rId1"/>
  <headerFooter>
    <oddFooter>&amp;L&amp;"Calibri,Regular"&amp;K000000Appendix G. Table of Estimated Burdens</oddFooter>
  </headerFooter>
  <ignoredErrors>
    <ignoredError sqref="H26:I26 M26:N26 I22:I25 I17:I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7" zoomScale="110" zoomScaleNormal="110" zoomScalePageLayoutView="110" workbookViewId="0">
      <selection activeCell="E24" sqref="E24"/>
    </sheetView>
  </sheetViews>
  <sheetFormatPr defaultColWidth="19.42578125" defaultRowHeight="15" x14ac:dyDescent="0.25"/>
  <cols>
    <col min="2" max="2" width="29.7109375" customWidth="1"/>
    <col min="3" max="3" width="11.85546875" bestFit="1" customWidth="1"/>
    <col min="4" max="4" width="11.28515625" customWidth="1"/>
    <col min="5" max="5" width="15" customWidth="1"/>
  </cols>
  <sheetData>
    <row r="1" spans="1:5" ht="24.4" x14ac:dyDescent="0.4">
      <c r="A1" s="73" t="s">
        <v>3</v>
      </c>
      <c r="B1" s="73" t="s">
        <v>4</v>
      </c>
      <c r="C1" s="73" t="s">
        <v>13</v>
      </c>
      <c r="D1" s="73" t="s">
        <v>42</v>
      </c>
      <c r="E1" s="73" t="s">
        <v>43</v>
      </c>
    </row>
    <row r="2" spans="1:5" ht="24.75" customHeight="1" x14ac:dyDescent="0.4">
      <c r="A2" s="74" t="s">
        <v>57</v>
      </c>
      <c r="B2" s="18" t="s">
        <v>14</v>
      </c>
      <c r="C2" s="78">
        <f>'Burden Table'!P4</f>
        <v>9</v>
      </c>
      <c r="D2" s="75">
        <v>53.47</v>
      </c>
      <c r="E2" s="75">
        <f t="shared" ref="E2:E23" si="0">+C2*D2</f>
        <v>481.23</v>
      </c>
    </row>
    <row r="3" spans="1:5" ht="21.75" customHeight="1" x14ac:dyDescent="0.4">
      <c r="A3" s="74" t="s">
        <v>57</v>
      </c>
      <c r="B3" s="18" t="s">
        <v>16</v>
      </c>
      <c r="C3" s="78">
        <f>'Burden Table'!P5</f>
        <v>110</v>
      </c>
      <c r="D3" s="75">
        <v>53.47</v>
      </c>
      <c r="E3" s="75">
        <f t="shared" si="0"/>
        <v>5881.7</v>
      </c>
    </row>
    <row r="4" spans="1:5" ht="21" customHeight="1" x14ac:dyDescent="0.4">
      <c r="A4" s="74" t="s">
        <v>57</v>
      </c>
      <c r="B4" s="18" t="s">
        <v>18</v>
      </c>
      <c r="C4" s="78">
        <f>'Burden Table'!P6</f>
        <v>2.2000000000000002</v>
      </c>
      <c r="D4" s="75">
        <v>53.47</v>
      </c>
      <c r="E4" s="75">
        <f t="shared" si="0"/>
        <v>117.634</v>
      </c>
    </row>
    <row r="5" spans="1:5" ht="26.25" customHeight="1" x14ac:dyDescent="0.4">
      <c r="A5" s="74" t="s">
        <v>57</v>
      </c>
      <c r="B5" s="18" t="s">
        <v>44</v>
      </c>
      <c r="C5" s="78">
        <f>'Burden Table'!P7</f>
        <v>1.3166666666666667</v>
      </c>
      <c r="D5" s="75">
        <v>53.47</v>
      </c>
      <c r="E5" s="76">
        <f t="shared" si="0"/>
        <v>70.402166666666659</v>
      </c>
    </row>
    <row r="6" spans="1:5" ht="24.75" customHeight="1" x14ac:dyDescent="0.4">
      <c r="A6" s="74" t="s">
        <v>57</v>
      </c>
      <c r="B6" s="18" t="s">
        <v>45</v>
      </c>
      <c r="C6" s="78">
        <f>'Burden Table'!P8</f>
        <v>0.8</v>
      </c>
      <c r="D6" s="75">
        <v>53.47</v>
      </c>
      <c r="E6" s="75">
        <f t="shared" si="0"/>
        <v>42.776000000000003</v>
      </c>
    </row>
    <row r="7" spans="1:5" ht="22.5" customHeight="1" x14ac:dyDescent="0.4">
      <c r="A7" s="74" t="s">
        <v>57</v>
      </c>
      <c r="B7" s="18" t="s">
        <v>46</v>
      </c>
      <c r="C7" s="78">
        <f>'Burden Table'!P9</f>
        <v>0.48333333333333334</v>
      </c>
      <c r="D7" s="75">
        <v>53.47</v>
      </c>
      <c r="E7" s="75">
        <f t="shared" si="0"/>
        <v>25.843833333333333</v>
      </c>
    </row>
    <row r="8" spans="1:5" ht="25.5" customHeight="1" x14ac:dyDescent="0.4">
      <c r="A8" s="74" t="s">
        <v>57</v>
      </c>
      <c r="B8" s="18" t="s">
        <v>47</v>
      </c>
      <c r="C8" s="78">
        <f>'Burden Table'!P10</f>
        <v>0.28333333333333333</v>
      </c>
      <c r="D8" s="75">
        <v>53.47</v>
      </c>
      <c r="E8" s="75">
        <f t="shared" si="0"/>
        <v>15.149833333333333</v>
      </c>
    </row>
    <row r="9" spans="1:5" ht="25.5" customHeight="1" x14ac:dyDescent="0.4">
      <c r="A9" s="74" t="s">
        <v>57</v>
      </c>
      <c r="B9" s="18" t="s">
        <v>48</v>
      </c>
      <c r="C9" s="78">
        <f>'Burden Table'!P11</f>
        <v>0.23333333333333334</v>
      </c>
      <c r="D9" s="75">
        <v>53.47</v>
      </c>
      <c r="E9" s="75">
        <f>+C9*D9</f>
        <v>12.476333333333333</v>
      </c>
    </row>
    <row r="10" spans="1:5" ht="22.5" customHeight="1" x14ac:dyDescent="0.4">
      <c r="A10" s="74" t="s">
        <v>57</v>
      </c>
      <c r="B10" s="18" t="s">
        <v>49</v>
      </c>
      <c r="C10" s="78">
        <f>'Burden Table'!P12</f>
        <v>0.16666666666666666</v>
      </c>
      <c r="D10" s="75">
        <v>53.47</v>
      </c>
      <c r="E10" s="75">
        <f t="shared" si="0"/>
        <v>8.9116666666666653</v>
      </c>
    </row>
    <row r="11" spans="1:5" ht="24" customHeight="1" x14ac:dyDescent="0.4">
      <c r="A11" s="74" t="s">
        <v>57</v>
      </c>
      <c r="B11" s="18" t="s">
        <v>26</v>
      </c>
      <c r="C11" s="78">
        <f>'Burden Table'!P13</f>
        <v>2.75</v>
      </c>
      <c r="D11" s="75">
        <v>53.47</v>
      </c>
      <c r="E11" s="75">
        <f t="shared" si="0"/>
        <v>147.04249999999999</v>
      </c>
    </row>
    <row r="12" spans="1:5" ht="24" customHeight="1" x14ac:dyDescent="0.4">
      <c r="A12" s="74" t="s">
        <v>57</v>
      </c>
      <c r="B12" s="18" t="s">
        <v>28</v>
      </c>
      <c r="C12" s="78">
        <f>'Burden Table'!P14</f>
        <v>27.5</v>
      </c>
      <c r="D12" s="75">
        <v>53.47</v>
      </c>
      <c r="E12" s="76">
        <f t="shared" si="0"/>
        <v>1470.425</v>
      </c>
    </row>
    <row r="13" spans="1:5" ht="21.75" customHeight="1" x14ac:dyDescent="0.4">
      <c r="A13" s="74" t="s">
        <v>30</v>
      </c>
      <c r="B13" s="18" t="s">
        <v>14</v>
      </c>
      <c r="C13" s="78">
        <f>'Burden Table'!P15</f>
        <v>15.5</v>
      </c>
      <c r="D13" s="75">
        <v>25.79</v>
      </c>
      <c r="E13" s="76">
        <f t="shared" si="0"/>
        <v>399.745</v>
      </c>
    </row>
    <row r="14" spans="1:5" ht="24" customHeight="1" x14ac:dyDescent="0.4">
      <c r="A14" s="74" t="s">
        <v>30</v>
      </c>
      <c r="B14" s="18" t="s">
        <v>16</v>
      </c>
      <c r="C14" s="78">
        <f>'Burden Table'!P16</f>
        <v>3536.5</v>
      </c>
      <c r="D14" s="75">
        <v>25.79</v>
      </c>
      <c r="E14" s="75">
        <f t="shared" si="0"/>
        <v>91206.334999999992</v>
      </c>
    </row>
    <row r="15" spans="1:5" ht="26.25" customHeight="1" x14ac:dyDescent="0.4">
      <c r="A15" s="74" t="s">
        <v>30</v>
      </c>
      <c r="B15" s="18" t="s">
        <v>18</v>
      </c>
      <c r="C15" s="78">
        <f>'Burden Table'!P17</f>
        <v>83.866666666666674</v>
      </c>
      <c r="D15" s="75">
        <v>25.79</v>
      </c>
      <c r="E15" s="75">
        <f t="shared" si="0"/>
        <v>2162.9213333333337</v>
      </c>
    </row>
    <row r="16" spans="1:5" ht="23.25" customHeight="1" x14ac:dyDescent="0.4">
      <c r="A16" s="74" t="s">
        <v>30</v>
      </c>
      <c r="B16" s="18" t="s">
        <v>44</v>
      </c>
      <c r="C16" s="78">
        <f>'Burden Table'!P18</f>
        <v>57.45</v>
      </c>
      <c r="D16" s="75">
        <v>25.79</v>
      </c>
      <c r="E16" s="76">
        <f t="shared" si="0"/>
        <v>1481.6355000000001</v>
      </c>
    </row>
    <row r="17" spans="1:5" ht="23.25" customHeight="1" x14ac:dyDescent="0.4">
      <c r="A17" s="74" t="s">
        <v>30</v>
      </c>
      <c r="B17" s="18" t="s">
        <v>45</v>
      </c>
      <c r="C17" s="78">
        <f>'Burden Table'!P19</f>
        <v>43.083333333333336</v>
      </c>
      <c r="D17" s="75">
        <v>25.79</v>
      </c>
      <c r="E17" s="75">
        <f t="shared" si="0"/>
        <v>1111.1191666666666</v>
      </c>
    </row>
    <row r="18" spans="1:5" ht="21.75" customHeight="1" x14ac:dyDescent="0.4">
      <c r="A18" s="74" t="s">
        <v>30</v>
      </c>
      <c r="B18" s="18" t="s">
        <v>50</v>
      </c>
      <c r="C18" s="78">
        <f>'Burden Table'!P20</f>
        <v>30.883333333333333</v>
      </c>
      <c r="D18" s="75">
        <v>25.79</v>
      </c>
      <c r="E18" s="75">
        <f t="shared" si="0"/>
        <v>796.48116666666658</v>
      </c>
    </row>
    <row r="19" spans="1:5" ht="22.5" customHeight="1" x14ac:dyDescent="0.4">
      <c r="A19" s="74" t="s">
        <v>30</v>
      </c>
      <c r="B19" s="18" t="s">
        <v>51</v>
      </c>
      <c r="C19" s="78">
        <f>'Burden Table'!P21</f>
        <v>26.266666666666666</v>
      </c>
      <c r="D19" s="75">
        <v>25.79</v>
      </c>
      <c r="E19" s="75">
        <f t="shared" si="0"/>
        <v>677.41733333333332</v>
      </c>
    </row>
    <row r="20" spans="1:5" ht="21.75" customHeight="1" x14ac:dyDescent="0.4">
      <c r="A20" s="74" t="s">
        <v>30</v>
      </c>
      <c r="B20" s="18" t="s">
        <v>49</v>
      </c>
      <c r="C20" s="78">
        <f>'Burden Table'!P22</f>
        <v>25.416666666666668</v>
      </c>
      <c r="D20" s="75">
        <v>25.79</v>
      </c>
      <c r="E20" s="75">
        <f t="shared" si="0"/>
        <v>655.49583333333339</v>
      </c>
    </row>
    <row r="21" spans="1:5" ht="21.75" customHeight="1" x14ac:dyDescent="0.4">
      <c r="A21" s="74" t="s">
        <v>30</v>
      </c>
      <c r="B21" s="18" t="s">
        <v>52</v>
      </c>
      <c r="C21" s="78">
        <f>'Burden Table'!P23</f>
        <v>20.316666666666666</v>
      </c>
      <c r="D21" s="75">
        <v>25.79</v>
      </c>
      <c r="E21" s="75">
        <f t="shared" si="0"/>
        <v>523.96683333333328</v>
      </c>
    </row>
    <row r="22" spans="1:5" ht="21.75" customHeight="1" x14ac:dyDescent="0.4">
      <c r="A22" s="74" t="s">
        <v>30</v>
      </c>
      <c r="B22" s="18" t="s">
        <v>53</v>
      </c>
      <c r="C22" s="78">
        <f>'Burden Table'!P24</f>
        <v>17.850000000000001</v>
      </c>
      <c r="D22" s="75">
        <v>25.79</v>
      </c>
      <c r="E22" s="75">
        <f t="shared" si="0"/>
        <v>460.35150000000004</v>
      </c>
    </row>
    <row r="23" spans="1:5" ht="20.25" customHeight="1" x14ac:dyDescent="0.4">
      <c r="A23" s="74" t="s">
        <v>30</v>
      </c>
      <c r="B23" s="18" t="s">
        <v>26</v>
      </c>
      <c r="C23" s="78">
        <f>'Burden Table'!P25</f>
        <v>87.5</v>
      </c>
      <c r="D23" s="75">
        <v>25.79</v>
      </c>
      <c r="E23" s="75">
        <f t="shared" si="0"/>
        <v>2256.625</v>
      </c>
    </row>
    <row r="24" spans="1:5" ht="22.5" customHeight="1" x14ac:dyDescent="0.45">
      <c r="A24" s="74" t="s">
        <v>54</v>
      </c>
      <c r="B24" s="77"/>
      <c r="C24" s="81">
        <f>'Burden Table'!P26</f>
        <v>4099.3666666666668</v>
      </c>
      <c r="D24" s="77"/>
      <c r="E24" s="80">
        <f>SUM(E2:E23)</f>
        <v>110005.68500000001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Burden Table</vt:lpstr>
      <vt:lpstr>Table A2. Cost to Respondents</vt:lpstr>
      <vt:lpstr>'Burden Table'!Print_Area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Miller, MPIA</dc:creator>
  <cp:lastModifiedBy>CS</cp:lastModifiedBy>
  <cp:lastPrinted>2017-03-01T16:04:27Z</cp:lastPrinted>
  <dcterms:created xsi:type="dcterms:W3CDTF">2016-08-31T22:41:54Z</dcterms:created>
  <dcterms:modified xsi:type="dcterms:W3CDTF">2017-03-01T16:06:41Z</dcterms:modified>
</cp:coreProperties>
</file>