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Q:\OECA\ICR Renewals\FY2017 (WA 2-04)\Expires 2017-03\1080.15\ROCIS\"/>
    </mc:Choice>
  </mc:AlternateContent>
  <bookViews>
    <workbookView xWindow="120" yWindow="45" windowWidth="12270" windowHeight="6975" tabRatio="852"/>
  </bookViews>
  <sheets>
    <sheet name="# Respondents &amp; Responses Calcs" sheetId="3" r:id="rId1"/>
    <sheet name="Respondent Burden (Subs L &amp; Y)" sheetId="6" r:id="rId2"/>
    <sheet name="Agency Burden (Subs L &amp; Y)" sheetId="7" r:id="rId3"/>
  </sheets>
  <calcPr calcId="171027"/>
</workbook>
</file>

<file path=xl/calcChain.xml><?xml version="1.0" encoding="utf-8"?>
<calcChain xmlns="http://schemas.openxmlformats.org/spreadsheetml/2006/main">
  <c r="J10" i="3" l="1"/>
  <c r="J9" i="3"/>
  <c r="J25" i="7" l="1"/>
  <c r="J28" i="7"/>
  <c r="J26" i="7"/>
  <c r="J23" i="7"/>
  <c r="F26" i="7"/>
  <c r="F25" i="7"/>
  <c r="F23" i="7"/>
  <c r="G57" i="6"/>
  <c r="J57" i="6"/>
  <c r="J40" i="6"/>
  <c r="G40" i="6"/>
  <c r="H40" i="6"/>
  <c r="F40" i="6"/>
  <c r="E40" i="6"/>
  <c r="J22" i="6"/>
  <c r="G22" i="6"/>
  <c r="G9" i="6"/>
  <c r="E9" i="6"/>
  <c r="F9" i="6"/>
  <c r="I40" i="6" l="1"/>
  <c r="H9" i="6"/>
  <c r="J9" i="6" s="1"/>
  <c r="I9" i="6"/>
  <c r="P83" i="6"/>
  <c r="P84" i="6"/>
  <c r="P85" i="6" s="1"/>
  <c r="S38" i="7"/>
  <c r="T38" i="7"/>
  <c r="J68" i="6"/>
  <c r="Q84" i="6" s="1"/>
  <c r="J35" i="6"/>
  <c r="Q83" i="6" s="1"/>
  <c r="Q85" i="6" l="1"/>
  <c r="E26" i="7" l="1"/>
  <c r="E25" i="7"/>
  <c r="E23" i="7"/>
  <c r="E14" i="7"/>
  <c r="E13" i="7"/>
  <c r="E12" i="7"/>
  <c r="E11" i="7"/>
  <c r="E10" i="7"/>
  <c r="E9" i="7"/>
  <c r="F12" i="7"/>
  <c r="E7" i="7"/>
  <c r="F62" i="6"/>
  <c r="E62" i="6"/>
  <c r="F55" i="6"/>
  <c r="E55" i="6"/>
  <c r="F54" i="6"/>
  <c r="E54" i="6"/>
  <c r="F52" i="6"/>
  <c r="E52" i="6"/>
  <c r="F44" i="6"/>
  <c r="E44" i="6"/>
  <c r="E29" i="6"/>
  <c r="E28" i="6"/>
  <c r="E21" i="6"/>
  <c r="E20" i="6"/>
  <c r="G20" i="6" s="1"/>
  <c r="H20" i="6" s="1"/>
  <c r="E19" i="6"/>
  <c r="G19" i="6" s="1"/>
  <c r="E18" i="6"/>
  <c r="G18" i="6" s="1"/>
  <c r="E17" i="6"/>
  <c r="G17" i="6" s="1"/>
  <c r="F13" i="6"/>
  <c r="F28" i="6" s="1"/>
  <c r="E13" i="6"/>
  <c r="E12" i="6"/>
  <c r="G12" i="6" s="1"/>
  <c r="E11" i="6"/>
  <c r="G11" i="6" s="1"/>
  <c r="M10" i="3"/>
  <c r="F14" i="3"/>
  <c r="E14" i="3"/>
  <c r="C14" i="3"/>
  <c r="M6" i="3"/>
  <c r="M7" i="3" s="1"/>
  <c r="G6" i="3"/>
  <c r="G44" i="6" l="1"/>
  <c r="H44" i="6" s="1"/>
  <c r="M9" i="3"/>
  <c r="M11" i="3" s="1"/>
  <c r="M12" i="3" s="1"/>
  <c r="G23" i="7"/>
  <c r="I23" i="7" s="1"/>
  <c r="G26" i="7"/>
  <c r="I26" i="7" s="1"/>
  <c r="G52" i="6"/>
  <c r="I52" i="6" s="1"/>
  <c r="G54" i="6"/>
  <c r="H54" i="6" s="1"/>
  <c r="G25" i="7"/>
  <c r="I25" i="7" s="1"/>
  <c r="G14" i="7"/>
  <c r="H14" i="7" s="1"/>
  <c r="G7" i="7"/>
  <c r="F9" i="7"/>
  <c r="G9" i="7" s="1"/>
  <c r="H9" i="7" s="1"/>
  <c r="F11" i="7"/>
  <c r="G11" i="7" s="1"/>
  <c r="H11" i="7" s="1"/>
  <c r="F13" i="7"/>
  <c r="G13" i="7" s="1"/>
  <c r="H13" i="7" s="1"/>
  <c r="G12" i="7"/>
  <c r="F10" i="7"/>
  <c r="G10" i="7" s="1"/>
  <c r="G62" i="6"/>
  <c r="H62" i="6" s="1"/>
  <c r="G55" i="6"/>
  <c r="I55" i="6" s="1"/>
  <c r="I44" i="6"/>
  <c r="J44" i="6" s="1"/>
  <c r="I54" i="6"/>
  <c r="J54" i="6" s="1"/>
  <c r="G13" i="6"/>
  <c r="H13" i="6" s="1"/>
  <c r="G28" i="6"/>
  <c r="I28" i="6" s="1"/>
  <c r="H18" i="6"/>
  <c r="I18" i="6"/>
  <c r="H12" i="6"/>
  <c r="I12" i="6"/>
  <c r="I19" i="6"/>
  <c r="H19" i="6"/>
  <c r="H11" i="6"/>
  <c r="I11" i="6"/>
  <c r="H17" i="6"/>
  <c r="I17" i="6"/>
  <c r="I20" i="6"/>
  <c r="J20" i="6" s="1"/>
  <c r="F29" i="6"/>
  <c r="G29" i="6" s="1"/>
  <c r="F21" i="6"/>
  <c r="G21" i="6" s="1"/>
  <c r="G11" i="3"/>
  <c r="D12" i="3" s="1"/>
  <c r="D7" i="3"/>
  <c r="H26" i="7" l="1"/>
  <c r="H23" i="7"/>
  <c r="I11" i="7"/>
  <c r="J11" i="7" s="1"/>
  <c r="H52" i="6"/>
  <c r="J52" i="6" s="1"/>
  <c r="I7" i="7"/>
  <c r="H25" i="7"/>
  <c r="I9" i="7"/>
  <c r="J9" i="7" s="1"/>
  <c r="I14" i="7"/>
  <c r="J14" i="7" s="1"/>
  <c r="H7" i="7"/>
  <c r="I13" i="7"/>
  <c r="J13" i="7" s="1"/>
  <c r="H10" i="7"/>
  <c r="I10" i="7"/>
  <c r="H12" i="7"/>
  <c r="I12" i="7"/>
  <c r="I62" i="6"/>
  <c r="G67" i="6" s="1"/>
  <c r="H55" i="6"/>
  <c r="J17" i="6"/>
  <c r="I13" i="6"/>
  <c r="J13" i="6" s="1"/>
  <c r="J18" i="6"/>
  <c r="J19" i="6"/>
  <c r="H28" i="6"/>
  <c r="J28" i="6" s="1"/>
  <c r="J12" i="6"/>
  <c r="H21" i="6"/>
  <c r="I21" i="6"/>
  <c r="H29" i="6"/>
  <c r="I29" i="6"/>
  <c r="J11" i="6"/>
  <c r="G7" i="3"/>
  <c r="F9" i="3"/>
  <c r="E9" i="3"/>
  <c r="C9" i="3"/>
  <c r="G28" i="7" l="1"/>
  <c r="J62" i="6"/>
  <c r="J67" i="6" s="1"/>
  <c r="G68" i="6"/>
  <c r="J10" i="7"/>
  <c r="G15" i="7"/>
  <c r="J12" i="7"/>
  <c r="J7" i="7"/>
  <c r="J55" i="6"/>
  <c r="J29" i="6"/>
  <c r="J34" i="6" s="1"/>
  <c r="J21" i="6"/>
  <c r="G34" i="6"/>
  <c r="G12" i="3"/>
  <c r="D13" i="3" s="1"/>
  <c r="D8" i="3"/>
  <c r="J15" i="7" l="1"/>
  <c r="J29" i="7" s="1"/>
  <c r="T39" i="7" s="1"/>
  <c r="T40" i="7" s="1"/>
  <c r="G35" i="6"/>
  <c r="G69" i="6" s="1"/>
  <c r="G29" i="7"/>
  <c r="S39" i="7" s="1"/>
  <c r="S40" i="7" s="1"/>
  <c r="J69" i="6"/>
  <c r="J71" i="6" s="1"/>
  <c r="G8" i="3"/>
  <c r="G9" i="3" s="1"/>
  <c r="D9" i="3"/>
  <c r="G71" i="6" l="1"/>
  <c r="J72" i="6"/>
  <c r="G13" i="3"/>
  <c r="G14" i="3" s="1"/>
  <c r="D14" i="3"/>
</calcChain>
</file>

<file path=xl/sharedStrings.xml><?xml version="1.0" encoding="utf-8"?>
<sst xmlns="http://schemas.openxmlformats.org/spreadsheetml/2006/main" count="234" uniqueCount="140">
  <si>
    <t>Burden Item</t>
  </si>
  <si>
    <t>A</t>
  </si>
  <si>
    <t>B</t>
  </si>
  <si>
    <t>C</t>
  </si>
  <si>
    <t>D</t>
  </si>
  <si>
    <t>E</t>
  </si>
  <si>
    <t>F</t>
  </si>
  <si>
    <t>G</t>
  </si>
  <si>
    <t>H</t>
  </si>
  <si>
    <t>TECH</t>
  </si>
  <si>
    <t>Technical person-hours per occurrence</t>
  </si>
  <si>
    <t>No. of occurrences per respondent per year</t>
  </si>
  <si>
    <t>Technical hours per year (CxD)</t>
  </si>
  <si>
    <t>Management hours per year  (Ex0.05)</t>
  </si>
  <si>
    <t>MGMT</t>
  </si>
  <si>
    <t>hrs/response</t>
  </si>
  <si>
    <t>CLER</t>
  </si>
  <si>
    <t>New sources</t>
  </si>
  <si>
    <t>Existing sources</t>
  </si>
  <si>
    <t>Number of Respondents</t>
  </si>
  <si>
    <t>Respondents That Submit Reports</t>
  </si>
  <si>
    <t>Respondents That Do Not Submit Any Reports</t>
  </si>
  <si>
    <t>Total Annual Responses</t>
  </si>
  <si>
    <t>Year</t>
  </si>
  <si>
    <t>(C)
Number of Existing  Respondents that keep records but do not submit reports</t>
  </si>
  <si>
    <t>(D)
Number of Existing Respondents That Are Also New Respondents</t>
  </si>
  <si>
    <t>(E)
Number of Respondents (E=A+B+C-D)</t>
  </si>
  <si>
    <t>(A)
Information Collection Activity</t>
  </si>
  <si>
    <t xml:space="preserve">(B)
Average Number of Respondents  </t>
  </si>
  <si>
    <t>(C)
Number of Responses</t>
  </si>
  <si>
    <t>(D)
Number of Existing Respondents That Keep Records But Do Not Submit Reports</t>
  </si>
  <si>
    <t>(E)
Total Annual Responses
E=(BxC)+D</t>
  </si>
  <si>
    <t>Average</t>
  </si>
  <si>
    <t>Total</t>
  </si>
  <si>
    <r>
      <t>(A)
Number of New Respondents</t>
    </r>
    <r>
      <rPr>
        <vertAlign val="superscript"/>
        <sz val="10"/>
        <rFont val="Times New Roman"/>
        <family val="1"/>
      </rPr>
      <t>1</t>
    </r>
  </si>
  <si>
    <r>
      <t>(B)
Number of Existing Respondents</t>
    </r>
    <r>
      <rPr>
        <vertAlign val="superscript"/>
        <sz val="10"/>
        <rFont val="Times New Roman"/>
        <family val="1"/>
      </rPr>
      <t>2</t>
    </r>
  </si>
  <si>
    <t>N/A</t>
  </si>
  <si>
    <t>See 3E</t>
  </si>
  <si>
    <t>See 3A</t>
  </si>
  <si>
    <t>See 3B</t>
  </si>
  <si>
    <r>
      <t xml:space="preserve">Respondents per year </t>
    </r>
    <r>
      <rPr>
        <b/>
        <vertAlign val="superscript"/>
        <sz val="10"/>
        <rFont val="Times New Roman"/>
        <family val="1"/>
      </rPr>
      <t>a</t>
    </r>
  </si>
  <si>
    <t>Assumptions:</t>
  </si>
  <si>
    <t>Notification of actual startup</t>
  </si>
  <si>
    <t>4. Recordkeeping requirements</t>
  </si>
  <si>
    <t>B. Plan activities</t>
  </si>
  <si>
    <t>C. Implement activities</t>
  </si>
  <si>
    <t>D. Develop record system</t>
  </si>
  <si>
    <t>E. Time to enter information</t>
  </si>
  <si>
    <t>F. Time to train personnel</t>
  </si>
  <si>
    <t>G. Time for audits</t>
  </si>
  <si>
    <t>Initial performance test</t>
  </si>
  <si>
    <t>Report review</t>
  </si>
  <si>
    <t>New plant</t>
  </si>
  <si>
    <t>Notification of construction</t>
  </si>
  <si>
    <t>1.  Applications</t>
  </si>
  <si>
    <t>2.  Survey and Studies</t>
  </si>
  <si>
    <t>3.  Reporting requirements</t>
  </si>
  <si>
    <t>See 3C</t>
  </si>
  <si>
    <t>Repeat performance test</t>
  </si>
  <si>
    <t>C.  Create information</t>
  </si>
  <si>
    <t>D.  Gather existing information</t>
  </si>
  <si>
    <t>E.  Write Report</t>
  </si>
  <si>
    <t>Notification of construction/reconstruction</t>
  </si>
  <si>
    <t>Notification of anticipated/actual startup</t>
  </si>
  <si>
    <t>Notification of initial performance test</t>
  </si>
  <si>
    <t>Notification of physical/operational chances</t>
  </si>
  <si>
    <t>B. Required activities</t>
  </si>
  <si>
    <t>Maintenance plan</t>
  </si>
  <si>
    <t>Table 1: Annual Respondent Burden and Cost – NESHAP for Benzene Emission from Benzene Storage Vessels and Coke By-Product Recovery Plants (40 CFR Part 61, Subparts L and Y) (Renewal)</t>
  </si>
  <si>
    <t>Notification of anticipated startup</t>
  </si>
  <si>
    <t>Notification of performance test</t>
  </si>
  <si>
    <t>Report of performance test</t>
  </si>
  <si>
    <r>
      <t xml:space="preserve">Review semiannual excess emissions and exemption reports </t>
    </r>
    <r>
      <rPr>
        <vertAlign val="superscript"/>
        <sz val="10"/>
        <color theme="1"/>
        <rFont val="Times New Roman"/>
        <family val="1"/>
      </rPr>
      <t>c</t>
    </r>
  </si>
  <si>
    <t>c. We have assumed it will take the Agency four hours per respondent to review excess emissions and exception reports twice per year.</t>
  </si>
  <si>
    <t>Semiannual emissions report</t>
  </si>
  <si>
    <t>Annual inspection reports</t>
  </si>
  <si>
    <t>See 4C</t>
  </si>
  <si>
    <t>File and maintain records</t>
  </si>
  <si>
    <t>Table 2: Average Annual EPA Burden and Cost – NESHAP for Benzene Emission from Benzene Storage Vessels and Coke By-Product Recovery Plants (40 CFR Part 61, Subparts L and Y) (Renewal)</t>
  </si>
  <si>
    <t>Subpart L</t>
  </si>
  <si>
    <t>Subpart Y</t>
  </si>
  <si>
    <t>Supplemental delay report</t>
  </si>
  <si>
    <t>Annual inspection report</t>
  </si>
  <si>
    <t xml:space="preserve">  Subtotal for subpart L</t>
  </si>
  <si>
    <t xml:space="preserve">  Subtotal for subpart Y (rounded)</t>
  </si>
  <si>
    <t>ANNUAL BURDEN AND COST (SUBPART L, ROUNDED)</t>
  </si>
  <si>
    <t>a. We have assumed that an average of 17 respondents per year will be subject to 40 subpart L and an average of 4 respondents per year will be subject to subpart Y.  No new sources will become subject to the rule over the three-year ICR period.  Note that the burden for any new sources subject to subpart Y is included in the NSPS for storage vessels at 40 CFR part 60, subpart Kb.</t>
  </si>
  <si>
    <r>
      <t xml:space="preserve">Annual maintenance inspection </t>
    </r>
    <r>
      <rPr>
        <vertAlign val="superscript"/>
        <sz val="10"/>
        <rFont val="Times New Roman"/>
        <family val="1"/>
      </rPr>
      <t>c</t>
    </r>
  </si>
  <si>
    <r>
      <t xml:space="preserve">Semiannual emissions report </t>
    </r>
    <r>
      <rPr>
        <vertAlign val="superscript"/>
        <sz val="10"/>
        <rFont val="Times New Roman"/>
        <family val="1"/>
      </rPr>
      <t>d</t>
    </r>
  </si>
  <si>
    <r>
      <t xml:space="preserve">File and maintain records </t>
    </r>
    <r>
      <rPr>
        <vertAlign val="superscript"/>
        <sz val="10"/>
        <rFont val="Times New Roman"/>
        <family val="1"/>
      </rPr>
      <t>e</t>
    </r>
  </si>
  <si>
    <r>
      <t xml:space="preserve">Performance evaluation for Method 21 </t>
    </r>
    <r>
      <rPr>
        <vertAlign val="superscript"/>
        <sz val="10"/>
        <rFont val="Times New Roman"/>
        <family val="1"/>
      </rPr>
      <t>f</t>
    </r>
  </si>
  <si>
    <t>c. We have assumed that each respondent will take 0.5 hours to complete the annual maintenance inspection.</t>
  </si>
  <si>
    <t>d. We have assumed that each respondent will take twelve hours twice per year to write semiannual emissions reports.</t>
  </si>
  <si>
    <t>e. We have assumed that each respondent will take thirty-three hours four times per year to file and maintain records.</t>
  </si>
  <si>
    <t>f. We have assumed that each respondent will take two hours twice per year to complete the performance evaluation for Method 21.</t>
  </si>
  <si>
    <t>A. Familiarize with regulation requirements</t>
  </si>
  <si>
    <r>
      <t xml:space="preserve">Total cost per year </t>
    </r>
    <r>
      <rPr>
        <b/>
        <vertAlign val="superscript"/>
        <sz val="10"/>
        <rFont val="Times New Roman"/>
        <family val="1"/>
      </rPr>
      <t>b</t>
    </r>
    <r>
      <rPr>
        <b/>
        <sz val="10"/>
        <rFont val="Times New Roman"/>
        <family val="1"/>
      </rPr>
      <t xml:space="preserve"> </t>
    </r>
  </si>
  <si>
    <t>b. This ICR uses the following labor rates: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</si>
  <si>
    <t>b. This ICR uses the following labor rates: $106.45 for technical, $138.43 for managerial,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</si>
  <si>
    <r>
      <t xml:space="preserve">Total cost per year </t>
    </r>
    <r>
      <rPr>
        <b/>
        <vertAlign val="superscript"/>
        <sz val="10"/>
        <rFont val="Times New Roman"/>
        <family val="1"/>
      </rPr>
      <t>b</t>
    </r>
  </si>
  <si>
    <t>Subtotal for Recodkeeping Requirements</t>
  </si>
  <si>
    <t>Subtotal for Reporting Requirements</t>
  </si>
  <si>
    <t>Capital and O&amp;M Costs (see Section 6(b)(iii))</t>
  </si>
  <si>
    <t>TOTAL ANNUAL BURDEN AND COST (SUBPARTS L and Y) (ROUNDED)</t>
  </si>
  <si>
    <t>ANNUAL BURDEN AND COST (SUBPART Y) (ROUNDED)</t>
  </si>
  <si>
    <t>See NSPS Kb</t>
  </si>
  <si>
    <t>ANNUAL BURDEN AND COST (SUBPART L) (ROUNDED)</t>
  </si>
  <si>
    <t>Technical person-hours 
per occurrence</t>
  </si>
  <si>
    <t>No. of occurrences per respondent 
per year</t>
  </si>
  <si>
    <t>Technical person-hours per respondent 
per year 
(AxB)</t>
  </si>
  <si>
    <t>Management hours per year  
(Ex0.05)</t>
  </si>
  <si>
    <t>Clerical hours per year 
(Ex0.10)</t>
  </si>
  <si>
    <t xml:space="preserve">g. EFR - External Floating Roof. IFR - Internal Floating Roof. </t>
  </si>
  <si>
    <t>h. We believe that all vessels have been degassed and that all controls have been installed, as they were to be installed within ten years of promulgation.</t>
  </si>
  <si>
    <t>i. We have assumed that two percent of existing sources will request a delay of repair in the annual report.</t>
  </si>
  <si>
    <t>j. We have assumed that no sources will select the option for a fixed roof vented to a control device, and thus have no quarterly reports of excess emissions.</t>
  </si>
  <si>
    <t xml:space="preserve">k. Totals have been rounded to 3 significant figures. Figures may not add exactly due to rounding. </t>
  </si>
  <si>
    <r>
      <t>Annual IFR internal inspections and EFR seal gap measurements</t>
    </r>
    <r>
      <rPr>
        <vertAlign val="superscript"/>
        <sz val="10"/>
        <rFont val="Times New Roman"/>
        <family val="1"/>
      </rPr>
      <t>g</t>
    </r>
  </si>
  <si>
    <r>
      <t xml:space="preserve">Notification of control installation and refill at 1st IFR degassing </t>
    </r>
    <r>
      <rPr>
        <vertAlign val="superscript"/>
        <sz val="10"/>
        <rFont val="Times New Roman"/>
        <family val="1"/>
      </rPr>
      <t>g,h</t>
    </r>
  </si>
  <si>
    <r>
      <t xml:space="preserve">Supplemental delay report </t>
    </r>
    <r>
      <rPr>
        <vertAlign val="superscript"/>
        <sz val="10"/>
        <rFont val="Times New Roman"/>
        <family val="1"/>
      </rPr>
      <t>i</t>
    </r>
  </si>
  <si>
    <r>
      <t xml:space="preserve">Quarterly emissions report </t>
    </r>
    <r>
      <rPr>
        <vertAlign val="superscript"/>
        <sz val="10"/>
        <rFont val="Times New Roman"/>
        <family val="1"/>
      </rPr>
      <t>j</t>
    </r>
  </si>
  <si>
    <r>
      <t>TOTAL (ROUNDED)</t>
    </r>
    <r>
      <rPr>
        <b/>
        <vertAlign val="superscript"/>
        <sz val="10"/>
        <rFont val="Times New Roman"/>
        <family val="1"/>
      </rPr>
      <t>k</t>
    </r>
  </si>
  <si>
    <t>d. IFR - Internal Floating Roof</t>
  </si>
  <si>
    <r>
      <t xml:space="preserve">Notification of control installation and refill at 1st IFR degassing </t>
    </r>
    <r>
      <rPr>
        <vertAlign val="superscript"/>
        <sz val="10"/>
        <color theme="1"/>
        <rFont val="Times New Roman"/>
        <family val="1"/>
      </rPr>
      <t>d,e</t>
    </r>
  </si>
  <si>
    <r>
      <t xml:space="preserve">Supplemental delay report </t>
    </r>
    <r>
      <rPr>
        <vertAlign val="superscript"/>
        <sz val="10"/>
        <rFont val="Times New Roman"/>
        <family val="1"/>
      </rPr>
      <t>f</t>
    </r>
  </si>
  <si>
    <r>
      <t xml:space="preserve">Quarterly emissions report </t>
    </r>
    <r>
      <rPr>
        <vertAlign val="superscript"/>
        <sz val="10"/>
        <rFont val="Times New Roman"/>
        <family val="1"/>
      </rPr>
      <t>g</t>
    </r>
  </si>
  <si>
    <r>
      <t>TOTAL  (ROUNDED)</t>
    </r>
    <r>
      <rPr>
        <b/>
        <vertAlign val="superscript"/>
        <sz val="10"/>
        <rFont val="Times New Roman"/>
        <family val="1"/>
      </rPr>
      <t>h</t>
    </r>
  </si>
  <si>
    <r>
      <t xml:space="preserve">e. </t>
    </r>
    <r>
      <rPr>
        <sz val="10"/>
        <color theme="1"/>
        <rFont val="Times New Roman"/>
        <family val="1"/>
      </rPr>
      <t>We believe that all vessels have been degassed and that all controls have been installed, as they were to be installed within ten years of promulgation.</t>
    </r>
  </si>
  <si>
    <r>
      <t xml:space="preserve">f. We have assumed that two percent of existing sources will request a delay of repair in the annual </t>
    </r>
    <r>
      <rPr>
        <sz val="10"/>
        <color theme="1"/>
        <rFont val="Times New Roman"/>
        <family val="1"/>
      </rPr>
      <t>report.</t>
    </r>
  </si>
  <si>
    <t>g. We have assumed that no sources will select the option for a fixed roof vented to a control device, and thus have no quarterly reports of excess emissions.</t>
  </si>
  <si>
    <t xml:space="preserve">h. Totals have been rounded to 3 significant figures. Figures may not add exactly due to rounding. </t>
  </si>
  <si>
    <t>Technical hours per year 
(CxD)</t>
  </si>
  <si>
    <t>Standard</t>
  </si>
  <si>
    <t>Reporting (hr)</t>
  </si>
  <si>
    <t>Recordkeeping (hr)</t>
  </si>
  <si>
    <t>Total Burden Hours (hr)</t>
  </si>
  <si>
    <t>Total Burden Costs ($)</t>
  </si>
  <si>
    <t>Total Burden Costs</t>
  </si>
  <si>
    <t>Summary of Agency Burden and Costs (Rounded)</t>
  </si>
  <si>
    <t>Summary of Responded Burden and Costs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</si>
</sst>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164" formatCode="&quot;$&quot;#,##0.00"/>
    <numFmt numFmtId="165" formatCode="#,##0.0"/>
    <numFmt numFmtId="166" formatCode="#,##0.0000"/>
    <numFmt numFmtId="167" formatCode="0.0"/>
    <numFmt numFmtId="168" formatCode="#,##0.0_);[Red]\(#,##0.0\)"/>
    <numFmt numFmtId="169" formatCode="&quot;$&quot;#,##0"/>
  </numFmts>
  <fonts count="25"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b/>
      <sz val="9"/>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color rgb="FFFF0000"/>
      <name val="Times New Roman"/>
      <family val="1"/>
    </font>
    <font>
      <sz val="10"/>
      <name val="Arial"/>
      <family val="2"/>
    </font>
    <font>
      <sz val="9"/>
      <name val="Times New Roman"/>
      <family val="1"/>
    </font>
    <font>
      <vertAlign val="superscript"/>
      <sz val="10"/>
      <name val="Times New Roman"/>
      <family val="1"/>
    </font>
    <font>
      <b/>
      <sz val="12"/>
      <name val="Times New Roman"/>
      <family val="1"/>
    </font>
    <font>
      <sz val="11"/>
      <color theme="1"/>
      <name val="Calibri"/>
      <family val="2"/>
    </font>
    <font>
      <sz val="12"/>
      <color theme="1"/>
      <name val="Times New Roman"/>
      <family val="1"/>
    </font>
    <font>
      <vertAlign val="superscript"/>
      <sz val="10"/>
      <color theme="1"/>
      <name val="Times New Roman"/>
      <family val="1"/>
    </font>
    <font>
      <sz val="12"/>
      <name val="Times New Roman"/>
      <family val="1"/>
    </font>
    <font>
      <b/>
      <sz val="9"/>
      <color theme="1"/>
      <name val="Times New Roman"/>
      <family val="1"/>
    </font>
    <font>
      <i/>
      <sz val="9"/>
      <color rgb="FF000000"/>
      <name val="Times New Roman"/>
      <family val="1"/>
    </font>
    <font>
      <sz val="11"/>
      <name val="Calibri"/>
      <family val="2"/>
    </font>
    <font>
      <sz val="10"/>
      <color theme="1"/>
      <name val="Arial"/>
      <family val="2"/>
    </font>
    <font>
      <b/>
      <i/>
      <sz val="10"/>
      <name val="Times New Roman"/>
      <family val="1"/>
    </font>
    <font>
      <b/>
      <sz val="12"/>
      <color theme="1"/>
      <name val="Times New Roman"/>
      <family val="1"/>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44" fontId="22" fillId="0" borderId="0" applyFont="0" applyFill="0" applyBorder="0" applyAlignment="0" applyProtection="0"/>
  </cellStyleXfs>
  <cellXfs count="161">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Alignment="1"/>
    <xf numFmtId="0" fontId="2" fillId="0" borderId="0" xfId="0" applyFont="1" applyAlignment="1"/>
    <xf numFmtId="164" fontId="2" fillId="0" borderId="0" xfId="0" applyNumberFormat="1"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0" fontId="2" fillId="2" borderId="6" xfId="0" applyFont="1" applyFill="1" applyBorder="1"/>
    <xf numFmtId="0" fontId="2" fillId="2" borderId="9" xfId="0" applyFont="1" applyFill="1" applyBorder="1"/>
    <xf numFmtId="4" fontId="3" fillId="0" borderId="1" xfId="0" applyNumberFormat="1" applyFont="1" applyFill="1" applyBorder="1" applyAlignment="1">
      <alignment horizontal="center"/>
    </xf>
    <xf numFmtId="4" fontId="2" fillId="0" borderId="0" xfId="0" applyNumberFormat="1" applyFont="1" applyFill="1"/>
    <xf numFmtId="0" fontId="3" fillId="0" borderId="1" xfId="0" applyNumberFormat="1" applyFont="1" applyFill="1" applyBorder="1" applyAlignment="1">
      <alignment horizontal="center" vertical="center"/>
    </xf>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6" fillId="0" borderId="1" xfId="0" applyFont="1" applyBorder="1" applyAlignment="1">
      <alignment vertical="top" wrapText="1"/>
    </xf>
    <xf numFmtId="0" fontId="11" fillId="0" borderId="0" xfId="0" applyFont="1"/>
    <xf numFmtId="0" fontId="1" fillId="0" borderId="1" xfId="0" applyFont="1" applyBorder="1" applyAlignment="1">
      <alignment horizontal="center" wrapText="1"/>
    </xf>
    <xf numFmtId="0" fontId="1" fillId="0" borderId="1" xfId="0" applyFont="1" applyBorder="1" applyAlignment="1">
      <alignment horizontal="center" wrapText="1"/>
    </xf>
    <xf numFmtId="0" fontId="9" fillId="0" borderId="10" xfId="0" applyFont="1" applyBorder="1" applyAlignment="1">
      <alignment horizontal="center" vertical="top" wrapText="1"/>
    </xf>
    <xf numFmtId="0" fontId="10" fillId="0" borderId="11" xfId="0" applyFont="1" applyBorder="1" applyAlignment="1">
      <alignment vertical="top" wrapText="1"/>
    </xf>
    <xf numFmtId="0" fontId="9" fillId="0" borderId="1" xfId="0" applyFont="1" applyBorder="1" applyAlignment="1">
      <alignment wrapText="1"/>
    </xf>
    <xf numFmtId="0" fontId="12" fillId="0" borderId="11" xfId="0" applyFont="1" applyBorder="1" applyAlignment="1">
      <alignment horizontal="center" vertical="top" wrapText="1"/>
    </xf>
    <xf numFmtId="0" fontId="2" fillId="0" borderId="1" xfId="0" applyFont="1" applyBorder="1" applyAlignment="1">
      <alignment horizontal="center" vertical="top" wrapText="1"/>
    </xf>
    <xf numFmtId="0" fontId="12" fillId="0" borderId="1" xfId="0" applyFont="1" applyBorder="1" applyAlignment="1">
      <alignment horizontal="center" vertical="top" wrapText="1"/>
    </xf>
    <xf numFmtId="166" fontId="2" fillId="0" borderId="0" xfId="0" applyNumberFormat="1" applyFont="1" applyFill="1"/>
    <xf numFmtId="0" fontId="3" fillId="2" borderId="5" xfId="0" applyFont="1" applyFill="1" applyBorder="1" applyAlignment="1"/>
    <xf numFmtId="0" fontId="2" fillId="0" borderId="0" xfId="0" applyFont="1" applyFill="1" applyBorder="1" applyAlignment="1">
      <alignment horizontal="center" vertical="top" wrapText="1"/>
    </xf>
    <xf numFmtId="3" fontId="2" fillId="0" borderId="0"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3" fillId="0" borderId="7" xfId="0" applyFont="1" applyFill="1" applyBorder="1" applyAlignment="1">
      <alignment wrapText="1"/>
    </xf>
    <xf numFmtId="0" fontId="2" fillId="0" borderId="8" xfId="0" applyFont="1" applyFill="1" applyBorder="1" applyAlignment="1">
      <alignment vertical="top" wrapText="1"/>
    </xf>
    <xf numFmtId="0" fontId="2" fillId="0" borderId="0" xfId="0" applyFont="1" applyFill="1" applyBorder="1" applyAlignment="1">
      <alignment horizontal="center"/>
    </xf>
    <xf numFmtId="164" fontId="2" fillId="0" borderId="0" xfId="0" applyNumberFormat="1" applyFont="1" applyFill="1" applyAlignment="1">
      <alignment horizontal="right" vertical="top"/>
    </xf>
    <xf numFmtId="0" fontId="2" fillId="0" borderId="0" xfId="0" quotePrefix="1" applyFont="1" applyFill="1"/>
    <xf numFmtId="0" fontId="2" fillId="0" borderId="0" xfId="0" applyFont="1" applyFill="1" applyBorder="1"/>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left" vertical="top" wrapText="1" indent="2"/>
    </xf>
    <xf numFmtId="165"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right" vertical="top" wrapText="1"/>
    </xf>
    <xf numFmtId="1" fontId="2" fillId="0" borderId="1" xfId="0" applyNumberFormat="1" applyFont="1" applyFill="1" applyBorder="1" applyAlignment="1">
      <alignment horizontal="center" vertical="top" wrapText="1"/>
    </xf>
    <xf numFmtId="38" fontId="2" fillId="0" borderId="1" xfId="0" applyNumberFormat="1" applyFont="1" applyFill="1" applyBorder="1" applyAlignment="1">
      <alignment horizontal="right" vertical="top" wrapText="1"/>
    </xf>
    <xf numFmtId="0" fontId="16" fillId="0" borderId="0" xfId="0" applyFont="1" applyAlignment="1">
      <alignment wrapText="1"/>
    </xf>
    <xf numFmtId="0" fontId="1" fillId="0" borderId="0" xfId="0" applyFont="1"/>
    <xf numFmtId="0" fontId="15" fillId="0" borderId="0" xfId="0" applyFont="1" applyAlignment="1">
      <alignment wrapText="1"/>
    </xf>
    <xf numFmtId="0" fontId="2" fillId="0" borderId="0" xfId="0" applyFont="1" applyFill="1" applyAlignment="1">
      <alignment horizontal="left"/>
    </xf>
    <xf numFmtId="0" fontId="3" fillId="2" borderId="7" xfId="0" applyFont="1" applyFill="1" applyBorder="1" applyAlignment="1"/>
    <xf numFmtId="3" fontId="2" fillId="0" borderId="1" xfId="0" applyNumberFormat="1" applyFont="1" applyFill="1" applyBorder="1" applyAlignment="1">
      <alignment horizontal="center" vertical="top" wrapText="1"/>
    </xf>
    <xf numFmtId="0" fontId="18" fillId="0" borderId="0" xfId="0" applyFont="1" applyBorder="1" applyAlignment="1">
      <alignment wrapText="1"/>
    </xf>
    <xf numFmtId="0" fontId="18" fillId="0" borderId="0" xfId="0" applyFont="1" applyAlignment="1">
      <alignment wrapText="1"/>
    </xf>
    <xf numFmtId="0" fontId="2" fillId="0" borderId="1" xfId="0" applyFont="1" applyFill="1" applyBorder="1" applyAlignment="1">
      <alignment horizontal="left" vertical="top" wrapText="1" indent="3"/>
    </xf>
    <xf numFmtId="0" fontId="2" fillId="0" borderId="0" xfId="0" applyFont="1" applyFill="1" applyBorder="1" applyAlignment="1">
      <alignment vertical="top" wrapText="1"/>
    </xf>
    <xf numFmtId="2" fontId="2" fillId="0" borderId="1" xfId="0" applyNumberFormat="1" applyFont="1" applyFill="1" applyBorder="1" applyAlignment="1">
      <alignment horizontal="center" vertical="top" wrapText="1"/>
    </xf>
    <xf numFmtId="168" fontId="2" fillId="0" borderId="1" xfId="0" applyNumberFormat="1" applyFont="1" applyFill="1" applyBorder="1" applyAlignment="1">
      <alignment horizontal="center" vertical="top" wrapText="1"/>
    </xf>
    <xf numFmtId="40" fontId="2" fillId="0" borderId="1" xfId="0" applyNumberFormat="1" applyFont="1" applyFill="1" applyBorder="1" applyAlignment="1">
      <alignment horizontal="center" vertical="top" wrapText="1"/>
    </xf>
    <xf numFmtId="38" fontId="2" fillId="0" borderId="1" xfId="0" applyNumberFormat="1" applyFont="1" applyFill="1" applyBorder="1" applyAlignment="1">
      <alignment horizontal="center" vertical="top" wrapText="1"/>
    </xf>
    <xf numFmtId="2" fontId="1" fillId="0" borderId="1" xfId="0" applyNumberFormat="1" applyFont="1" applyBorder="1" applyAlignment="1">
      <alignment horizontal="center" wrapText="1"/>
    </xf>
    <xf numFmtId="0" fontId="14" fillId="0" borderId="0" xfId="0" applyFont="1" applyFill="1"/>
    <xf numFmtId="0" fontId="0" fillId="0" borderId="1" xfId="0" applyFont="1" applyBorder="1"/>
    <xf numFmtId="0" fontId="20" fillId="0" borderId="11" xfId="0" applyFont="1" applyBorder="1" applyAlignment="1">
      <alignment vertical="top" wrapText="1"/>
    </xf>
    <xf numFmtId="0" fontId="2" fillId="0" borderId="0" xfId="0" applyFont="1" applyFill="1" applyBorder="1" applyAlignment="1">
      <alignment wrapText="1"/>
    </xf>
    <xf numFmtId="3" fontId="2" fillId="0" borderId="0" xfId="0" applyNumberFormat="1" applyFont="1" applyFill="1"/>
    <xf numFmtId="167" fontId="2" fillId="0" borderId="1" xfId="0" applyNumberFormat="1" applyFont="1" applyFill="1" applyBorder="1" applyAlignment="1">
      <alignment horizontal="center" vertical="top" wrapText="1"/>
    </xf>
    <xf numFmtId="0" fontId="21" fillId="0" borderId="0" xfId="0" applyFont="1" applyAlignment="1">
      <alignment wrapText="1"/>
    </xf>
    <xf numFmtId="3" fontId="2" fillId="0" borderId="1" xfId="0" applyNumberFormat="1" applyFont="1" applyFill="1" applyBorder="1" applyAlignment="1">
      <alignment horizontal="center" vertical="top" wrapText="1"/>
    </xf>
    <xf numFmtId="0" fontId="1" fillId="0" borderId="1" xfId="0" applyFont="1" applyBorder="1" applyAlignment="1">
      <alignment horizontal="center"/>
    </xf>
    <xf numFmtId="0" fontId="3" fillId="0" borderId="10" xfId="0" applyNumberFormat="1" applyFont="1" applyFill="1" applyBorder="1" applyAlignment="1">
      <alignment horizontal="center" vertical="center" wrapText="1"/>
    </xf>
    <xf numFmtId="4" fontId="3" fillId="0" borderId="10" xfId="0" applyNumberFormat="1" applyFont="1" applyFill="1" applyBorder="1" applyAlignment="1">
      <alignment horizontal="center" vertical="center" wrapText="1"/>
    </xf>
    <xf numFmtId="164" fontId="2" fillId="0" borderId="1" xfId="1" applyNumberFormat="1" applyFont="1" applyFill="1" applyBorder="1" applyAlignment="1">
      <alignment horizontal="right" vertical="top" wrapText="1"/>
    </xf>
    <xf numFmtId="164" fontId="2" fillId="0" borderId="1" xfId="1" applyNumberFormat="1" applyFont="1" applyFill="1" applyBorder="1" applyAlignment="1">
      <alignment wrapText="1"/>
    </xf>
    <xf numFmtId="164" fontId="2" fillId="0" borderId="1" xfId="1" applyNumberFormat="1" applyFont="1" applyFill="1" applyBorder="1" applyAlignment="1">
      <alignment vertical="top" wrapText="1"/>
    </xf>
    <xf numFmtId="164" fontId="2" fillId="0" borderId="1" xfId="0" applyNumberFormat="1" applyFont="1" applyFill="1" applyBorder="1" applyAlignment="1">
      <alignment horizontal="right" vertical="top" wrapText="1"/>
    </xf>
    <xf numFmtId="164" fontId="2" fillId="0" borderId="1" xfId="0" applyNumberFormat="1" applyFont="1" applyFill="1" applyBorder="1" applyAlignment="1">
      <alignment wrapText="1"/>
    </xf>
    <xf numFmtId="164" fontId="2" fillId="0" borderId="1" xfId="0" applyNumberFormat="1" applyFont="1" applyFill="1" applyBorder="1" applyAlignment="1">
      <alignment vertical="top" wrapText="1"/>
    </xf>
    <xf numFmtId="169" fontId="2" fillId="0" borderId="1" xfId="0" applyNumberFormat="1" applyFont="1" applyFill="1" applyBorder="1" applyAlignment="1">
      <alignment horizontal="right" vertical="top" wrapText="1"/>
    </xf>
    <xf numFmtId="169" fontId="2" fillId="0" borderId="1" xfId="1" applyNumberFormat="1" applyFont="1" applyFill="1" applyBorder="1" applyAlignment="1">
      <alignment horizontal="right" vertical="top" wrapText="1"/>
    </xf>
    <xf numFmtId="4" fontId="2" fillId="0" borderId="0" xfId="0" applyNumberFormat="1" applyFont="1" applyFill="1" applyBorder="1"/>
    <xf numFmtId="0" fontId="1" fillId="0" borderId="0" xfId="0" applyFont="1" applyBorder="1" applyAlignment="1">
      <alignment horizontal="left" vertical="top" wrapText="1" indent="1"/>
    </xf>
    <xf numFmtId="0" fontId="8" fillId="0" borderId="0" xfId="0" applyFont="1" applyBorder="1" applyAlignment="1">
      <alignment horizontal="center" vertical="top" wrapText="1"/>
    </xf>
    <xf numFmtId="6" fontId="8" fillId="0" borderId="0" xfId="0" applyNumberFormat="1" applyFont="1" applyBorder="1" applyAlignment="1">
      <alignment horizontal="center" vertical="top" wrapText="1"/>
    </xf>
    <xf numFmtId="0" fontId="1" fillId="0" borderId="0" xfId="0" applyFont="1" applyBorder="1" applyAlignment="1">
      <alignment vertical="top" wrapText="1"/>
    </xf>
    <xf numFmtId="0" fontId="1" fillId="0" borderId="0" xfId="0" applyFont="1" applyBorder="1" applyAlignment="1">
      <alignment horizontal="center" vertical="top" wrapText="1"/>
    </xf>
    <xf numFmtId="6" fontId="1" fillId="0" borderId="0" xfId="0" applyNumberFormat="1" applyFont="1" applyBorder="1" applyAlignment="1">
      <alignment horizontal="center" vertical="top" wrapText="1"/>
    </xf>
    <xf numFmtId="0" fontId="2" fillId="0" borderId="0" xfId="0" applyFont="1" applyBorder="1" applyAlignment="1">
      <alignment horizontal="left" vertical="top" wrapText="1" indent="2"/>
    </xf>
    <xf numFmtId="0" fontId="2" fillId="0" borderId="0" xfId="0" applyFont="1" applyBorder="1" applyAlignment="1">
      <alignment horizontal="center" vertical="top" wrapText="1"/>
    </xf>
    <xf numFmtId="6" fontId="2" fillId="0" borderId="0" xfId="0" applyNumberFormat="1" applyFont="1" applyBorder="1" applyAlignment="1">
      <alignment horizontal="right" vertical="top" wrapText="1"/>
    </xf>
    <xf numFmtId="3" fontId="2" fillId="0" borderId="0" xfId="0" applyNumberFormat="1" applyFont="1" applyBorder="1" applyAlignment="1">
      <alignment horizontal="center" vertical="top" wrapText="1"/>
    </xf>
    <xf numFmtId="0" fontId="2" fillId="0" borderId="0" xfId="0" applyFont="1" applyBorder="1" applyAlignment="1">
      <alignment vertical="top" wrapText="1"/>
    </xf>
    <xf numFmtId="0" fontId="3" fillId="0" borderId="1" xfId="0" applyFont="1" applyFill="1" applyBorder="1" applyAlignment="1">
      <alignment wrapText="1"/>
    </xf>
    <xf numFmtId="169" fontId="2" fillId="0" borderId="1" xfId="0" applyNumberFormat="1" applyFont="1" applyFill="1" applyBorder="1" applyAlignment="1">
      <alignment vertical="top" wrapText="1"/>
    </xf>
    <xf numFmtId="169" fontId="2" fillId="0" borderId="11" xfId="0" applyNumberFormat="1" applyFont="1" applyFill="1" applyBorder="1" applyAlignment="1">
      <alignment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38" fontId="2" fillId="0" borderId="1" xfId="0" applyNumberFormat="1" applyFont="1" applyFill="1" applyBorder="1" applyAlignment="1">
      <alignment horizontal="center" vertical="center" wrapText="1"/>
    </xf>
    <xf numFmtId="168"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8" xfId="0" applyFont="1" applyFill="1" applyBorder="1" applyAlignment="1">
      <alignment vertical="center" wrapText="1"/>
    </xf>
    <xf numFmtId="0" fontId="2" fillId="0" borderId="1" xfId="0" applyFont="1" applyFill="1" applyBorder="1" applyAlignment="1">
      <alignment vertical="center" wrapText="1"/>
    </xf>
    <xf numFmtId="169"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8" fillId="0" borderId="1"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3" xfId="0" applyFont="1" applyFill="1" applyBorder="1" applyAlignment="1">
      <alignment vertical="center" wrapText="1"/>
    </xf>
    <xf numFmtId="40" fontId="2" fillId="0" borderId="1" xfId="0" applyNumberFormat="1" applyFont="1" applyFill="1" applyBorder="1" applyAlignment="1">
      <alignment horizontal="center" vertical="center" wrapText="1"/>
    </xf>
    <xf numFmtId="0" fontId="23" fillId="0" borderId="12" xfId="0" applyFont="1" applyFill="1" applyBorder="1" applyAlignment="1">
      <alignment vertical="top" wrapText="1"/>
    </xf>
    <xf numFmtId="0" fontId="23" fillId="0" borderId="1" xfId="0" applyFont="1" applyFill="1" applyBorder="1" applyAlignment="1">
      <alignment vertical="top" wrapText="1"/>
    </xf>
    <xf numFmtId="0" fontId="23" fillId="0" borderId="2" xfId="0" applyFont="1" applyFill="1" applyBorder="1" applyAlignment="1">
      <alignment vertical="top" wrapText="1"/>
    </xf>
    <xf numFmtId="169" fontId="2" fillId="0" borderId="11" xfId="1" applyNumberFormat="1" applyFont="1" applyFill="1" applyBorder="1" applyAlignment="1">
      <alignment vertical="top" wrapText="1"/>
    </xf>
    <xf numFmtId="0" fontId="3" fillId="0" borderId="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6" fontId="16" fillId="0" borderId="1" xfId="0" applyNumberFormat="1" applyFont="1" applyBorder="1" applyAlignment="1">
      <alignment horizontal="right" vertical="center" wrapText="1"/>
    </xf>
    <xf numFmtId="0" fontId="24" fillId="0" borderId="1" xfId="0" applyFont="1" applyBorder="1" applyAlignment="1">
      <alignment vertical="center" wrapText="1"/>
    </xf>
    <xf numFmtId="3" fontId="24" fillId="0" borderId="1" xfId="0" applyNumberFormat="1" applyFont="1" applyBorder="1" applyAlignment="1">
      <alignment horizontal="center" vertical="center" wrapText="1"/>
    </xf>
    <xf numFmtId="6" fontId="24" fillId="0" borderId="1" xfId="0" applyNumberFormat="1" applyFont="1" applyBorder="1" applyAlignment="1">
      <alignment horizontal="right" vertical="center" wrapText="1"/>
    </xf>
    <xf numFmtId="169" fontId="3" fillId="0" borderId="1" xfId="0" applyNumberFormat="1" applyFont="1" applyFill="1" applyBorder="1" applyAlignment="1">
      <alignmen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3" fillId="0" borderId="1" xfId="0" applyNumberFormat="1" applyFont="1" applyFill="1" applyBorder="1" applyAlignment="1">
      <alignment horizontal="center" wrapText="1"/>
    </xf>
    <xf numFmtId="0" fontId="3" fillId="0" borderId="10" xfId="0" applyNumberFormat="1" applyFont="1" applyFill="1" applyBorder="1" applyAlignment="1">
      <alignment horizontal="center" wrapText="1"/>
    </xf>
    <xf numFmtId="3" fontId="2" fillId="0" borderId="1" xfId="0" applyNumberFormat="1" applyFont="1" applyFill="1" applyBorder="1" applyAlignment="1">
      <alignment horizontal="center" wrapText="1"/>
    </xf>
    <xf numFmtId="3" fontId="2" fillId="0" borderId="1"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center" wrapText="1"/>
    </xf>
    <xf numFmtId="0" fontId="2" fillId="0" borderId="0" xfId="0" applyFont="1" applyFill="1" applyAlignment="1">
      <alignment horizontal="left" wrapText="1"/>
    </xf>
    <xf numFmtId="0" fontId="3" fillId="0" borderId="8" xfId="0" applyFont="1" applyBorder="1" applyAlignment="1">
      <alignment horizontal="center"/>
    </xf>
    <xf numFmtId="3" fontId="2" fillId="0" borderId="0" xfId="0" applyNumberFormat="1" applyFont="1" applyBorder="1" applyAlignment="1">
      <alignment horizontal="center" vertical="top" wrapText="1"/>
    </xf>
    <xf numFmtId="0" fontId="3" fillId="0" borderId="2" xfId="0" applyNumberFormat="1" applyFont="1" applyFill="1" applyBorder="1" applyAlignment="1">
      <alignment horizontal="left" wrapText="1"/>
    </xf>
    <xf numFmtId="0" fontId="3" fillId="0" borderId="3" xfId="0" applyNumberFormat="1" applyFont="1" applyFill="1" applyBorder="1" applyAlignment="1">
      <alignment horizontal="left" wrapText="1"/>
    </xf>
    <xf numFmtId="0" fontId="3" fillId="0" borderId="4" xfId="0" applyNumberFormat="1" applyFont="1" applyFill="1" applyBorder="1" applyAlignment="1">
      <alignment horizontal="left" wrapText="1"/>
    </xf>
    <xf numFmtId="3" fontId="2" fillId="0" borderId="11" xfId="0" applyNumberFormat="1" applyFont="1" applyFill="1" applyBorder="1" applyAlignment="1">
      <alignment horizontal="center" vertical="top" wrapText="1"/>
    </xf>
    <xf numFmtId="2" fontId="2" fillId="0" borderId="0" xfId="0" applyNumberFormat="1" applyFont="1" applyFill="1" applyAlignment="1">
      <alignment horizontal="left" wrapText="1"/>
    </xf>
    <xf numFmtId="3" fontId="3" fillId="0" borderId="2" xfId="0" applyNumberFormat="1" applyFont="1" applyFill="1" applyBorder="1" applyAlignment="1">
      <alignment horizontal="center" vertical="top" wrapText="1"/>
    </xf>
    <xf numFmtId="3" fontId="3" fillId="0" borderId="3" xfId="0" applyNumberFormat="1" applyFont="1" applyFill="1" applyBorder="1" applyAlignment="1">
      <alignment horizontal="center" vertical="top" wrapText="1"/>
    </xf>
    <xf numFmtId="3" fontId="3" fillId="0" borderId="4" xfId="0" applyNumberFormat="1" applyFont="1" applyFill="1" applyBorder="1" applyAlignment="1">
      <alignment horizontal="center" vertical="top" wrapText="1"/>
    </xf>
    <xf numFmtId="0" fontId="1" fillId="0" borderId="0" xfId="0" applyFont="1" applyBorder="1" applyAlignment="1">
      <alignment horizontal="center" vertical="top" wrapText="1"/>
    </xf>
    <xf numFmtId="3"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0" xfId="0" applyFont="1" applyFill="1" applyBorder="1" applyAlignment="1">
      <alignment horizontal="center"/>
    </xf>
    <xf numFmtId="0" fontId="3" fillId="0" borderId="8" xfId="0" applyFont="1" applyFill="1" applyBorder="1" applyAlignment="1">
      <alignment horizontal="center"/>
    </xf>
    <xf numFmtId="0" fontId="3" fillId="0" borderId="11" xfId="0" applyNumberFormat="1"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M14"/>
  <sheetViews>
    <sheetView tabSelected="1" topLeftCell="A4" workbookViewId="0">
      <selection activeCell="B1" sqref="B1"/>
    </sheetView>
  </sheetViews>
  <sheetFormatPr defaultRowHeight="12.75" x14ac:dyDescent="0.2"/>
  <cols>
    <col min="1" max="1" width="0.7109375" style="17" customWidth="1"/>
    <col min="2" max="2" width="9.42578125" style="17" customWidth="1"/>
    <col min="3" max="3" width="11.85546875" style="17" customWidth="1"/>
    <col min="4" max="7" width="13.42578125" style="17" customWidth="1"/>
    <col min="8" max="8" width="3.42578125" style="17" customWidth="1"/>
    <col min="9" max="9" width="31.28515625" style="17" customWidth="1"/>
    <col min="10" max="11" width="10" style="17" customWidth="1"/>
    <col min="12" max="12" width="12.28515625" style="17" customWidth="1"/>
    <col min="13" max="13" width="10.5703125" style="17" customWidth="1"/>
    <col min="14" max="15" width="9.140625" style="17"/>
    <col min="16" max="16" width="14.28515625" style="17" customWidth="1"/>
    <col min="17" max="17" width="16.140625" style="17" customWidth="1"/>
    <col min="18" max="18" width="20" style="17" customWidth="1"/>
    <col min="19" max="19" width="18.42578125" style="17" customWidth="1"/>
    <col min="20" max="20" width="17" style="17" customWidth="1"/>
    <col min="21" max="16384" width="9.140625" style="17"/>
  </cols>
  <sheetData>
    <row r="2" spans="1:13" ht="15.75" x14ac:dyDescent="0.2">
      <c r="B2" s="134" t="s">
        <v>19</v>
      </c>
      <c r="C2" s="134"/>
      <c r="D2" s="134"/>
      <c r="E2" s="134"/>
      <c r="F2" s="134"/>
      <c r="G2" s="134"/>
    </row>
    <row r="3" spans="1:13" ht="15.75" x14ac:dyDescent="0.2">
      <c r="B3" s="18"/>
      <c r="C3" s="135" t="s">
        <v>20</v>
      </c>
      <c r="D3" s="135"/>
      <c r="E3" s="136" t="s">
        <v>21</v>
      </c>
      <c r="F3" s="136"/>
      <c r="G3" s="136"/>
      <c r="I3" s="134" t="s">
        <v>22</v>
      </c>
      <c r="J3" s="134"/>
      <c r="K3" s="134"/>
      <c r="L3" s="134"/>
      <c r="M3" s="134"/>
    </row>
    <row r="4" spans="1:13" ht="102" x14ac:dyDescent="0.2">
      <c r="A4" s="19"/>
      <c r="B4" s="26" t="s">
        <v>23</v>
      </c>
      <c r="C4" s="26" t="s">
        <v>34</v>
      </c>
      <c r="D4" s="26" t="s">
        <v>35</v>
      </c>
      <c r="E4" s="26" t="s">
        <v>24</v>
      </c>
      <c r="F4" s="26" t="s">
        <v>25</v>
      </c>
      <c r="G4" s="26" t="s">
        <v>26</v>
      </c>
      <c r="H4" s="19"/>
      <c r="I4" s="22" t="s">
        <v>27</v>
      </c>
      <c r="J4" s="22" t="s">
        <v>28</v>
      </c>
      <c r="K4" s="22" t="s">
        <v>29</v>
      </c>
      <c r="L4" s="22" t="s">
        <v>30</v>
      </c>
      <c r="M4" s="22" t="s">
        <v>31</v>
      </c>
    </row>
    <row r="5" spans="1:13" x14ac:dyDescent="0.2">
      <c r="A5" s="19"/>
      <c r="B5" s="131" t="s">
        <v>79</v>
      </c>
      <c r="C5" s="132"/>
      <c r="D5" s="132"/>
      <c r="E5" s="132"/>
      <c r="F5" s="132"/>
      <c r="G5" s="133"/>
      <c r="H5" s="19"/>
      <c r="I5" s="128" t="s">
        <v>79</v>
      </c>
      <c r="J5" s="129"/>
      <c r="K5" s="129"/>
      <c r="L5" s="129"/>
      <c r="M5" s="130"/>
    </row>
    <row r="6" spans="1:13" x14ac:dyDescent="0.2">
      <c r="A6" s="19"/>
      <c r="B6" s="27">
        <v>1</v>
      </c>
      <c r="C6" s="27">
        <v>0</v>
      </c>
      <c r="D6" s="27">
        <v>17</v>
      </c>
      <c r="E6" s="27">
        <v>0</v>
      </c>
      <c r="F6" s="27">
        <v>0</v>
      </c>
      <c r="G6" s="27">
        <f>C6+D6+E6+F6</f>
        <v>17</v>
      </c>
      <c r="H6" s="19"/>
      <c r="I6" s="24" t="s">
        <v>74</v>
      </c>
      <c r="J6" s="20">
        <v>17</v>
      </c>
      <c r="K6" s="20">
        <v>2</v>
      </c>
      <c r="L6" s="20">
        <v>0</v>
      </c>
      <c r="M6" s="21">
        <f>J6*K6+L6</f>
        <v>34</v>
      </c>
    </row>
    <row r="7" spans="1:13" x14ac:dyDescent="0.2">
      <c r="A7" s="19"/>
      <c r="B7" s="27">
        <v>2</v>
      </c>
      <c r="C7" s="27">
        <v>0</v>
      </c>
      <c r="D7" s="27">
        <f>G6</f>
        <v>17</v>
      </c>
      <c r="E7" s="27">
        <v>0</v>
      </c>
      <c r="F7" s="27">
        <v>0</v>
      </c>
      <c r="G7" s="27">
        <f>C7+D7+E7+F7</f>
        <v>17</v>
      </c>
      <c r="I7" s="66" t="s">
        <v>83</v>
      </c>
      <c r="J7" s="23"/>
      <c r="K7" s="23"/>
      <c r="L7" s="25"/>
      <c r="M7" s="25">
        <f>SUM(M6:M6)</f>
        <v>34</v>
      </c>
    </row>
    <row r="8" spans="1:13" x14ac:dyDescent="0.2">
      <c r="A8" s="19"/>
      <c r="B8" s="27">
        <v>3</v>
      </c>
      <c r="C8" s="27">
        <v>0</v>
      </c>
      <c r="D8" s="27">
        <f>G7</f>
        <v>17</v>
      </c>
      <c r="E8" s="27">
        <v>0</v>
      </c>
      <c r="F8" s="27">
        <v>0</v>
      </c>
      <c r="G8" s="27">
        <f>C8+D8+E8+F8</f>
        <v>17</v>
      </c>
      <c r="I8" s="128" t="s">
        <v>80</v>
      </c>
      <c r="J8" s="129"/>
      <c r="K8" s="129"/>
      <c r="L8" s="129"/>
      <c r="M8" s="130"/>
    </row>
    <row r="9" spans="1:13" x14ac:dyDescent="0.2">
      <c r="A9" s="19"/>
      <c r="B9" s="27" t="s">
        <v>32</v>
      </c>
      <c r="C9" s="27">
        <f>AVERAGE(C6:C8)</f>
        <v>0</v>
      </c>
      <c r="D9" s="27">
        <f>AVERAGE(D6:D8)</f>
        <v>17</v>
      </c>
      <c r="E9" s="27">
        <f t="shared" ref="E9:F9" si="0">AVERAGE(E6:E8)</f>
        <v>0</v>
      </c>
      <c r="F9" s="27">
        <f t="shared" si="0"/>
        <v>0</v>
      </c>
      <c r="G9" s="27">
        <f>AVERAGE(G6:G8)</f>
        <v>17</v>
      </c>
      <c r="I9" s="24" t="s">
        <v>82</v>
      </c>
      <c r="J9" s="21">
        <f>'Respondent Burden (Subs L &amp; Y)'!F54</f>
        <v>4</v>
      </c>
      <c r="K9" s="21">
        <v>1</v>
      </c>
      <c r="L9" s="21">
        <v>0</v>
      </c>
      <c r="M9" s="21">
        <f>J9*K9+L9</f>
        <v>4</v>
      </c>
    </row>
    <row r="10" spans="1:13" x14ac:dyDescent="0.2">
      <c r="A10" s="19"/>
      <c r="B10" s="131" t="s">
        <v>80</v>
      </c>
      <c r="C10" s="132"/>
      <c r="D10" s="132"/>
      <c r="E10" s="132"/>
      <c r="F10" s="132"/>
      <c r="G10" s="133"/>
      <c r="H10" s="19"/>
      <c r="I10" s="24" t="s">
        <v>81</v>
      </c>
      <c r="J10" s="63">
        <f>'Respondent Burden (Subs L &amp; Y)'!F55</f>
        <v>0.08</v>
      </c>
      <c r="K10" s="21">
        <v>1</v>
      </c>
      <c r="L10" s="21">
        <v>0</v>
      </c>
      <c r="M10" s="21">
        <f>J10*K10+L10</f>
        <v>0.08</v>
      </c>
    </row>
    <row r="11" spans="1:13" x14ac:dyDescent="0.2">
      <c r="A11" s="19"/>
      <c r="B11" s="27">
        <v>1</v>
      </c>
      <c r="C11" s="27">
        <v>0</v>
      </c>
      <c r="D11" s="27">
        <v>4</v>
      </c>
      <c r="E11" s="27">
        <v>0</v>
      </c>
      <c r="F11" s="27">
        <v>0</v>
      </c>
      <c r="G11" s="27">
        <f>C11+D11+E11+F11</f>
        <v>4</v>
      </c>
      <c r="H11" s="19"/>
      <c r="I11" s="66" t="s">
        <v>84</v>
      </c>
      <c r="J11" s="23"/>
      <c r="K11" s="23"/>
      <c r="L11" s="25"/>
      <c r="M11" s="25">
        <f>ROUND(SUM(M9:M10),0)</f>
        <v>4</v>
      </c>
    </row>
    <row r="12" spans="1:13" x14ac:dyDescent="0.2">
      <c r="A12" s="19"/>
      <c r="B12" s="27">
        <v>2</v>
      </c>
      <c r="C12" s="27">
        <v>0</v>
      </c>
      <c r="D12" s="27">
        <f>G11</f>
        <v>4</v>
      </c>
      <c r="E12" s="27">
        <v>0</v>
      </c>
      <c r="F12" s="27">
        <v>0</v>
      </c>
      <c r="G12" s="27">
        <f>C12+D12+E12+F12</f>
        <v>4</v>
      </c>
      <c r="I12" s="65"/>
      <c r="J12" s="65"/>
      <c r="K12" s="65"/>
      <c r="L12" s="27" t="s">
        <v>33</v>
      </c>
      <c r="M12" s="72">
        <f>M7+M11</f>
        <v>38</v>
      </c>
    </row>
    <row r="13" spans="1:13" x14ac:dyDescent="0.2">
      <c r="A13" s="19"/>
      <c r="B13" s="27">
        <v>3</v>
      </c>
      <c r="C13" s="27">
        <v>0</v>
      </c>
      <c r="D13" s="27">
        <f>G12</f>
        <v>4</v>
      </c>
      <c r="E13" s="27">
        <v>0</v>
      </c>
      <c r="F13" s="27">
        <v>0</v>
      </c>
      <c r="G13" s="27">
        <f>C13+D13+E13+F13</f>
        <v>4</v>
      </c>
    </row>
    <row r="14" spans="1:13" x14ac:dyDescent="0.2">
      <c r="A14" s="19"/>
      <c r="B14" s="27" t="s">
        <v>32</v>
      </c>
      <c r="C14" s="27">
        <f>AVERAGE(C11:C13)</f>
        <v>0</v>
      </c>
      <c r="D14" s="27">
        <f>AVERAGE(D11:D13)</f>
        <v>4</v>
      </c>
      <c r="E14" s="27">
        <f t="shared" ref="E14:F14" si="1">AVERAGE(E11:E13)</f>
        <v>0</v>
      </c>
      <c r="F14" s="27">
        <f t="shared" si="1"/>
        <v>0</v>
      </c>
      <c r="G14" s="27">
        <f>AVERAGE(G11:G13)</f>
        <v>4</v>
      </c>
    </row>
  </sheetData>
  <mergeCells count="8">
    <mergeCell ref="I8:M8"/>
    <mergeCell ref="B10:G10"/>
    <mergeCell ref="B2:G2"/>
    <mergeCell ref="C3:D3"/>
    <mergeCell ref="E3:G3"/>
    <mergeCell ref="I3:M3"/>
    <mergeCell ref="B5:G5"/>
    <mergeCell ref="I5:M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95"/>
  <sheetViews>
    <sheetView topLeftCell="A52" zoomScale="90" zoomScaleNormal="90" workbookViewId="0">
      <selection activeCell="M22" sqref="M22"/>
    </sheetView>
  </sheetViews>
  <sheetFormatPr defaultRowHeight="12.75" x14ac:dyDescent="0.2"/>
  <cols>
    <col min="1" max="1" width="4.7109375" style="9" customWidth="1"/>
    <col min="2" max="2" width="36.5703125" style="9" customWidth="1"/>
    <col min="3" max="3" width="13.85546875" style="9" customWidth="1"/>
    <col min="4" max="4" width="14.42578125" style="9" customWidth="1"/>
    <col min="5" max="5" width="16" style="9" customWidth="1"/>
    <col min="6" max="6" width="11.42578125" style="9" customWidth="1"/>
    <col min="7" max="7" width="10.140625" style="9" customWidth="1"/>
    <col min="8" max="8" width="12" style="9" customWidth="1"/>
    <col min="9" max="9" width="10.28515625" style="9" customWidth="1"/>
    <col min="10" max="10" width="10.85546875" style="13" customWidth="1"/>
    <col min="11" max="11" width="1.5703125" style="9" customWidth="1"/>
    <col min="12" max="12" width="16" style="8" bestFit="1" customWidth="1"/>
    <col min="13" max="13" width="21.5703125" style="8" customWidth="1"/>
    <col min="14" max="14" width="16.28515625" style="8" customWidth="1"/>
    <col min="15" max="15" width="20.5703125" style="8" customWidth="1"/>
    <col min="16" max="16" width="26.28515625" style="8" customWidth="1"/>
    <col min="17" max="17" width="21" style="8" customWidth="1"/>
    <col min="18" max="16384" width="9.140625" style="8"/>
  </cols>
  <sheetData>
    <row r="1" spans="1:13" ht="15.75" x14ac:dyDescent="0.25">
      <c r="B1" s="64" t="s">
        <v>68</v>
      </c>
    </row>
    <row r="3" spans="1:13" s="3" customFormat="1" ht="14.25" customHeight="1" x14ac:dyDescent="0.2">
      <c r="A3" s="1"/>
      <c r="B3" s="137" t="s">
        <v>0</v>
      </c>
      <c r="C3" s="2" t="s">
        <v>1</v>
      </c>
      <c r="D3" s="2" t="s">
        <v>2</v>
      </c>
      <c r="E3" s="2" t="s">
        <v>3</v>
      </c>
      <c r="F3" s="2" t="s">
        <v>4</v>
      </c>
      <c r="G3" s="2" t="s">
        <v>5</v>
      </c>
      <c r="H3" s="2" t="s">
        <v>6</v>
      </c>
      <c r="I3" s="2" t="s">
        <v>7</v>
      </c>
      <c r="J3" s="12" t="s">
        <v>8</v>
      </c>
      <c r="K3" s="1"/>
      <c r="L3" s="4" t="s">
        <v>9</v>
      </c>
      <c r="M3" s="5">
        <v>106.45</v>
      </c>
    </row>
    <row r="4" spans="1:13" s="7" customFormat="1" ht="66" customHeight="1" x14ac:dyDescent="0.2">
      <c r="A4" s="6"/>
      <c r="B4" s="138"/>
      <c r="C4" s="73" t="s">
        <v>107</v>
      </c>
      <c r="D4" s="73" t="s">
        <v>108</v>
      </c>
      <c r="E4" s="73" t="s">
        <v>109</v>
      </c>
      <c r="F4" s="73" t="s">
        <v>40</v>
      </c>
      <c r="G4" s="73" t="s">
        <v>12</v>
      </c>
      <c r="H4" s="73" t="s">
        <v>110</v>
      </c>
      <c r="I4" s="73" t="s">
        <v>111</v>
      </c>
      <c r="J4" s="74" t="s">
        <v>96</v>
      </c>
      <c r="K4" s="6"/>
      <c r="L4" s="4" t="s">
        <v>14</v>
      </c>
      <c r="M4" s="5">
        <v>138.43</v>
      </c>
    </row>
    <row r="5" spans="1:13" s="7" customFormat="1" x14ac:dyDescent="0.2">
      <c r="A5" s="6"/>
      <c r="B5" s="145" t="s">
        <v>79</v>
      </c>
      <c r="C5" s="146"/>
      <c r="D5" s="146"/>
      <c r="E5" s="146"/>
      <c r="F5" s="146"/>
      <c r="G5" s="146"/>
      <c r="H5" s="146"/>
      <c r="I5" s="146"/>
      <c r="J5" s="147"/>
      <c r="K5" s="6"/>
      <c r="L5" s="4" t="s">
        <v>16</v>
      </c>
      <c r="M5" s="5">
        <v>52.77</v>
      </c>
    </row>
    <row r="6" spans="1:13" ht="15.75" x14ac:dyDescent="0.25">
      <c r="A6" s="39"/>
      <c r="B6" s="40" t="s">
        <v>54</v>
      </c>
      <c r="C6" s="41" t="s">
        <v>36</v>
      </c>
      <c r="D6" s="41"/>
      <c r="E6" s="41"/>
      <c r="F6" s="41"/>
      <c r="G6" s="41"/>
      <c r="H6" s="41"/>
      <c r="I6" s="41"/>
      <c r="J6" s="75"/>
      <c r="K6" s="55"/>
      <c r="L6" s="4"/>
      <c r="M6" s="4"/>
    </row>
    <row r="7" spans="1:13" ht="15.75" x14ac:dyDescent="0.25">
      <c r="A7" s="39"/>
      <c r="B7" s="40" t="s">
        <v>55</v>
      </c>
      <c r="C7" s="41" t="s">
        <v>36</v>
      </c>
      <c r="D7" s="41"/>
      <c r="E7" s="41"/>
      <c r="F7" s="41"/>
      <c r="G7" s="41"/>
      <c r="H7" s="41"/>
      <c r="I7" s="41"/>
      <c r="J7" s="75"/>
      <c r="K7" s="55"/>
      <c r="L7" s="29" t="s">
        <v>17</v>
      </c>
      <c r="M7" s="10">
        <v>0</v>
      </c>
    </row>
    <row r="8" spans="1:13" ht="15.75" x14ac:dyDescent="0.25">
      <c r="A8" s="39"/>
      <c r="B8" s="40" t="s">
        <v>56</v>
      </c>
      <c r="C8" s="41"/>
      <c r="D8" s="41"/>
      <c r="E8" s="41"/>
      <c r="F8" s="41"/>
      <c r="G8" s="41"/>
      <c r="H8" s="41"/>
      <c r="I8" s="41"/>
      <c r="J8" s="75"/>
      <c r="K8" s="55"/>
      <c r="L8" s="53" t="s">
        <v>18</v>
      </c>
      <c r="M8" s="11">
        <v>17</v>
      </c>
    </row>
    <row r="9" spans="1:13" ht="15.75" x14ac:dyDescent="0.25">
      <c r="A9" s="39"/>
      <c r="B9" s="42" t="s">
        <v>95</v>
      </c>
      <c r="C9" s="41">
        <v>1</v>
      </c>
      <c r="D9" s="41">
        <v>1</v>
      </c>
      <c r="E9" s="69">
        <f>C9*D9</f>
        <v>1</v>
      </c>
      <c r="F9" s="41">
        <f>M8</f>
        <v>17</v>
      </c>
      <c r="G9" s="44">
        <f>E9*F9</f>
        <v>17</v>
      </c>
      <c r="H9" s="45">
        <f>ROUND(G9*0.05,2)</f>
        <v>0.85</v>
      </c>
      <c r="I9" s="45">
        <f t="shared" ref="I9" si="0">G9*0.1</f>
        <v>1.7000000000000002</v>
      </c>
      <c r="J9" s="75">
        <f>G9*$M$3+H9*$M$4+I9*$M$5</f>
        <v>2017.0245000000002</v>
      </c>
      <c r="K9" s="55"/>
    </row>
    <row r="10" spans="1:13" ht="15.75" x14ac:dyDescent="0.25">
      <c r="A10" s="39"/>
      <c r="B10" s="42" t="s">
        <v>66</v>
      </c>
      <c r="C10" s="41"/>
      <c r="D10" s="41"/>
      <c r="E10" s="41"/>
      <c r="F10" s="41"/>
      <c r="G10" s="41"/>
      <c r="H10" s="41"/>
      <c r="I10" s="41"/>
      <c r="J10" s="75"/>
      <c r="K10" s="55"/>
    </row>
    <row r="11" spans="1:13" ht="15.75" x14ac:dyDescent="0.25">
      <c r="A11" s="39"/>
      <c r="B11" s="43" t="s">
        <v>50</v>
      </c>
      <c r="C11" s="41">
        <v>32</v>
      </c>
      <c r="D11" s="41">
        <v>1</v>
      </c>
      <c r="E11" s="47">
        <f>C11*D11</f>
        <v>32</v>
      </c>
      <c r="F11" s="41">
        <v>0</v>
      </c>
      <c r="G11" s="41">
        <f>E11*F11</f>
        <v>0</v>
      </c>
      <c r="H11" s="54">
        <f>G11*0.05</f>
        <v>0</v>
      </c>
      <c r="I11" s="54">
        <f>G11*0.1</f>
        <v>0</v>
      </c>
      <c r="J11" s="82">
        <f>G11*$M$3+H11*$M$4+I11*$M$5</f>
        <v>0</v>
      </c>
      <c r="K11" s="55"/>
    </row>
    <row r="12" spans="1:13" ht="15.75" x14ac:dyDescent="0.25">
      <c r="A12" s="39"/>
      <c r="B12" s="43" t="s">
        <v>58</v>
      </c>
      <c r="C12" s="41">
        <v>32</v>
      </c>
      <c r="D12" s="41">
        <v>0.2</v>
      </c>
      <c r="E12" s="69">
        <f>C12*D12</f>
        <v>6.4</v>
      </c>
      <c r="F12" s="41">
        <v>0</v>
      </c>
      <c r="G12" s="41">
        <f>E12*F12</f>
        <v>0</v>
      </c>
      <c r="H12" s="54">
        <f t="shared" ref="H12" si="1">G12*0.05</f>
        <v>0</v>
      </c>
      <c r="I12" s="54">
        <f t="shared" ref="I12:I13" si="2">G12*0.1</f>
        <v>0</v>
      </c>
      <c r="J12" s="82">
        <f>G12*$M$3+H12*$M$4+I12*$M$5</f>
        <v>0</v>
      </c>
      <c r="K12" s="55"/>
    </row>
    <row r="13" spans="1:13" ht="15.75" x14ac:dyDescent="0.25">
      <c r="A13" s="39"/>
      <c r="B13" s="43" t="s">
        <v>87</v>
      </c>
      <c r="C13" s="41">
        <v>0.5</v>
      </c>
      <c r="D13" s="41">
        <v>1</v>
      </c>
      <c r="E13" s="69">
        <f>C13*D13</f>
        <v>0.5</v>
      </c>
      <c r="F13" s="41">
        <f>M8</f>
        <v>17</v>
      </c>
      <c r="G13" s="44">
        <f>E13*F13</f>
        <v>8.5</v>
      </c>
      <c r="H13" s="45">
        <f>ROUND(G13*0.05,2)</f>
        <v>0.43</v>
      </c>
      <c r="I13" s="45">
        <f t="shared" si="2"/>
        <v>0.85000000000000009</v>
      </c>
      <c r="J13" s="75">
        <f>G13*$M$3+H13*$M$4+I13*$M$5</f>
        <v>1009.2044000000001</v>
      </c>
      <c r="K13" s="55"/>
    </row>
    <row r="14" spans="1:13" ht="15.75" x14ac:dyDescent="0.25">
      <c r="B14" s="42" t="s">
        <v>59</v>
      </c>
      <c r="C14" s="41" t="s">
        <v>39</v>
      </c>
      <c r="D14" s="41"/>
      <c r="E14" s="41"/>
      <c r="F14" s="41"/>
      <c r="G14" s="41"/>
      <c r="H14" s="41"/>
      <c r="I14" s="41"/>
      <c r="J14" s="75"/>
      <c r="K14" s="56"/>
    </row>
    <row r="15" spans="1:13" ht="15.75" x14ac:dyDescent="0.25">
      <c r="B15" s="42" t="s">
        <v>60</v>
      </c>
      <c r="C15" s="41" t="s">
        <v>37</v>
      </c>
      <c r="D15" s="41"/>
      <c r="E15" s="41"/>
      <c r="F15" s="41"/>
      <c r="G15" s="41"/>
      <c r="H15" s="41"/>
      <c r="I15" s="41"/>
      <c r="J15" s="75"/>
      <c r="K15" s="56"/>
    </row>
    <row r="16" spans="1:13" ht="15.75" x14ac:dyDescent="0.25">
      <c r="B16" s="42" t="s">
        <v>61</v>
      </c>
      <c r="C16" s="41"/>
      <c r="D16" s="41"/>
      <c r="E16" s="41"/>
      <c r="F16" s="41"/>
      <c r="G16" s="41"/>
      <c r="H16" s="41"/>
      <c r="I16" s="41"/>
      <c r="J16" s="75"/>
      <c r="K16" s="56"/>
    </row>
    <row r="17" spans="2:11" ht="25.5" x14ac:dyDescent="0.25">
      <c r="B17" s="43" t="s">
        <v>62</v>
      </c>
      <c r="C17" s="41">
        <v>2</v>
      </c>
      <c r="D17" s="41">
        <v>1</v>
      </c>
      <c r="E17" s="47">
        <f t="shared" ref="E17:E21" si="3">C17*D17</f>
        <v>2</v>
      </c>
      <c r="F17" s="41">
        <v>0</v>
      </c>
      <c r="G17" s="41">
        <f t="shared" ref="G17:G20" si="4">E17*F17</f>
        <v>0</v>
      </c>
      <c r="H17" s="54">
        <f t="shared" ref="H17:H21" si="5">G17*0.05</f>
        <v>0</v>
      </c>
      <c r="I17" s="54">
        <f t="shared" ref="I17:I21" si="6">G17*0.1</f>
        <v>0</v>
      </c>
      <c r="J17" s="82">
        <f>G17*$M$3+H17*$M$4+I17*$M$5</f>
        <v>0</v>
      </c>
      <c r="K17" s="56"/>
    </row>
    <row r="18" spans="2:11" ht="15.75" x14ac:dyDescent="0.25">
      <c r="B18" s="43" t="s">
        <v>63</v>
      </c>
      <c r="C18" s="41">
        <v>2</v>
      </c>
      <c r="D18" s="41">
        <v>1</v>
      </c>
      <c r="E18" s="47">
        <f t="shared" si="3"/>
        <v>2</v>
      </c>
      <c r="F18" s="41">
        <v>0</v>
      </c>
      <c r="G18" s="41">
        <f t="shared" si="4"/>
        <v>0</v>
      </c>
      <c r="H18" s="54">
        <f t="shared" si="5"/>
        <v>0</v>
      </c>
      <c r="I18" s="54">
        <f t="shared" si="6"/>
        <v>0</v>
      </c>
      <c r="J18" s="82">
        <f>G18*$M$3+H18*$M$4+I18*$M$5</f>
        <v>0</v>
      </c>
      <c r="K18" s="56"/>
    </row>
    <row r="19" spans="2:11" ht="15.75" x14ac:dyDescent="0.25">
      <c r="B19" s="43" t="s">
        <v>64</v>
      </c>
      <c r="C19" s="41">
        <v>2</v>
      </c>
      <c r="D19" s="41">
        <v>1</v>
      </c>
      <c r="E19" s="47">
        <f t="shared" si="3"/>
        <v>2</v>
      </c>
      <c r="F19" s="41">
        <v>0</v>
      </c>
      <c r="G19" s="41">
        <f t="shared" si="4"/>
        <v>0</v>
      </c>
      <c r="H19" s="54">
        <f t="shared" si="5"/>
        <v>0</v>
      </c>
      <c r="I19" s="54">
        <f t="shared" si="6"/>
        <v>0</v>
      </c>
      <c r="J19" s="82">
        <f>G19*$M$3+H19*$M$4+I19*$M$5</f>
        <v>0</v>
      </c>
      <c r="K19" s="56"/>
    </row>
    <row r="20" spans="2:11" ht="25.5" x14ac:dyDescent="0.25">
      <c r="B20" s="43" t="s">
        <v>65</v>
      </c>
      <c r="C20" s="41">
        <v>8</v>
      </c>
      <c r="D20" s="41">
        <v>1</v>
      </c>
      <c r="E20" s="47">
        <f t="shared" si="3"/>
        <v>8</v>
      </c>
      <c r="F20" s="41">
        <v>0</v>
      </c>
      <c r="G20" s="41">
        <f t="shared" si="4"/>
        <v>0</v>
      </c>
      <c r="H20" s="54">
        <f t="shared" si="5"/>
        <v>0</v>
      </c>
      <c r="I20" s="54">
        <f t="shared" si="6"/>
        <v>0</v>
      </c>
      <c r="J20" s="82">
        <f>G20*$M$3+H20*$M$4+I20*$M$5</f>
        <v>0</v>
      </c>
      <c r="K20" s="56"/>
    </row>
    <row r="21" spans="2:11" ht="15.75" x14ac:dyDescent="0.25">
      <c r="B21" s="43" t="s">
        <v>88</v>
      </c>
      <c r="C21" s="41">
        <v>12</v>
      </c>
      <c r="D21" s="41">
        <v>2</v>
      </c>
      <c r="E21" s="47">
        <f t="shared" si="3"/>
        <v>24</v>
      </c>
      <c r="F21" s="41">
        <f>F13</f>
        <v>17</v>
      </c>
      <c r="G21" s="54">
        <f>E21*F21</f>
        <v>408</v>
      </c>
      <c r="H21" s="44">
        <f t="shared" si="5"/>
        <v>20.400000000000002</v>
      </c>
      <c r="I21" s="44">
        <f t="shared" si="6"/>
        <v>40.800000000000004</v>
      </c>
      <c r="J21" s="75">
        <f>G21*$M$3+H21*$M$4+I21*$M$5</f>
        <v>48408.588000000003</v>
      </c>
      <c r="K21" s="56"/>
    </row>
    <row r="22" spans="2:11" ht="13.5" x14ac:dyDescent="0.2">
      <c r="B22" s="114" t="s">
        <v>101</v>
      </c>
      <c r="C22" s="30"/>
      <c r="D22" s="30"/>
      <c r="E22" s="30"/>
      <c r="F22" s="31"/>
      <c r="G22" s="139">
        <f>SUM(G9:I13,G17:I21)</f>
        <v>498.53</v>
      </c>
      <c r="H22" s="139"/>
      <c r="I22" s="139"/>
      <c r="J22" s="76">
        <f>SUM(J9:J13,J17:J21)</f>
        <v>51434.816900000005</v>
      </c>
    </row>
    <row r="23" spans="2:11" x14ac:dyDescent="0.2">
      <c r="B23" s="40" t="s">
        <v>43</v>
      </c>
      <c r="C23" s="41"/>
      <c r="D23" s="41"/>
      <c r="E23" s="41"/>
      <c r="F23" s="41"/>
      <c r="G23" s="41"/>
      <c r="H23" s="41"/>
      <c r="I23" s="41"/>
      <c r="J23" s="77"/>
    </row>
    <row r="24" spans="2:11" x14ac:dyDescent="0.2">
      <c r="B24" s="42" t="s">
        <v>95</v>
      </c>
      <c r="C24" s="41" t="s">
        <v>38</v>
      </c>
      <c r="D24" s="41"/>
      <c r="E24" s="41"/>
      <c r="F24" s="41"/>
      <c r="G24" s="41"/>
      <c r="H24" s="41"/>
      <c r="I24" s="41"/>
      <c r="J24" s="77"/>
    </row>
    <row r="25" spans="2:11" x14ac:dyDescent="0.2">
      <c r="B25" s="42" t="s">
        <v>44</v>
      </c>
      <c r="C25" s="41"/>
      <c r="D25" s="41"/>
      <c r="E25" s="41"/>
      <c r="F25" s="41"/>
      <c r="G25" s="41"/>
      <c r="H25" s="41"/>
      <c r="I25" s="41"/>
      <c r="J25" s="77"/>
    </row>
    <row r="26" spans="2:11" x14ac:dyDescent="0.2">
      <c r="B26" s="43" t="s">
        <v>67</v>
      </c>
      <c r="C26" s="41" t="s">
        <v>38</v>
      </c>
      <c r="D26" s="41"/>
      <c r="E26" s="41"/>
      <c r="F26" s="41"/>
      <c r="G26" s="44"/>
      <c r="H26" s="45"/>
      <c r="I26" s="45"/>
      <c r="J26" s="77"/>
    </row>
    <row r="27" spans="2:11" x14ac:dyDescent="0.2">
      <c r="B27" s="42" t="s">
        <v>45</v>
      </c>
      <c r="C27" s="41" t="s">
        <v>39</v>
      </c>
      <c r="D27" s="41"/>
      <c r="E27" s="41"/>
      <c r="F27" s="41"/>
      <c r="G27" s="41"/>
      <c r="H27" s="41"/>
      <c r="I27" s="41"/>
      <c r="J27" s="77"/>
    </row>
    <row r="28" spans="2:11" ht="15.75" x14ac:dyDescent="0.25">
      <c r="B28" s="43" t="s">
        <v>89</v>
      </c>
      <c r="C28" s="41">
        <v>33</v>
      </c>
      <c r="D28" s="41">
        <v>4</v>
      </c>
      <c r="E28" s="47">
        <f>C28*D28</f>
        <v>132</v>
      </c>
      <c r="F28" s="47">
        <f>F13</f>
        <v>17</v>
      </c>
      <c r="G28" s="54">
        <f t="shared" ref="G28:G29" si="7">E28*F28</f>
        <v>2244</v>
      </c>
      <c r="H28" s="44">
        <f>G28*0.05</f>
        <v>112.2</v>
      </c>
      <c r="I28" s="44">
        <f t="shared" ref="I28:I29" si="8">G28*0.1</f>
        <v>224.4</v>
      </c>
      <c r="J28" s="75">
        <f>G28*$M$3+H28*$M$4+I28*$M$5</f>
        <v>266247.234</v>
      </c>
      <c r="K28" s="56"/>
    </row>
    <row r="29" spans="2:11" ht="15.75" x14ac:dyDescent="0.25">
      <c r="B29" s="43" t="s">
        <v>90</v>
      </c>
      <c r="C29" s="41">
        <v>2</v>
      </c>
      <c r="D29" s="41">
        <v>2</v>
      </c>
      <c r="E29" s="47">
        <f t="shared" ref="E29" si="9">C29*D29</f>
        <v>4</v>
      </c>
      <c r="F29" s="47">
        <f>F13</f>
        <v>17</v>
      </c>
      <c r="G29" s="54">
        <f t="shared" si="7"/>
        <v>68</v>
      </c>
      <c r="H29" s="44">
        <f>G29*0.05</f>
        <v>3.4000000000000004</v>
      </c>
      <c r="I29" s="44">
        <f t="shared" si="8"/>
        <v>6.8000000000000007</v>
      </c>
      <c r="J29" s="75">
        <f>G29*$M$3+H29*$M$4+I29*$M$5</f>
        <v>8068.0980000000009</v>
      </c>
      <c r="K29" s="56"/>
    </row>
    <row r="30" spans="2:11" x14ac:dyDescent="0.2">
      <c r="B30" s="42" t="s">
        <v>46</v>
      </c>
      <c r="C30" s="41" t="s">
        <v>36</v>
      </c>
      <c r="D30" s="41"/>
      <c r="E30" s="41"/>
      <c r="F30" s="41"/>
      <c r="G30" s="41"/>
      <c r="H30" s="41"/>
      <c r="I30" s="41"/>
      <c r="J30" s="77"/>
    </row>
    <row r="31" spans="2:11" x14ac:dyDescent="0.2">
      <c r="B31" s="42" t="s">
        <v>47</v>
      </c>
      <c r="C31" s="41" t="s">
        <v>36</v>
      </c>
      <c r="D31" s="41"/>
      <c r="E31" s="41"/>
      <c r="F31" s="41"/>
      <c r="G31" s="41"/>
      <c r="H31" s="41"/>
      <c r="I31" s="41"/>
      <c r="J31" s="77"/>
    </row>
    <row r="32" spans="2:11" x14ac:dyDescent="0.2">
      <c r="B32" s="42" t="s">
        <v>48</v>
      </c>
      <c r="C32" s="41" t="s">
        <v>36</v>
      </c>
      <c r="D32" s="41"/>
      <c r="E32" s="41"/>
      <c r="F32" s="41"/>
      <c r="G32" s="41"/>
      <c r="H32" s="41"/>
      <c r="I32" s="41"/>
      <c r="J32" s="77"/>
    </row>
    <row r="33" spans="1:13" x14ac:dyDescent="0.2">
      <c r="B33" s="42" t="s">
        <v>49</v>
      </c>
      <c r="C33" s="41" t="s">
        <v>36</v>
      </c>
      <c r="D33" s="41"/>
      <c r="E33" s="41"/>
      <c r="F33" s="41"/>
      <c r="G33" s="41"/>
      <c r="H33" s="41"/>
      <c r="I33" s="41"/>
      <c r="J33" s="77"/>
    </row>
    <row r="34" spans="1:13" ht="13.5" x14ac:dyDescent="0.2">
      <c r="B34" s="116" t="s">
        <v>100</v>
      </c>
      <c r="C34" s="32"/>
      <c r="D34" s="32"/>
      <c r="E34" s="32"/>
      <c r="F34" s="33"/>
      <c r="G34" s="140">
        <f>SUM(G28:I29)</f>
        <v>2658.8</v>
      </c>
      <c r="H34" s="140"/>
      <c r="I34" s="140"/>
      <c r="J34" s="77">
        <f>SUM(J28:J29)</f>
        <v>274315.33199999999</v>
      </c>
    </row>
    <row r="35" spans="1:13" ht="25.5" customHeight="1" x14ac:dyDescent="0.2">
      <c r="B35" s="34" t="s">
        <v>106</v>
      </c>
      <c r="C35" s="35"/>
      <c r="D35" s="35"/>
      <c r="E35" s="35"/>
      <c r="F35" s="35"/>
      <c r="G35" s="148">
        <f>ROUND(G22+G34,-1)</f>
        <v>3160</v>
      </c>
      <c r="H35" s="148"/>
      <c r="I35" s="148"/>
      <c r="J35" s="117">
        <f>ROUND(J22+J34,-3)</f>
        <v>326000</v>
      </c>
      <c r="K35" s="38"/>
    </row>
    <row r="36" spans="1:13" s="7" customFormat="1" x14ac:dyDescent="0.2">
      <c r="A36" s="6"/>
      <c r="B36" s="145" t="s">
        <v>80</v>
      </c>
      <c r="C36" s="146"/>
      <c r="D36" s="146"/>
      <c r="E36" s="146"/>
      <c r="F36" s="146"/>
      <c r="G36" s="146"/>
      <c r="H36" s="146"/>
      <c r="I36" s="146"/>
      <c r="J36" s="147"/>
      <c r="K36" s="6"/>
      <c r="L36" s="4"/>
      <c r="M36" s="5"/>
    </row>
    <row r="37" spans="1:13" ht="15.75" x14ac:dyDescent="0.25">
      <c r="A37" s="39"/>
      <c r="B37" s="40" t="s">
        <v>54</v>
      </c>
      <c r="C37" s="41" t="s">
        <v>36</v>
      </c>
      <c r="D37" s="41"/>
      <c r="E37" s="41"/>
      <c r="F37" s="41"/>
      <c r="G37" s="41"/>
      <c r="H37" s="41"/>
      <c r="I37" s="41"/>
      <c r="J37" s="46"/>
      <c r="K37" s="55"/>
      <c r="L37" s="29" t="s">
        <v>17</v>
      </c>
      <c r="M37" s="10">
        <v>0</v>
      </c>
    </row>
    <row r="38" spans="1:13" ht="15.75" x14ac:dyDescent="0.25">
      <c r="A38" s="39"/>
      <c r="B38" s="40" t="s">
        <v>55</v>
      </c>
      <c r="C38" s="41" t="s">
        <v>36</v>
      </c>
      <c r="D38" s="41"/>
      <c r="E38" s="41"/>
      <c r="F38" s="41"/>
      <c r="G38" s="41"/>
      <c r="H38" s="41"/>
      <c r="I38" s="41"/>
      <c r="J38" s="46"/>
      <c r="K38" s="55"/>
      <c r="L38" s="53" t="s">
        <v>18</v>
      </c>
      <c r="M38" s="11">
        <v>4</v>
      </c>
    </row>
    <row r="39" spans="1:13" ht="15.75" x14ac:dyDescent="0.25">
      <c r="A39" s="39"/>
      <c r="B39" s="40" t="s">
        <v>56</v>
      </c>
      <c r="C39" s="41"/>
      <c r="D39" s="41"/>
      <c r="E39" s="41"/>
      <c r="F39" s="41"/>
      <c r="G39" s="41"/>
      <c r="H39" s="41"/>
      <c r="I39" s="41"/>
      <c r="J39" s="46"/>
      <c r="K39" s="55"/>
    </row>
    <row r="40" spans="1:13" ht="15.75" x14ac:dyDescent="0.25">
      <c r="A40" s="39"/>
      <c r="B40" s="42" t="s">
        <v>95</v>
      </c>
      <c r="C40" s="41">
        <v>1</v>
      </c>
      <c r="D40" s="41">
        <v>1</v>
      </c>
      <c r="E40" s="69">
        <f>C40*D40</f>
        <v>1</v>
      </c>
      <c r="F40" s="41">
        <f>M38</f>
        <v>4</v>
      </c>
      <c r="G40" s="44">
        <f>E40*F40</f>
        <v>4</v>
      </c>
      <c r="H40" s="45">
        <f>ROUND(G40*0.05,2)</f>
        <v>0.2</v>
      </c>
      <c r="I40" s="45">
        <f t="shared" ref="I40" si="10">G40*0.1</f>
        <v>0.4</v>
      </c>
      <c r="J40" s="75">
        <f>G40*$M$3+H40*$M$4+I40*$M$5</f>
        <v>474.59399999999999</v>
      </c>
      <c r="K40" s="55"/>
    </row>
    <row r="41" spans="1:13" ht="15.75" x14ac:dyDescent="0.25">
      <c r="A41" s="39"/>
      <c r="B41" s="42" t="s">
        <v>66</v>
      </c>
      <c r="C41" s="41" t="s">
        <v>36</v>
      </c>
      <c r="D41" s="41"/>
      <c r="E41" s="41"/>
      <c r="F41" s="41"/>
      <c r="G41" s="41"/>
      <c r="H41" s="41"/>
      <c r="I41" s="41"/>
      <c r="J41" s="46"/>
      <c r="K41" s="55"/>
    </row>
    <row r="42" spans="1:13" ht="15.75" x14ac:dyDescent="0.25">
      <c r="B42" s="42" t="s">
        <v>59</v>
      </c>
      <c r="C42" s="41"/>
      <c r="D42" s="41"/>
      <c r="E42" s="41"/>
      <c r="F42" s="41"/>
      <c r="G42" s="41"/>
      <c r="H42" s="41"/>
      <c r="I42" s="41"/>
      <c r="J42" s="46"/>
      <c r="K42" s="56"/>
    </row>
    <row r="43" spans="1:13" ht="15.75" x14ac:dyDescent="0.25">
      <c r="B43" s="43" t="s">
        <v>18</v>
      </c>
      <c r="C43" s="41"/>
      <c r="D43" s="41"/>
      <c r="E43" s="47"/>
      <c r="F43" s="41"/>
      <c r="G43" s="41"/>
      <c r="H43" s="54"/>
      <c r="I43" s="54"/>
      <c r="J43" s="48"/>
      <c r="K43" s="56"/>
    </row>
    <row r="44" spans="1:13" ht="28.5" x14ac:dyDescent="0.25">
      <c r="A44" s="39"/>
      <c r="B44" s="43" t="s">
        <v>117</v>
      </c>
      <c r="C44" s="98">
        <v>8</v>
      </c>
      <c r="D44" s="98">
        <v>1</v>
      </c>
      <c r="E44" s="99">
        <f>C44*D44</f>
        <v>8</v>
      </c>
      <c r="F44" s="98">
        <f>M38</f>
        <v>4</v>
      </c>
      <c r="G44" s="100">
        <f>E44*F44</f>
        <v>32</v>
      </c>
      <c r="H44" s="101">
        <f>G44*0.05</f>
        <v>1.6</v>
      </c>
      <c r="I44" s="101">
        <f>G44*0.1</f>
        <v>3.2</v>
      </c>
      <c r="J44" s="102">
        <f>G44*$M$3+H44*$M$4+I44*$M$5</f>
        <v>3796.752</v>
      </c>
      <c r="K44" s="55"/>
    </row>
    <row r="45" spans="1:13" ht="15.75" x14ac:dyDescent="0.25">
      <c r="B45" s="42" t="s">
        <v>60</v>
      </c>
      <c r="C45" s="41" t="s">
        <v>57</v>
      </c>
      <c r="D45" s="41"/>
      <c r="E45" s="41"/>
      <c r="F45" s="41"/>
      <c r="G45" s="41"/>
      <c r="H45" s="41"/>
      <c r="I45" s="41"/>
      <c r="J45" s="46"/>
      <c r="K45" s="56"/>
    </row>
    <row r="46" spans="1:13" ht="15.75" x14ac:dyDescent="0.25">
      <c r="B46" s="42" t="s">
        <v>61</v>
      </c>
      <c r="C46" s="41"/>
      <c r="D46" s="41"/>
      <c r="E46" s="41"/>
      <c r="F46" s="41"/>
      <c r="G46" s="41"/>
      <c r="H46" s="41"/>
      <c r="I46" s="41"/>
      <c r="J46" s="46"/>
      <c r="K46" s="56"/>
    </row>
    <row r="47" spans="1:13" ht="15.75" x14ac:dyDescent="0.25">
      <c r="B47" s="43" t="s">
        <v>17</v>
      </c>
      <c r="C47" s="41"/>
      <c r="D47" s="41"/>
      <c r="E47" s="47"/>
      <c r="F47" s="41"/>
      <c r="G47" s="41"/>
      <c r="H47" s="54"/>
      <c r="I47" s="54"/>
      <c r="J47" s="48"/>
      <c r="K47" s="56"/>
    </row>
    <row r="48" spans="1:13" ht="25.5" x14ac:dyDescent="0.25">
      <c r="B48" s="57" t="s">
        <v>62</v>
      </c>
      <c r="C48" s="41" t="s">
        <v>105</v>
      </c>
      <c r="D48" s="41"/>
      <c r="E48" s="47"/>
      <c r="F48" s="41"/>
      <c r="G48" s="41"/>
      <c r="H48" s="54"/>
      <c r="I48" s="54"/>
      <c r="J48" s="48"/>
      <c r="K48" s="56"/>
    </row>
    <row r="49" spans="2:11" ht="25.5" x14ac:dyDescent="0.25">
      <c r="B49" s="57" t="s">
        <v>63</v>
      </c>
      <c r="C49" s="41" t="s">
        <v>105</v>
      </c>
      <c r="D49" s="41"/>
      <c r="E49" s="47"/>
      <c r="F49" s="41"/>
      <c r="G49" s="41"/>
      <c r="H49" s="54"/>
      <c r="I49" s="54"/>
      <c r="J49" s="48"/>
      <c r="K49" s="56"/>
    </row>
    <row r="50" spans="2:11" ht="15.75" x14ac:dyDescent="0.25">
      <c r="B50" s="57" t="s">
        <v>70</v>
      </c>
      <c r="C50" s="41" t="s">
        <v>36</v>
      </c>
      <c r="D50" s="41"/>
      <c r="E50" s="47"/>
      <c r="F50" s="41"/>
      <c r="G50" s="41"/>
      <c r="H50" s="54"/>
      <c r="I50" s="54"/>
      <c r="J50" s="48"/>
      <c r="K50" s="56"/>
    </row>
    <row r="51" spans="2:11" ht="15.75" x14ac:dyDescent="0.25">
      <c r="B51" s="57" t="s">
        <v>71</v>
      </c>
      <c r="C51" s="41" t="s">
        <v>36</v>
      </c>
      <c r="D51" s="41"/>
      <c r="E51" s="47"/>
      <c r="F51" s="41"/>
      <c r="G51" s="41"/>
      <c r="H51" s="54"/>
      <c r="I51" s="54"/>
      <c r="J51" s="48"/>
      <c r="K51" s="56"/>
    </row>
    <row r="52" spans="2:11" ht="28.5" x14ac:dyDescent="0.25">
      <c r="B52" s="57" t="s">
        <v>118</v>
      </c>
      <c r="C52" s="41">
        <v>2</v>
      </c>
      <c r="D52" s="41">
        <v>1</v>
      </c>
      <c r="E52" s="47">
        <f>C52*D52</f>
        <v>2</v>
      </c>
      <c r="F52" s="41">
        <f>M37</f>
        <v>0</v>
      </c>
      <c r="G52" s="41">
        <f>E52*F52</f>
        <v>0</v>
      </c>
      <c r="H52" s="54">
        <f>G52*0.05</f>
        <v>0</v>
      </c>
      <c r="I52" s="54">
        <f>G52*0.1</f>
        <v>0</v>
      </c>
      <c r="J52" s="81">
        <f>G52*$M$3+H52*$M$4+I52*$M$5</f>
        <v>0</v>
      </c>
      <c r="K52" s="56"/>
    </row>
    <row r="53" spans="2:11" ht="15.75" x14ac:dyDescent="0.25">
      <c r="B53" s="43" t="s">
        <v>18</v>
      </c>
      <c r="C53" s="41"/>
      <c r="D53" s="41"/>
      <c r="E53" s="47"/>
      <c r="F53" s="41"/>
      <c r="G53" s="41"/>
      <c r="H53" s="54"/>
      <c r="I53" s="54"/>
      <c r="J53" s="78"/>
      <c r="K53" s="56"/>
    </row>
    <row r="54" spans="2:11" ht="15.75" x14ac:dyDescent="0.25">
      <c r="B54" s="57" t="s">
        <v>75</v>
      </c>
      <c r="C54" s="41">
        <v>2</v>
      </c>
      <c r="D54" s="41">
        <v>1</v>
      </c>
      <c r="E54" s="47">
        <f>C54*D54</f>
        <v>2</v>
      </c>
      <c r="F54" s="41">
        <f>M38</f>
        <v>4</v>
      </c>
      <c r="G54" s="62">
        <f>E54*F54</f>
        <v>8</v>
      </c>
      <c r="H54" s="60">
        <f>G54*0.05</f>
        <v>0.4</v>
      </c>
      <c r="I54" s="60">
        <f>G54*0.1</f>
        <v>0.8</v>
      </c>
      <c r="J54" s="78">
        <f>G54*$M$3+H54*$M$4+I54*$M$5</f>
        <v>949.18799999999999</v>
      </c>
      <c r="K54" s="56"/>
    </row>
    <row r="55" spans="2:11" ht="15.75" x14ac:dyDescent="0.25">
      <c r="B55" s="57" t="s">
        <v>119</v>
      </c>
      <c r="C55" s="41">
        <v>2</v>
      </c>
      <c r="D55" s="41">
        <v>1</v>
      </c>
      <c r="E55" s="47">
        <f>C55*D55</f>
        <v>2</v>
      </c>
      <c r="F55" s="59">
        <f>ROUND(0.02*M38,2)</f>
        <v>0.08</v>
      </c>
      <c r="G55" s="61">
        <f>ROUND(E55*F55,2)</f>
        <v>0.16</v>
      </c>
      <c r="H55" s="61">
        <f>ROUND(G55*0.05,2)</f>
        <v>0.01</v>
      </c>
      <c r="I55" s="61">
        <f>ROUND(G55*0.1,2)</f>
        <v>0.02</v>
      </c>
      <c r="J55" s="78">
        <f>ROUND(G55*$M$3+H55*$M$4+I55*$M$5,2)</f>
        <v>19.47</v>
      </c>
      <c r="K55" s="56"/>
    </row>
    <row r="56" spans="2:11" ht="15.75" x14ac:dyDescent="0.25">
      <c r="B56" s="57" t="s">
        <v>120</v>
      </c>
      <c r="C56" s="41" t="s">
        <v>36</v>
      </c>
      <c r="D56" s="41"/>
      <c r="E56" s="47"/>
      <c r="F56" s="41"/>
      <c r="G56" s="41"/>
      <c r="H56" s="54"/>
      <c r="I56" s="54"/>
      <c r="J56" s="78"/>
      <c r="K56" s="56"/>
    </row>
    <row r="57" spans="2:11" ht="13.5" x14ac:dyDescent="0.2">
      <c r="B57" s="114" t="s">
        <v>101</v>
      </c>
      <c r="C57" s="30"/>
      <c r="D57" s="30"/>
      <c r="E57" s="30"/>
      <c r="F57" s="31"/>
      <c r="G57" s="139">
        <f>SUM(G40:I44,G52:I52,G54:I55)</f>
        <v>50.79</v>
      </c>
      <c r="H57" s="139"/>
      <c r="I57" s="139"/>
      <c r="J57" s="79">
        <f>SUM(J40, J44,J52,J54:J55)</f>
        <v>5240.0039999999999</v>
      </c>
    </row>
    <row r="58" spans="2:11" x14ac:dyDescent="0.2">
      <c r="B58" s="40" t="s">
        <v>43</v>
      </c>
      <c r="C58" s="41"/>
      <c r="D58" s="41"/>
      <c r="E58" s="41"/>
      <c r="F58" s="41"/>
      <c r="G58" s="41"/>
      <c r="H58" s="41"/>
      <c r="I58" s="41"/>
      <c r="J58" s="80"/>
    </row>
    <row r="59" spans="2:11" x14ac:dyDescent="0.2">
      <c r="B59" s="42" t="s">
        <v>95</v>
      </c>
      <c r="C59" s="41" t="s">
        <v>38</v>
      </c>
      <c r="D59" s="41"/>
      <c r="E59" s="41"/>
      <c r="F59" s="41"/>
      <c r="G59" s="41"/>
      <c r="H59" s="41"/>
      <c r="I59" s="41"/>
      <c r="J59" s="80"/>
    </row>
    <row r="60" spans="2:11" x14ac:dyDescent="0.2">
      <c r="B60" s="42" t="s">
        <v>44</v>
      </c>
      <c r="C60" s="41" t="s">
        <v>76</v>
      </c>
      <c r="D60" s="41"/>
      <c r="E60" s="41"/>
      <c r="F60" s="41"/>
      <c r="G60" s="41"/>
      <c r="H60" s="41"/>
      <c r="I60" s="41"/>
      <c r="J60" s="80"/>
    </row>
    <row r="61" spans="2:11" x14ac:dyDescent="0.2">
      <c r="B61" s="42" t="s">
        <v>45</v>
      </c>
      <c r="C61" s="41"/>
      <c r="D61" s="41"/>
      <c r="E61" s="41"/>
      <c r="F61" s="41"/>
      <c r="G61" s="41"/>
      <c r="H61" s="41"/>
      <c r="I61" s="41"/>
      <c r="J61" s="80"/>
    </row>
    <row r="62" spans="2:11" ht="15.75" x14ac:dyDescent="0.25">
      <c r="B62" s="43" t="s">
        <v>77</v>
      </c>
      <c r="C62" s="41">
        <v>2</v>
      </c>
      <c r="D62" s="41">
        <v>1</v>
      </c>
      <c r="E62" s="47">
        <f>C62*D62</f>
        <v>2</v>
      </c>
      <c r="F62" s="41">
        <f>M38</f>
        <v>4</v>
      </c>
      <c r="G62" s="62">
        <f>E62*F62</f>
        <v>8</v>
      </c>
      <c r="H62" s="60">
        <f>G62*0.05</f>
        <v>0.4</v>
      </c>
      <c r="I62" s="60">
        <f>G62*0.1</f>
        <v>0.8</v>
      </c>
      <c r="J62" s="78">
        <f>G62*$M$3+H62*$M$4+I62*$M$5</f>
        <v>949.18799999999999</v>
      </c>
      <c r="K62" s="56"/>
    </row>
    <row r="63" spans="2:11" x14ac:dyDescent="0.2">
      <c r="B63" s="42" t="s">
        <v>46</v>
      </c>
      <c r="C63" s="41" t="s">
        <v>76</v>
      </c>
      <c r="D63" s="41"/>
      <c r="E63" s="41"/>
      <c r="F63" s="41"/>
      <c r="G63" s="41"/>
      <c r="H63" s="41"/>
      <c r="I63" s="41"/>
      <c r="J63" s="80"/>
    </row>
    <row r="64" spans="2:11" x14ac:dyDescent="0.2">
      <c r="B64" s="42" t="s">
        <v>47</v>
      </c>
      <c r="C64" s="41" t="s">
        <v>76</v>
      </c>
      <c r="D64" s="41"/>
      <c r="E64" s="41"/>
      <c r="F64" s="41"/>
      <c r="G64" s="41"/>
      <c r="H64" s="41"/>
      <c r="I64" s="41"/>
      <c r="J64" s="80"/>
    </row>
    <row r="65" spans="2:11" x14ac:dyDescent="0.2">
      <c r="B65" s="42" t="s">
        <v>48</v>
      </c>
      <c r="C65" s="41" t="s">
        <v>36</v>
      </c>
      <c r="D65" s="41"/>
      <c r="E65" s="41"/>
      <c r="F65" s="41"/>
      <c r="G65" s="41"/>
      <c r="H65" s="41"/>
      <c r="I65" s="41"/>
      <c r="J65" s="80"/>
    </row>
    <row r="66" spans="2:11" x14ac:dyDescent="0.2">
      <c r="B66" s="42" t="s">
        <v>49</v>
      </c>
      <c r="C66" s="41" t="s">
        <v>36</v>
      </c>
      <c r="D66" s="41"/>
      <c r="E66" s="41"/>
      <c r="F66" s="41"/>
      <c r="G66" s="41"/>
      <c r="H66" s="41"/>
      <c r="I66" s="41"/>
      <c r="J66" s="80"/>
    </row>
    <row r="67" spans="2:11" ht="13.5" x14ac:dyDescent="0.2">
      <c r="B67" s="115" t="s">
        <v>100</v>
      </c>
      <c r="C67" s="32"/>
      <c r="D67" s="32"/>
      <c r="E67" s="32"/>
      <c r="F67" s="33"/>
      <c r="G67" s="140">
        <f>SUM(G62:I62)</f>
        <v>9.2000000000000011</v>
      </c>
      <c r="H67" s="140"/>
      <c r="I67" s="140"/>
      <c r="J67" s="80">
        <f>SUM(J62:J62)</f>
        <v>949.18799999999999</v>
      </c>
    </row>
    <row r="68" spans="2:11" ht="25.5" x14ac:dyDescent="0.2">
      <c r="B68" s="103" t="s">
        <v>104</v>
      </c>
      <c r="C68" s="104"/>
      <c r="D68" s="104"/>
      <c r="E68" s="104"/>
      <c r="F68" s="104"/>
      <c r="G68" s="141">
        <f>ROUND(G57+G67,0)</f>
        <v>60</v>
      </c>
      <c r="H68" s="141"/>
      <c r="I68" s="141"/>
      <c r="J68" s="97">
        <f>ROUND(J57+J67,-1)</f>
        <v>6190</v>
      </c>
      <c r="K68" s="38"/>
    </row>
    <row r="69" spans="2:11" ht="25.5" x14ac:dyDescent="0.2">
      <c r="B69" s="95" t="s">
        <v>103</v>
      </c>
      <c r="C69" s="35"/>
      <c r="D69" s="35"/>
      <c r="E69" s="35"/>
      <c r="F69" s="35"/>
      <c r="G69" s="141">
        <f>ROUND(G35+G68, -1)</f>
        <v>3220</v>
      </c>
      <c r="H69" s="141"/>
      <c r="I69" s="141"/>
      <c r="J69" s="97">
        <f>ROUND(J35+J68,-3)</f>
        <v>332000</v>
      </c>
      <c r="K69" s="8"/>
    </row>
    <row r="70" spans="2:11" ht="25.5" x14ac:dyDescent="0.2">
      <c r="B70" s="95" t="s">
        <v>102</v>
      </c>
      <c r="C70" s="40"/>
      <c r="D70" s="40"/>
      <c r="E70" s="40"/>
      <c r="F70" s="40"/>
      <c r="G70" s="71"/>
      <c r="H70" s="71"/>
      <c r="I70" s="71"/>
      <c r="J70" s="96">
        <v>0</v>
      </c>
      <c r="K70" s="8"/>
    </row>
    <row r="71" spans="2:11" ht="15.75" x14ac:dyDescent="0.2">
      <c r="B71" s="95" t="s">
        <v>121</v>
      </c>
      <c r="C71" s="40"/>
      <c r="D71" s="40"/>
      <c r="E71" s="40"/>
      <c r="F71" s="40"/>
      <c r="G71" s="150">
        <f>G69</f>
        <v>3220</v>
      </c>
      <c r="H71" s="151"/>
      <c r="I71" s="152"/>
      <c r="J71" s="127">
        <f>SUM(J69:J70)</f>
        <v>332000</v>
      </c>
      <c r="K71" s="8"/>
    </row>
    <row r="72" spans="2:11" x14ac:dyDescent="0.2">
      <c r="B72" s="8"/>
      <c r="C72" s="58"/>
      <c r="D72" s="58"/>
      <c r="E72" s="58"/>
      <c r="F72" s="58"/>
      <c r="G72" s="31"/>
      <c r="H72" s="31"/>
      <c r="I72" s="31"/>
      <c r="J72" s="68">
        <f>G69/'# Respondents &amp; Responses Calcs'!M12</f>
        <v>84.736842105263165</v>
      </c>
      <c r="K72" s="9" t="s">
        <v>15</v>
      </c>
    </row>
    <row r="73" spans="2:11" x14ac:dyDescent="0.2">
      <c r="J73" s="8"/>
      <c r="K73" s="8"/>
    </row>
    <row r="74" spans="2:11" x14ac:dyDescent="0.2">
      <c r="B74" s="67"/>
      <c r="J74" s="8"/>
      <c r="K74" s="8"/>
    </row>
    <row r="75" spans="2:11" x14ac:dyDescent="0.2">
      <c r="B75" s="67"/>
      <c r="J75" s="8"/>
      <c r="K75" s="8"/>
    </row>
    <row r="76" spans="2:11" ht="15" customHeight="1" x14ac:dyDescent="0.2">
      <c r="B76" s="9" t="s">
        <v>41</v>
      </c>
      <c r="G76" s="28"/>
      <c r="H76" s="28"/>
      <c r="I76" s="28"/>
    </row>
    <row r="77" spans="2:11" ht="40.5" customHeight="1" x14ac:dyDescent="0.2">
      <c r="B77" s="142" t="s">
        <v>86</v>
      </c>
      <c r="C77" s="142"/>
      <c r="D77" s="142"/>
      <c r="E77" s="142"/>
      <c r="F77" s="142"/>
      <c r="G77" s="142"/>
      <c r="H77" s="142"/>
      <c r="I77" s="142"/>
      <c r="J77" s="142"/>
    </row>
    <row r="78" spans="2:11" ht="41.25" customHeight="1" x14ac:dyDescent="0.2">
      <c r="B78" s="149" t="s">
        <v>98</v>
      </c>
      <c r="C78" s="149"/>
      <c r="D78" s="149"/>
      <c r="E78" s="149"/>
      <c r="F78" s="149"/>
      <c r="G78" s="149"/>
      <c r="H78" s="149"/>
      <c r="I78" s="149"/>
      <c r="J78" s="149"/>
    </row>
    <row r="79" spans="2:11" x14ac:dyDescent="0.2">
      <c r="B79" s="52" t="s">
        <v>91</v>
      </c>
    </row>
    <row r="80" spans="2:11" x14ac:dyDescent="0.2">
      <c r="B80" s="52" t="s">
        <v>92</v>
      </c>
    </row>
    <row r="81" spans="1:17" x14ac:dyDescent="0.2">
      <c r="B81" s="52" t="s">
        <v>93</v>
      </c>
      <c r="M81" s="143" t="s">
        <v>139</v>
      </c>
      <c r="N81" s="143"/>
      <c r="O81" s="143"/>
      <c r="P81" s="143"/>
      <c r="Q81" s="143"/>
    </row>
    <row r="82" spans="1:17" ht="15.75" x14ac:dyDescent="0.2">
      <c r="B82" s="52" t="s">
        <v>94</v>
      </c>
      <c r="M82" s="119" t="s">
        <v>132</v>
      </c>
      <c r="N82" s="119" t="s">
        <v>133</v>
      </c>
      <c r="O82" s="119" t="s">
        <v>134</v>
      </c>
      <c r="P82" s="119" t="s">
        <v>135</v>
      </c>
      <c r="Q82" s="119" t="s">
        <v>137</v>
      </c>
    </row>
    <row r="83" spans="1:17" ht="15.75" x14ac:dyDescent="0.2">
      <c r="B83" s="52" t="s">
        <v>112</v>
      </c>
      <c r="M83" s="120" t="s">
        <v>79</v>
      </c>
      <c r="N83" s="121">
        <v>479</v>
      </c>
      <c r="O83" s="122">
        <v>2659</v>
      </c>
      <c r="P83" s="122">
        <f>ROUND(SUM(N83:O83),-1)</f>
        <v>3140</v>
      </c>
      <c r="Q83" s="123">
        <f>J35</f>
        <v>326000</v>
      </c>
    </row>
    <row r="84" spans="1:17" ht="15.75" x14ac:dyDescent="0.2">
      <c r="B84" s="52" t="s">
        <v>113</v>
      </c>
      <c r="M84" s="120" t="s">
        <v>80</v>
      </c>
      <c r="N84" s="121">
        <v>46</v>
      </c>
      <c r="O84" s="121">
        <v>9</v>
      </c>
      <c r="P84" s="121">
        <f>SUM(N84:O84)</f>
        <v>55</v>
      </c>
      <c r="Q84" s="123">
        <f>J68</f>
        <v>6190</v>
      </c>
    </row>
    <row r="85" spans="1:17" ht="15.75" x14ac:dyDescent="0.2">
      <c r="B85" s="52" t="s">
        <v>114</v>
      </c>
      <c r="M85" s="124" t="s">
        <v>33</v>
      </c>
      <c r="N85" s="119"/>
      <c r="O85" s="119"/>
      <c r="P85" s="125">
        <f>ROUND(SUM(P83:P84),-1)</f>
        <v>3200</v>
      </c>
      <c r="Q85" s="126">
        <f>ROUND(SUM(Q83:Q84),-3)</f>
        <v>332000</v>
      </c>
    </row>
    <row r="86" spans="1:17" x14ac:dyDescent="0.2">
      <c r="B86" s="52" t="s">
        <v>115</v>
      </c>
    </row>
    <row r="87" spans="1:17" x14ac:dyDescent="0.2">
      <c r="B87" s="52" t="s">
        <v>116</v>
      </c>
    </row>
    <row r="88" spans="1:17" x14ac:dyDescent="0.2">
      <c r="B88" s="52"/>
    </row>
    <row r="89" spans="1:17" x14ac:dyDescent="0.2">
      <c r="A89" s="39"/>
      <c r="B89" s="39"/>
      <c r="C89" s="39"/>
      <c r="D89" s="39"/>
      <c r="E89" s="39"/>
      <c r="F89" s="39"/>
      <c r="G89" s="39"/>
      <c r="H89" s="39"/>
      <c r="I89" s="39"/>
      <c r="J89" s="83"/>
    </row>
    <row r="90" spans="1:17" ht="15.75" x14ac:dyDescent="0.25">
      <c r="A90" s="39"/>
      <c r="B90" s="90"/>
      <c r="C90" s="91"/>
      <c r="D90" s="91"/>
      <c r="E90" s="91"/>
      <c r="F90" s="91"/>
      <c r="G90" s="91"/>
      <c r="H90" s="91"/>
      <c r="I90" s="91"/>
      <c r="J90" s="92"/>
      <c r="K90" s="56"/>
    </row>
    <row r="91" spans="1:17" ht="15.75" x14ac:dyDescent="0.25">
      <c r="A91" s="39"/>
      <c r="B91" s="90"/>
      <c r="C91" s="91"/>
      <c r="D91" s="91"/>
      <c r="E91" s="91"/>
      <c r="F91" s="91"/>
      <c r="G91" s="91"/>
      <c r="H91" s="91"/>
      <c r="I91" s="91"/>
      <c r="J91" s="92"/>
      <c r="K91" s="56"/>
    </row>
    <row r="92" spans="1:17" ht="15.75" x14ac:dyDescent="0.25">
      <c r="A92" s="39"/>
      <c r="B92" s="90"/>
      <c r="C92" s="91"/>
      <c r="D92" s="91"/>
      <c r="E92" s="91"/>
      <c r="F92" s="91"/>
      <c r="G92" s="93"/>
      <c r="H92" s="91"/>
      <c r="I92" s="91"/>
      <c r="J92" s="92"/>
      <c r="K92" s="56"/>
    </row>
    <row r="93" spans="1:17" ht="15.75" x14ac:dyDescent="0.25">
      <c r="A93" s="39"/>
      <c r="B93" s="90"/>
      <c r="C93" s="91"/>
      <c r="D93" s="91"/>
      <c r="E93" s="91"/>
      <c r="F93" s="91"/>
      <c r="G93" s="91"/>
      <c r="H93" s="91"/>
      <c r="I93" s="91"/>
      <c r="J93" s="92"/>
      <c r="K93" s="56"/>
    </row>
    <row r="94" spans="1:17" ht="15.75" x14ac:dyDescent="0.25">
      <c r="A94" s="39"/>
      <c r="B94" s="94"/>
      <c r="C94" s="94"/>
      <c r="D94" s="94"/>
      <c r="E94" s="94"/>
      <c r="F94" s="94"/>
      <c r="G94" s="144"/>
      <c r="H94" s="144"/>
      <c r="I94" s="144"/>
      <c r="J94" s="92"/>
      <c r="K94" s="56"/>
    </row>
    <row r="95" spans="1:17" ht="15" x14ac:dyDescent="0.25">
      <c r="A95" s="39"/>
      <c r="B95" s="94"/>
      <c r="C95" s="94"/>
      <c r="D95" s="94"/>
      <c r="E95" s="94"/>
      <c r="F95" s="94"/>
      <c r="G95" s="144"/>
      <c r="H95" s="144"/>
      <c r="I95" s="144"/>
      <c r="J95" s="92"/>
      <c r="K95" s="70"/>
    </row>
  </sheetData>
  <mergeCells count="16">
    <mergeCell ref="M81:Q81"/>
    <mergeCell ref="G95:I95"/>
    <mergeCell ref="G69:I69"/>
    <mergeCell ref="G94:I94"/>
    <mergeCell ref="B5:J5"/>
    <mergeCell ref="B36:J36"/>
    <mergeCell ref="G57:I57"/>
    <mergeCell ref="G67:I67"/>
    <mergeCell ref="G35:I35"/>
    <mergeCell ref="B78:J78"/>
    <mergeCell ref="G71:I71"/>
    <mergeCell ref="B3:B4"/>
    <mergeCell ref="G22:I22"/>
    <mergeCell ref="G34:I34"/>
    <mergeCell ref="G68:I68"/>
    <mergeCell ref="B77:J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5"/>
  <sheetViews>
    <sheetView topLeftCell="A13" zoomScale="90" zoomScaleNormal="90" workbookViewId="0">
      <selection activeCell="G31" sqref="G31"/>
    </sheetView>
  </sheetViews>
  <sheetFormatPr defaultRowHeight="12.75" x14ac:dyDescent="0.2"/>
  <cols>
    <col min="1" max="1" width="2" style="9" bestFit="1" customWidth="1"/>
    <col min="2" max="2" width="35.5703125" style="9" customWidth="1"/>
    <col min="3" max="3" width="13.7109375" style="9" customWidth="1"/>
    <col min="4" max="4" width="13.85546875" style="9" customWidth="1"/>
    <col min="5" max="5" width="15.5703125" style="9" customWidth="1"/>
    <col min="6" max="6" width="11.42578125" style="9" customWidth="1"/>
    <col min="7" max="7" width="10.28515625" style="9" customWidth="1"/>
    <col min="8" max="8" width="13" style="9" customWidth="1"/>
    <col min="9" max="9" width="10.5703125" style="9" customWidth="1"/>
    <col min="10" max="10" width="9.85546875" style="9" customWidth="1"/>
    <col min="11" max="11" width="1.5703125" style="9" customWidth="1"/>
    <col min="12" max="12" width="7.28515625" style="9" customWidth="1"/>
    <col min="13" max="13" width="7.7109375" style="9" customWidth="1"/>
    <col min="14" max="14" width="3" style="9" bestFit="1" customWidth="1"/>
    <col min="15" max="17" width="9.140625" style="9"/>
    <col min="18" max="18" width="25.140625" style="9" customWidth="1"/>
    <col min="19" max="19" width="24.85546875" style="9" customWidth="1"/>
    <col min="20" max="20" width="28.28515625" style="9" customWidth="1"/>
    <col min="21" max="16384" width="9.140625" style="9"/>
  </cols>
  <sheetData>
    <row r="1" spans="1:13" s="8" customFormat="1" ht="15.75" x14ac:dyDescent="0.25">
      <c r="A1" s="9"/>
      <c r="B1" s="64" t="s">
        <v>78</v>
      </c>
      <c r="C1" s="9"/>
      <c r="D1" s="9"/>
      <c r="E1" s="9"/>
      <c r="F1" s="9"/>
      <c r="G1" s="9"/>
      <c r="H1" s="9"/>
      <c r="I1" s="9"/>
      <c r="J1" s="13"/>
      <c r="K1" s="9"/>
    </row>
    <row r="3" spans="1:13" s="1" customFormat="1" ht="12.75" customHeight="1" x14ac:dyDescent="0.2">
      <c r="B3" s="138" t="s">
        <v>0</v>
      </c>
      <c r="C3" s="14" t="s">
        <v>1</v>
      </c>
      <c r="D3" s="14" t="s">
        <v>2</v>
      </c>
      <c r="E3" s="14" t="s">
        <v>3</v>
      </c>
      <c r="F3" s="14" t="s">
        <v>4</v>
      </c>
      <c r="G3" s="14" t="s">
        <v>5</v>
      </c>
      <c r="H3" s="14" t="s">
        <v>6</v>
      </c>
      <c r="I3" s="14" t="s">
        <v>7</v>
      </c>
      <c r="J3" s="14" t="s">
        <v>8</v>
      </c>
      <c r="K3" s="36"/>
      <c r="L3" s="15" t="s">
        <v>9</v>
      </c>
      <c r="M3" s="37">
        <v>47.62</v>
      </c>
    </row>
    <row r="4" spans="1:13" s="6" customFormat="1" ht="65.25" customHeight="1" x14ac:dyDescent="0.2">
      <c r="B4" s="160"/>
      <c r="C4" s="118" t="s">
        <v>10</v>
      </c>
      <c r="D4" s="118" t="s">
        <v>11</v>
      </c>
      <c r="E4" s="118" t="s">
        <v>109</v>
      </c>
      <c r="F4" s="118" t="s">
        <v>40</v>
      </c>
      <c r="G4" s="118" t="s">
        <v>131</v>
      </c>
      <c r="H4" s="118" t="s">
        <v>13</v>
      </c>
      <c r="I4" s="118" t="s">
        <v>111</v>
      </c>
      <c r="J4" s="118" t="s">
        <v>99</v>
      </c>
      <c r="K4" s="16"/>
      <c r="L4" s="15" t="s">
        <v>14</v>
      </c>
      <c r="M4" s="37">
        <v>64.16</v>
      </c>
    </row>
    <row r="5" spans="1:13" s="7" customFormat="1" x14ac:dyDescent="0.2">
      <c r="A5" s="6"/>
      <c r="B5" s="155" t="s">
        <v>79</v>
      </c>
      <c r="C5" s="156"/>
      <c r="D5" s="156"/>
      <c r="E5" s="156"/>
      <c r="F5" s="156"/>
      <c r="G5" s="156"/>
      <c r="H5" s="156"/>
      <c r="I5" s="156"/>
      <c r="J5" s="157"/>
      <c r="K5" s="6"/>
      <c r="L5" s="4" t="s">
        <v>16</v>
      </c>
      <c r="M5" s="5">
        <v>25.76</v>
      </c>
    </row>
    <row r="6" spans="1:13" x14ac:dyDescent="0.2">
      <c r="B6" s="105" t="s">
        <v>50</v>
      </c>
      <c r="C6" s="98"/>
      <c r="D6" s="98"/>
      <c r="E6" s="98"/>
      <c r="F6" s="98"/>
      <c r="G6" s="98"/>
      <c r="H6" s="98"/>
      <c r="I6" s="98"/>
      <c r="J6" s="106"/>
    </row>
    <row r="7" spans="1:13" x14ac:dyDescent="0.2">
      <c r="B7" s="107" t="s">
        <v>52</v>
      </c>
      <c r="C7" s="98">
        <v>40</v>
      </c>
      <c r="D7" s="98">
        <v>1</v>
      </c>
      <c r="E7" s="99">
        <f>C7*D7</f>
        <v>40</v>
      </c>
      <c r="F7" s="98">
        <v>0</v>
      </c>
      <c r="G7" s="99">
        <f>E7*F7</f>
        <v>0</v>
      </c>
      <c r="H7" s="99">
        <f>G7*0.05</f>
        <v>0</v>
      </c>
      <c r="I7" s="99">
        <f>G7*0.1</f>
        <v>0</v>
      </c>
      <c r="J7" s="106">
        <f>G7*$M$3+H7*$M$4+I7*$M$5</f>
        <v>0</v>
      </c>
    </row>
    <row r="8" spans="1:13" x14ac:dyDescent="0.2">
      <c r="B8" s="105" t="s">
        <v>51</v>
      </c>
      <c r="C8" s="98"/>
      <c r="D8" s="98"/>
      <c r="E8" s="99"/>
      <c r="F8" s="98"/>
      <c r="G8" s="98"/>
      <c r="H8" s="98"/>
      <c r="I8" s="98"/>
      <c r="J8" s="106"/>
      <c r="L8" s="8"/>
    </row>
    <row r="9" spans="1:13" ht="15.75" x14ac:dyDescent="0.25">
      <c r="B9" s="108" t="s">
        <v>53</v>
      </c>
      <c r="C9" s="109">
        <v>2</v>
      </c>
      <c r="D9" s="109">
        <v>1</v>
      </c>
      <c r="E9" s="99">
        <f t="shared" ref="E9:E14" si="0">C9*D9</f>
        <v>2</v>
      </c>
      <c r="F9" s="109">
        <f>F7</f>
        <v>0</v>
      </c>
      <c r="G9" s="99">
        <f t="shared" ref="G9:G13" si="1">E9*F9</f>
        <v>0</v>
      </c>
      <c r="H9" s="99">
        <f t="shared" ref="H9:H14" si="2">G9*0.05</f>
        <v>0</v>
      </c>
      <c r="I9" s="99">
        <f t="shared" ref="I9:I14" si="3">G9*0.1</f>
        <v>0</v>
      </c>
      <c r="J9" s="106">
        <f t="shared" ref="J9:J14" si="4">G9*$M$3+H9*$M$4+I9*$M$5</f>
        <v>0</v>
      </c>
      <c r="K9" s="49"/>
    </row>
    <row r="10" spans="1:13" ht="15.75" x14ac:dyDescent="0.25">
      <c r="B10" s="108" t="s">
        <v>69</v>
      </c>
      <c r="C10" s="109">
        <v>2</v>
      </c>
      <c r="D10" s="109">
        <v>1</v>
      </c>
      <c r="E10" s="99">
        <f t="shared" si="0"/>
        <v>2</v>
      </c>
      <c r="F10" s="109">
        <f>F7</f>
        <v>0</v>
      </c>
      <c r="G10" s="99">
        <f t="shared" si="1"/>
        <v>0</v>
      </c>
      <c r="H10" s="99">
        <f t="shared" si="2"/>
        <v>0</v>
      </c>
      <c r="I10" s="99">
        <f t="shared" si="3"/>
        <v>0</v>
      </c>
      <c r="J10" s="106">
        <f t="shared" si="4"/>
        <v>0</v>
      </c>
      <c r="K10" s="49"/>
    </row>
    <row r="11" spans="1:13" ht="15.75" x14ac:dyDescent="0.25">
      <c r="B11" s="108" t="s">
        <v>42</v>
      </c>
      <c r="C11" s="109">
        <v>2</v>
      </c>
      <c r="D11" s="109">
        <v>1</v>
      </c>
      <c r="E11" s="99">
        <f t="shared" si="0"/>
        <v>2</v>
      </c>
      <c r="F11" s="109">
        <f>F7</f>
        <v>0</v>
      </c>
      <c r="G11" s="99">
        <f t="shared" si="1"/>
        <v>0</v>
      </c>
      <c r="H11" s="99">
        <f t="shared" si="2"/>
        <v>0</v>
      </c>
      <c r="I11" s="99">
        <f t="shared" si="3"/>
        <v>0</v>
      </c>
      <c r="J11" s="106">
        <f t="shared" si="4"/>
        <v>0</v>
      </c>
      <c r="K11" s="49"/>
    </row>
    <row r="12" spans="1:13" ht="15.75" x14ac:dyDescent="0.25">
      <c r="B12" s="108" t="s">
        <v>70</v>
      </c>
      <c r="C12" s="109">
        <v>2</v>
      </c>
      <c r="D12" s="109">
        <v>1</v>
      </c>
      <c r="E12" s="99">
        <f t="shared" si="0"/>
        <v>2</v>
      </c>
      <c r="F12" s="109">
        <f>F7</f>
        <v>0</v>
      </c>
      <c r="G12" s="99">
        <f t="shared" si="1"/>
        <v>0</v>
      </c>
      <c r="H12" s="99">
        <f t="shared" si="2"/>
        <v>0</v>
      </c>
      <c r="I12" s="99">
        <f t="shared" si="3"/>
        <v>0</v>
      </c>
      <c r="J12" s="106">
        <f t="shared" si="4"/>
        <v>0</v>
      </c>
      <c r="K12" s="49"/>
    </row>
    <row r="13" spans="1:13" ht="15.75" x14ac:dyDescent="0.25">
      <c r="B13" s="108" t="s">
        <v>71</v>
      </c>
      <c r="C13" s="109">
        <v>8</v>
      </c>
      <c r="D13" s="109">
        <v>1</v>
      </c>
      <c r="E13" s="99">
        <f t="shared" si="0"/>
        <v>8</v>
      </c>
      <c r="F13" s="109">
        <f>F7</f>
        <v>0</v>
      </c>
      <c r="G13" s="99">
        <f t="shared" si="1"/>
        <v>0</v>
      </c>
      <c r="H13" s="99">
        <f t="shared" si="2"/>
        <v>0</v>
      </c>
      <c r="I13" s="99">
        <f t="shared" si="3"/>
        <v>0</v>
      </c>
      <c r="J13" s="106">
        <f t="shared" si="4"/>
        <v>0</v>
      </c>
      <c r="K13" s="49"/>
    </row>
    <row r="14" spans="1:13" ht="28.5" x14ac:dyDescent="0.25">
      <c r="A14" s="9">
        <v>1</v>
      </c>
      <c r="B14" s="108" t="s">
        <v>72</v>
      </c>
      <c r="C14" s="109">
        <v>4</v>
      </c>
      <c r="D14" s="109">
        <v>2</v>
      </c>
      <c r="E14" s="99">
        <f t="shared" si="0"/>
        <v>8</v>
      </c>
      <c r="F14" s="109">
        <v>17</v>
      </c>
      <c r="G14" s="110">
        <f>E14*F14</f>
        <v>136</v>
      </c>
      <c r="H14" s="111">
        <f t="shared" si="2"/>
        <v>6.8000000000000007</v>
      </c>
      <c r="I14" s="111">
        <f t="shared" si="3"/>
        <v>13.600000000000001</v>
      </c>
      <c r="J14" s="102">
        <f t="shared" si="4"/>
        <v>7262.9440000000004</v>
      </c>
      <c r="K14" s="49"/>
      <c r="L14" s="8"/>
    </row>
    <row r="15" spans="1:13" ht="25.5" x14ac:dyDescent="0.2">
      <c r="A15" s="9">
        <v>2</v>
      </c>
      <c r="B15" s="103" t="s">
        <v>85</v>
      </c>
      <c r="C15" s="112"/>
      <c r="D15" s="112"/>
      <c r="E15" s="112"/>
      <c r="F15" s="112"/>
      <c r="G15" s="154">
        <f>ROUND(SUM(G7:I14),0)</f>
        <v>156</v>
      </c>
      <c r="H15" s="154"/>
      <c r="I15" s="154"/>
      <c r="J15" s="106">
        <f>ROUND(SUM(J7:J14),-1)</f>
        <v>7260</v>
      </c>
      <c r="K15" s="38"/>
    </row>
    <row r="16" spans="1:13" s="7" customFormat="1" x14ac:dyDescent="0.2">
      <c r="A16" s="6"/>
      <c r="B16" s="155" t="s">
        <v>80</v>
      </c>
      <c r="C16" s="156"/>
      <c r="D16" s="156"/>
      <c r="E16" s="156"/>
      <c r="F16" s="156"/>
      <c r="G16" s="156"/>
      <c r="H16" s="156"/>
      <c r="I16" s="156"/>
      <c r="J16" s="157"/>
      <c r="K16" s="6"/>
      <c r="L16" s="4"/>
      <c r="M16" s="5"/>
    </row>
    <row r="17" spans="1:16" customFormat="1" x14ac:dyDescent="0.2">
      <c r="B17" s="105" t="s">
        <v>51</v>
      </c>
      <c r="C17" s="98"/>
      <c r="D17" s="98"/>
      <c r="E17" s="99"/>
      <c r="F17" s="98"/>
      <c r="G17" s="98"/>
      <c r="H17" s="98"/>
      <c r="I17" s="98"/>
      <c r="J17" s="102"/>
      <c r="K17" s="9"/>
      <c r="L17" s="4"/>
      <c r="M17" s="5"/>
      <c r="N17" s="9"/>
      <c r="O17" s="9"/>
      <c r="P17" s="9"/>
    </row>
    <row r="18" spans="1:16" customFormat="1" x14ac:dyDescent="0.2">
      <c r="B18" s="108" t="s">
        <v>17</v>
      </c>
      <c r="C18" s="109"/>
      <c r="D18" s="109"/>
      <c r="E18" s="99"/>
      <c r="F18" s="109"/>
      <c r="G18" s="99"/>
      <c r="H18" s="99"/>
      <c r="I18" s="99"/>
      <c r="J18" s="102"/>
      <c r="K18" s="9"/>
      <c r="L18" s="9"/>
      <c r="M18" s="9"/>
      <c r="N18" s="9"/>
      <c r="O18" s="9"/>
      <c r="P18" s="9"/>
    </row>
    <row r="19" spans="1:16" customFormat="1" x14ac:dyDescent="0.2">
      <c r="B19" s="108" t="s">
        <v>62</v>
      </c>
      <c r="C19" s="98" t="s">
        <v>105</v>
      </c>
      <c r="D19" s="109"/>
      <c r="E19" s="99"/>
      <c r="F19" s="109"/>
      <c r="G19" s="99"/>
      <c r="H19" s="99"/>
      <c r="I19" s="99"/>
      <c r="J19" s="102"/>
      <c r="K19" s="9"/>
      <c r="L19" s="8"/>
      <c r="M19" s="9"/>
      <c r="N19" s="9"/>
      <c r="O19" s="9"/>
      <c r="P19" s="9"/>
    </row>
    <row r="20" spans="1:16" customFormat="1" ht="15.75" x14ac:dyDescent="0.25">
      <c r="B20" s="108" t="s">
        <v>63</v>
      </c>
      <c r="C20" s="98" t="s">
        <v>105</v>
      </c>
      <c r="D20" s="109"/>
      <c r="E20" s="99"/>
      <c r="F20" s="109"/>
      <c r="G20" s="99"/>
      <c r="H20" s="99"/>
      <c r="I20" s="99"/>
      <c r="J20" s="102"/>
      <c r="K20" s="49"/>
      <c r="L20" s="9"/>
      <c r="M20" s="9"/>
      <c r="N20" s="9"/>
      <c r="O20" s="9"/>
      <c r="P20" s="9"/>
    </row>
    <row r="21" spans="1:16" customFormat="1" ht="15.75" x14ac:dyDescent="0.25">
      <c r="B21" s="108" t="s">
        <v>70</v>
      </c>
      <c r="C21" s="98" t="s">
        <v>36</v>
      </c>
      <c r="D21" s="109"/>
      <c r="E21" s="99"/>
      <c r="F21" s="109"/>
      <c r="G21" s="99"/>
      <c r="H21" s="99"/>
      <c r="I21" s="99"/>
      <c r="J21" s="102"/>
      <c r="K21" s="49"/>
      <c r="L21" s="9"/>
      <c r="M21" s="9"/>
      <c r="N21" s="9"/>
      <c r="O21" s="9"/>
      <c r="P21" s="9"/>
    </row>
    <row r="22" spans="1:16" customFormat="1" ht="15.75" x14ac:dyDescent="0.25">
      <c r="B22" s="108" t="s">
        <v>71</v>
      </c>
      <c r="C22" s="98" t="s">
        <v>36</v>
      </c>
      <c r="D22" s="109"/>
      <c r="E22" s="99"/>
      <c r="F22" s="109"/>
      <c r="G22" s="99"/>
      <c r="H22" s="99"/>
      <c r="I22" s="99"/>
      <c r="J22" s="102"/>
      <c r="K22" s="49"/>
      <c r="L22" s="9"/>
      <c r="M22" s="9"/>
      <c r="N22" s="9"/>
      <c r="O22" s="9"/>
      <c r="P22" s="9"/>
    </row>
    <row r="23" spans="1:16" s="8" customFormat="1" ht="28.5" x14ac:dyDescent="0.25">
      <c r="A23" s="9"/>
      <c r="B23" s="108" t="s">
        <v>123</v>
      </c>
      <c r="C23" s="98">
        <v>2</v>
      </c>
      <c r="D23" s="98">
        <v>1</v>
      </c>
      <c r="E23" s="99">
        <f>C23*D23</f>
        <v>2</v>
      </c>
      <c r="F23" s="98">
        <f>'Respondent Burden (Subs L &amp; Y)'!F52</f>
        <v>0</v>
      </c>
      <c r="G23" s="100">
        <f>E23*F23</f>
        <v>0</v>
      </c>
      <c r="H23" s="100">
        <f>G23*0.05</f>
        <v>0</v>
      </c>
      <c r="I23" s="100">
        <f>G23*0.1</f>
        <v>0</v>
      </c>
      <c r="J23" s="106">
        <f>G23*$M$3+H23*$M$4+I23*$M$5</f>
        <v>0</v>
      </c>
      <c r="K23" s="49"/>
      <c r="L23" s="9"/>
      <c r="M23" s="9"/>
      <c r="N23" s="9"/>
      <c r="O23" s="9"/>
      <c r="P23" s="9"/>
    </row>
    <row r="24" spans="1:16" customFormat="1" ht="15.75" x14ac:dyDescent="0.25">
      <c r="B24" s="108" t="s">
        <v>18</v>
      </c>
      <c r="C24" s="109"/>
      <c r="D24" s="109"/>
      <c r="E24" s="99"/>
      <c r="F24" s="109"/>
      <c r="G24" s="99"/>
      <c r="H24" s="99"/>
      <c r="I24" s="99"/>
      <c r="J24" s="102"/>
      <c r="K24" s="49"/>
      <c r="L24" s="9"/>
      <c r="M24" s="9"/>
      <c r="N24" s="9"/>
      <c r="O24" s="9"/>
      <c r="P24" s="9"/>
    </row>
    <row r="25" spans="1:16" x14ac:dyDescent="0.2">
      <c r="B25" s="107" t="s">
        <v>82</v>
      </c>
      <c r="C25" s="98">
        <v>2</v>
      </c>
      <c r="D25" s="98">
        <v>1</v>
      </c>
      <c r="E25" s="99">
        <f>C25*D25</f>
        <v>2</v>
      </c>
      <c r="F25" s="98">
        <f>'Respondent Burden (Subs L &amp; Y)'!F54</f>
        <v>4</v>
      </c>
      <c r="G25" s="100">
        <f>E25*F25</f>
        <v>8</v>
      </c>
      <c r="H25" s="101">
        <f>G25*0.05</f>
        <v>0.4</v>
      </c>
      <c r="I25" s="101">
        <f>G25*0.1</f>
        <v>0.8</v>
      </c>
      <c r="J25" s="102">
        <f>G25*$M$3+H25*$M$4+I25*$M$5</f>
        <v>427.23199999999997</v>
      </c>
    </row>
    <row r="26" spans="1:16" ht="15.75" x14ac:dyDescent="0.2">
      <c r="B26" s="107" t="s">
        <v>124</v>
      </c>
      <c r="C26" s="98">
        <v>2</v>
      </c>
      <c r="D26" s="98">
        <v>1</v>
      </c>
      <c r="E26" s="99">
        <f>C26*D26</f>
        <v>2</v>
      </c>
      <c r="F26" s="98">
        <f>'Respondent Burden (Subs L &amp; Y)'!F55</f>
        <v>0.08</v>
      </c>
      <c r="G26" s="113">
        <f>ROUND(E26*F26,2)</f>
        <v>0.16</v>
      </c>
      <c r="H26" s="113">
        <f>ROUND(G26*0.05,2)</f>
        <v>0.01</v>
      </c>
      <c r="I26" s="113">
        <f>ROUND(G26*0.1,2)</f>
        <v>0.02</v>
      </c>
      <c r="J26" s="102">
        <f>G26*$M$3+H26*$M$4+I26*$M$5</f>
        <v>8.7759999999999998</v>
      </c>
    </row>
    <row r="27" spans="1:16" s="8" customFormat="1" ht="15.75" x14ac:dyDescent="0.25">
      <c r="A27" s="9"/>
      <c r="B27" s="107" t="s">
        <v>125</v>
      </c>
      <c r="C27" s="98" t="s">
        <v>36</v>
      </c>
      <c r="D27" s="98"/>
      <c r="E27" s="99"/>
      <c r="F27" s="98"/>
      <c r="G27" s="98"/>
      <c r="H27" s="110"/>
      <c r="I27" s="110"/>
      <c r="J27" s="102"/>
      <c r="K27" s="49"/>
      <c r="M27" s="9"/>
      <c r="N27" s="9"/>
      <c r="O27" s="9"/>
      <c r="P27" s="9"/>
    </row>
    <row r="28" spans="1:16" customFormat="1" ht="25.5" x14ac:dyDescent="0.2">
      <c r="B28" s="103" t="s">
        <v>104</v>
      </c>
      <c r="C28" s="112"/>
      <c r="D28" s="112"/>
      <c r="E28" s="112"/>
      <c r="F28" s="112"/>
      <c r="G28" s="154">
        <f>ROUND(SUM(G17:I27),0)</f>
        <v>9</v>
      </c>
      <c r="H28" s="154"/>
      <c r="I28" s="154"/>
      <c r="J28" s="106">
        <f>ROUND(SUM(J17:J27),0)</f>
        <v>436</v>
      </c>
      <c r="K28" s="38"/>
      <c r="L28" s="9"/>
      <c r="M28" s="9"/>
      <c r="N28" s="9"/>
      <c r="O28" s="9"/>
      <c r="P28" s="9"/>
    </row>
    <row r="29" spans="1:16" s="8" customFormat="1" ht="15.75" x14ac:dyDescent="0.2">
      <c r="A29" s="9"/>
      <c r="B29" s="103" t="s">
        <v>126</v>
      </c>
      <c r="C29" s="104"/>
      <c r="D29" s="104"/>
      <c r="E29" s="104"/>
      <c r="F29" s="104"/>
      <c r="G29" s="141">
        <f>G15+G28</f>
        <v>165</v>
      </c>
      <c r="H29" s="141"/>
      <c r="I29" s="141"/>
      <c r="J29" s="97">
        <f>ROUND(J15+J28,-1)</f>
        <v>7700</v>
      </c>
      <c r="K29" s="38"/>
    </row>
    <row r="30" spans="1:16" s="8" customFormat="1" x14ac:dyDescent="0.2">
      <c r="A30" s="9"/>
      <c r="B30" s="9"/>
      <c r="C30" s="9"/>
      <c r="D30" s="9"/>
      <c r="E30" s="9"/>
      <c r="F30" s="9"/>
      <c r="G30" s="9"/>
      <c r="H30" s="9"/>
      <c r="I30" s="9"/>
    </row>
    <row r="31" spans="1:16" s="8" customFormat="1" x14ac:dyDescent="0.2">
      <c r="A31" s="9"/>
      <c r="B31" s="67"/>
      <c r="C31" s="9"/>
      <c r="D31" s="9"/>
      <c r="E31" s="9"/>
      <c r="F31" s="9"/>
      <c r="G31" s="9"/>
      <c r="H31" s="9"/>
      <c r="I31" s="9"/>
    </row>
    <row r="33" spans="1:20" x14ac:dyDescent="0.2">
      <c r="B33" s="9" t="s">
        <v>41</v>
      </c>
    </row>
    <row r="34" spans="1:20" ht="39.75" customHeight="1" x14ac:dyDescent="0.2">
      <c r="B34" s="142" t="s">
        <v>86</v>
      </c>
      <c r="C34" s="142"/>
      <c r="D34" s="142"/>
      <c r="E34" s="142"/>
      <c r="F34" s="142"/>
      <c r="G34" s="142"/>
      <c r="H34" s="142"/>
      <c r="I34" s="142"/>
      <c r="J34" s="142"/>
    </row>
    <row r="35" spans="1:20" ht="39" customHeight="1" x14ac:dyDescent="0.2">
      <c r="B35" s="149" t="s">
        <v>97</v>
      </c>
      <c r="C35" s="149"/>
      <c r="D35" s="149"/>
      <c r="E35" s="149"/>
      <c r="F35" s="149"/>
      <c r="G35" s="149"/>
      <c r="H35" s="149"/>
      <c r="I35" s="149"/>
      <c r="J35" s="149"/>
      <c r="R35" s="158"/>
      <c r="S35" s="158"/>
      <c r="T35" s="158"/>
    </row>
    <row r="36" spans="1:20" x14ac:dyDescent="0.2">
      <c r="B36" s="50" t="s">
        <v>73</v>
      </c>
      <c r="R36" s="159" t="s">
        <v>138</v>
      </c>
      <c r="S36" s="159"/>
      <c r="T36" s="159"/>
    </row>
    <row r="37" spans="1:20" ht="15.75" x14ac:dyDescent="0.2">
      <c r="B37" s="50" t="s">
        <v>122</v>
      </c>
      <c r="R37" s="119" t="s">
        <v>132</v>
      </c>
      <c r="S37" s="119" t="s">
        <v>135</v>
      </c>
      <c r="T37" s="119" t="s">
        <v>136</v>
      </c>
    </row>
    <row r="38" spans="1:20" s="8" customFormat="1" ht="15.75" x14ac:dyDescent="0.2">
      <c r="A38" s="9"/>
      <c r="B38" s="52" t="s">
        <v>127</v>
      </c>
      <c r="C38" s="9"/>
      <c r="D38" s="9"/>
      <c r="E38" s="9"/>
      <c r="F38" s="9"/>
      <c r="G38" s="9"/>
      <c r="H38" s="9"/>
      <c r="I38" s="9"/>
      <c r="J38" s="13"/>
      <c r="K38" s="9"/>
      <c r="R38" s="120" t="s">
        <v>79</v>
      </c>
      <c r="S38" s="122">
        <f>G16</f>
        <v>0</v>
      </c>
      <c r="T38" s="123">
        <f>J16</f>
        <v>0</v>
      </c>
    </row>
    <row r="39" spans="1:20" s="8" customFormat="1" ht="15.75" x14ac:dyDescent="0.2">
      <c r="A39" s="9"/>
      <c r="B39" s="52" t="s">
        <v>128</v>
      </c>
      <c r="C39" s="9"/>
      <c r="D39" s="9"/>
      <c r="E39" s="9"/>
      <c r="F39" s="9"/>
      <c r="G39" s="9"/>
      <c r="H39" s="9"/>
      <c r="I39" s="9"/>
      <c r="J39" s="13"/>
      <c r="K39" s="9"/>
      <c r="R39" s="120" t="s">
        <v>80</v>
      </c>
      <c r="S39" s="122">
        <f>G29</f>
        <v>165</v>
      </c>
      <c r="T39" s="123">
        <f>J29</f>
        <v>7700</v>
      </c>
    </row>
    <row r="40" spans="1:20" s="8" customFormat="1" ht="15.75" x14ac:dyDescent="0.2">
      <c r="A40" s="9"/>
      <c r="B40" s="52" t="s">
        <v>129</v>
      </c>
      <c r="C40" s="9"/>
      <c r="D40" s="9"/>
      <c r="E40" s="9"/>
      <c r="F40" s="9"/>
      <c r="G40" s="9"/>
      <c r="H40" s="9"/>
      <c r="I40" s="9"/>
      <c r="J40" s="13"/>
      <c r="K40" s="9"/>
      <c r="R40" s="124" t="s">
        <v>33</v>
      </c>
      <c r="S40" s="125">
        <f>SUM(S38:S39)</f>
        <v>165</v>
      </c>
      <c r="T40" s="126">
        <f>ROUND(SUM(T38:T39),-1)</f>
        <v>7700</v>
      </c>
    </row>
    <row r="41" spans="1:20" s="8" customFormat="1" x14ac:dyDescent="0.2">
      <c r="A41" s="9"/>
      <c r="B41" s="52" t="s">
        <v>130</v>
      </c>
      <c r="C41" s="9"/>
      <c r="D41" s="9"/>
      <c r="E41" s="9"/>
      <c r="F41" s="9"/>
      <c r="G41" s="9"/>
      <c r="H41" s="9"/>
      <c r="I41" s="9"/>
      <c r="J41" s="13"/>
      <c r="K41" s="9"/>
    </row>
    <row r="43" spans="1:20" s="8" customFormat="1" x14ac:dyDescent="0.2">
      <c r="A43" s="9"/>
      <c r="B43" s="39"/>
      <c r="C43" s="39"/>
      <c r="D43" s="39"/>
      <c r="E43" s="39"/>
      <c r="F43" s="39"/>
      <c r="G43" s="39"/>
      <c r="H43" s="39"/>
      <c r="I43" s="39"/>
      <c r="J43" s="83"/>
      <c r="K43" s="9"/>
    </row>
    <row r="44" spans="1:20" ht="15.75" x14ac:dyDescent="0.25">
      <c r="A44" s="9">
        <v>1</v>
      </c>
      <c r="B44" s="84"/>
      <c r="C44" s="85"/>
      <c r="D44" s="85"/>
      <c r="E44" s="85"/>
      <c r="F44" s="85"/>
      <c r="G44" s="85"/>
      <c r="H44" s="85"/>
      <c r="I44" s="85"/>
      <c r="J44" s="86"/>
      <c r="K44" s="49"/>
    </row>
    <row r="45" spans="1:20" ht="15" x14ac:dyDescent="0.25">
      <c r="A45" s="9">
        <v>2</v>
      </c>
      <c r="B45" s="87"/>
      <c r="C45" s="88"/>
      <c r="D45" s="88"/>
      <c r="E45" s="88"/>
      <c r="F45" s="88"/>
      <c r="G45" s="153"/>
      <c r="H45" s="153"/>
      <c r="I45" s="153"/>
      <c r="J45" s="89"/>
      <c r="K45" s="51"/>
    </row>
  </sheetData>
  <mergeCells count="11">
    <mergeCell ref="R35:T35"/>
    <mergeCell ref="R36:T36"/>
    <mergeCell ref="B3:B4"/>
    <mergeCell ref="G15:I15"/>
    <mergeCell ref="B34:J34"/>
    <mergeCell ref="B35:J35"/>
    <mergeCell ref="G45:I45"/>
    <mergeCell ref="G28:I28"/>
    <mergeCell ref="B5:J5"/>
    <mergeCell ref="B16:J16"/>
    <mergeCell ref="G29:I2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Respondents &amp; Responses Calcs</vt:lpstr>
      <vt:lpstr>Respondent Burden (Subs L &amp; Y)</vt:lpstr>
      <vt:lpstr>Agency Burden (Subs L &amp; 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Ariel Hou</cp:lastModifiedBy>
  <dcterms:created xsi:type="dcterms:W3CDTF">2013-07-15T20:11:44Z</dcterms:created>
  <dcterms:modified xsi:type="dcterms:W3CDTF">2017-02-10T17:18:18Z</dcterms:modified>
</cp:coreProperties>
</file>